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M:\Tel\ToWebsite\"/>
    </mc:Choice>
  </mc:AlternateContent>
  <bookViews>
    <workbookView xWindow="690" yWindow="345" windowWidth="20520" windowHeight="10785" tabRatio="778"/>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B" sheetId="200" r:id="rId7"/>
    <sheet name="Tableau 1C" sheetId="204" r:id="rId8"/>
    <sheet name="Tableau 1D" sheetId="202" r:id="rId9"/>
    <sheet name="Tableau 1E" sheetId="205" r:id="rId10"/>
    <sheet name="Tableau 2" sheetId="206" r:id="rId11"/>
    <sheet name="Tableau 2A" sheetId="207" r:id="rId12"/>
    <sheet name="Tableau 2B" sheetId="208" r:id="rId13"/>
    <sheet name="Tableau 3" sheetId="116" r:id="rId14"/>
    <sheet name="Tableau 4" sheetId="117" r:id="rId15"/>
    <sheet name="Tableau 5" sheetId="115" r:id="rId16"/>
    <sheet name="Tableau 6 " sheetId="272" r:id="rId17"/>
    <sheet name="Tableau 6A" sheetId="273" r:id="rId18"/>
    <sheet name="Tableau 6B" sheetId="274" r:id="rId19"/>
    <sheet name="Tableau 6C" sheetId="275" r:id="rId20"/>
    <sheet name="Tableau 6D" sheetId="276" r:id="rId21"/>
    <sheet name="Tableau 6E" sheetId="277" r:id="rId22"/>
    <sheet name="Tableau 6F" sheetId="278" r:id="rId23"/>
    <sheet name="Tableau 6G" sheetId="279" r:id="rId24"/>
    <sheet name="Tableau 6H" sheetId="280" r:id="rId25"/>
    <sheet name="Tableau 6I" sheetId="281" r:id="rId26"/>
    <sheet name="Tableau 6J" sheetId="282" r:id="rId27"/>
    <sheet name="Tableau 6K" sheetId="283" r:id="rId28"/>
    <sheet name="Tableau 6L" sheetId="284" r:id="rId29"/>
    <sheet name="Tableau 6M" sheetId="285" r:id="rId30"/>
    <sheet name="Tableau 6N" sheetId="286" r:id="rId31"/>
    <sheet name="Tableau 6O" sheetId="287" r:id="rId32"/>
    <sheet name="Tableau 6P" sheetId="288" r:id="rId33"/>
    <sheet name="Tableau 7" sheetId="289" r:id="rId34"/>
    <sheet name="Tableau 7A" sheetId="290" r:id="rId35"/>
    <sheet name="Tableau 7B" sheetId="309" r:id="rId36"/>
    <sheet name="Tableau 7C" sheetId="291" r:id="rId37"/>
    <sheet name="Tableau 7D" sheetId="292" r:id="rId38"/>
    <sheet name="Tableau 7E" sheetId="293" r:id="rId39"/>
    <sheet name="Tableau 7F" sheetId="294" r:id="rId40"/>
    <sheet name="Tableau 7G" sheetId="296" r:id="rId41"/>
    <sheet name="Tableau 7H" sheetId="307" r:id="rId42"/>
    <sheet name="Tableau 7I" sheetId="297" r:id="rId43"/>
    <sheet name="Tableau 7J" sheetId="298" r:id="rId44"/>
    <sheet name="Tableau 7K" sheetId="299" r:id="rId45"/>
    <sheet name="Tableau 7L" sheetId="300" r:id="rId46"/>
    <sheet name="Tableau 7M" sheetId="301" r:id="rId47"/>
    <sheet name="Tableau 7N" sheetId="302" r:id="rId48"/>
    <sheet name="Tableau 7Q" sheetId="311" r:id="rId49"/>
    <sheet name="Tableau 8A" sheetId="74" r:id="rId50"/>
    <sheet name="Tableau 8B" sheetId="134" r:id="rId51"/>
    <sheet name="Tableau 8C" sheetId="312" r:id="rId52"/>
    <sheet name="Tableau 9A" sheetId="217" r:id="rId53"/>
    <sheet name="Tableau 9B" sheetId="218" r:id="rId54"/>
    <sheet name="Tableau 9C" sheetId="304" r:id="rId55"/>
    <sheet name="Tableau 10A" sheetId="219" r:id="rId56"/>
    <sheet name="Tableau 10B" sheetId="220" r:id="rId57"/>
    <sheet name="Tableau 10C" sheetId="221" r:id="rId58"/>
    <sheet name="Tableau 11A" sheetId="62" r:id="rId59"/>
    <sheet name="Tableau 11B" sheetId="305" r:id="rId60"/>
    <sheet name="Tableau 12" sheetId="65" r:id="rId61"/>
    <sheet name="Tableau 13" sheetId="229" r:id="rId62"/>
    <sheet name="Tableau 14" sheetId="225" r:id="rId63"/>
    <sheet name="Tableau 14A" sheetId="226" r:id="rId64"/>
    <sheet name="Tableau 14B" sheetId="230" r:id="rId65"/>
    <sheet name="Tableau 14C" sheetId="231" r:id="rId66"/>
    <sheet name="Tableau 15" sheetId="77" r:id="rId67"/>
    <sheet name="Tableau 16A" sheetId="261" r:id="rId68"/>
    <sheet name="Tableau 16B" sheetId="232" r:id="rId69"/>
    <sheet name="Tableau 17" sheetId="78" r:id="rId70"/>
    <sheet name="Tableau 17A" sheetId="313" r:id="rId71"/>
    <sheet name="Tableau 17B" sheetId="315" r:id="rId72"/>
    <sheet name="Tableau 18A" sheetId="135" r:id="rId73"/>
    <sheet name="Tableau 18B" sheetId="191" r:id="rId74"/>
    <sheet name="Tableau 19" sheetId="235" r:id="rId75"/>
    <sheet name="Tableau 20A" sheetId="122" r:id="rId76"/>
    <sheet name="Tableau 20B" sheetId="131" r:id="rId77"/>
    <sheet name="Tableau 20C" sheetId="236" r:id="rId78"/>
    <sheet name="Tableau 21" sheetId="81" r:id="rId79"/>
    <sheet name="Tableau 22" sheetId="82" r:id="rId80"/>
    <sheet name="Tableau 23A" sheetId="80" r:id="rId81"/>
    <sheet name="Tableau 23B" sheetId="150" r:id="rId82"/>
    <sheet name="Tableau 24" sheetId="73" r:id="rId83"/>
    <sheet name="Tableau 25" sheetId="126" r:id="rId84"/>
    <sheet name="Tableau 26A" sheetId="316" r:id="rId85"/>
    <sheet name="Tableau 26B" sheetId="124" r:id="rId86"/>
    <sheet name="Tableau 27" sheetId="125" r:id="rId87"/>
    <sheet name="Tableau 29" sheetId="233" r:id="rId88"/>
    <sheet name="Tarifs raccordements" sheetId="306" r:id="rId89"/>
  </sheets>
  <externalReferences>
    <externalReference r:id="rId90"/>
    <externalReference r:id="rId91"/>
    <externalReference r:id="rId92"/>
    <externalReference r:id="rId93"/>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Print_Area" localSheetId="3">ANNEXES!$A$1:$D$46</definedName>
    <definedName name="Print_Area" localSheetId="4">HYPOTHESES!$A$1:$C$64</definedName>
    <definedName name="Print_Area" localSheetId="0">'LIGNES DIRECTRICES'!$A$1:$D$137</definedName>
    <definedName name="Print_Area" localSheetId="55">'Tableau 10A'!$A$1:$I$171</definedName>
    <definedName name="Print_Area" localSheetId="56">'Tableau 10B'!$A$1:$O$171</definedName>
    <definedName name="Print_Area" localSheetId="58">'Tableau 11A'!$A$1:$F$31</definedName>
    <definedName name="Print_Area" localSheetId="59">'Tableau 11B'!$A$1:$F$32</definedName>
    <definedName name="Print_Area" localSheetId="60">'Tableau 12'!$A$1:$P$44</definedName>
    <definedName name="Print_Area" localSheetId="68">'Tableau 16B'!$A$1:$I$74</definedName>
    <definedName name="Print_Area" localSheetId="10">'Tableau 2'!$A$1:$J$28</definedName>
    <definedName name="Print_Area" localSheetId="76">'Tableau 20B'!$A$1:$P$86</definedName>
    <definedName name="Print_Area" localSheetId="78">'Tableau 21'!$A$9:$AE$78</definedName>
    <definedName name="Print_Area" localSheetId="79">'Tableau 22'!$A$1:$M$78</definedName>
    <definedName name="Print_Area" localSheetId="87">'Tableau 29'!$A$1:$K$172</definedName>
    <definedName name="Print_Area" localSheetId="15">'Tableau 5'!$A$1:$M$169</definedName>
    <definedName name="Print_Area" localSheetId="16">'Tableau 6 '!$B$1:$G$63</definedName>
    <definedName name="Print_Area" localSheetId="17">'Tableau 6A'!$A$1:$F$75</definedName>
    <definedName name="Print_Area" localSheetId="18">'Tableau 6B'!$A$1:$F$75</definedName>
    <definedName name="Print_Area" localSheetId="19">'Tableau 6C'!$A$1:$F$75</definedName>
    <definedName name="Print_Area" localSheetId="20">'Tableau 6D'!$A$1:$F$75</definedName>
    <definedName name="Print_Area" localSheetId="34">'Tableau 7A'!$A$1:$F$48</definedName>
    <definedName name="Print_Area" localSheetId="35">'Tableau 7B'!$A$1:$F$70</definedName>
    <definedName name="Print_Area" localSheetId="36">'Tableau 7C'!$A$1:$F$70</definedName>
    <definedName name="Print_Area" localSheetId="38">'Tableau 7E'!$A$1:$F$46</definedName>
    <definedName name="Print_Area" localSheetId="39">'Tableau 7F'!$A$1:$F$76</definedName>
    <definedName name="Print_Area" localSheetId="42">'Tableau 7I'!$A$1:$F$46</definedName>
    <definedName name="Print_Area" localSheetId="44">'Tableau 7K'!$A$1:$F$48</definedName>
    <definedName name="Print_Area" localSheetId="49">'Tableau 8A'!$A$1:$BG$88</definedName>
    <definedName name="Print_Area" localSheetId="50">'Tableau 8B'!$A$1:$AU$17</definedName>
    <definedName name="Print_Area" localSheetId="51">'Tableau 8C'!$A$1:$AH$35</definedName>
    <definedName name="Print_Area" localSheetId="88">'Tarifs raccordements'!$A$1:$J$20</definedName>
    <definedName name="Print_Titles" localSheetId="75">'Tableau 20A'!$A:$A,'Tableau 20A'!$1:$3</definedName>
    <definedName name="Print_Titles" localSheetId="77">'Tableau 20C'!$A:$A,'Tableau 20C'!$1:$3</definedName>
    <definedName name="Print_Titles" localSheetId="13">'Tableau 3'!$1:$3</definedName>
    <definedName name="Print_Titles" localSheetId="14">'Tableau 4'!$1:$5</definedName>
    <definedName name="Print_Titles" localSheetId="49">'Tableau 8A'!$A:$A</definedName>
    <definedName name="Print_Titles" localSheetId="50">'Tableau 8B'!$A:$A</definedName>
    <definedName name="Print_Titles" localSheetId="51">'Tableau 8C'!$A:$A</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ableau_8C__A1">'Tableau 8C'!$A$1</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4">HYPOTHESES!$A$1:$B$66</definedName>
    <definedName name="_xlnm.Print_Area" localSheetId="78">'Tableau 21'!$A$9:$AE$78</definedName>
    <definedName name="_xlnm.Print_Area" localSheetId="79">'Tableau 22'!$A$9:$N$79</definedName>
    <definedName name="_xlnm.Print_Area" localSheetId="80">'Tableau 23A'!$A$6:$M$74</definedName>
    <definedName name="_xlnm.Print_Area" localSheetId="82">'Tableau 24'!$A$1:$M$129</definedName>
    <definedName name="_xlnm.Print_Area" localSheetId="83">'Tableau 25'!$A$1:$W$163</definedName>
    <definedName name="_xlnm.Print_Area" localSheetId="84">'Tableau 26A'!$A$1:$Q$163</definedName>
    <definedName name="_xlnm.Print_Area" localSheetId="85">'Tableau 26B'!$A$1:$Q$110</definedName>
    <definedName name="_xlnm.Print_Area" localSheetId="86">'Tableau 27'!$A$1:$K$129</definedName>
  </definedNames>
  <calcPr calcId="152511"/>
</workbook>
</file>

<file path=xl/calcChain.xml><?xml version="1.0" encoding="utf-8"?>
<calcChain xmlns="http://schemas.openxmlformats.org/spreadsheetml/2006/main">
  <c r="B88" i="298" l="1"/>
  <c r="A78" i="191"/>
  <c r="B60" i="221"/>
  <c r="B59" i="221"/>
  <c r="B58" i="221"/>
  <c r="B62" i="272"/>
  <c r="B63" i="272"/>
  <c r="B61" i="272"/>
  <c r="L26" i="312" l="1"/>
  <c r="M26" i="312" s="1"/>
  <c r="J26" i="312"/>
  <c r="F11" i="312"/>
  <c r="I11" i="312" s="1"/>
  <c r="E21" i="312"/>
  <c r="E16" i="312"/>
  <c r="E11" i="312"/>
  <c r="J10" i="233" l="1"/>
  <c r="C10" i="233"/>
  <c r="J73" i="233"/>
  <c r="I73" i="233"/>
  <c r="J72" i="233"/>
  <c r="I72" i="233"/>
  <c r="J71" i="233"/>
  <c r="I71" i="233"/>
  <c r="J70" i="233"/>
  <c r="I70" i="233"/>
  <c r="J68" i="233"/>
  <c r="I68" i="233"/>
  <c r="J67" i="233"/>
  <c r="I67" i="233"/>
  <c r="K31" i="233"/>
  <c r="B33" i="135"/>
  <c r="A3" i="315"/>
  <c r="B2" i="315"/>
  <c r="A2" i="315"/>
  <c r="A3" i="313"/>
  <c r="B2" i="313"/>
  <c r="A2" i="313"/>
  <c r="B17" i="306"/>
  <c r="B16" i="306"/>
  <c r="F40" i="272" l="1"/>
  <c r="B111" i="91" l="1"/>
  <c r="C65" i="233"/>
  <c r="C64" i="233"/>
  <c r="C60" i="233"/>
  <c r="B64" i="272"/>
  <c r="B107" i="91" l="1"/>
  <c r="B23" i="91"/>
  <c r="Q26" i="316"/>
  <c r="P26" i="316"/>
  <c r="O26" i="316"/>
  <c r="N26" i="316"/>
  <c r="M26" i="316"/>
  <c r="L26" i="316"/>
  <c r="Q25" i="316"/>
  <c r="P25" i="316"/>
  <c r="O25" i="316"/>
  <c r="N25" i="316"/>
  <c r="M25" i="316"/>
  <c r="L25" i="316"/>
  <c r="Q22" i="316"/>
  <c r="P22" i="316"/>
  <c r="O22" i="316"/>
  <c r="N22" i="316"/>
  <c r="O16" i="316"/>
  <c r="O21" i="316" s="1"/>
  <c r="Q15" i="316"/>
  <c r="Q16" i="316" s="1"/>
  <c r="Q21" i="316" s="1"/>
  <c r="P15" i="316"/>
  <c r="P16" i="316" s="1"/>
  <c r="P21" i="316" s="1"/>
  <c r="O15" i="316"/>
  <c r="O23" i="316" s="1"/>
  <c r="N15" i="316"/>
  <c r="N23" i="316" s="1"/>
  <c r="M15" i="316"/>
  <c r="M23" i="316" s="1"/>
  <c r="L15" i="316"/>
  <c r="L23" i="316" s="1"/>
  <c r="M12" i="316"/>
  <c r="M22" i="316" s="1"/>
  <c r="L12" i="316"/>
  <c r="L22" i="316" s="1"/>
  <c r="H26" i="316"/>
  <c r="G26" i="316"/>
  <c r="F26" i="316"/>
  <c r="E26" i="316"/>
  <c r="H25" i="316"/>
  <c r="G25" i="316"/>
  <c r="F25" i="316"/>
  <c r="E25" i="316"/>
  <c r="H22" i="316"/>
  <c r="G22" i="316"/>
  <c r="H15" i="316"/>
  <c r="H23" i="316" s="1"/>
  <c r="G15" i="316"/>
  <c r="G23" i="316" s="1"/>
  <c r="F15" i="316"/>
  <c r="F23" i="316" s="1"/>
  <c r="E15" i="316"/>
  <c r="E23" i="316" s="1"/>
  <c r="F12" i="316"/>
  <c r="F22" i="316" s="1"/>
  <c r="E12" i="316"/>
  <c r="E22" i="316" s="1"/>
  <c r="K75" i="125"/>
  <c r="J75" i="125"/>
  <c r="I75" i="125"/>
  <c r="K64" i="125"/>
  <c r="J64" i="125"/>
  <c r="I64" i="125"/>
  <c r="K50" i="125"/>
  <c r="J50" i="125"/>
  <c r="I50" i="125"/>
  <c r="K49" i="125"/>
  <c r="K51" i="125" s="1"/>
  <c r="J49" i="125"/>
  <c r="J53" i="125" s="1"/>
  <c r="J54" i="125" s="1"/>
  <c r="J61" i="125" s="1"/>
  <c r="I49" i="125"/>
  <c r="I53" i="125" s="1"/>
  <c r="I54" i="125" s="1"/>
  <c r="I61" i="125" s="1"/>
  <c r="K25" i="125"/>
  <c r="J25" i="125"/>
  <c r="I25" i="125"/>
  <c r="K24" i="125"/>
  <c r="J24" i="125"/>
  <c r="I24" i="125"/>
  <c r="K22" i="125"/>
  <c r="J22" i="125"/>
  <c r="I22" i="125"/>
  <c r="K21" i="125"/>
  <c r="K57" i="125" s="1"/>
  <c r="K58" i="125" s="1"/>
  <c r="K62" i="125" s="1"/>
  <c r="J21" i="125"/>
  <c r="J57" i="125" s="1"/>
  <c r="J58" i="125" s="1"/>
  <c r="J62" i="125" s="1"/>
  <c r="I21" i="125"/>
  <c r="I57" i="125" s="1"/>
  <c r="I58" i="125" s="1"/>
  <c r="I62" i="125" s="1"/>
  <c r="K15" i="125"/>
  <c r="K76" i="125" s="1"/>
  <c r="J15" i="125"/>
  <c r="J81" i="125" s="1"/>
  <c r="J82" i="125" s="1"/>
  <c r="I15" i="125"/>
  <c r="I81" i="125" s="1"/>
  <c r="I82" i="125" s="1"/>
  <c r="I89" i="125" s="1"/>
  <c r="J89" i="125" l="1"/>
  <c r="K53" i="125"/>
  <c r="K54" i="125" s="1"/>
  <c r="K61" i="125" s="1"/>
  <c r="K63" i="125" s="1"/>
  <c r="K65" i="125" s="1"/>
  <c r="J51" i="125"/>
  <c r="K20" i="125"/>
  <c r="I63" i="125"/>
  <c r="I65" i="125" s="1"/>
  <c r="N16" i="316"/>
  <c r="N21" i="316" s="1"/>
  <c r="P23" i="316"/>
  <c r="Q23" i="316"/>
  <c r="M16" i="316"/>
  <c r="M21" i="316" s="1"/>
  <c r="L16" i="316"/>
  <c r="L21" i="316" s="1"/>
  <c r="H16" i="316"/>
  <c r="H21" i="316" s="1"/>
  <c r="G16" i="316"/>
  <c r="G21" i="316" s="1"/>
  <c r="F16" i="316"/>
  <c r="F21" i="316" s="1"/>
  <c r="E16" i="316"/>
  <c r="E21" i="316" s="1"/>
  <c r="K77" i="125"/>
  <c r="J63" i="125"/>
  <c r="J65" i="125" s="1"/>
  <c r="J76" i="125"/>
  <c r="J77" i="125" s="1"/>
  <c r="K90" i="125"/>
  <c r="K95" i="125" s="1"/>
  <c r="I76" i="125"/>
  <c r="I77" i="125" s="1"/>
  <c r="K81" i="125"/>
  <c r="K82" i="125" s="1"/>
  <c r="K89" i="125" s="1"/>
  <c r="J90" i="125"/>
  <c r="J95" i="125" s="1"/>
  <c r="J20" i="125"/>
  <c r="I51" i="125"/>
  <c r="I90" i="125"/>
  <c r="I95" i="125" s="1"/>
  <c r="I20" i="125"/>
  <c r="K91" i="125" l="1"/>
  <c r="J91" i="125"/>
  <c r="I101" i="125"/>
  <c r="I96" i="125"/>
  <c r="J101" i="125"/>
  <c r="J96" i="125"/>
  <c r="K96" i="125"/>
  <c r="K101" i="125"/>
  <c r="I91" i="125"/>
  <c r="I102" i="125" l="1"/>
  <c r="I106" i="125"/>
  <c r="K106" i="125"/>
  <c r="K102" i="125"/>
  <c r="J106" i="125"/>
  <c r="J102" i="125"/>
  <c r="J121" i="125" l="1"/>
  <c r="J109" i="125"/>
  <c r="I121" i="125"/>
  <c r="I109" i="125"/>
  <c r="K109" i="125"/>
  <c r="K121" i="125"/>
  <c r="J122" i="125" l="1"/>
  <c r="J126" i="125" s="1"/>
  <c r="J127" i="125"/>
  <c r="K127" i="125"/>
  <c r="K122" i="125"/>
  <c r="K126" i="125" s="1"/>
  <c r="I122" i="125"/>
  <c r="I126" i="125" s="1"/>
  <c r="I127" i="125"/>
  <c r="I128" i="125" l="1"/>
  <c r="J128" i="125"/>
  <c r="K128" i="125"/>
  <c r="E75" i="125" l="1"/>
  <c r="G15" i="125"/>
  <c r="E25" i="125"/>
  <c r="F15" i="125"/>
  <c r="F20" i="125" s="1"/>
  <c r="E24" i="125"/>
  <c r="E15" i="125"/>
  <c r="E20" i="125" s="1"/>
  <c r="Q151" i="316"/>
  <c r="P151" i="316"/>
  <c r="O151" i="316"/>
  <c r="N151" i="316"/>
  <c r="M151" i="316"/>
  <c r="L151" i="316"/>
  <c r="Q142" i="316"/>
  <c r="P142" i="316"/>
  <c r="O142" i="316"/>
  <c r="N142" i="316"/>
  <c r="M142" i="316"/>
  <c r="L142" i="316"/>
  <c r="Q136" i="316"/>
  <c r="P136" i="316"/>
  <c r="O136" i="316"/>
  <c r="O137" i="316" s="1"/>
  <c r="N136" i="316"/>
  <c r="M136" i="316"/>
  <c r="L136" i="316"/>
  <c r="Q64" i="316"/>
  <c r="P64" i="316"/>
  <c r="O64" i="316"/>
  <c r="N64" i="316"/>
  <c r="M64" i="316"/>
  <c r="Q50" i="316"/>
  <c r="P50" i="316"/>
  <c r="O50" i="316"/>
  <c r="N50" i="316"/>
  <c r="M50" i="316"/>
  <c r="L50" i="316"/>
  <c r="Q49" i="316"/>
  <c r="P49" i="316"/>
  <c r="O49" i="316"/>
  <c r="N49" i="316"/>
  <c r="M49" i="316"/>
  <c r="L49" i="316"/>
  <c r="Q72" i="316"/>
  <c r="Q73" i="316" s="1"/>
  <c r="P72" i="316"/>
  <c r="P73" i="316" s="1"/>
  <c r="O72" i="316"/>
  <c r="O73" i="316" s="1"/>
  <c r="N72" i="316"/>
  <c r="N73" i="316" s="1"/>
  <c r="M72" i="316"/>
  <c r="M73" i="316" s="1"/>
  <c r="L72" i="316"/>
  <c r="L73" i="316" s="1"/>
  <c r="L64" i="316"/>
  <c r="F64" i="316"/>
  <c r="G64" i="316"/>
  <c r="H64" i="316"/>
  <c r="I64" i="316"/>
  <c r="J64" i="316"/>
  <c r="O87" i="126"/>
  <c r="W64" i="126"/>
  <c r="V64" i="126"/>
  <c r="R64" i="126"/>
  <c r="Q64" i="126"/>
  <c r="W87" i="126"/>
  <c r="V87" i="126"/>
  <c r="U87" i="126"/>
  <c r="T87" i="126"/>
  <c r="S87" i="126"/>
  <c r="R87" i="126"/>
  <c r="Q87" i="126"/>
  <c r="P87" i="126"/>
  <c r="M87" i="126"/>
  <c r="L87" i="126"/>
  <c r="K87" i="126"/>
  <c r="J87" i="126"/>
  <c r="I87" i="126"/>
  <c r="H87" i="126"/>
  <c r="G87" i="126"/>
  <c r="F87" i="126"/>
  <c r="E87" i="126"/>
  <c r="M56" i="73"/>
  <c r="L56" i="73"/>
  <c r="K56" i="73"/>
  <c r="J56" i="73"/>
  <c r="H56" i="73"/>
  <c r="G56" i="73"/>
  <c r="F56" i="73"/>
  <c r="E56" i="73"/>
  <c r="L137" i="316" l="1"/>
  <c r="P137" i="316"/>
  <c r="N137" i="316"/>
  <c r="M137" i="316"/>
  <c r="Q137" i="316"/>
  <c r="O57" i="316"/>
  <c r="O58" i="316" s="1"/>
  <c r="O62" i="316" s="1"/>
  <c r="O53" i="316"/>
  <c r="O54" i="316" s="1"/>
  <c r="O61" i="316" s="1"/>
  <c r="O51" i="316"/>
  <c r="L53" i="316"/>
  <c r="L54" i="316" s="1"/>
  <c r="L61" i="316" s="1"/>
  <c r="L51" i="316"/>
  <c r="N57" i="316"/>
  <c r="N58" i="316" s="1"/>
  <c r="N62" i="316" s="1"/>
  <c r="N53" i="316"/>
  <c r="N54" i="316" s="1"/>
  <c r="N61" i="316" s="1"/>
  <c r="N51" i="316"/>
  <c r="P57" i="316"/>
  <c r="P58" i="316" s="1"/>
  <c r="P62" i="316" s="1"/>
  <c r="P53" i="316"/>
  <c r="P54" i="316" s="1"/>
  <c r="P61" i="316" s="1"/>
  <c r="P51" i="316"/>
  <c r="M152" i="316"/>
  <c r="Q152" i="316"/>
  <c r="M57" i="316"/>
  <c r="M58" i="316" s="1"/>
  <c r="M62" i="316" s="1"/>
  <c r="M53" i="316"/>
  <c r="M54" i="316" s="1"/>
  <c r="M61" i="316" s="1"/>
  <c r="M51" i="316"/>
  <c r="Q57" i="316"/>
  <c r="Q58" i="316" s="1"/>
  <c r="Q62" i="316" s="1"/>
  <c r="Q53" i="316"/>
  <c r="Q54" i="316" s="1"/>
  <c r="Q61" i="316" s="1"/>
  <c r="Q51" i="316"/>
  <c r="N143" i="316"/>
  <c r="L143" i="316"/>
  <c r="L57" i="316"/>
  <c r="L58" i="316" s="1"/>
  <c r="L62" i="316" s="1"/>
  <c r="J151" i="316"/>
  <c r="I151" i="316"/>
  <c r="H151" i="316"/>
  <c r="G151" i="316"/>
  <c r="F151" i="316"/>
  <c r="E151" i="316"/>
  <c r="J142" i="316"/>
  <c r="I142" i="316"/>
  <c r="H142" i="316"/>
  <c r="G142" i="316"/>
  <c r="F142" i="316"/>
  <c r="E142" i="316"/>
  <c r="J136" i="316"/>
  <c r="I136" i="316"/>
  <c r="H136" i="316"/>
  <c r="G136" i="316"/>
  <c r="F136" i="316"/>
  <c r="E136" i="316"/>
  <c r="J26" i="316"/>
  <c r="J50" i="316" s="1"/>
  <c r="I26" i="316"/>
  <c r="I50" i="316" s="1"/>
  <c r="H50" i="316"/>
  <c r="G50" i="316"/>
  <c r="F50" i="316"/>
  <c r="E50" i="316"/>
  <c r="J25" i="316"/>
  <c r="J49" i="316" s="1"/>
  <c r="I25" i="316"/>
  <c r="I49" i="316" s="1"/>
  <c r="H49" i="316"/>
  <c r="G49" i="316"/>
  <c r="F49" i="316"/>
  <c r="E49" i="316"/>
  <c r="E53" i="316" s="1"/>
  <c r="E54" i="316" s="1"/>
  <c r="E61" i="316" s="1"/>
  <c r="J22" i="316"/>
  <c r="I22" i="316"/>
  <c r="J15" i="316"/>
  <c r="J23" i="316" s="1"/>
  <c r="J72" i="316" s="1"/>
  <c r="J73" i="316" s="1"/>
  <c r="I15" i="316"/>
  <c r="I23" i="316" s="1"/>
  <c r="I72" i="316" s="1"/>
  <c r="I73" i="316" s="1"/>
  <c r="H72" i="316"/>
  <c r="H73" i="316" s="1"/>
  <c r="G72" i="316"/>
  <c r="G73" i="316" s="1"/>
  <c r="F72" i="316"/>
  <c r="F73" i="316" s="1"/>
  <c r="E64" i="316"/>
  <c r="A3" i="316"/>
  <c r="C2" i="316"/>
  <c r="A2" i="316"/>
  <c r="E72" i="316" l="1"/>
  <c r="E73" i="316" s="1"/>
  <c r="M63" i="316"/>
  <c r="M75" i="316" s="1"/>
  <c r="N63" i="316"/>
  <c r="N75" i="316" s="1"/>
  <c r="N77" i="316" s="1"/>
  <c r="O63" i="316"/>
  <c r="P160" i="316"/>
  <c r="P146" i="316"/>
  <c r="P128" i="316"/>
  <c r="P90" i="316"/>
  <c r="P95" i="316" s="1"/>
  <c r="P81" i="316"/>
  <c r="P82" i="316" s="1"/>
  <c r="P76" i="316"/>
  <c r="O160" i="316"/>
  <c r="O146" i="316"/>
  <c r="O128" i="316"/>
  <c r="O90" i="316"/>
  <c r="O95" i="316" s="1"/>
  <c r="O81" i="316"/>
  <c r="O82" i="316" s="1"/>
  <c r="O76" i="316"/>
  <c r="N160" i="316"/>
  <c r="N146" i="316"/>
  <c r="N155" i="316" s="1"/>
  <c r="N128" i="316"/>
  <c r="N90" i="316"/>
  <c r="N95" i="316" s="1"/>
  <c r="N81" i="316"/>
  <c r="N82" i="316" s="1"/>
  <c r="N76" i="316"/>
  <c r="Q160" i="316"/>
  <c r="Q146" i="316"/>
  <c r="Q128" i="316"/>
  <c r="Q90" i="316"/>
  <c r="Q95" i="316" s="1"/>
  <c r="Q81" i="316"/>
  <c r="Q82" i="316" s="1"/>
  <c r="Q76" i="316"/>
  <c r="M160" i="316"/>
  <c r="M146" i="316"/>
  <c r="M128" i="316"/>
  <c r="M90" i="316"/>
  <c r="M95" i="316" s="1"/>
  <c r="M81" i="316"/>
  <c r="M82" i="316" s="1"/>
  <c r="M76" i="316"/>
  <c r="L152" i="316"/>
  <c r="N152" i="316"/>
  <c r="P143" i="316"/>
  <c r="Q63" i="316"/>
  <c r="O152" i="316"/>
  <c r="Q143" i="316"/>
  <c r="M143" i="316"/>
  <c r="P63" i="316"/>
  <c r="L63" i="316"/>
  <c r="L160" i="316"/>
  <c r="L146" i="316"/>
  <c r="L128" i="316"/>
  <c r="L90" i="316"/>
  <c r="L95" i="316" s="1"/>
  <c r="L81" i="316"/>
  <c r="L82" i="316" s="1"/>
  <c r="L76" i="316"/>
  <c r="N65" i="316"/>
  <c r="O75" i="316"/>
  <c r="O65" i="316"/>
  <c r="P152" i="316"/>
  <c r="O143" i="316"/>
  <c r="F53" i="316"/>
  <c r="F54" i="316" s="1"/>
  <c r="F61" i="316" s="1"/>
  <c r="F51" i="316"/>
  <c r="H53" i="316"/>
  <c r="H54" i="316" s="1"/>
  <c r="H61" i="316" s="1"/>
  <c r="H51" i="316"/>
  <c r="J53" i="316"/>
  <c r="J54" i="316" s="1"/>
  <c r="J61" i="316" s="1"/>
  <c r="J51" i="316"/>
  <c r="F137" i="316"/>
  <c r="H137" i="316"/>
  <c r="J137" i="316"/>
  <c r="J57" i="316"/>
  <c r="J58" i="316" s="1"/>
  <c r="J62" i="316" s="1"/>
  <c r="J63" i="316" s="1"/>
  <c r="J75" i="316" s="1"/>
  <c r="G51" i="316"/>
  <c r="G53" i="316"/>
  <c r="G54" i="316" s="1"/>
  <c r="G61" i="316" s="1"/>
  <c r="G57" i="316"/>
  <c r="G58" i="316" s="1"/>
  <c r="G62" i="316" s="1"/>
  <c r="I51" i="316"/>
  <c r="I53" i="316"/>
  <c r="I54" i="316" s="1"/>
  <c r="I61" i="316" s="1"/>
  <c r="I57" i="316"/>
  <c r="I58" i="316" s="1"/>
  <c r="I62" i="316" s="1"/>
  <c r="E137" i="316"/>
  <c r="G137" i="316"/>
  <c r="I137" i="316"/>
  <c r="E51" i="316"/>
  <c r="H57" i="316"/>
  <c r="H58" i="316" s="1"/>
  <c r="H62" i="316" s="1"/>
  <c r="E143" i="316"/>
  <c r="J16" i="316"/>
  <c r="J143" i="316" s="1"/>
  <c r="E57" i="316"/>
  <c r="E58" i="316" s="1"/>
  <c r="E62" i="316" s="1"/>
  <c r="E63" i="316" s="1"/>
  <c r="I16" i="316"/>
  <c r="I143" i="316" s="1"/>
  <c r="F57" i="316"/>
  <c r="F58" i="316" s="1"/>
  <c r="F62" i="316" s="1"/>
  <c r="W26" i="126"/>
  <c r="W50" i="126" s="1"/>
  <c r="V26" i="126"/>
  <c r="V50" i="126" s="1"/>
  <c r="U26" i="126"/>
  <c r="U50" i="126" s="1"/>
  <c r="T26" i="126"/>
  <c r="T50" i="126" s="1"/>
  <c r="S26" i="126"/>
  <c r="S50" i="126" s="1"/>
  <c r="R26" i="126"/>
  <c r="R50" i="126" s="1"/>
  <c r="Q26" i="126"/>
  <c r="Q50" i="126" s="1"/>
  <c r="P26" i="126"/>
  <c r="P50" i="126" s="1"/>
  <c r="O26" i="126"/>
  <c r="O50" i="126" s="1"/>
  <c r="W25" i="126"/>
  <c r="W49" i="126" s="1"/>
  <c r="V25" i="126"/>
  <c r="V49" i="126" s="1"/>
  <c r="U25" i="126"/>
  <c r="U49" i="126" s="1"/>
  <c r="T25" i="126"/>
  <c r="T49" i="126" s="1"/>
  <c r="S25" i="126"/>
  <c r="S49" i="126" s="1"/>
  <c r="R25" i="126"/>
  <c r="R49" i="126" s="1"/>
  <c r="Q25" i="126"/>
  <c r="Q49" i="126" s="1"/>
  <c r="P25" i="126"/>
  <c r="P49" i="126" s="1"/>
  <c r="O25" i="126"/>
  <c r="O49" i="126" s="1"/>
  <c r="W22" i="126"/>
  <c r="V22" i="126"/>
  <c r="R22" i="126"/>
  <c r="Q22" i="126"/>
  <c r="W15" i="126"/>
  <c r="W23" i="126" s="1"/>
  <c r="W72" i="126" s="1"/>
  <c r="W73" i="126" s="1"/>
  <c r="V15" i="126"/>
  <c r="V23" i="126" s="1"/>
  <c r="V72" i="126" s="1"/>
  <c r="V73" i="126" s="1"/>
  <c r="U15" i="126"/>
  <c r="U23" i="126" s="1"/>
  <c r="U72" i="126" s="1"/>
  <c r="U73" i="126" s="1"/>
  <c r="T15" i="126"/>
  <c r="T23" i="126" s="1"/>
  <c r="T72" i="126" s="1"/>
  <c r="T73" i="126" s="1"/>
  <c r="S15" i="126"/>
  <c r="S23" i="126" s="1"/>
  <c r="S72" i="126" s="1"/>
  <c r="S73" i="126" s="1"/>
  <c r="R15" i="126"/>
  <c r="R23" i="126" s="1"/>
  <c r="R72" i="126" s="1"/>
  <c r="R73" i="126" s="1"/>
  <c r="Q15" i="126"/>
  <c r="Q23" i="126" s="1"/>
  <c r="Q72" i="126" s="1"/>
  <c r="Q73" i="126" s="1"/>
  <c r="P15" i="126"/>
  <c r="P23" i="126" s="1"/>
  <c r="P72" i="126" s="1"/>
  <c r="P73" i="126" s="1"/>
  <c r="O15" i="126"/>
  <c r="O23" i="126" s="1"/>
  <c r="O72" i="126" s="1"/>
  <c r="O73" i="126" s="1"/>
  <c r="U12" i="126"/>
  <c r="T12" i="126"/>
  <c r="S12" i="126"/>
  <c r="P12" i="126"/>
  <c r="O12" i="126"/>
  <c r="V151" i="126"/>
  <c r="V142" i="126"/>
  <c r="V136" i="126"/>
  <c r="V137" i="126" s="1"/>
  <c r="L151" i="126"/>
  <c r="L142" i="126"/>
  <c r="L136" i="126"/>
  <c r="L26" i="126"/>
  <c r="L50" i="126" s="1"/>
  <c r="L25" i="126"/>
  <c r="L15" i="126"/>
  <c r="L23" i="126" s="1"/>
  <c r="L72" i="126" s="1"/>
  <c r="L73" i="126" s="1"/>
  <c r="L64" i="126"/>
  <c r="W151" i="126"/>
  <c r="U151" i="126"/>
  <c r="T151" i="126"/>
  <c r="S151" i="126"/>
  <c r="R151" i="126"/>
  <c r="Q151" i="126"/>
  <c r="P151" i="126"/>
  <c r="O151" i="126"/>
  <c r="W142" i="126"/>
  <c r="U142" i="126"/>
  <c r="T142" i="126"/>
  <c r="S142" i="126"/>
  <c r="R142" i="126"/>
  <c r="Q142" i="126"/>
  <c r="P142" i="126"/>
  <c r="O142" i="126"/>
  <c r="W136" i="126"/>
  <c r="U136" i="126"/>
  <c r="T136" i="126"/>
  <c r="S136" i="126"/>
  <c r="R136" i="126"/>
  <c r="Q136" i="126"/>
  <c r="P136" i="126"/>
  <c r="O136" i="126"/>
  <c r="E142" i="126"/>
  <c r="F136" i="126"/>
  <c r="G136" i="126"/>
  <c r="H136" i="126"/>
  <c r="I136" i="126"/>
  <c r="J136" i="126"/>
  <c r="K136" i="126"/>
  <c r="M136" i="126"/>
  <c r="E136" i="126"/>
  <c r="E151" i="126"/>
  <c r="M126" i="73"/>
  <c r="L126" i="73"/>
  <c r="K126" i="73"/>
  <c r="J126" i="73"/>
  <c r="E126" i="73"/>
  <c r="H126" i="73"/>
  <c r="G126" i="73"/>
  <c r="F126" i="73"/>
  <c r="M102" i="73"/>
  <c r="M103" i="73" s="1"/>
  <c r="L102" i="73"/>
  <c r="L103" i="73" s="1"/>
  <c r="K102" i="73"/>
  <c r="K103" i="73" s="1"/>
  <c r="J102" i="73"/>
  <c r="J103" i="73" s="1"/>
  <c r="E117" i="73"/>
  <c r="E118" i="73" s="1"/>
  <c r="H63" i="316" l="1"/>
  <c r="H65" i="316" s="1"/>
  <c r="M155" i="316"/>
  <c r="H75" i="316"/>
  <c r="F63" i="316"/>
  <c r="O77" i="316"/>
  <c r="L155" i="316"/>
  <c r="M65" i="316"/>
  <c r="J65" i="316"/>
  <c r="G63" i="316"/>
  <c r="Q155" i="316"/>
  <c r="M89" i="316"/>
  <c r="M91" i="316" s="1"/>
  <c r="W51" i="126"/>
  <c r="W53" i="126"/>
  <c r="W54" i="126" s="1"/>
  <c r="W61" i="126" s="1"/>
  <c r="W57" i="126"/>
  <c r="W58" i="126" s="1"/>
  <c r="W62" i="126" s="1"/>
  <c r="T22" i="126"/>
  <c r="T64" i="126"/>
  <c r="P51" i="126"/>
  <c r="P53" i="126"/>
  <c r="P54" i="126" s="1"/>
  <c r="P61" i="126" s="1"/>
  <c r="T57" i="126"/>
  <c r="T58" i="126" s="1"/>
  <c r="T62" i="126" s="1"/>
  <c r="T51" i="126"/>
  <c r="T53" i="126"/>
  <c r="T54" i="126" s="1"/>
  <c r="T61" i="126" s="1"/>
  <c r="S22" i="126"/>
  <c r="S64" i="126"/>
  <c r="O51" i="126"/>
  <c r="O53" i="126"/>
  <c r="O54" i="126" s="1"/>
  <c r="O61" i="126" s="1"/>
  <c r="P22" i="126"/>
  <c r="P57" i="126" s="1"/>
  <c r="P58" i="126" s="1"/>
  <c r="P62" i="126" s="1"/>
  <c r="P64" i="126"/>
  <c r="R57" i="126"/>
  <c r="R58" i="126" s="1"/>
  <c r="R62" i="126" s="1"/>
  <c r="R51" i="126"/>
  <c r="R53" i="126"/>
  <c r="R54" i="126" s="1"/>
  <c r="R61" i="126" s="1"/>
  <c r="R63" i="126" s="1"/>
  <c r="V57" i="126"/>
  <c r="V58" i="126" s="1"/>
  <c r="V62" i="126" s="1"/>
  <c r="V51" i="126"/>
  <c r="V53" i="126"/>
  <c r="V54" i="126" s="1"/>
  <c r="V61" i="126" s="1"/>
  <c r="S51" i="126"/>
  <c r="S57" i="126"/>
  <c r="S58" i="126" s="1"/>
  <c r="S62" i="126" s="1"/>
  <c r="S53" i="126"/>
  <c r="S54" i="126" s="1"/>
  <c r="S61" i="126" s="1"/>
  <c r="O22" i="126"/>
  <c r="O57" i="126" s="1"/>
  <c r="O58" i="126" s="1"/>
  <c r="O62" i="126" s="1"/>
  <c r="O64" i="126"/>
  <c r="U22" i="126"/>
  <c r="U57" i="126" s="1"/>
  <c r="U58" i="126" s="1"/>
  <c r="U62" i="126" s="1"/>
  <c r="U64" i="126"/>
  <c r="Q51" i="126"/>
  <c r="Q57" i="126"/>
  <c r="Q58" i="126" s="1"/>
  <c r="Q62" i="126" s="1"/>
  <c r="Q53" i="126"/>
  <c r="Q54" i="126" s="1"/>
  <c r="Q61" i="126" s="1"/>
  <c r="U51" i="126"/>
  <c r="U53" i="126"/>
  <c r="U54" i="126" s="1"/>
  <c r="U61" i="126" s="1"/>
  <c r="L137" i="126"/>
  <c r="P75" i="316"/>
  <c r="P77" i="316" s="1"/>
  <c r="P65" i="316"/>
  <c r="Q75" i="316"/>
  <c r="Q77" i="316" s="1"/>
  <c r="Q65" i="316"/>
  <c r="Q101" i="316"/>
  <c r="Q96" i="316"/>
  <c r="O101" i="316"/>
  <c r="O96" i="316"/>
  <c r="O155" i="316"/>
  <c r="N89" i="316"/>
  <c r="M77" i="316"/>
  <c r="L101" i="316"/>
  <c r="L96" i="316"/>
  <c r="L75" i="316"/>
  <c r="L77" i="316" s="1"/>
  <c r="L65" i="316"/>
  <c r="M101" i="316"/>
  <c r="M96" i="316"/>
  <c r="N101" i="316"/>
  <c r="N96" i="316"/>
  <c r="P101" i="316"/>
  <c r="P96" i="316"/>
  <c r="P155" i="316"/>
  <c r="O89" i="316"/>
  <c r="F65" i="316"/>
  <c r="F75" i="316"/>
  <c r="E65" i="316"/>
  <c r="E75" i="316"/>
  <c r="F90" i="316"/>
  <c r="F76" i="316"/>
  <c r="F160" i="316"/>
  <c r="F128" i="316"/>
  <c r="H90" i="316"/>
  <c r="H76" i="316"/>
  <c r="H160" i="316"/>
  <c r="H128" i="316"/>
  <c r="G160" i="316"/>
  <c r="G128" i="316"/>
  <c r="G90" i="316"/>
  <c r="G76" i="316"/>
  <c r="J77" i="316"/>
  <c r="G152" i="316"/>
  <c r="I63" i="316"/>
  <c r="H152" i="316"/>
  <c r="F143" i="316"/>
  <c r="I160" i="316"/>
  <c r="I128" i="316"/>
  <c r="I90" i="316"/>
  <c r="I76" i="316"/>
  <c r="J90" i="316"/>
  <c r="J76" i="316"/>
  <c r="J160" i="316"/>
  <c r="J146" i="316"/>
  <c r="J155" i="316" s="1"/>
  <c r="J128" i="316"/>
  <c r="E146" i="316"/>
  <c r="E128" i="316"/>
  <c r="E90" i="316"/>
  <c r="E76" i="316"/>
  <c r="I152" i="316"/>
  <c r="E152" i="316"/>
  <c r="E155" i="316" s="1"/>
  <c r="G143" i="316"/>
  <c r="J152" i="316"/>
  <c r="F152" i="316"/>
  <c r="H143" i="316"/>
  <c r="W16" i="126"/>
  <c r="Q16" i="126"/>
  <c r="I146" i="316"/>
  <c r="I155" i="316" s="1"/>
  <c r="I81" i="316"/>
  <c r="I21" i="316"/>
  <c r="H146" i="316"/>
  <c r="H81" i="316"/>
  <c r="J81" i="316"/>
  <c r="J21" i="316"/>
  <c r="E160" i="316"/>
  <c r="E81" i="316"/>
  <c r="F146" i="316"/>
  <c r="F81" i="316"/>
  <c r="G146" i="316"/>
  <c r="G81" i="316"/>
  <c r="P16" i="126"/>
  <c r="R16" i="126"/>
  <c r="T16" i="126"/>
  <c r="V143" i="126" s="1"/>
  <c r="V16" i="126"/>
  <c r="O16" i="126"/>
  <c r="S16" i="126"/>
  <c r="U16" i="126"/>
  <c r="L16" i="126"/>
  <c r="L76" i="126" s="1"/>
  <c r="L22" i="126"/>
  <c r="L49" i="126"/>
  <c r="L53" i="126" s="1"/>
  <c r="L54" i="126" s="1"/>
  <c r="E108" i="73"/>
  <c r="E109" i="73" s="1"/>
  <c r="F102" i="73"/>
  <c r="G102" i="73"/>
  <c r="G103" i="73" s="1"/>
  <c r="H102" i="73"/>
  <c r="H103" i="73" s="1"/>
  <c r="F103" i="73"/>
  <c r="E102" i="73"/>
  <c r="E103" i="73" s="1"/>
  <c r="U63" i="126" l="1"/>
  <c r="U65" i="126" s="1"/>
  <c r="T63" i="126"/>
  <c r="W63" i="126"/>
  <c r="W75" i="126" s="1"/>
  <c r="W77" i="126" s="1"/>
  <c r="P89" i="316"/>
  <c r="H155" i="316"/>
  <c r="G155" i="316"/>
  <c r="F155" i="316"/>
  <c r="H77" i="316"/>
  <c r="G75" i="316"/>
  <c r="G77" i="316" s="1"/>
  <c r="G65" i="316"/>
  <c r="Q89" i="316"/>
  <c r="R21" i="126"/>
  <c r="R76" i="126"/>
  <c r="Q21" i="126"/>
  <c r="Q76" i="126"/>
  <c r="P21" i="126"/>
  <c r="P76" i="126"/>
  <c r="S63" i="126"/>
  <c r="V63" i="126"/>
  <c r="W21" i="126"/>
  <c r="W76" i="126"/>
  <c r="S21" i="126"/>
  <c r="S76" i="126"/>
  <c r="T65" i="126"/>
  <c r="T75" i="126"/>
  <c r="O21" i="126"/>
  <c r="O76" i="126"/>
  <c r="R65" i="126"/>
  <c r="R75" i="126"/>
  <c r="W65" i="126"/>
  <c r="T21" i="126"/>
  <c r="T76" i="126"/>
  <c r="U21" i="126"/>
  <c r="U76" i="126"/>
  <c r="V21" i="126"/>
  <c r="V76" i="126"/>
  <c r="Q63" i="126"/>
  <c r="O63" i="126"/>
  <c r="P63" i="126"/>
  <c r="Q91" i="316"/>
  <c r="P91" i="316"/>
  <c r="N91" i="316"/>
  <c r="O121" i="316"/>
  <c r="O122" i="316" s="1"/>
  <c r="O106" i="316"/>
  <c r="O109" i="316" s="1"/>
  <c r="O102" i="316"/>
  <c r="O127" i="316" s="1"/>
  <c r="Q121" i="316"/>
  <c r="Q122" i="316" s="1"/>
  <c r="Q106" i="316"/>
  <c r="Q109" i="316" s="1"/>
  <c r="Q102" i="316"/>
  <c r="O91" i="316"/>
  <c r="P121" i="316"/>
  <c r="P122" i="316" s="1"/>
  <c r="P106" i="316"/>
  <c r="P109" i="316" s="1"/>
  <c r="P102" i="316"/>
  <c r="N121" i="316"/>
  <c r="N122" i="316" s="1"/>
  <c r="N106" i="316"/>
  <c r="N109" i="316" s="1"/>
  <c r="N102" i="316"/>
  <c r="M121" i="316"/>
  <c r="M122" i="316" s="1"/>
  <c r="M106" i="316"/>
  <c r="M109" i="316" s="1"/>
  <c r="M102" i="316"/>
  <c r="L121" i="316"/>
  <c r="L122" i="316" s="1"/>
  <c r="L106" i="316"/>
  <c r="L109" i="316" s="1"/>
  <c r="L102" i="316"/>
  <c r="L89" i="316"/>
  <c r="I75" i="316"/>
  <c r="I77" i="316" s="1"/>
  <c r="I65" i="316"/>
  <c r="E77" i="316"/>
  <c r="F77" i="316"/>
  <c r="G95" i="316"/>
  <c r="G82" i="316"/>
  <c r="F95" i="316"/>
  <c r="F82" i="316"/>
  <c r="E95" i="316"/>
  <c r="E96" i="316" s="1"/>
  <c r="E82" i="316"/>
  <c r="E89" i="316" s="1"/>
  <c r="J95" i="316"/>
  <c r="J96" i="316" s="1"/>
  <c r="J82" i="316"/>
  <c r="I95" i="316"/>
  <c r="I82" i="316"/>
  <c r="H95" i="316"/>
  <c r="H82" i="316"/>
  <c r="H89" i="316" s="1"/>
  <c r="V152" i="126"/>
  <c r="V146" i="126"/>
  <c r="V155" i="126" s="1"/>
  <c r="V81" i="126"/>
  <c r="V90" i="126" s="1"/>
  <c r="V160" i="126"/>
  <c r="L51" i="126"/>
  <c r="L57" i="126"/>
  <c r="L61" i="126"/>
  <c r="L160" i="126"/>
  <c r="L146" i="126"/>
  <c r="L81" i="126"/>
  <c r="L21" i="126"/>
  <c r="L152" i="126"/>
  <c r="G89" i="316" l="1"/>
  <c r="U75" i="126"/>
  <c r="U77" i="126" s="1"/>
  <c r="P127" i="316"/>
  <c r="P129" i="316" s="1"/>
  <c r="Q127" i="316"/>
  <c r="N127" i="316"/>
  <c r="N129" i="316" s="1"/>
  <c r="I89" i="316"/>
  <c r="I91" i="316" s="1"/>
  <c r="M127" i="316"/>
  <c r="M159" i="316" s="1"/>
  <c r="V65" i="126"/>
  <c r="V75" i="126"/>
  <c r="V77" i="126" s="1"/>
  <c r="R77" i="126"/>
  <c r="T77" i="126"/>
  <c r="O65" i="126"/>
  <c r="O75" i="126"/>
  <c r="O77" i="126" s="1"/>
  <c r="Q65" i="126"/>
  <c r="Q75" i="126"/>
  <c r="Q77" i="126" s="1"/>
  <c r="P65" i="126"/>
  <c r="P75" i="126"/>
  <c r="P77" i="126" s="1"/>
  <c r="S65" i="126"/>
  <c r="S75" i="126"/>
  <c r="S77" i="126" s="1"/>
  <c r="L127" i="316"/>
  <c r="L91" i="316"/>
  <c r="O159" i="316"/>
  <c r="O129" i="316"/>
  <c r="N159" i="316"/>
  <c r="Q159" i="316"/>
  <c r="Q129" i="316"/>
  <c r="E91" i="316"/>
  <c r="L58" i="126"/>
  <c r="L62" i="126" s="1"/>
  <c r="L63" i="126" s="1"/>
  <c r="L75" i="126" s="1"/>
  <c r="L77" i="126" s="1"/>
  <c r="J89" i="316"/>
  <c r="J91" i="316" s="1"/>
  <c r="F89" i="316"/>
  <c r="F91" i="316" s="1"/>
  <c r="H91" i="316"/>
  <c r="H101" i="316"/>
  <c r="H96" i="316"/>
  <c r="I101" i="316"/>
  <c r="I96" i="316"/>
  <c r="J101" i="316"/>
  <c r="E101" i="316"/>
  <c r="F101" i="316"/>
  <c r="F96" i="316"/>
  <c r="G101" i="316"/>
  <c r="G96" i="316"/>
  <c r="G91" i="316"/>
  <c r="V95" i="126"/>
  <c r="V82" i="126"/>
  <c r="L90" i="126"/>
  <c r="L95" i="126" s="1"/>
  <c r="L82" i="126"/>
  <c r="P159" i="316" l="1"/>
  <c r="M161" i="316"/>
  <c r="Q161" i="316"/>
  <c r="M129" i="316"/>
  <c r="O161" i="316"/>
  <c r="P161" i="316"/>
  <c r="N161" i="316"/>
  <c r="V89" i="126"/>
  <c r="L159" i="316"/>
  <c r="L129" i="316"/>
  <c r="G121" i="316"/>
  <c r="G106" i="316"/>
  <c r="G109" i="316" s="1"/>
  <c r="G102" i="316"/>
  <c r="F121" i="316"/>
  <c r="F106" i="316"/>
  <c r="F109" i="316" s="1"/>
  <c r="F102" i="316"/>
  <c r="E121" i="316"/>
  <c r="E122" i="316" s="1"/>
  <c r="E106" i="316"/>
  <c r="E109" i="316" s="1"/>
  <c r="E102" i="316"/>
  <c r="E127" i="316" s="1"/>
  <c r="E159" i="316" s="1"/>
  <c r="L163" i="316" s="1"/>
  <c r="J121" i="316"/>
  <c r="J106" i="316"/>
  <c r="J109" i="316" s="1"/>
  <c r="J102" i="316"/>
  <c r="I121" i="316"/>
  <c r="I106" i="316"/>
  <c r="I109" i="316" s="1"/>
  <c r="I102" i="316"/>
  <c r="H121" i="316"/>
  <c r="H106" i="316"/>
  <c r="H109" i="316" s="1"/>
  <c r="H102" i="316"/>
  <c r="V96" i="126"/>
  <c r="V101" i="126"/>
  <c r="L65" i="126"/>
  <c r="L101" i="126"/>
  <c r="L96" i="126"/>
  <c r="L89" i="126"/>
  <c r="L161" i="316" l="1"/>
  <c r="V91" i="126"/>
  <c r="H122" i="316"/>
  <c r="H127" i="316" s="1"/>
  <c r="H159" i="316" s="1"/>
  <c r="I122" i="316"/>
  <c r="I127" i="316" s="1"/>
  <c r="I159" i="316" s="1"/>
  <c r="J122" i="316"/>
  <c r="J127" i="316" s="1"/>
  <c r="J159" i="316" s="1"/>
  <c r="F122" i="316"/>
  <c r="F127" i="316" s="1"/>
  <c r="F159" i="316" s="1"/>
  <c r="G122" i="316"/>
  <c r="G127" i="316" s="1"/>
  <c r="G159" i="316" s="1"/>
  <c r="V102" i="126"/>
  <c r="V121" i="126"/>
  <c r="V128" i="126" s="1"/>
  <c r="V106" i="126"/>
  <c r="V109" i="126" s="1"/>
  <c r="L91" i="126"/>
  <c r="L121" i="126"/>
  <c r="L106" i="126"/>
  <c r="L109" i="126" s="1"/>
  <c r="L102" i="126"/>
  <c r="I161" i="316" l="1"/>
  <c r="P163" i="316"/>
  <c r="J161" i="316"/>
  <c r="Q163" i="316"/>
  <c r="F161" i="316"/>
  <c r="M163" i="316"/>
  <c r="G161" i="316"/>
  <c r="N163" i="316"/>
  <c r="H161" i="316"/>
  <c r="O163" i="316"/>
  <c r="E161" i="316"/>
  <c r="E129" i="316"/>
  <c r="G129" i="316"/>
  <c r="F129" i="316"/>
  <c r="J129" i="316"/>
  <c r="I129" i="316"/>
  <c r="H129" i="316"/>
  <c r="V122" i="126"/>
  <c r="V127" i="126" s="1"/>
  <c r="V129" i="126" s="1"/>
  <c r="L128" i="126"/>
  <c r="L122" i="126"/>
  <c r="L127" i="126" s="1"/>
  <c r="V159" i="126" l="1"/>
  <c r="L129" i="126"/>
  <c r="V161" i="126" l="1"/>
  <c r="B82" i="131" l="1"/>
  <c r="B81" i="131"/>
  <c r="B55" i="235"/>
  <c r="B54" i="235"/>
  <c r="B39" i="78"/>
  <c r="B38" i="78"/>
  <c r="B74" i="232"/>
  <c r="B6" i="74"/>
  <c r="B35" i="290" l="1"/>
  <c r="B34" i="290"/>
  <c r="B60" i="272"/>
  <c r="A3" i="272"/>
  <c r="A2" i="272"/>
  <c r="B329" i="117"/>
  <c r="B343" i="116"/>
  <c r="P336" i="116"/>
  <c r="P335" i="116"/>
  <c r="P334" i="116"/>
  <c r="P324" i="116"/>
  <c r="O336" i="116"/>
  <c r="O335" i="116"/>
  <c r="O334" i="116"/>
  <c r="O324" i="116"/>
  <c r="B89" i="200" l="1"/>
  <c r="B91" i="201"/>
  <c r="B90" i="201"/>
  <c r="B89" i="201"/>
  <c r="A3" i="82" l="1"/>
  <c r="D9" i="82" s="1"/>
  <c r="C2" i="82"/>
  <c r="A2" i="82"/>
  <c r="A10" i="82" s="1"/>
  <c r="C44" i="221"/>
  <c r="C126" i="220"/>
  <c r="C125" i="220"/>
  <c r="C124" i="220"/>
  <c r="C123" i="220"/>
  <c r="C122" i="220"/>
  <c r="C121" i="220"/>
  <c r="C120" i="220"/>
  <c r="C119" i="220"/>
  <c r="C118" i="220"/>
  <c r="C117" i="220"/>
  <c r="C116" i="220"/>
  <c r="C115" i="220"/>
  <c r="C114" i="220"/>
  <c r="C113" i="220"/>
  <c r="C112" i="220"/>
  <c r="C111" i="220"/>
  <c r="C110" i="220"/>
  <c r="C109" i="220"/>
  <c r="C108" i="220"/>
  <c r="C107" i="220"/>
  <c r="C106" i="220"/>
  <c r="C105" i="220"/>
  <c r="C104" i="220"/>
  <c r="C103" i="220"/>
  <c r="C102" i="220"/>
  <c r="C101" i="220"/>
  <c r="C100" i="220"/>
  <c r="C99" i="220"/>
  <c r="C98" i="220"/>
  <c r="C97" i="220"/>
  <c r="C96" i="220"/>
  <c r="C95" i="220"/>
  <c r="C94" i="220"/>
  <c r="C93" i="220"/>
  <c r="C92" i="220"/>
  <c r="C91" i="220"/>
  <c r="C84" i="220"/>
  <c r="C83" i="220"/>
  <c r="C82" i="220"/>
  <c r="C81" i="220"/>
  <c r="C80" i="220"/>
  <c r="C79" i="220"/>
  <c r="C78" i="220"/>
  <c r="C77" i="220"/>
  <c r="C76" i="220"/>
  <c r="C75" i="220"/>
  <c r="C74" i="220"/>
  <c r="C73" i="220"/>
  <c r="C72" i="220"/>
  <c r="C71" i="220"/>
  <c r="C70" i="220"/>
  <c r="C69" i="220"/>
  <c r="C68" i="220"/>
  <c r="C67" i="220"/>
  <c r="C66" i="220"/>
  <c r="C65" i="220"/>
  <c r="C64" i="220"/>
  <c r="C63" i="220"/>
  <c r="C62" i="220"/>
  <c r="C61" i="220"/>
  <c r="C60" i="220"/>
  <c r="C59" i="220"/>
  <c r="C58" i="220"/>
  <c r="C57" i="220"/>
  <c r="C56" i="220"/>
  <c r="C55" i="220"/>
  <c r="C54" i="220"/>
  <c r="C53" i="220"/>
  <c r="C52" i="220"/>
  <c r="C51" i="220"/>
  <c r="C50" i="220"/>
  <c r="C49" i="220"/>
  <c r="C42" i="220"/>
  <c r="C41" i="220"/>
  <c r="C40" i="220"/>
  <c r="C39" i="220"/>
  <c r="C38" i="220"/>
  <c r="C37" i="220"/>
  <c r="C36" i="220"/>
  <c r="C35" i="220"/>
  <c r="C34" i="220"/>
  <c r="C33" i="220"/>
  <c r="C32" i="220"/>
  <c r="C31" i="220"/>
  <c r="C30" i="220"/>
  <c r="C29" i="220"/>
  <c r="C28" i="220"/>
  <c r="C27" i="220"/>
  <c r="C26" i="220"/>
  <c r="C25" i="220"/>
  <c r="C24" i="220"/>
  <c r="C23" i="220"/>
  <c r="C22" i="220"/>
  <c r="C21" i="220"/>
  <c r="C147" i="220" s="1"/>
  <c r="C20" i="220"/>
  <c r="C19" i="220"/>
  <c r="C18" i="220"/>
  <c r="C17" i="220"/>
  <c r="C16" i="220"/>
  <c r="C15" i="220"/>
  <c r="C14" i="220"/>
  <c r="C13" i="220"/>
  <c r="C12" i="220"/>
  <c r="C11" i="220"/>
  <c r="C10" i="220"/>
  <c r="C9" i="220"/>
  <c r="C8" i="220"/>
  <c r="C7" i="220"/>
  <c r="D10" i="218"/>
  <c r="D29" i="218" s="1"/>
  <c r="C10" i="218"/>
  <c r="C29" i="218" s="1"/>
  <c r="AF13" i="312"/>
  <c r="W15" i="134"/>
  <c r="V15" i="134"/>
  <c r="U15" i="134"/>
  <c r="AJ14" i="134"/>
  <c r="AA14" i="134"/>
  <c r="AJ13" i="134"/>
  <c r="AA13" i="134"/>
  <c r="AJ12" i="134"/>
  <c r="AA12" i="134"/>
  <c r="AJ11" i="134"/>
  <c r="AA11" i="134"/>
  <c r="AJ10" i="134"/>
  <c r="AA10" i="134"/>
  <c r="AA15" i="134" s="1"/>
  <c r="AY47" i="74"/>
  <c r="AO41" i="74"/>
  <c r="AQ41" i="74" s="1"/>
  <c r="AO37" i="74"/>
  <c r="AQ37" i="74" s="1"/>
  <c r="AO35" i="74"/>
  <c r="AQ35" i="74" s="1"/>
  <c r="AO33" i="74"/>
  <c r="AQ33" i="74" s="1"/>
  <c r="AQ31" i="74"/>
  <c r="AO31" i="74"/>
  <c r="AO23" i="74"/>
  <c r="AQ23" i="74" s="1"/>
  <c r="AO22" i="74"/>
  <c r="AQ22" i="74" s="1"/>
  <c r="AO18" i="74"/>
  <c r="AQ18" i="74" s="1"/>
  <c r="AO17" i="74"/>
  <c r="AO19" i="74" s="1"/>
  <c r="AQ14" i="74"/>
  <c r="AQ15" i="74" s="1"/>
  <c r="AO14" i="74"/>
  <c r="AO13" i="74"/>
  <c r="AQ13" i="74" s="1"/>
  <c r="AR23" i="74"/>
  <c r="AR22" i="74"/>
  <c r="AR18" i="74"/>
  <c r="AR17" i="74"/>
  <c r="AR15" i="74"/>
  <c r="AR14" i="74"/>
  <c r="AR13" i="74"/>
  <c r="AT13" i="74" s="1"/>
  <c r="AL23" i="74"/>
  <c r="AL22" i="74"/>
  <c r="AL24" i="74" s="1"/>
  <c r="AL18" i="74"/>
  <c r="AL17" i="74"/>
  <c r="AL19" i="74" s="1"/>
  <c r="AL14" i="74"/>
  <c r="AL13" i="74"/>
  <c r="AL15" i="74" s="1"/>
  <c r="AF23" i="74"/>
  <c r="AF24" i="74" s="1"/>
  <c r="AF22" i="74"/>
  <c r="AF18" i="74"/>
  <c r="AF17" i="74"/>
  <c r="AF19" i="74" s="1"/>
  <c r="AF14" i="74"/>
  <c r="AF13" i="74"/>
  <c r="AF15" i="74" s="1"/>
  <c r="AC23" i="74"/>
  <c r="AC22" i="74"/>
  <c r="AC24" i="74" s="1"/>
  <c r="AC18" i="74"/>
  <c r="AC19" i="74" s="1"/>
  <c r="AC17" i="74"/>
  <c r="AC14" i="74"/>
  <c r="AC13" i="74"/>
  <c r="AI24" i="74"/>
  <c r="AI19" i="74"/>
  <c r="AI15" i="74"/>
  <c r="V39" i="74"/>
  <c r="V44" i="74" s="1"/>
  <c r="X39" i="74"/>
  <c r="X44" i="74" s="1"/>
  <c r="X47" i="74" s="1"/>
  <c r="W39" i="74"/>
  <c r="W44" i="74" s="1"/>
  <c r="X24" i="74"/>
  <c r="V19" i="74"/>
  <c r="V47" i="74" s="1"/>
  <c r="W24" i="74"/>
  <c r="V24" i="74"/>
  <c r="X19" i="74"/>
  <c r="W19" i="74"/>
  <c r="V15" i="74"/>
  <c r="X15" i="74"/>
  <c r="W15" i="74"/>
  <c r="AK15" i="74"/>
  <c r="AK14" i="74"/>
  <c r="AE14" i="74"/>
  <c r="AB14" i="74"/>
  <c r="AB15" i="74" s="1"/>
  <c r="S14" i="74"/>
  <c r="U14" i="74" s="1"/>
  <c r="Q14" i="74"/>
  <c r="Q15" i="74" s="1"/>
  <c r="N14" i="74"/>
  <c r="N15" i="74" s="1"/>
  <c r="K14" i="74"/>
  <c r="R14" i="74" s="1"/>
  <c r="H14" i="74"/>
  <c r="G14" i="74"/>
  <c r="AK13" i="74"/>
  <c r="AE13" i="74"/>
  <c r="AB13" i="74"/>
  <c r="S13" i="74"/>
  <c r="U13" i="74" s="1"/>
  <c r="Q13" i="74"/>
  <c r="N13" i="74"/>
  <c r="K13" i="74"/>
  <c r="H13" i="74"/>
  <c r="G13" i="74"/>
  <c r="N330" i="116"/>
  <c r="P330" i="116" s="1"/>
  <c r="M330" i="116"/>
  <c r="L330" i="116"/>
  <c r="O330" i="116" s="1"/>
  <c r="K330" i="116"/>
  <c r="N325" i="116"/>
  <c r="M325" i="116"/>
  <c r="D67" i="289" s="1"/>
  <c r="L325" i="116"/>
  <c r="K325" i="116"/>
  <c r="F28" i="288"/>
  <c r="F28" i="287"/>
  <c r="F28" i="286"/>
  <c r="F29" i="285"/>
  <c r="F29" i="282"/>
  <c r="F29" i="281"/>
  <c r="F29" i="280"/>
  <c r="F29" i="279"/>
  <c r="F29" i="278"/>
  <c r="F29" i="277"/>
  <c r="F29" i="276"/>
  <c r="F29" i="275"/>
  <c r="F29" i="274"/>
  <c r="F29" i="273"/>
  <c r="D50" i="272"/>
  <c r="F38" i="272" s="1"/>
  <c r="F41" i="272" s="1"/>
  <c r="D41" i="272"/>
  <c r="E32" i="272"/>
  <c r="C67" i="289" l="1"/>
  <c r="O325" i="116"/>
  <c r="R13" i="74"/>
  <c r="W47" i="74"/>
  <c r="AR24" i="74"/>
  <c r="E67" i="289"/>
  <c r="P325" i="116"/>
  <c r="B67" i="289"/>
  <c r="K338" i="116"/>
  <c r="K339" i="116" s="1"/>
  <c r="AC15" i="74"/>
  <c r="AR19" i="74"/>
  <c r="AQ17" i="74"/>
  <c r="AQ19" i="74" s="1"/>
  <c r="AJ15" i="134"/>
  <c r="AQ39" i="74"/>
  <c r="AQ44" i="74" s="1"/>
  <c r="AQ24" i="74"/>
  <c r="AO15" i="74"/>
  <c r="AO24" i="74"/>
  <c r="AO39" i="74"/>
  <c r="AO44" i="74" s="1"/>
  <c r="AE15" i="74"/>
  <c r="AH13" i="74"/>
  <c r="AH14" i="74"/>
  <c r="B109" i="91"/>
  <c r="B108" i="91"/>
  <c r="T137" i="126"/>
  <c r="J12" i="126"/>
  <c r="AQ47" i="74" l="1"/>
  <c r="AH15" i="74"/>
  <c r="AN13" i="74"/>
  <c r="BA13" i="74" s="1"/>
  <c r="AT14" i="74"/>
  <c r="BA14" i="74" s="1"/>
  <c r="AN14" i="74"/>
  <c r="BA15" i="74" l="1"/>
  <c r="T160" i="126"/>
  <c r="T146" i="126"/>
  <c r="T152" i="126"/>
  <c r="U143" i="126"/>
  <c r="AN15" i="74"/>
  <c r="BC14" i="74"/>
  <c r="B88" i="91"/>
  <c r="B87" i="91"/>
  <c r="F50" i="315"/>
  <c r="F28" i="315"/>
  <c r="D13" i="313"/>
  <c r="E32" i="313"/>
  <c r="E30" i="313"/>
  <c r="E26" i="313" s="1"/>
  <c r="E22" i="313"/>
  <c r="E13" i="313"/>
  <c r="E23" i="313" s="1"/>
  <c r="E24" i="313" s="1"/>
  <c r="E11" i="313"/>
  <c r="E10" i="313"/>
  <c r="D32" i="313"/>
  <c r="C32" i="313"/>
  <c r="D30" i="313"/>
  <c r="D26" i="313" s="1"/>
  <c r="C30" i="313"/>
  <c r="C26" i="313" s="1"/>
  <c r="D22" i="313"/>
  <c r="D23" i="313" s="1"/>
  <c r="D24" i="313" s="1"/>
  <c r="C22" i="313"/>
  <c r="C13" i="313"/>
  <c r="D10" i="313"/>
  <c r="C10" i="313"/>
  <c r="C11" i="313" s="1"/>
  <c r="E33" i="313" l="1"/>
  <c r="E34" i="313" s="1"/>
  <c r="BC13" i="74"/>
  <c r="AT15" i="74"/>
  <c r="E36" i="313"/>
  <c r="E37" i="313" s="1"/>
  <c r="E39" i="313" s="1"/>
  <c r="C33" i="313"/>
  <c r="C34" i="313" s="1"/>
  <c r="D33" i="313"/>
  <c r="D34" i="313" s="1"/>
  <c r="D36" i="313" s="1"/>
  <c r="D37" i="313" s="1"/>
  <c r="D39" i="313" s="1"/>
  <c r="D11" i="313"/>
  <c r="C23" i="313"/>
  <c r="C24" i="313" s="1"/>
  <c r="C36" i="313" s="1"/>
  <c r="E41" i="313" l="1"/>
  <c r="E40" i="313"/>
  <c r="D40" i="313"/>
  <c r="D41" i="313"/>
  <c r="C37" i="313"/>
  <c r="C39" i="313" l="1"/>
  <c r="C40" i="313" l="1"/>
  <c r="C41" i="313"/>
  <c r="B60" i="91" l="1"/>
  <c r="D52" i="315"/>
  <c r="F52" i="315" s="1"/>
  <c r="E52" i="315"/>
  <c r="C52" i="315"/>
  <c r="D29" i="315"/>
  <c r="F29" i="315" s="1"/>
  <c r="F54" i="315" s="1"/>
  <c r="E29" i="315"/>
  <c r="E54" i="315" s="1"/>
  <c r="C29" i="315"/>
  <c r="F49" i="315"/>
  <c r="F48" i="315"/>
  <c r="F47" i="315"/>
  <c r="F46" i="315"/>
  <c r="F45" i="315"/>
  <c r="F44" i="315"/>
  <c r="F43" i="315"/>
  <c r="F42" i="315"/>
  <c r="F41" i="315"/>
  <c r="F40" i="315"/>
  <c r="F39" i="315"/>
  <c r="F38" i="315"/>
  <c r="F37" i="315"/>
  <c r="F36" i="315"/>
  <c r="E32" i="315"/>
  <c r="D32" i="315"/>
  <c r="C32" i="315"/>
  <c r="D54" i="315"/>
  <c r="C54" i="315"/>
  <c r="F27" i="315"/>
  <c r="F26" i="315"/>
  <c r="F25" i="315"/>
  <c r="F24" i="315"/>
  <c r="F23" i="315"/>
  <c r="F22" i="315"/>
  <c r="F21" i="315"/>
  <c r="F20" i="315"/>
  <c r="F19" i="315"/>
  <c r="F18" i="315"/>
  <c r="F17" i="315"/>
  <c r="F16" i="315"/>
  <c r="F15" i="315"/>
  <c r="F14" i="315"/>
  <c r="F13" i="315"/>
  <c r="E9" i="315"/>
  <c r="D9" i="315"/>
  <c r="C9" i="315"/>
  <c r="S7" i="221" l="1"/>
  <c r="K7" i="221"/>
  <c r="L7" i="221" s="1"/>
  <c r="T7" i="221" s="1"/>
  <c r="D44" i="221"/>
  <c r="AF28" i="312"/>
  <c r="AF23" i="312"/>
  <c r="AF18" i="312"/>
  <c r="W23" i="312"/>
  <c r="W31" i="312" s="1"/>
  <c r="W18" i="312"/>
  <c r="W13" i="312"/>
  <c r="N11" i="312"/>
  <c r="L11" i="312"/>
  <c r="L21" i="312"/>
  <c r="L16" i="312"/>
  <c r="I13" i="312"/>
  <c r="N26" i="312"/>
  <c r="Q26" i="312" s="1"/>
  <c r="T26" i="312" s="1"/>
  <c r="N16" i="312"/>
  <c r="AA16" i="312" s="1"/>
  <c r="F16" i="312"/>
  <c r="I16" i="312" s="1"/>
  <c r="A2" i="312"/>
  <c r="A3" i="312"/>
  <c r="B2" i="312"/>
  <c r="AA26" i="312"/>
  <c r="N21" i="312"/>
  <c r="AA21" i="312" s="1"/>
  <c r="F21" i="312"/>
  <c r="I21" i="312" s="1"/>
  <c r="P13" i="312" l="1"/>
  <c r="P11" i="312"/>
  <c r="L18" i="312"/>
  <c r="M16" i="312"/>
  <c r="L23" i="312"/>
  <c r="M21" i="312"/>
  <c r="M23" i="312" s="1"/>
  <c r="AF31" i="312"/>
  <c r="L13" i="312"/>
  <c r="M11" i="312"/>
  <c r="M13" i="312" s="1"/>
  <c r="D31" i="312"/>
  <c r="M28" i="312"/>
  <c r="M18" i="312"/>
  <c r="L28" i="312"/>
  <c r="I23" i="312"/>
  <c r="I18" i="312"/>
  <c r="X26" i="312"/>
  <c r="Z26" i="312" s="1"/>
  <c r="Z28" i="312" s="1"/>
  <c r="P26" i="312"/>
  <c r="P28" i="312" s="1"/>
  <c r="V26" i="312"/>
  <c r="V28" i="312" s="1"/>
  <c r="AC16" i="312"/>
  <c r="AC18" i="312" s="1"/>
  <c r="AC21" i="312"/>
  <c r="AC23" i="312" s="1"/>
  <c r="S26" i="312"/>
  <c r="S28" i="312" s="1"/>
  <c r="Q11" i="312"/>
  <c r="AA11" i="312"/>
  <c r="X16" i="312"/>
  <c r="X21" i="312"/>
  <c r="X11" i="312"/>
  <c r="P16" i="312"/>
  <c r="P18" i="312" s="1"/>
  <c r="P21" i="312"/>
  <c r="P23" i="312" s="1"/>
  <c r="Q16" i="312"/>
  <c r="T16" i="312" s="1"/>
  <c r="Q21" i="312"/>
  <c r="T21" i="312" s="1"/>
  <c r="V21" i="312" s="1"/>
  <c r="V23" i="312" s="1"/>
  <c r="AC26" i="312"/>
  <c r="AC28" i="312" s="1"/>
  <c r="L31" i="312" l="1"/>
  <c r="P31" i="312"/>
  <c r="AE26" i="312"/>
  <c r="AE28" i="312" s="1"/>
  <c r="AG28" i="312" s="1"/>
  <c r="M31" i="312"/>
  <c r="I31" i="312"/>
  <c r="V16" i="312"/>
  <c r="V18" i="312" s="1"/>
  <c r="S11" i="312"/>
  <c r="S13" i="312" s="1"/>
  <c r="T11" i="312"/>
  <c r="V11" i="312" s="1"/>
  <c r="V13" i="312" s="1"/>
  <c r="S16" i="312"/>
  <c r="S18" i="312" s="1"/>
  <c r="Z16" i="312"/>
  <c r="Z18" i="312" s="1"/>
  <c r="AC11" i="312"/>
  <c r="Z11" i="312"/>
  <c r="Z13" i="312" s="1"/>
  <c r="S21" i="312"/>
  <c r="S23" i="312" s="1"/>
  <c r="Z21" i="312"/>
  <c r="Z23" i="312" s="1"/>
  <c r="Z31" i="312" s="1"/>
  <c r="AC13" i="312" l="1"/>
  <c r="AC31" i="312" s="1"/>
  <c r="AE11" i="312"/>
  <c r="S31" i="312"/>
  <c r="V31" i="312"/>
  <c r="AE13" i="312"/>
  <c r="AG13" i="312" s="1"/>
  <c r="AE21" i="312"/>
  <c r="AE16" i="312"/>
  <c r="AG16" i="312" s="1"/>
  <c r="AG26" i="312"/>
  <c r="E30" i="272"/>
  <c r="E28" i="272"/>
  <c r="E26" i="272"/>
  <c r="E24" i="272"/>
  <c r="E22" i="272"/>
  <c r="E20" i="272"/>
  <c r="E18" i="272"/>
  <c r="E16" i="272"/>
  <c r="E14" i="272"/>
  <c r="E12" i="272"/>
  <c r="E34" i="272"/>
  <c r="E36" i="272" s="1"/>
  <c r="E41" i="272"/>
  <c r="F36" i="272"/>
  <c r="F43" i="272" s="1"/>
  <c r="D36" i="272"/>
  <c r="D43" i="272" s="1"/>
  <c r="AE18" i="312" l="1"/>
  <c r="AG18" i="312" s="1"/>
  <c r="E43" i="272"/>
  <c r="AG11" i="312"/>
  <c r="AE23" i="312"/>
  <c r="AG23" i="312" s="1"/>
  <c r="AG21" i="312"/>
  <c r="F25" i="311"/>
  <c r="D25" i="311"/>
  <c r="E25" i="311"/>
  <c r="C25" i="311"/>
  <c r="F25" i="302"/>
  <c r="D25" i="302"/>
  <c r="E25" i="302"/>
  <c r="C25" i="302"/>
  <c r="F25" i="301"/>
  <c r="D25" i="301"/>
  <c r="E25" i="301"/>
  <c r="C25" i="301"/>
  <c r="D25" i="300"/>
  <c r="E25" i="300"/>
  <c r="F25" i="300"/>
  <c r="C25" i="300"/>
  <c r="F25" i="299"/>
  <c r="D25" i="299"/>
  <c r="E25" i="299"/>
  <c r="C25" i="299"/>
  <c r="H18" i="298"/>
  <c r="G29" i="298"/>
  <c r="E29" i="298"/>
  <c r="E18" i="298"/>
  <c r="F25" i="297"/>
  <c r="D25" i="297"/>
  <c r="E25" i="297"/>
  <c r="C25" i="297"/>
  <c r="F25" i="307"/>
  <c r="D25" i="307"/>
  <c r="E25" i="307"/>
  <c r="C25" i="307"/>
  <c r="D25" i="296"/>
  <c r="E25" i="296"/>
  <c r="F25" i="296"/>
  <c r="C25" i="296"/>
  <c r="E53" i="294"/>
  <c r="F53" i="294"/>
  <c r="D53" i="294"/>
  <c r="D29" i="294"/>
  <c r="E29" i="294"/>
  <c r="F29" i="294"/>
  <c r="C29" i="294"/>
  <c r="D25" i="293"/>
  <c r="E25" i="293"/>
  <c r="F25" i="293"/>
  <c r="C25" i="293"/>
  <c r="F52" i="291"/>
  <c r="D52" i="291"/>
  <c r="E52" i="291"/>
  <c r="C52" i="291"/>
  <c r="D29" i="291"/>
  <c r="E29" i="291"/>
  <c r="F29" i="291"/>
  <c r="C29" i="291"/>
  <c r="D52" i="309"/>
  <c r="E52" i="309"/>
  <c r="F52" i="309"/>
  <c r="C52" i="309"/>
  <c r="D29" i="309"/>
  <c r="E29" i="309"/>
  <c r="F29" i="309"/>
  <c r="AF32" i="312" s="1"/>
  <c r="C29" i="309"/>
  <c r="C54" i="309" s="1"/>
  <c r="C28" i="288"/>
  <c r="C28" i="286"/>
  <c r="C29" i="285"/>
  <c r="C29" i="284"/>
  <c r="C29" i="283"/>
  <c r="C29" i="282"/>
  <c r="C29" i="281"/>
  <c r="C29" i="280"/>
  <c r="C29" i="279"/>
  <c r="C29" i="278"/>
  <c r="C29" i="277"/>
  <c r="C29" i="276"/>
  <c r="C29" i="275"/>
  <c r="C29" i="274"/>
  <c r="E52" i="273"/>
  <c r="E29" i="273"/>
  <c r="C29" i="273"/>
  <c r="AI30" i="117"/>
  <c r="AI64" i="117"/>
  <c r="AI86" i="117"/>
  <c r="AI132" i="117"/>
  <c r="AH22" i="117"/>
  <c r="AH23" i="117"/>
  <c r="AH24" i="117"/>
  <c r="AH25" i="117"/>
  <c r="AI25" i="117" s="1"/>
  <c r="AH27" i="117"/>
  <c r="AH28" i="117"/>
  <c r="AH29" i="117"/>
  <c r="AI29" i="117" s="1"/>
  <c r="AH30" i="117"/>
  <c r="AH31" i="117"/>
  <c r="AH32" i="117"/>
  <c r="AH34" i="117"/>
  <c r="AH35" i="117"/>
  <c r="AH36" i="117"/>
  <c r="AH37" i="117"/>
  <c r="AI37" i="117" s="1"/>
  <c r="AH38" i="117"/>
  <c r="AH39" i="117"/>
  <c r="AH40" i="117"/>
  <c r="AH43" i="117"/>
  <c r="AH44" i="117"/>
  <c r="AH47" i="117"/>
  <c r="AI47" i="117" s="1"/>
  <c r="AH49" i="117"/>
  <c r="AI49" i="117" s="1"/>
  <c r="AH50" i="117"/>
  <c r="AH52" i="117"/>
  <c r="AH53" i="117"/>
  <c r="AI53" i="117" s="1"/>
  <c r="AH55" i="117"/>
  <c r="AI55" i="117" s="1"/>
  <c r="AH56" i="117"/>
  <c r="AH58" i="117"/>
  <c r="AH59" i="117"/>
  <c r="AI59" i="117" s="1"/>
  <c r="AH61" i="117"/>
  <c r="AH62" i="117"/>
  <c r="AH64" i="117"/>
  <c r="AH65" i="117"/>
  <c r="AI65" i="117" s="1"/>
  <c r="AH66" i="117"/>
  <c r="AH68" i="117"/>
  <c r="AH69" i="117"/>
  <c r="AI69" i="117" s="1"/>
  <c r="AH70" i="117"/>
  <c r="AH71" i="117"/>
  <c r="AI71" i="117" s="1"/>
  <c r="AH73" i="117"/>
  <c r="AH75" i="117"/>
  <c r="AI75" i="117" s="1"/>
  <c r="AH77" i="117"/>
  <c r="AH79" i="117"/>
  <c r="AI79" i="117" s="1"/>
  <c r="AH80" i="117"/>
  <c r="AH85" i="117"/>
  <c r="AI85" i="117" s="1"/>
  <c r="AH86" i="117"/>
  <c r="AH88" i="117"/>
  <c r="AH89" i="117"/>
  <c r="AI89" i="117" s="1"/>
  <c r="AH90" i="117"/>
  <c r="AH91" i="117"/>
  <c r="AH93" i="117"/>
  <c r="AH96" i="117"/>
  <c r="AI96" i="117" s="1"/>
  <c r="AH97" i="117"/>
  <c r="AH101" i="117"/>
  <c r="AH102" i="117"/>
  <c r="AI102" i="117" s="1"/>
  <c r="AH104" i="117"/>
  <c r="AH105" i="117"/>
  <c r="AH109" i="117"/>
  <c r="AI109" i="117" s="1"/>
  <c r="AH110" i="117"/>
  <c r="AH111" i="117"/>
  <c r="AH112" i="117"/>
  <c r="AH113" i="117"/>
  <c r="AI113" i="117" s="1"/>
  <c r="AH114" i="117"/>
  <c r="AH115" i="117"/>
  <c r="AH117" i="117"/>
  <c r="AH121" i="117"/>
  <c r="AH122" i="117"/>
  <c r="AI122" i="117" s="1"/>
  <c r="AH126" i="117"/>
  <c r="AI126" i="117" s="1"/>
  <c r="AH129" i="117"/>
  <c r="AH130" i="117"/>
  <c r="AH131" i="117"/>
  <c r="AI131" i="117" s="1"/>
  <c r="AH132" i="117"/>
  <c r="AH134" i="117"/>
  <c r="AH138" i="117"/>
  <c r="AI138" i="117" s="1"/>
  <c r="AH139" i="117"/>
  <c r="AH140" i="117"/>
  <c r="AH142" i="117"/>
  <c r="AI142" i="117" s="1"/>
  <c r="AH143" i="117"/>
  <c r="AH144" i="117"/>
  <c r="AI144" i="117" s="1"/>
  <c r="AH145" i="117"/>
  <c r="AI145" i="117" s="1"/>
  <c r="AH146" i="117"/>
  <c r="AI146" i="117" s="1"/>
  <c r="AH148" i="117"/>
  <c r="AH149" i="117"/>
  <c r="AI149" i="117" s="1"/>
  <c r="AH150" i="117"/>
  <c r="AI150" i="117" s="1"/>
  <c r="AH151" i="117"/>
  <c r="AH152" i="117"/>
  <c r="AH153" i="117"/>
  <c r="AI153" i="117" s="1"/>
  <c r="AH154" i="117"/>
  <c r="AI154" i="117" s="1"/>
  <c r="AE22" i="117"/>
  <c r="AE23" i="117"/>
  <c r="AE24" i="117"/>
  <c r="AE25" i="117"/>
  <c r="AE27" i="117"/>
  <c r="AE28" i="117"/>
  <c r="AE29" i="117"/>
  <c r="AE30" i="117"/>
  <c r="AE31" i="117"/>
  <c r="AE32" i="117"/>
  <c r="AE34" i="117"/>
  <c r="AE35" i="117"/>
  <c r="AE36" i="117"/>
  <c r="AE37" i="117"/>
  <c r="AE38" i="117"/>
  <c r="AE39" i="117"/>
  <c r="AE40" i="117"/>
  <c r="AE43" i="117"/>
  <c r="AE44" i="117"/>
  <c r="AE47" i="117"/>
  <c r="AE49" i="117"/>
  <c r="AE50" i="117"/>
  <c r="AE52" i="117"/>
  <c r="AE53" i="117"/>
  <c r="AE55" i="117"/>
  <c r="AE56" i="117"/>
  <c r="AE58" i="117"/>
  <c r="AE59" i="117"/>
  <c r="AE61" i="117"/>
  <c r="AE62" i="117"/>
  <c r="AE64" i="117"/>
  <c r="AE65" i="117"/>
  <c r="AE66" i="117"/>
  <c r="AE68" i="117"/>
  <c r="AE69" i="117"/>
  <c r="AE70" i="117"/>
  <c r="AE71" i="117"/>
  <c r="AE73" i="117"/>
  <c r="AE75" i="117"/>
  <c r="AE77" i="117"/>
  <c r="AE79" i="117"/>
  <c r="AE80" i="117"/>
  <c r="AE85" i="117"/>
  <c r="AE86" i="117"/>
  <c r="AE88" i="117"/>
  <c r="AE89" i="117"/>
  <c r="AE90" i="117"/>
  <c r="AE91" i="117"/>
  <c r="AE93" i="117"/>
  <c r="AE96" i="117"/>
  <c r="AE97" i="117"/>
  <c r="AE101" i="117"/>
  <c r="AE102" i="117"/>
  <c r="AE104" i="117"/>
  <c r="AE105" i="117"/>
  <c r="AE109" i="117"/>
  <c r="AE110" i="117"/>
  <c r="AE111" i="117"/>
  <c r="AE112" i="117"/>
  <c r="AE113" i="117"/>
  <c r="AE114" i="117"/>
  <c r="AE115" i="117"/>
  <c r="AE117" i="117"/>
  <c r="AE121" i="117"/>
  <c r="AE122" i="117"/>
  <c r="AE126" i="117"/>
  <c r="AE129" i="117"/>
  <c r="AE130" i="117"/>
  <c r="AE131" i="117"/>
  <c r="AE132" i="117"/>
  <c r="AE134" i="117"/>
  <c r="AE138" i="117"/>
  <c r="AE139" i="117"/>
  <c r="AE140" i="117"/>
  <c r="AE142" i="117"/>
  <c r="AE143" i="117"/>
  <c r="AE144" i="117"/>
  <c r="AE145" i="117"/>
  <c r="AE146" i="117"/>
  <c r="AE148" i="117"/>
  <c r="AE149" i="117"/>
  <c r="AE150" i="117"/>
  <c r="AE151" i="117"/>
  <c r="AE152" i="117"/>
  <c r="AE153" i="117"/>
  <c r="AE154" i="117"/>
  <c r="AB22" i="117"/>
  <c r="AB23" i="117"/>
  <c r="AB24" i="117"/>
  <c r="AB25" i="117"/>
  <c r="AB27" i="117"/>
  <c r="AB28" i="117"/>
  <c r="AB29" i="117"/>
  <c r="AB30" i="117"/>
  <c r="AB31" i="117"/>
  <c r="AB32" i="117"/>
  <c r="AB34" i="117"/>
  <c r="AB35" i="117"/>
  <c r="AB36" i="117"/>
  <c r="AB37" i="117"/>
  <c r="AB38" i="117"/>
  <c r="AB39" i="117"/>
  <c r="AB40" i="117"/>
  <c r="AB43" i="117"/>
  <c r="AB44" i="117"/>
  <c r="AB47" i="117"/>
  <c r="AB49" i="117"/>
  <c r="AB50" i="117"/>
  <c r="AB52" i="117"/>
  <c r="AB53" i="117"/>
  <c r="AB55" i="117"/>
  <c r="AB56" i="117"/>
  <c r="AB58" i="117"/>
  <c r="AB59" i="117"/>
  <c r="AB61" i="117"/>
  <c r="AB62" i="117"/>
  <c r="AB64" i="117"/>
  <c r="AB65" i="117"/>
  <c r="AB66" i="117"/>
  <c r="AB68" i="117"/>
  <c r="AB69" i="117"/>
  <c r="AB70" i="117"/>
  <c r="AB71" i="117"/>
  <c r="AB73" i="117"/>
  <c r="AB75" i="117"/>
  <c r="AB77" i="117"/>
  <c r="AB79" i="117"/>
  <c r="AB80" i="117"/>
  <c r="AB85" i="117"/>
  <c r="AB86" i="117"/>
  <c r="AB88" i="117"/>
  <c r="AB89" i="117"/>
  <c r="AB90" i="117"/>
  <c r="AB91" i="117"/>
  <c r="AB93" i="117"/>
  <c r="AB96" i="117"/>
  <c r="AB97" i="117"/>
  <c r="AB101" i="117"/>
  <c r="AB102" i="117"/>
  <c r="AB104" i="117"/>
  <c r="AB105" i="117"/>
  <c r="AB109" i="117"/>
  <c r="AB110" i="117"/>
  <c r="AB111" i="117"/>
  <c r="AB112" i="117"/>
  <c r="AB113" i="117"/>
  <c r="AB114" i="117"/>
  <c r="AB115" i="117"/>
  <c r="AB117" i="117"/>
  <c r="AB121" i="117"/>
  <c r="AB122" i="117"/>
  <c r="AB126" i="117"/>
  <c r="AB129" i="117"/>
  <c r="AB130" i="117"/>
  <c r="AB131" i="117"/>
  <c r="AB132" i="117"/>
  <c r="AB134" i="117"/>
  <c r="AB138" i="117"/>
  <c r="AB139" i="117"/>
  <c r="AB140" i="117"/>
  <c r="AB142" i="117"/>
  <c r="AB143" i="117"/>
  <c r="AB144" i="117"/>
  <c r="AB145" i="117"/>
  <c r="AB146" i="117"/>
  <c r="AB148" i="117"/>
  <c r="AB149" i="117"/>
  <c r="AB150" i="117"/>
  <c r="AB151" i="117"/>
  <c r="AB152" i="117"/>
  <c r="AB153" i="117"/>
  <c r="AB154" i="117"/>
  <c r="Y22" i="117"/>
  <c r="AI22" i="117" s="1"/>
  <c r="Y23" i="117"/>
  <c r="Y24" i="117"/>
  <c r="Y25" i="117"/>
  <c r="Y27" i="117"/>
  <c r="Y28" i="117"/>
  <c r="Y29" i="117"/>
  <c r="Y30" i="117"/>
  <c r="Y31" i="117"/>
  <c r="Y32" i="117"/>
  <c r="Y34" i="117"/>
  <c r="AI34" i="117" s="1"/>
  <c r="Y35" i="117"/>
  <c r="Y36" i="117"/>
  <c r="Y37" i="117"/>
  <c r="Y38" i="117"/>
  <c r="AI38" i="117" s="1"/>
  <c r="Y39" i="117"/>
  <c r="Y40" i="117"/>
  <c r="Y43" i="117"/>
  <c r="AI43" i="117" s="1"/>
  <c r="Y44" i="117"/>
  <c r="Y47" i="117"/>
  <c r="Y49" i="117"/>
  <c r="Y50" i="117"/>
  <c r="Y52" i="117"/>
  <c r="AI52" i="117" s="1"/>
  <c r="Y53" i="117"/>
  <c r="Y55" i="117"/>
  <c r="Y56" i="117"/>
  <c r="AI56" i="117" s="1"/>
  <c r="Y58" i="117"/>
  <c r="Y59" i="117"/>
  <c r="Y61" i="117"/>
  <c r="Y62" i="117"/>
  <c r="Y64" i="117"/>
  <c r="Y65" i="117"/>
  <c r="Y66" i="117"/>
  <c r="Y68" i="117"/>
  <c r="AI68" i="117" s="1"/>
  <c r="Y69" i="117"/>
  <c r="Y70" i="117"/>
  <c r="Y71" i="117"/>
  <c r="Y73" i="117"/>
  <c r="AI73" i="117" s="1"/>
  <c r="Y75" i="117"/>
  <c r="Y77" i="117"/>
  <c r="Y79" i="117"/>
  <c r="Y80" i="117"/>
  <c r="AI80" i="117" s="1"/>
  <c r="Y85" i="117"/>
  <c r="Y86" i="117"/>
  <c r="Y88" i="117"/>
  <c r="Y89" i="117"/>
  <c r="Y90" i="117"/>
  <c r="AI90" i="117" s="1"/>
  <c r="Y91" i="117"/>
  <c r="Y93" i="117"/>
  <c r="Y96" i="117"/>
  <c r="Y97" i="117"/>
  <c r="AI97" i="117" s="1"/>
  <c r="Y101" i="117"/>
  <c r="Y102" i="117"/>
  <c r="Y104" i="117"/>
  <c r="AI104" i="117" s="1"/>
  <c r="Y105" i="117"/>
  <c r="Y109" i="117"/>
  <c r="Y110" i="117"/>
  <c r="AI110" i="117" s="1"/>
  <c r="Y111" i="117"/>
  <c r="Y112" i="117"/>
  <c r="Y113" i="117"/>
  <c r="Y114" i="117"/>
  <c r="AI114" i="117" s="1"/>
  <c r="Y115" i="117"/>
  <c r="Y117" i="117"/>
  <c r="Y121" i="117"/>
  <c r="AI121" i="117" s="1"/>
  <c r="Y122" i="117"/>
  <c r="Y126" i="117"/>
  <c r="Y129" i="117"/>
  <c r="Y130" i="117"/>
  <c r="Y131" i="117"/>
  <c r="Y132" i="117"/>
  <c r="Y134" i="117"/>
  <c r="Y138" i="117"/>
  <c r="Y139" i="117"/>
  <c r="AI139" i="117" s="1"/>
  <c r="Y140" i="117"/>
  <c r="Y142" i="117"/>
  <c r="Y143" i="117"/>
  <c r="AI143" i="117" s="1"/>
  <c r="Y144" i="117"/>
  <c r="Y145" i="117"/>
  <c r="Y146" i="117"/>
  <c r="Y148" i="117"/>
  <c r="Y149" i="117"/>
  <c r="Y150" i="117"/>
  <c r="Y151" i="117"/>
  <c r="AI151" i="117" s="1"/>
  <c r="Y152" i="117"/>
  <c r="Y153" i="117"/>
  <c r="Y154" i="117"/>
  <c r="U22" i="117"/>
  <c r="V22" i="117" s="1"/>
  <c r="U23" i="117"/>
  <c r="U24" i="117"/>
  <c r="U25" i="117"/>
  <c r="U27" i="117"/>
  <c r="U28" i="117"/>
  <c r="U29" i="117"/>
  <c r="U30" i="117"/>
  <c r="U31" i="117"/>
  <c r="U32" i="117"/>
  <c r="U34" i="117"/>
  <c r="U35" i="117"/>
  <c r="U36" i="117"/>
  <c r="U37" i="117"/>
  <c r="U38" i="117"/>
  <c r="U39" i="117"/>
  <c r="U40" i="117"/>
  <c r="U43" i="117"/>
  <c r="U44" i="117"/>
  <c r="U47" i="117"/>
  <c r="U49" i="117"/>
  <c r="V49" i="117" s="1"/>
  <c r="U50" i="117"/>
  <c r="U52" i="117"/>
  <c r="U53" i="117"/>
  <c r="U55" i="117"/>
  <c r="U56" i="117"/>
  <c r="U58" i="117"/>
  <c r="U59" i="117"/>
  <c r="U61" i="117"/>
  <c r="U62" i="117"/>
  <c r="U64" i="117"/>
  <c r="U65" i="117"/>
  <c r="V65" i="117" s="1"/>
  <c r="U66" i="117"/>
  <c r="U68" i="117"/>
  <c r="U69" i="117"/>
  <c r="U70" i="117"/>
  <c r="U71" i="117"/>
  <c r="U73" i="117"/>
  <c r="U75" i="117"/>
  <c r="U77" i="117"/>
  <c r="U79" i="117"/>
  <c r="U80" i="117"/>
  <c r="U85" i="117"/>
  <c r="U86" i="117"/>
  <c r="U88" i="117"/>
  <c r="U89" i="117"/>
  <c r="U90" i="117"/>
  <c r="U91" i="117"/>
  <c r="U93" i="117"/>
  <c r="U96" i="117"/>
  <c r="U97" i="117"/>
  <c r="U101" i="117"/>
  <c r="U102" i="117"/>
  <c r="U104" i="117"/>
  <c r="U105" i="117"/>
  <c r="U109" i="117"/>
  <c r="U110" i="117"/>
  <c r="V110" i="117" s="1"/>
  <c r="U111" i="117"/>
  <c r="U112" i="117"/>
  <c r="U113" i="117"/>
  <c r="U114" i="117"/>
  <c r="V114" i="117" s="1"/>
  <c r="U115" i="117"/>
  <c r="U117" i="117"/>
  <c r="U121" i="117"/>
  <c r="U122" i="117"/>
  <c r="U126" i="117"/>
  <c r="U129" i="117"/>
  <c r="U130" i="117"/>
  <c r="U131" i="117"/>
  <c r="U132" i="117"/>
  <c r="U134" i="117"/>
  <c r="U138" i="117"/>
  <c r="U139" i="117"/>
  <c r="U140" i="117"/>
  <c r="U142" i="117"/>
  <c r="U143" i="117"/>
  <c r="U144" i="117"/>
  <c r="U145" i="117"/>
  <c r="U146" i="117"/>
  <c r="U148" i="117"/>
  <c r="U149" i="117"/>
  <c r="U150" i="117"/>
  <c r="U151" i="117"/>
  <c r="U152" i="117"/>
  <c r="U153" i="117"/>
  <c r="U154" i="117"/>
  <c r="V154" i="117" s="1"/>
  <c r="R22" i="117"/>
  <c r="R23" i="117"/>
  <c r="R24" i="117"/>
  <c r="R25" i="117"/>
  <c r="R27" i="117"/>
  <c r="R28" i="117"/>
  <c r="R29" i="117"/>
  <c r="R30" i="117"/>
  <c r="R31" i="117"/>
  <c r="R32" i="117"/>
  <c r="R34" i="117"/>
  <c r="R35" i="117"/>
  <c r="R36" i="117"/>
  <c r="R37" i="117"/>
  <c r="R38" i="117"/>
  <c r="R39" i="117"/>
  <c r="R40" i="117"/>
  <c r="R43" i="117"/>
  <c r="R44" i="117"/>
  <c r="R47" i="117"/>
  <c r="R49" i="117"/>
  <c r="R50" i="117"/>
  <c r="R52" i="117"/>
  <c r="R53" i="117"/>
  <c r="R55" i="117"/>
  <c r="V55" i="117" s="1"/>
  <c r="R56" i="117"/>
  <c r="R58" i="117"/>
  <c r="R59" i="117"/>
  <c r="V59" i="117" s="1"/>
  <c r="R61" i="117"/>
  <c r="R62" i="117"/>
  <c r="R64" i="117"/>
  <c r="R65" i="117"/>
  <c r="R66" i="117"/>
  <c r="R68" i="117"/>
  <c r="R69" i="117"/>
  <c r="R70" i="117"/>
  <c r="R71" i="117"/>
  <c r="V71" i="117" s="1"/>
  <c r="R73" i="117"/>
  <c r="R75" i="117"/>
  <c r="R77" i="117"/>
  <c r="R79" i="117"/>
  <c r="V79" i="117" s="1"/>
  <c r="R80" i="117"/>
  <c r="R85" i="117"/>
  <c r="R86" i="117"/>
  <c r="R88" i="117"/>
  <c r="R89" i="117"/>
  <c r="R90" i="117"/>
  <c r="R91" i="117"/>
  <c r="R93" i="117"/>
  <c r="R96" i="117"/>
  <c r="V96" i="117" s="1"/>
  <c r="R97" i="117"/>
  <c r="R101" i="117"/>
  <c r="R102" i="117"/>
  <c r="R104" i="117"/>
  <c r="R105" i="117"/>
  <c r="R109" i="117"/>
  <c r="V109" i="117" s="1"/>
  <c r="R110" i="117"/>
  <c r="R111" i="117"/>
  <c r="R112" i="117"/>
  <c r="R113" i="117"/>
  <c r="V113" i="117" s="1"/>
  <c r="R114" i="117"/>
  <c r="R115" i="117"/>
  <c r="R117" i="117"/>
  <c r="R121" i="117"/>
  <c r="R122" i="117"/>
  <c r="R126" i="117"/>
  <c r="R129" i="117"/>
  <c r="R130" i="117"/>
  <c r="R131" i="117"/>
  <c r="R132" i="117"/>
  <c r="R134" i="117"/>
  <c r="R138" i="117"/>
  <c r="R139" i="117"/>
  <c r="R140" i="117"/>
  <c r="R142" i="117"/>
  <c r="R143" i="117"/>
  <c r="R144" i="117"/>
  <c r="R145" i="117"/>
  <c r="R146" i="117"/>
  <c r="R148" i="117"/>
  <c r="R149" i="117"/>
  <c r="R150" i="117"/>
  <c r="R151" i="117"/>
  <c r="R152" i="117"/>
  <c r="R153" i="117"/>
  <c r="R154" i="117"/>
  <c r="O22" i="117"/>
  <c r="O23" i="117"/>
  <c r="O24" i="117"/>
  <c r="O25" i="117"/>
  <c r="O27" i="117"/>
  <c r="O28" i="117"/>
  <c r="O29" i="117"/>
  <c r="O30" i="117"/>
  <c r="O31" i="117"/>
  <c r="O32" i="117"/>
  <c r="O34" i="117"/>
  <c r="O35" i="117"/>
  <c r="O36" i="117"/>
  <c r="O37" i="117"/>
  <c r="O38" i="117"/>
  <c r="O39" i="117"/>
  <c r="O40" i="117"/>
  <c r="O43" i="117"/>
  <c r="O44" i="117"/>
  <c r="O47" i="117"/>
  <c r="O49" i="117"/>
  <c r="O50" i="117"/>
  <c r="O52" i="117"/>
  <c r="O53" i="117"/>
  <c r="O55" i="117"/>
  <c r="O56" i="117"/>
  <c r="O58" i="117"/>
  <c r="O59" i="117"/>
  <c r="O61" i="117"/>
  <c r="O62" i="117"/>
  <c r="O64" i="117"/>
  <c r="O65" i="117"/>
  <c r="O66" i="117"/>
  <c r="O68" i="117"/>
  <c r="O69" i="117"/>
  <c r="O70" i="117"/>
  <c r="O71" i="117"/>
  <c r="O73" i="117"/>
  <c r="O75" i="117"/>
  <c r="O77" i="117"/>
  <c r="O79" i="117"/>
  <c r="O80" i="117"/>
  <c r="O85" i="117"/>
  <c r="O86" i="117"/>
  <c r="O88" i="117"/>
  <c r="O89" i="117"/>
  <c r="O90" i="117"/>
  <c r="O91" i="117"/>
  <c r="O93" i="117"/>
  <c r="O96" i="117"/>
  <c r="O97" i="117"/>
  <c r="O101" i="117"/>
  <c r="O102" i="117"/>
  <c r="O104" i="117"/>
  <c r="O105" i="117"/>
  <c r="O109" i="117"/>
  <c r="O110" i="117"/>
  <c r="O111" i="117"/>
  <c r="O112" i="117"/>
  <c r="O113" i="117"/>
  <c r="O114" i="117"/>
  <c r="O115" i="117"/>
  <c r="O117" i="117"/>
  <c r="O121" i="117"/>
  <c r="O122" i="117"/>
  <c r="O126" i="117"/>
  <c r="O129" i="117"/>
  <c r="O130" i="117"/>
  <c r="O131" i="117"/>
  <c r="O132" i="117"/>
  <c r="O134" i="117"/>
  <c r="O138" i="117"/>
  <c r="O139" i="117"/>
  <c r="O140" i="117"/>
  <c r="O142" i="117"/>
  <c r="O143" i="117"/>
  <c r="O144" i="117"/>
  <c r="O145" i="117"/>
  <c r="O146" i="117"/>
  <c r="O148" i="117"/>
  <c r="O149" i="117"/>
  <c r="O150" i="117"/>
  <c r="O151" i="117"/>
  <c r="O152" i="117"/>
  <c r="O153" i="117"/>
  <c r="O154" i="117"/>
  <c r="L75" i="117"/>
  <c r="K107" i="117"/>
  <c r="J107" i="117"/>
  <c r="L154" i="117"/>
  <c r="L107" i="117"/>
  <c r="L109" i="117"/>
  <c r="L110" i="117"/>
  <c r="L111" i="117"/>
  <c r="L112" i="117"/>
  <c r="L113" i="117"/>
  <c r="L114" i="117"/>
  <c r="L115" i="117"/>
  <c r="L117" i="117"/>
  <c r="L104" i="117"/>
  <c r="L105" i="117"/>
  <c r="L96" i="117"/>
  <c r="L97" i="117"/>
  <c r="L49" i="117"/>
  <c r="L50" i="117"/>
  <c r="L52" i="117"/>
  <c r="L53" i="117"/>
  <c r="L55" i="117"/>
  <c r="L56" i="117"/>
  <c r="L58" i="117"/>
  <c r="L59" i="117"/>
  <c r="L61" i="117"/>
  <c r="L62" i="117"/>
  <c r="L64" i="117"/>
  <c r="L65" i="117"/>
  <c r="L66" i="117"/>
  <c r="L68" i="117"/>
  <c r="L69" i="117"/>
  <c r="L70" i="117"/>
  <c r="L71" i="117"/>
  <c r="L73" i="117"/>
  <c r="L77" i="117"/>
  <c r="L79" i="117"/>
  <c r="L80" i="117"/>
  <c r="L22" i="117"/>
  <c r="L34" i="117"/>
  <c r="G22" i="125"/>
  <c r="G21" i="125"/>
  <c r="G20" i="125"/>
  <c r="E22" i="125"/>
  <c r="E21" i="125"/>
  <c r="E57" i="125" s="1"/>
  <c r="E58" i="125" s="1"/>
  <c r="E31" i="226"/>
  <c r="E41" i="226"/>
  <c r="E40" i="226"/>
  <c r="E39" i="226"/>
  <c r="E37" i="226"/>
  <c r="E38" i="226" s="1"/>
  <c r="E19" i="226"/>
  <c r="H72" i="292"/>
  <c r="V75" i="117" l="1"/>
  <c r="V69" i="117"/>
  <c r="V64" i="117"/>
  <c r="V58" i="117"/>
  <c r="V53" i="117"/>
  <c r="AI152" i="117"/>
  <c r="AI148" i="117"/>
  <c r="AI130" i="117"/>
  <c r="AI93" i="117"/>
  <c r="AI88" i="117"/>
  <c r="AI58" i="117"/>
  <c r="AI40" i="117"/>
  <c r="AI36" i="117"/>
  <c r="AI32" i="117"/>
  <c r="AI28" i="117"/>
  <c r="AI23" i="117"/>
  <c r="AI115" i="117"/>
  <c r="AI111" i="117"/>
  <c r="AI24" i="117"/>
  <c r="V117" i="117"/>
  <c r="V112" i="117"/>
  <c r="V105" i="117"/>
  <c r="V80" i="117"/>
  <c r="V73" i="117"/>
  <c r="V68" i="117"/>
  <c r="V62" i="117"/>
  <c r="V52" i="117"/>
  <c r="V34" i="117"/>
  <c r="AI134" i="117"/>
  <c r="AI129" i="117"/>
  <c r="AI101" i="117"/>
  <c r="AI91" i="117"/>
  <c r="AI77" i="117"/>
  <c r="AI70" i="117"/>
  <c r="AI66" i="117"/>
  <c r="AI62" i="117"/>
  <c r="AI44" i="117"/>
  <c r="AI39" i="117"/>
  <c r="AI35" i="117"/>
  <c r="AI31" i="117"/>
  <c r="AI27" i="117"/>
  <c r="V77" i="117"/>
  <c r="V70" i="117"/>
  <c r="V115" i="117"/>
  <c r="V111" i="117"/>
  <c r="V104" i="117"/>
  <c r="V97" i="117"/>
  <c r="V66" i="117"/>
  <c r="V61" i="117"/>
  <c r="V56" i="117"/>
  <c r="V50" i="117"/>
  <c r="AI140" i="117"/>
  <c r="AI117" i="117"/>
  <c r="AI112" i="117"/>
  <c r="AI105" i="117"/>
  <c r="AI61" i="117"/>
  <c r="AI50" i="117"/>
  <c r="E42" i="226"/>
  <c r="E43" i="226" s="1"/>
  <c r="E44" i="226" s="1"/>
  <c r="AE31" i="312"/>
  <c r="AG31" i="312" s="1"/>
  <c r="M114" i="115"/>
  <c r="F52" i="273" l="1"/>
  <c r="D52" i="273"/>
  <c r="C52" i="273"/>
  <c r="D29" i="273"/>
  <c r="D52" i="274"/>
  <c r="E52" i="274"/>
  <c r="F52" i="274"/>
  <c r="C52" i="274"/>
  <c r="D29" i="274"/>
  <c r="E29" i="274"/>
  <c r="C52" i="275"/>
  <c r="D52" i="275"/>
  <c r="E52" i="275"/>
  <c r="F52" i="275"/>
  <c r="D29" i="275"/>
  <c r="E29" i="275"/>
  <c r="D52" i="276"/>
  <c r="E52" i="276"/>
  <c r="F52" i="276"/>
  <c r="C52" i="276"/>
  <c r="D29" i="276"/>
  <c r="E29" i="276"/>
  <c r="C54" i="276"/>
  <c r="F52" i="277"/>
  <c r="F54" i="277" s="1"/>
  <c r="D52" i="277"/>
  <c r="E52" i="277"/>
  <c r="C52" i="277"/>
  <c r="D29" i="277"/>
  <c r="E29" i="277"/>
  <c r="C54" i="277"/>
  <c r="F52" i="278"/>
  <c r="D52" i="278"/>
  <c r="E52" i="278"/>
  <c r="C52" i="278"/>
  <c r="D29" i="278"/>
  <c r="E29" i="278"/>
  <c r="F52" i="279"/>
  <c r="D52" i="279"/>
  <c r="E52" i="279"/>
  <c r="C52" i="279"/>
  <c r="D29" i="279"/>
  <c r="E29" i="279"/>
  <c r="F52" i="280"/>
  <c r="D52" i="280"/>
  <c r="E52" i="280"/>
  <c r="C52" i="280"/>
  <c r="D29" i="280"/>
  <c r="E29" i="280"/>
  <c r="F52" i="281"/>
  <c r="D52" i="281"/>
  <c r="E52" i="281"/>
  <c r="C52" i="281"/>
  <c r="D29" i="281"/>
  <c r="E29" i="281"/>
  <c r="F52" i="282"/>
  <c r="D52" i="282"/>
  <c r="E52" i="282"/>
  <c r="C52" i="282"/>
  <c r="D29" i="282"/>
  <c r="E29" i="282"/>
  <c r="F52" i="283"/>
  <c r="D52" i="283"/>
  <c r="E52" i="283"/>
  <c r="C52" i="283"/>
  <c r="F29" i="283"/>
  <c r="D29" i="283"/>
  <c r="E29" i="283"/>
  <c r="D52" i="284"/>
  <c r="F52" i="284"/>
  <c r="E52" i="284"/>
  <c r="C52" i="284"/>
  <c r="F29" i="284"/>
  <c r="D29" i="284"/>
  <c r="E29" i="284"/>
  <c r="D52" i="285"/>
  <c r="E52" i="285"/>
  <c r="F52" i="285"/>
  <c r="C52" i="285"/>
  <c r="D29" i="285"/>
  <c r="E29" i="285"/>
  <c r="D28" i="286"/>
  <c r="E28" i="286"/>
  <c r="D28" i="287"/>
  <c r="E28" i="287"/>
  <c r="C28" i="287"/>
  <c r="D28" i="288"/>
  <c r="E28" i="288"/>
  <c r="H38" i="77" l="1"/>
  <c r="D38" i="77"/>
  <c r="F38" i="77"/>
  <c r="J38" i="77"/>
  <c r="D52" i="77"/>
  <c r="D25" i="77"/>
  <c r="F22" i="125" l="1"/>
  <c r="J15" i="124"/>
  <c r="I15" i="124"/>
  <c r="G15" i="124"/>
  <c r="G16" i="124" s="1"/>
  <c r="G107" i="124" s="1"/>
  <c r="G25" i="125"/>
  <c r="G24" i="125"/>
  <c r="F25" i="125"/>
  <c r="F24" i="125"/>
  <c r="F21" i="125" l="1"/>
  <c r="F142" i="126"/>
  <c r="F92" i="124"/>
  <c r="H98" i="124"/>
  <c r="E98" i="124"/>
  <c r="E92" i="124"/>
  <c r="L92" i="124"/>
  <c r="M92" i="124"/>
  <c r="N92" i="124"/>
  <c r="O92" i="124"/>
  <c r="P92" i="124"/>
  <c r="Q92" i="124"/>
  <c r="L98" i="124"/>
  <c r="M98" i="124"/>
  <c r="N98" i="124"/>
  <c r="O98" i="124"/>
  <c r="P98" i="124"/>
  <c r="Q98" i="124"/>
  <c r="F151" i="126"/>
  <c r="E112" i="73"/>
  <c r="E121" i="73" s="1"/>
  <c r="J142" i="126"/>
  <c r="K142" i="126"/>
  <c r="M142" i="126"/>
  <c r="J151" i="126"/>
  <c r="K151" i="126"/>
  <c r="M151" i="126"/>
  <c r="I151" i="126"/>
  <c r="H151" i="126"/>
  <c r="G151" i="126"/>
  <c r="I142" i="126"/>
  <c r="H142" i="126"/>
  <c r="G142" i="126"/>
  <c r="M117" i="73"/>
  <c r="M118" i="73" s="1"/>
  <c r="L117" i="73"/>
  <c r="L118" i="73" s="1"/>
  <c r="K117" i="73"/>
  <c r="K118" i="73" s="1"/>
  <c r="J117" i="73"/>
  <c r="J118" i="73" s="1"/>
  <c r="M112" i="73"/>
  <c r="L112" i="73"/>
  <c r="K112" i="73"/>
  <c r="J112" i="73"/>
  <c r="M108" i="73"/>
  <c r="M109" i="73" s="1"/>
  <c r="L108" i="73"/>
  <c r="L109" i="73" s="1"/>
  <c r="L121" i="73" s="1"/>
  <c r="K108" i="73"/>
  <c r="K109" i="73" s="1"/>
  <c r="K121" i="73" s="1"/>
  <c r="J108" i="73"/>
  <c r="J109" i="73" s="1"/>
  <c r="M121" i="73"/>
  <c r="J121" i="73"/>
  <c r="I92" i="124"/>
  <c r="J92" i="124"/>
  <c r="I98" i="124"/>
  <c r="J98" i="124"/>
  <c r="G98" i="124"/>
  <c r="F98" i="124"/>
  <c r="H92" i="124"/>
  <c r="G92" i="124"/>
  <c r="H112" i="73"/>
  <c r="G112" i="73"/>
  <c r="F112" i="73"/>
  <c r="F108" i="73"/>
  <c r="F109" i="73" s="1"/>
  <c r="G108" i="73"/>
  <c r="G109" i="73" s="1"/>
  <c r="H108" i="73"/>
  <c r="H109" i="73" s="1"/>
  <c r="H117" i="73"/>
  <c r="H118" i="73" s="1"/>
  <c r="G117" i="73"/>
  <c r="G118" i="73" s="1"/>
  <c r="F117" i="73"/>
  <c r="F118" i="73" s="1"/>
  <c r="G121" i="73" l="1"/>
  <c r="H121" i="73"/>
  <c r="F121" i="73"/>
  <c r="B59" i="91"/>
  <c r="W137" i="126" l="1"/>
  <c r="U137" i="126"/>
  <c r="S137" i="126"/>
  <c r="R137" i="126"/>
  <c r="Q137" i="126"/>
  <c r="P137" i="126"/>
  <c r="M15" i="126"/>
  <c r="E12" i="126"/>
  <c r="E25" i="126"/>
  <c r="E137" i="126" s="1"/>
  <c r="E26" i="126"/>
  <c r="E50" i="126" s="1"/>
  <c r="E15" i="126"/>
  <c r="E23" i="126" s="1"/>
  <c r="E22" i="126"/>
  <c r="E73" i="126" l="1"/>
  <c r="E72" i="126"/>
  <c r="O137" i="126"/>
  <c r="E49" i="126"/>
  <c r="E53" i="126" s="1"/>
  <c r="E54" i="126" s="1"/>
  <c r="E61" i="126" s="1"/>
  <c r="E63" i="126" s="1"/>
  <c r="M16" i="126"/>
  <c r="M76" i="126" s="1"/>
  <c r="E57" i="126"/>
  <c r="E58" i="126" s="1"/>
  <c r="E62" i="126" s="1"/>
  <c r="E16" i="126"/>
  <c r="E64" i="126"/>
  <c r="E75" i="126" l="1"/>
  <c r="E77" i="126" s="1"/>
  <c r="E76" i="126"/>
  <c r="E143" i="126"/>
  <c r="E51" i="126"/>
  <c r="E160" i="126"/>
  <c r="E146" i="126"/>
  <c r="E152" i="126"/>
  <c r="W160" i="126"/>
  <c r="W146" i="126"/>
  <c r="W152" i="126"/>
  <c r="P160" i="126"/>
  <c r="P146" i="126"/>
  <c r="P152" i="126"/>
  <c r="Q143" i="126"/>
  <c r="O160" i="126"/>
  <c r="O146" i="126"/>
  <c r="O155" i="126" s="1"/>
  <c r="O143" i="126"/>
  <c r="O152" i="126"/>
  <c r="P143" i="126"/>
  <c r="R160" i="126"/>
  <c r="R146" i="126"/>
  <c r="S143" i="126"/>
  <c r="R152" i="126"/>
  <c r="Q160" i="126"/>
  <c r="Q146" i="126"/>
  <c r="Q152" i="126"/>
  <c r="R143" i="126"/>
  <c r="R155" i="126" s="1"/>
  <c r="S160" i="126"/>
  <c r="S146" i="126"/>
  <c r="S152" i="126"/>
  <c r="T143" i="126"/>
  <c r="T155" i="126" s="1"/>
  <c r="U160" i="126"/>
  <c r="U146" i="126"/>
  <c r="U152" i="126"/>
  <c r="W143" i="126"/>
  <c r="M152" i="126"/>
  <c r="M146" i="126"/>
  <c r="M160" i="126"/>
  <c r="E21" i="126"/>
  <c r="F143" i="126"/>
  <c r="O81" i="126"/>
  <c r="E81" i="126"/>
  <c r="W155" i="126" l="1"/>
  <c r="U155" i="126"/>
  <c r="P155" i="126"/>
  <c r="O90" i="126"/>
  <c r="O95" i="126" s="1"/>
  <c r="O101" i="126" s="1"/>
  <c r="O82" i="126"/>
  <c r="O89" i="126" s="1"/>
  <c r="S155" i="126"/>
  <c r="Q155" i="126"/>
  <c r="E155" i="126"/>
  <c r="E90" i="126"/>
  <c r="E95" i="126" s="1"/>
  <c r="E82" i="126"/>
  <c r="E89" i="126" s="1"/>
  <c r="O96" i="126" l="1"/>
  <c r="O91" i="126"/>
  <c r="E65" i="126"/>
  <c r="O121" i="126"/>
  <c r="O128" i="126" s="1"/>
  <c r="O106" i="126"/>
  <c r="O109" i="126" s="1"/>
  <c r="O102" i="126"/>
  <c r="E91" i="126"/>
  <c r="E101" i="126"/>
  <c r="E96" i="126"/>
  <c r="L10" i="116"/>
  <c r="L167" i="116"/>
  <c r="R10" i="116"/>
  <c r="O122" i="126" l="1"/>
  <c r="O127" i="126" s="1"/>
  <c r="O129" i="126" s="1"/>
  <c r="E121" i="126"/>
  <c r="E106" i="126"/>
  <c r="E109" i="126" s="1"/>
  <c r="E102" i="126"/>
  <c r="D5" i="115"/>
  <c r="L314" i="117"/>
  <c r="Q171" i="117"/>
  <c r="Q319" i="117" s="1"/>
  <c r="J171" i="117"/>
  <c r="J319" i="117" s="1"/>
  <c r="AG171" i="117"/>
  <c r="AG319" i="117" s="1"/>
  <c r="AF171" i="117"/>
  <c r="AD171" i="117"/>
  <c r="AD319" i="117" s="1"/>
  <c r="AC171" i="117"/>
  <c r="AA171" i="117"/>
  <c r="AA319" i="117" s="1"/>
  <c r="Z171" i="117"/>
  <c r="X171" i="117"/>
  <c r="X319" i="117" s="1"/>
  <c r="W171" i="117"/>
  <c r="W319" i="117" s="1"/>
  <c r="T171" i="117"/>
  <c r="T319" i="117" s="1"/>
  <c r="S171" i="117"/>
  <c r="S319" i="117" s="1"/>
  <c r="P171" i="117"/>
  <c r="R171" i="117" s="1"/>
  <c r="N171" i="117"/>
  <c r="N319" i="117" s="1"/>
  <c r="M171" i="117"/>
  <c r="M319" i="117" s="1"/>
  <c r="K171" i="117"/>
  <c r="K319" i="117" s="1"/>
  <c r="M155" i="115"/>
  <c r="AB171" i="117" l="1"/>
  <c r="AH171" i="117"/>
  <c r="O159" i="126"/>
  <c r="U171" i="117"/>
  <c r="Y319" i="117"/>
  <c r="Y171" i="117"/>
  <c r="L171" i="117"/>
  <c r="P319" i="117"/>
  <c r="R319" i="117" s="1"/>
  <c r="O319" i="117"/>
  <c r="U319" i="117"/>
  <c r="L319" i="117"/>
  <c r="AE171" i="117"/>
  <c r="O171" i="117"/>
  <c r="V171" i="117" s="1"/>
  <c r="AF319" i="117"/>
  <c r="AH319" i="117" s="1"/>
  <c r="Z319" i="117"/>
  <c r="AB319" i="117" s="1"/>
  <c r="AC319" i="117"/>
  <c r="E128" i="126"/>
  <c r="E122" i="126"/>
  <c r="E127" i="126" s="1"/>
  <c r="O161" i="126" l="1"/>
  <c r="E129" i="126"/>
  <c r="E159" i="126"/>
  <c r="E161" i="126" s="1"/>
  <c r="AI171" i="117"/>
  <c r="V319" i="117"/>
  <c r="AE319" i="117"/>
  <c r="AI319" i="117" s="1"/>
  <c r="K10" i="115"/>
  <c r="K158" i="115" s="1"/>
  <c r="L10" i="115"/>
  <c r="L158" i="115" s="1"/>
  <c r="J10" i="115"/>
  <c r="K10" i="117"/>
  <c r="K158" i="117" s="1"/>
  <c r="M10" i="117"/>
  <c r="M158" i="117" s="1"/>
  <c r="N10" i="117"/>
  <c r="N158" i="117" s="1"/>
  <c r="P10" i="117"/>
  <c r="Q10" i="117"/>
  <c r="Q158" i="117" s="1"/>
  <c r="S10" i="117"/>
  <c r="T10" i="117"/>
  <c r="T158" i="117" s="1"/>
  <c r="W10" i="117"/>
  <c r="X10" i="117"/>
  <c r="X158" i="117" s="1"/>
  <c r="Z10" i="117"/>
  <c r="Z158" i="117" s="1"/>
  <c r="AA10" i="117"/>
  <c r="AA158" i="117" s="1"/>
  <c r="AC10" i="117"/>
  <c r="AC158" i="117" s="1"/>
  <c r="AD10" i="117"/>
  <c r="AD158" i="117" s="1"/>
  <c r="AF10" i="117"/>
  <c r="AG10" i="117"/>
  <c r="AG158" i="117" s="1"/>
  <c r="J10" i="117"/>
  <c r="J158" i="117" s="1"/>
  <c r="R158" i="116"/>
  <c r="L158" i="116"/>
  <c r="X167" i="116"/>
  <c r="W167" i="116"/>
  <c r="V167" i="116"/>
  <c r="U167" i="116"/>
  <c r="T167" i="116"/>
  <c r="S167" i="116"/>
  <c r="R167" i="116"/>
  <c r="M167" i="116"/>
  <c r="N167" i="116"/>
  <c r="O167" i="116"/>
  <c r="P167" i="116"/>
  <c r="L315" i="116"/>
  <c r="AA10" i="116"/>
  <c r="AA158" i="116" s="1"/>
  <c r="Z10" i="116"/>
  <c r="Z158" i="116" s="1"/>
  <c r="Y10" i="116"/>
  <c r="Y158" i="116" s="1"/>
  <c r="X10" i="116"/>
  <c r="X158" i="116" s="1"/>
  <c r="W10" i="116"/>
  <c r="W158" i="116" s="1"/>
  <c r="V10" i="116"/>
  <c r="V158" i="116" s="1"/>
  <c r="U10" i="116"/>
  <c r="U158" i="116" s="1"/>
  <c r="T10" i="116"/>
  <c r="T158" i="116" s="1"/>
  <c r="S10" i="116"/>
  <c r="S158" i="116" s="1"/>
  <c r="P10" i="116"/>
  <c r="P158" i="116" s="1"/>
  <c r="O10" i="116"/>
  <c r="N10" i="116"/>
  <c r="N158" i="116" s="1"/>
  <c r="M10" i="116"/>
  <c r="M158" i="116" s="1"/>
  <c r="N338" i="116"/>
  <c r="M338" i="116"/>
  <c r="M339" i="116" s="1"/>
  <c r="L338" i="116"/>
  <c r="L339" i="116" l="1"/>
  <c r="O338" i="116"/>
  <c r="P338" i="116"/>
  <c r="N339" i="116"/>
  <c r="P339" i="116" s="1"/>
  <c r="L158" i="117"/>
  <c r="Y10" i="117"/>
  <c r="R10" i="117"/>
  <c r="O163" i="126"/>
  <c r="Q10" i="116"/>
  <c r="Q167" i="116"/>
  <c r="M10" i="115"/>
  <c r="AH10" i="117"/>
  <c r="AB158" i="117"/>
  <c r="S158" i="117"/>
  <c r="U158" i="117" s="1"/>
  <c r="U10" i="117"/>
  <c r="O158" i="117"/>
  <c r="O158" i="116"/>
  <c r="Q158" i="116" s="1"/>
  <c r="J158" i="115"/>
  <c r="M158" i="115" s="1"/>
  <c r="AE158" i="117"/>
  <c r="W158" i="117"/>
  <c r="Y158" i="117" s="1"/>
  <c r="AB10" i="117"/>
  <c r="AF158" i="117"/>
  <c r="AH158" i="117" s="1"/>
  <c r="P158" i="117"/>
  <c r="R158" i="117" s="1"/>
  <c r="L10" i="117"/>
  <c r="AE10" i="117"/>
  <c r="O10" i="117"/>
  <c r="X315" i="116"/>
  <c r="W315" i="116"/>
  <c r="V315" i="116"/>
  <c r="U315" i="116"/>
  <c r="T315" i="116"/>
  <c r="S315" i="116"/>
  <c r="R315" i="116"/>
  <c r="P315" i="116"/>
  <c r="O315" i="116"/>
  <c r="N315" i="116"/>
  <c r="M315" i="116"/>
  <c r="O339" i="116" l="1"/>
  <c r="Q315" i="116"/>
  <c r="V10" i="117"/>
  <c r="AI10" i="117"/>
  <c r="V158" i="117"/>
  <c r="AI158" i="117"/>
  <c r="H10" i="235"/>
  <c r="G10" i="235"/>
  <c r="D25" i="122" l="1"/>
  <c r="G25" i="122"/>
  <c r="G9" i="235"/>
  <c r="P30" i="65"/>
  <c r="D95" i="233"/>
  <c r="E95" i="233"/>
  <c r="F95" i="233"/>
  <c r="G95" i="233"/>
  <c r="H95" i="233"/>
  <c r="I95" i="233"/>
  <c r="J95" i="233"/>
  <c r="D53" i="233"/>
  <c r="E53" i="233"/>
  <c r="F53" i="233"/>
  <c r="G53" i="233"/>
  <c r="H53" i="233"/>
  <c r="I53" i="233"/>
  <c r="J53" i="233"/>
  <c r="D32" i="233"/>
  <c r="E32" i="233"/>
  <c r="F32" i="233"/>
  <c r="G32" i="233"/>
  <c r="H32" i="233"/>
  <c r="I32" i="233"/>
  <c r="I69" i="233" s="1"/>
  <c r="I74" i="233" s="1"/>
  <c r="J32" i="233"/>
  <c r="J69" i="233" s="1"/>
  <c r="D10" i="233"/>
  <c r="E10" i="233"/>
  <c r="F10" i="233"/>
  <c r="G10" i="233"/>
  <c r="H10" i="233"/>
  <c r="I10" i="233"/>
  <c r="C15" i="233" l="1"/>
  <c r="F15" i="233" s="1"/>
  <c r="G15" i="233" s="1"/>
  <c r="H29" i="298"/>
  <c r="B56" i="91" l="1"/>
  <c r="B55" i="289"/>
  <c r="A3" i="311" l="1"/>
  <c r="B2" i="311"/>
  <c r="A2" i="311"/>
  <c r="S22" i="221" l="1"/>
  <c r="K10" i="221"/>
  <c r="L10" i="221" s="1"/>
  <c r="K14" i="221"/>
  <c r="L14" i="221" s="1"/>
  <c r="L126" i="220"/>
  <c r="L125" i="220"/>
  <c r="L124" i="220"/>
  <c r="L123" i="220"/>
  <c r="L122" i="220"/>
  <c r="L121" i="220"/>
  <c r="L120" i="220"/>
  <c r="L119" i="220"/>
  <c r="L118" i="220"/>
  <c r="L117" i="220"/>
  <c r="L116" i="220"/>
  <c r="L115" i="220"/>
  <c r="L114" i="220"/>
  <c r="L113" i="220"/>
  <c r="L112" i="220"/>
  <c r="L111" i="220"/>
  <c r="L110" i="220"/>
  <c r="L109" i="220"/>
  <c r="L108" i="220"/>
  <c r="L107" i="220"/>
  <c r="L106" i="220"/>
  <c r="L105" i="220"/>
  <c r="L104" i="220"/>
  <c r="L103" i="220"/>
  <c r="L102" i="220"/>
  <c r="L101" i="220"/>
  <c r="L100" i="220"/>
  <c r="L99" i="220"/>
  <c r="L98" i="220"/>
  <c r="L97" i="220"/>
  <c r="L96" i="220"/>
  <c r="L95" i="220"/>
  <c r="L94" i="220"/>
  <c r="L93" i="220"/>
  <c r="L92" i="220"/>
  <c r="L91" i="220"/>
  <c r="G91" i="220"/>
  <c r="L84" i="220"/>
  <c r="L83" i="220"/>
  <c r="L82" i="220"/>
  <c r="L81" i="220"/>
  <c r="L80" i="220"/>
  <c r="L79" i="220"/>
  <c r="L78" i="220"/>
  <c r="L77" i="220"/>
  <c r="L76" i="220"/>
  <c r="L75" i="220"/>
  <c r="L74" i="220"/>
  <c r="L73" i="220"/>
  <c r="L72" i="220"/>
  <c r="L71" i="220"/>
  <c r="L70" i="220"/>
  <c r="L69" i="220"/>
  <c r="L68" i="220"/>
  <c r="L67" i="220"/>
  <c r="L66" i="220"/>
  <c r="L65" i="220"/>
  <c r="L64" i="220"/>
  <c r="L63" i="220"/>
  <c r="L62" i="220"/>
  <c r="L61" i="220"/>
  <c r="L60" i="220"/>
  <c r="L59" i="220"/>
  <c r="L58" i="220"/>
  <c r="L57" i="220"/>
  <c r="L56" i="220"/>
  <c r="L55" i="220"/>
  <c r="L54" i="220"/>
  <c r="L53" i="220"/>
  <c r="L52" i="220"/>
  <c r="L51" i="220"/>
  <c r="L50" i="220"/>
  <c r="L49" i="220"/>
  <c r="G49" i="220"/>
  <c r="L7" i="220"/>
  <c r="G7" i="220"/>
  <c r="H7" i="220" s="1"/>
  <c r="L42" i="220"/>
  <c r="L41" i="220"/>
  <c r="L40" i="220"/>
  <c r="L39" i="220"/>
  <c r="L38" i="220"/>
  <c r="L37" i="220"/>
  <c r="L36" i="220"/>
  <c r="L35" i="220"/>
  <c r="L34" i="220"/>
  <c r="L33" i="220"/>
  <c r="L32" i="220"/>
  <c r="L31" i="220"/>
  <c r="L30" i="220"/>
  <c r="L29" i="220"/>
  <c r="L28" i="220"/>
  <c r="L27" i="220"/>
  <c r="L26" i="220"/>
  <c r="L25" i="220"/>
  <c r="L24" i="220"/>
  <c r="L23" i="220"/>
  <c r="L22" i="220"/>
  <c r="L21" i="220"/>
  <c r="L20" i="220"/>
  <c r="L19" i="220"/>
  <c r="L18" i="220"/>
  <c r="L17" i="220"/>
  <c r="L16" i="220"/>
  <c r="L15" i="220"/>
  <c r="L14" i="220"/>
  <c r="L13" i="220"/>
  <c r="L12" i="220"/>
  <c r="L11" i="220"/>
  <c r="L10" i="220"/>
  <c r="L9" i="220"/>
  <c r="L8" i="220"/>
  <c r="G14" i="220"/>
  <c r="J44" i="221"/>
  <c r="R44" i="221"/>
  <c r="Q44" i="221"/>
  <c r="P44" i="221"/>
  <c r="O44" i="221"/>
  <c r="N44" i="221"/>
  <c r="M44" i="221"/>
  <c r="I44" i="221"/>
  <c r="H44" i="221"/>
  <c r="G44" i="221"/>
  <c r="F44" i="221"/>
  <c r="E44" i="221"/>
  <c r="C85" i="220"/>
  <c r="C127" i="220"/>
  <c r="E133" i="220"/>
  <c r="K133" i="220"/>
  <c r="J133" i="220"/>
  <c r="I133" i="220"/>
  <c r="F133" i="220"/>
  <c r="D133" i="220"/>
  <c r="C133" i="220"/>
  <c r="I85" i="220"/>
  <c r="K127" i="220"/>
  <c r="J127" i="220"/>
  <c r="I127" i="220"/>
  <c r="F127" i="220"/>
  <c r="E127" i="220"/>
  <c r="D127" i="220"/>
  <c r="K85" i="220"/>
  <c r="J85" i="220"/>
  <c r="F85" i="220"/>
  <c r="E85" i="220"/>
  <c r="D85" i="220"/>
  <c r="D43" i="220"/>
  <c r="C43" i="220"/>
  <c r="K43" i="220"/>
  <c r="J43" i="220"/>
  <c r="I43" i="220"/>
  <c r="F43" i="220"/>
  <c r="E43" i="220"/>
  <c r="G127" i="219"/>
  <c r="F127" i="219"/>
  <c r="E127" i="219"/>
  <c r="D127" i="219"/>
  <c r="C127" i="219"/>
  <c r="G85" i="219"/>
  <c r="F85" i="219"/>
  <c r="E85" i="219"/>
  <c r="D85" i="219"/>
  <c r="C85" i="219"/>
  <c r="G43" i="219"/>
  <c r="F43" i="219"/>
  <c r="E43" i="219"/>
  <c r="D43" i="219"/>
  <c r="C43" i="219"/>
  <c r="C133" i="219"/>
  <c r="G133" i="219"/>
  <c r="F133" i="219"/>
  <c r="E133" i="219"/>
  <c r="D133" i="219"/>
  <c r="C10" i="226"/>
  <c r="F11" i="208"/>
  <c r="F33" i="208" s="1"/>
  <c r="G42" i="207"/>
  <c r="G71" i="207" s="1"/>
  <c r="D9" i="206" s="1"/>
  <c r="I20" i="207"/>
  <c r="F11" i="207"/>
  <c r="F33" i="207" s="1"/>
  <c r="F21" i="202"/>
  <c r="F11" i="202"/>
  <c r="F21" i="204"/>
  <c r="F11" i="204"/>
  <c r="J13" i="204"/>
  <c r="B11" i="91"/>
  <c r="B10" i="91"/>
  <c r="M30" i="78"/>
  <c r="L30" i="78"/>
  <c r="J30" i="78"/>
  <c r="I30" i="78"/>
  <c r="G30" i="78"/>
  <c r="F30" i="78"/>
  <c r="H30" i="65"/>
  <c r="J148" i="115"/>
  <c r="M154" i="115"/>
  <c r="L40" i="117"/>
  <c r="V40" i="117" s="1"/>
  <c r="J26" i="117"/>
  <c r="B43" i="91"/>
  <c r="A3" i="309"/>
  <c r="B2" i="309"/>
  <c r="A2" i="309"/>
  <c r="B7" i="56"/>
  <c r="B5" i="91"/>
  <c r="B49" i="91"/>
  <c r="A3" i="307"/>
  <c r="B2" i="307"/>
  <c r="A2" i="307"/>
  <c r="C8" i="206" l="1"/>
  <c r="F74" i="207"/>
  <c r="M7" i="220"/>
  <c r="L133" i="220"/>
  <c r="K30" i="78"/>
  <c r="C22" i="206"/>
  <c r="F74" i="208"/>
  <c r="N30" i="78"/>
  <c r="H30" i="78"/>
  <c r="L85" i="220"/>
  <c r="L43" i="220"/>
  <c r="F36" i="204"/>
  <c r="D54" i="309"/>
  <c r="G133" i="220"/>
  <c r="H133" i="220" s="1"/>
  <c r="M133" i="220" s="1"/>
  <c r="L127" i="220"/>
  <c r="H91" i="220"/>
  <c r="H49" i="220"/>
  <c r="E54" i="309"/>
  <c r="F54" i="309"/>
  <c r="M40" i="115"/>
  <c r="B71" i="91"/>
  <c r="B64" i="91"/>
  <c r="B93" i="91"/>
  <c r="A3" i="306"/>
  <c r="C2" i="306"/>
  <c r="A2" i="306"/>
  <c r="M91" i="220" l="1"/>
  <c r="M49" i="220"/>
  <c r="M10" i="236"/>
  <c r="J10" i="236"/>
  <c r="G10" i="236"/>
  <c r="D10" i="236"/>
  <c r="L29" i="236"/>
  <c r="K29" i="236"/>
  <c r="M27" i="236"/>
  <c r="M26" i="236"/>
  <c r="M25" i="236"/>
  <c r="M24" i="236"/>
  <c r="D24" i="236"/>
  <c r="G24" i="236"/>
  <c r="J24" i="236"/>
  <c r="D25" i="236"/>
  <c r="G25" i="236"/>
  <c r="J25" i="236"/>
  <c r="D26" i="236"/>
  <c r="G26" i="236"/>
  <c r="J26" i="236"/>
  <c r="D27" i="236"/>
  <c r="G27" i="236"/>
  <c r="J27" i="236"/>
  <c r="B29" i="236"/>
  <c r="C29" i="236"/>
  <c r="E29" i="236"/>
  <c r="F29" i="236"/>
  <c r="H29" i="236"/>
  <c r="I29" i="236"/>
  <c r="L14" i="236"/>
  <c r="K14" i="236"/>
  <c r="M12" i="236"/>
  <c r="M11" i="236"/>
  <c r="M9" i="236"/>
  <c r="M8" i="236"/>
  <c r="L28" i="122"/>
  <c r="K28" i="122"/>
  <c r="I28" i="122"/>
  <c r="H28" i="122"/>
  <c r="F28" i="122"/>
  <c r="E28" i="122"/>
  <c r="C28" i="122"/>
  <c r="B28" i="122"/>
  <c r="M26" i="122"/>
  <c r="J26" i="122"/>
  <c r="G26" i="122"/>
  <c r="D26" i="122"/>
  <c r="M25" i="122"/>
  <c r="J25" i="122"/>
  <c r="M24" i="122"/>
  <c r="J24" i="122"/>
  <c r="G24" i="122"/>
  <c r="D24" i="122"/>
  <c r="M23" i="122"/>
  <c r="J23" i="122"/>
  <c r="G23" i="122"/>
  <c r="D23" i="122"/>
  <c r="D30" i="78"/>
  <c r="C30" i="78"/>
  <c r="C27" i="231"/>
  <c r="E39" i="230"/>
  <c r="E19" i="230"/>
  <c r="F28" i="305"/>
  <c r="E28" i="305"/>
  <c r="D28" i="305"/>
  <c r="C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0" i="231"/>
  <c r="C12" i="231" s="1"/>
  <c r="I22" i="304"/>
  <c r="I21" i="304" s="1"/>
  <c r="I33" i="304" s="1"/>
  <c r="C13" i="231" s="1"/>
  <c r="H22" i="304"/>
  <c r="H21" i="304" s="1"/>
  <c r="H33" i="304" s="1"/>
  <c r="G22" i="304"/>
  <c r="F22" i="304"/>
  <c r="F21" i="304" s="1"/>
  <c r="E22" i="304"/>
  <c r="E21" i="304" s="1"/>
  <c r="D22" i="304"/>
  <c r="D21" i="304" s="1"/>
  <c r="C22" i="304"/>
  <c r="G21" i="304"/>
  <c r="C21" i="304"/>
  <c r="G10" i="304"/>
  <c r="F10"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2" i="272"/>
  <c r="F6" i="292"/>
  <c r="E6" i="292"/>
  <c r="D6" i="292"/>
  <c r="C6" i="292"/>
  <c r="G29" i="236" l="1"/>
  <c r="E30" i="78"/>
  <c r="D28" i="122"/>
  <c r="F33" i="304"/>
  <c r="D33" i="304"/>
  <c r="G28" i="122"/>
  <c r="M28" i="122"/>
  <c r="C33" i="304"/>
  <c r="G33" i="304"/>
  <c r="E33" i="304"/>
  <c r="J29" i="236"/>
  <c r="D29" i="236"/>
  <c r="C15" i="231"/>
  <c r="J28" i="122"/>
  <c r="M29" i="236"/>
  <c r="M14" i="236"/>
  <c r="B55" i="91"/>
  <c r="B54" i="91"/>
  <c r="B53" i="91"/>
  <c r="B52" i="91"/>
  <c r="B51" i="91"/>
  <c r="B50" i="91"/>
  <c r="B48" i="91"/>
  <c r="B47" i="91"/>
  <c r="B46" i="91"/>
  <c r="B45" i="91"/>
  <c r="B44" i="91"/>
  <c r="B42" i="91"/>
  <c r="B41" i="91"/>
  <c r="B39" i="91"/>
  <c r="B38" i="91"/>
  <c r="B37" i="91"/>
  <c r="B36" i="91"/>
  <c r="B35" i="91"/>
  <c r="B34" i="91"/>
  <c r="B33" i="91"/>
  <c r="B32" i="91"/>
  <c r="B31" i="91"/>
  <c r="B30" i="91"/>
  <c r="B29" i="91"/>
  <c r="B28" i="91"/>
  <c r="B27" i="91"/>
  <c r="B26" i="91"/>
  <c r="B25" i="91"/>
  <c r="B24" i="91"/>
  <c r="F29" i="298"/>
  <c r="G18" i="298"/>
  <c r="F18" i="298"/>
  <c r="K76" i="292"/>
  <c r="J76" i="292"/>
  <c r="I76" i="292"/>
  <c r="H76" i="292"/>
  <c r="K75" i="292"/>
  <c r="J75" i="292"/>
  <c r="I75" i="292"/>
  <c r="H75" i="292"/>
  <c r="K73" i="292"/>
  <c r="J73" i="292"/>
  <c r="I73" i="292"/>
  <c r="H73" i="292"/>
  <c r="K72" i="292"/>
  <c r="J72" i="292"/>
  <c r="I72" i="292"/>
  <c r="K70" i="292"/>
  <c r="J70" i="292"/>
  <c r="I70" i="292"/>
  <c r="H70" i="292"/>
  <c r="F70" i="292"/>
  <c r="E70" i="292"/>
  <c r="D70" i="292"/>
  <c r="C70" i="292"/>
  <c r="K69" i="292"/>
  <c r="J69" i="292"/>
  <c r="I69" i="292"/>
  <c r="H69" i="292"/>
  <c r="F69" i="292"/>
  <c r="E69" i="292"/>
  <c r="D69" i="292"/>
  <c r="C69" i="292"/>
  <c r="K67" i="292"/>
  <c r="J67" i="292"/>
  <c r="I67" i="292"/>
  <c r="H67" i="292"/>
  <c r="F67" i="292"/>
  <c r="E67" i="292"/>
  <c r="D67" i="292"/>
  <c r="C67" i="292"/>
  <c r="K66" i="292"/>
  <c r="J66" i="292"/>
  <c r="I66" i="292"/>
  <c r="H66" i="292"/>
  <c r="F66" i="292"/>
  <c r="E66" i="292"/>
  <c r="D66" i="292"/>
  <c r="C66" i="292"/>
  <c r="M64" i="292"/>
  <c r="L64" i="292"/>
  <c r="G64" i="292"/>
  <c r="M63" i="292"/>
  <c r="L63" i="292"/>
  <c r="G63" i="292"/>
  <c r="M61" i="292"/>
  <c r="L61" i="292"/>
  <c r="G61" i="292"/>
  <c r="M60" i="292"/>
  <c r="L60" i="292"/>
  <c r="G60" i="292"/>
  <c r="A59" i="292"/>
  <c r="M58" i="292"/>
  <c r="L58" i="292"/>
  <c r="G58" i="292"/>
  <c r="M57" i="292"/>
  <c r="L57" i="292"/>
  <c r="G57" i="292"/>
  <c r="M55" i="292"/>
  <c r="L55" i="292"/>
  <c r="G55" i="292"/>
  <c r="M54" i="292"/>
  <c r="L54" i="292"/>
  <c r="G54" i="292"/>
  <c r="A53" i="292"/>
  <c r="M52" i="292"/>
  <c r="L52" i="292"/>
  <c r="G52" i="292"/>
  <c r="M51" i="292"/>
  <c r="L51" i="292"/>
  <c r="G51" i="292"/>
  <c r="M49" i="292"/>
  <c r="L49" i="292"/>
  <c r="G49" i="292"/>
  <c r="M48" i="292"/>
  <c r="L48" i="292"/>
  <c r="G48" i="292"/>
  <c r="A47" i="292"/>
  <c r="M46" i="292"/>
  <c r="L46" i="292"/>
  <c r="G46" i="292"/>
  <c r="M45" i="292"/>
  <c r="L45" i="292"/>
  <c r="G45" i="292"/>
  <c r="M43" i="292"/>
  <c r="L43" i="292"/>
  <c r="G43" i="292"/>
  <c r="M42" i="292"/>
  <c r="L42" i="292"/>
  <c r="G42" i="292"/>
  <c r="A41" i="292"/>
  <c r="K40" i="292"/>
  <c r="J40" i="292"/>
  <c r="I40" i="292"/>
  <c r="H40" i="292"/>
  <c r="F40" i="292"/>
  <c r="E40" i="292"/>
  <c r="D40" i="292"/>
  <c r="C40" i="292"/>
  <c r="K36" i="292"/>
  <c r="J36" i="292"/>
  <c r="I36" i="292"/>
  <c r="H36" i="292"/>
  <c r="F36" i="292"/>
  <c r="E36" i="292"/>
  <c r="D36" i="292"/>
  <c r="C36" i="292"/>
  <c r="K35" i="292"/>
  <c r="J35" i="292"/>
  <c r="I35" i="292"/>
  <c r="H35" i="292"/>
  <c r="F35" i="292"/>
  <c r="E35" i="292"/>
  <c r="D35" i="292"/>
  <c r="C35" i="292"/>
  <c r="K33" i="292"/>
  <c r="J33" i="292"/>
  <c r="I33" i="292"/>
  <c r="H33" i="292"/>
  <c r="F33" i="292"/>
  <c r="E33" i="292"/>
  <c r="D33" i="292"/>
  <c r="C33" i="292"/>
  <c r="K32" i="292"/>
  <c r="J32" i="292"/>
  <c r="I32" i="292"/>
  <c r="H32" i="292"/>
  <c r="F32" i="292"/>
  <c r="E32" i="292"/>
  <c r="D32" i="292"/>
  <c r="C32" i="292"/>
  <c r="L30" i="292"/>
  <c r="G30" i="292"/>
  <c r="L29" i="292"/>
  <c r="G29" i="292"/>
  <c r="L27" i="292"/>
  <c r="G27" i="292"/>
  <c r="L26" i="292"/>
  <c r="G26" i="292"/>
  <c r="L24" i="292"/>
  <c r="G24" i="292"/>
  <c r="L23" i="292"/>
  <c r="G23" i="292"/>
  <c r="L21" i="292"/>
  <c r="G21" i="292"/>
  <c r="L20" i="292"/>
  <c r="G20" i="292"/>
  <c r="L18" i="292"/>
  <c r="G18" i="292"/>
  <c r="L17" i="292"/>
  <c r="G17" i="292"/>
  <c r="L15" i="292"/>
  <c r="G15" i="292"/>
  <c r="L14" i="292"/>
  <c r="G14" i="292"/>
  <c r="L12" i="292"/>
  <c r="G12" i="292"/>
  <c r="L11" i="292"/>
  <c r="G11" i="292"/>
  <c r="L9" i="292"/>
  <c r="G9" i="292"/>
  <c r="L8" i="292"/>
  <c r="G8" i="292"/>
  <c r="K6" i="292"/>
  <c r="J6" i="292"/>
  <c r="I6" i="292"/>
  <c r="H6" i="292"/>
  <c r="D54" i="291"/>
  <c r="F12" i="290"/>
  <c r="F21" i="290" s="1"/>
  <c r="F24" i="290" s="1"/>
  <c r="E12" i="290"/>
  <c r="E21" i="290" s="1"/>
  <c r="E24" i="290" s="1"/>
  <c r="D12" i="290"/>
  <c r="D21" i="290" s="1"/>
  <c r="D24" i="290" s="1"/>
  <c r="C12" i="290"/>
  <c r="C21" i="290" s="1"/>
  <c r="C24" i="290" s="1"/>
  <c r="E63" i="289"/>
  <c r="D63" i="289"/>
  <c r="C63" i="289"/>
  <c r="B63" i="289"/>
  <c r="E55" i="289"/>
  <c r="D55" i="289"/>
  <c r="C55" i="289"/>
  <c r="E25" i="289"/>
  <c r="D25" i="289"/>
  <c r="C25" i="289"/>
  <c r="B25" i="289"/>
  <c r="F54" i="285"/>
  <c r="D54" i="285"/>
  <c r="F54" i="284"/>
  <c r="E54" i="284"/>
  <c r="D54" i="284"/>
  <c r="F54" i="283"/>
  <c r="C54" i="283"/>
  <c r="F54" i="282"/>
  <c r="E54" i="281"/>
  <c r="D54" i="281"/>
  <c r="C54" i="281"/>
  <c r="F54" i="280"/>
  <c r="E54" i="280"/>
  <c r="C54" i="280"/>
  <c r="F54" i="279"/>
  <c r="E54" i="279"/>
  <c r="C54" i="279"/>
  <c r="F54" i="278"/>
  <c r="E54" i="278"/>
  <c r="D54" i="278"/>
  <c r="C54" i="278"/>
  <c r="E54" i="277"/>
  <c r="D54" i="277"/>
  <c r="F54" i="276"/>
  <c r="E54" i="276"/>
  <c r="D54" i="276"/>
  <c r="F54" i="275"/>
  <c r="E54" i="275"/>
  <c r="C54" i="275"/>
  <c r="F54" i="274"/>
  <c r="D54" i="274"/>
  <c r="C54" i="274"/>
  <c r="F54" i="273"/>
  <c r="E54" i="273"/>
  <c r="D54" i="273"/>
  <c r="C54" i="273"/>
  <c r="A3" i="233"/>
  <c r="C2" i="233"/>
  <c r="A2" i="233"/>
  <c r="A3" i="124"/>
  <c r="C2" i="124"/>
  <c r="A2" i="124"/>
  <c r="A3" i="125"/>
  <c r="C2" i="125"/>
  <c r="A2" i="125"/>
  <c r="A3" i="126"/>
  <c r="C2" i="126"/>
  <c r="A2" i="126"/>
  <c r="A3" i="73"/>
  <c r="C2" i="73"/>
  <c r="A2" i="73"/>
  <c r="A3" i="150"/>
  <c r="C2" i="150"/>
  <c r="A2" i="150"/>
  <c r="A3" i="80"/>
  <c r="E6" i="80" s="1"/>
  <c r="C2" i="80"/>
  <c r="A2" i="80"/>
  <c r="A7" i="80" s="1"/>
  <c r="A3" i="81"/>
  <c r="D9" i="81" s="1"/>
  <c r="C2" i="81"/>
  <c r="A2" i="81"/>
  <c r="A10" i="81" s="1"/>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C35" i="235"/>
  <c r="A3" i="230"/>
  <c r="B2" i="230"/>
  <c r="A2" i="230"/>
  <c r="A3" i="226"/>
  <c r="B2" i="226"/>
  <c r="A2" i="226"/>
  <c r="A3" i="225"/>
  <c r="B2" i="225"/>
  <c r="A2" i="225"/>
  <c r="A3" i="229"/>
  <c r="B2" i="229"/>
  <c r="A2" i="229"/>
  <c r="A3" i="65"/>
  <c r="B2" i="65"/>
  <c r="A2" i="65"/>
  <c r="A3" i="62"/>
  <c r="B2" i="62"/>
  <c r="A2" i="62"/>
  <c r="A3" i="221"/>
  <c r="B2" i="221"/>
  <c r="A2" i="221"/>
  <c r="A3" i="220"/>
  <c r="B2" i="220"/>
  <c r="A2" i="220"/>
  <c r="A3" i="219"/>
  <c r="B2" i="219"/>
  <c r="A2" i="219"/>
  <c r="A3" i="218"/>
  <c r="B2" i="218"/>
  <c r="A2" i="218"/>
  <c r="A3" i="217"/>
  <c r="B2" i="217"/>
  <c r="A2" i="217"/>
  <c r="C2" i="134"/>
  <c r="A3" i="134"/>
  <c r="A2" i="134"/>
  <c r="A3" i="74"/>
  <c r="B2" i="74"/>
  <c r="A2" i="74"/>
  <c r="A3" i="115"/>
  <c r="D2" i="115"/>
  <c r="A2" i="115"/>
  <c r="A3" i="117"/>
  <c r="D2" i="117"/>
  <c r="A2" i="117"/>
  <c r="A3" i="116"/>
  <c r="D2" i="116"/>
  <c r="A2" i="116"/>
  <c r="A3" i="208"/>
  <c r="D2" i="208"/>
  <c r="A2" i="208"/>
  <c r="A3" i="207"/>
  <c r="D2" i="207"/>
  <c r="A2" i="207"/>
  <c r="A3" i="206"/>
  <c r="B2" i="206"/>
  <c r="A2" i="206"/>
  <c r="B2" i="205"/>
  <c r="A3" i="205"/>
  <c r="A2" i="205"/>
  <c r="A3" i="204"/>
  <c r="A2" i="204"/>
  <c r="A3" i="202"/>
  <c r="A2" i="202"/>
  <c r="A3" i="200"/>
  <c r="A2" i="200"/>
  <c r="A3" i="201"/>
  <c r="A2" i="201"/>
  <c r="F39" i="232"/>
  <c r="G39" i="232"/>
  <c r="H39" i="232"/>
  <c r="E39" i="232"/>
  <c r="C54" i="291" l="1"/>
  <c r="D54" i="283"/>
  <c r="E54" i="282"/>
  <c r="D54" i="279"/>
  <c r="D54" i="275"/>
  <c r="E54" i="274"/>
  <c r="C54" i="285"/>
  <c r="D54" i="280"/>
  <c r="F54" i="281"/>
  <c r="D54" i="282"/>
  <c r="D65" i="289"/>
  <c r="D68" i="289" s="1"/>
  <c r="F54" i="291"/>
  <c r="C54" i="282"/>
  <c r="E54" i="283"/>
  <c r="C54" i="284"/>
  <c r="E54" i="285"/>
  <c r="E54" i="291"/>
  <c r="E65" i="289"/>
  <c r="E68" i="289" s="1"/>
  <c r="C65" i="289"/>
  <c r="C68" i="289" s="1"/>
  <c r="B65" i="289"/>
  <c r="B68" i="289" s="1"/>
  <c r="B91" i="91"/>
  <c r="B90" i="91"/>
  <c r="B84" i="91"/>
  <c r="B81" i="91"/>
  <c r="B83" i="91"/>
  <c r="F25" i="135" l="1"/>
  <c r="E25" i="135"/>
  <c r="D25" i="135"/>
  <c r="C25" i="135"/>
  <c r="F25" i="261"/>
  <c r="E25" i="261"/>
  <c r="D25" i="261"/>
  <c r="C25" i="261"/>
  <c r="C25" i="231"/>
  <c r="C26" i="231" s="1"/>
  <c r="C28" i="231"/>
  <c r="C29" i="231"/>
  <c r="E37" i="230"/>
  <c r="E38" i="230" s="1"/>
  <c r="E40" i="230"/>
  <c r="E41" i="230"/>
  <c r="B14" i="91"/>
  <c r="D61" i="205"/>
  <c r="D60" i="205"/>
  <c r="D56" i="205"/>
  <c r="D55" i="205"/>
  <c r="D54" i="205"/>
  <c r="D53" i="205"/>
  <c r="C61" i="205"/>
  <c r="C60" i="205"/>
  <c r="C56" i="205"/>
  <c r="C55" i="205"/>
  <c r="C54" i="205"/>
  <c r="C53" i="205"/>
  <c r="B61" i="205"/>
  <c r="B60" i="205"/>
  <c r="B56" i="205"/>
  <c r="B55" i="205"/>
  <c r="B54" i="205"/>
  <c r="B53" i="205"/>
  <c r="B40" i="205"/>
  <c r="B12" i="91"/>
  <c r="B97" i="91"/>
  <c r="B96" i="91"/>
  <c r="I14" i="236"/>
  <c r="H14" i="236"/>
  <c r="F14" i="236"/>
  <c r="E14" i="236"/>
  <c r="C14" i="236"/>
  <c r="B14" i="236"/>
  <c r="J12" i="236"/>
  <c r="G12" i="236"/>
  <c r="D12" i="236"/>
  <c r="J11" i="236"/>
  <c r="G11" i="236"/>
  <c r="D11" i="236"/>
  <c r="J9" i="236"/>
  <c r="G9" i="236"/>
  <c r="D9" i="236"/>
  <c r="J8" i="236"/>
  <c r="G8" i="236"/>
  <c r="D8" i="236"/>
  <c r="F42" i="235"/>
  <c r="E42" i="235"/>
  <c r="D42" i="235"/>
  <c r="C42" i="235"/>
  <c r="F41" i="235"/>
  <c r="E41" i="235"/>
  <c r="D41" i="235"/>
  <c r="C41" i="235"/>
  <c r="F40" i="235"/>
  <c r="E40" i="235"/>
  <c r="D40" i="235"/>
  <c r="H40" i="235" s="1"/>
  <c r="C40" i="235"/>
  <c r="H38" i="235"/>
  <c r="G38" i="235"/>
  <c r="F37" i="235"/>
  <c r="E37" i="235"/>
  <c r="D37" i="235"/>
  <c r="H37" i="235" s="1"/>
  <c r="C37" i="235"/>
  <c r="F36" i="235"/>
  <c r="E36" i="235"/>
  <c r="D36" i="235"/>
  <c r="H36" i="235" s="1"/>
  <c r="C36" i="235"/>
  <c r="F35" i="235"/>
  <c r="E35" i="235"/>
  <c r="D35" i="235"/>
  <c r="H35" i="235" s="1"/>
  <c r="F34" i="235"/>
  <c r="E34" i="235"/>
  <c r="D34" i="235"/>
  <c r="H34" i="235" s="1"/>
  <c r="C34" i="235"/>
  <c r="H33" i="235"/>
  <c r="G33" i="235"/>
  <c r="H32" i="235"/>
  <c r="G32" i="235"/>
  <c r="H31" i="235"/>
  <c r="G31" i="235"/>
  <c r="H30" i="235"/>
  <c r="G30" i="235"/>
  <c r="H29" i="235"/>
  <c r="G29" i="235"/>
  <c r="F28" i="235"/>
  <c r="E28" i="235"/>
  <c r="D28" i="235"/>
  <c r="H28" i="235" s="1"/>
  <c r="C28" i="235"/>
  <c r="H27" i="235"/>
  <c r="G27" i="235"/>
  <c r="H26" i="235"/>
  <c r="G26" i="235"/>
  <c r="H25" i="235"/>
  <c r="G25" i="235"/>
  <c r="H24" i="235"/>
  <c r="G24" i="235"/>
  <c r="H23" i="235"/>
  <c r="G23" i="235"/>
  <c r="F22" i="235"/>
  <c r="E22" i="235"/>
  <c r="D22" i="235"/>
  <c r="H22" i="235" s="1"/>
  <c r="C22" i="235"/>
  <c r="H21" i="235"/>
  <c r="G21" i="235"/>
  <c r="H20" i="235"/>
  <c r="G20" i="235"/>
  <c r="H19" i="235"/>
  <c r="G19" i="235"/>
  <c r="H18" i="235"/>
  <c r="G18" i="235"/>
  <c r="F17" i="235"/>
  <c r="E17" i="235"/>
  <c r="D17" i="235"/>
  <c r="C17" i="235"/>
  <c r="H16" i="235"/>
  <c r="G16" i="235"/>
  <c r="H15" i="235"/>
  <c r="G15" i="235"/>
  <c r="H14" i="235"/>
  <c r="G14" i="235"/>
  <c r="H13" i="235"/>
  <c r="G13" i="235"/>
  <c r="F12" i="235"/>
  <c r="E12" i="235"/>
  <c r="D12" i="235"/>
  <c r="H12" i="235" s="1"/>
  <c r="C12" i="235"/>
  <c r="H11" i="235"/>
  <c r="G11" i="235"/>
  <c r="H9" i="235"/>
  <c r="H8" i="235"/>
  <c r="G8" i="235"/>
  <c r="A3" i="231"/>
  <c r="A2" i="231"/>
  <c r="C2" i="231"/>
  <c r="C95" i="233"/>
  <c r="K94" i="233"/>
  <c r="K93" i="233"/>
  <c r="K92" i="233"/>
  <c r="K91" i="233"/>
  <c r="K90" i="233"/>
  <c r="K89" i="233"/>
  <c r="K88" i="233"/>
  <c r="K87" i="233"/>
  <c r="K86" i="233"/>
  <c r="K85" i="233"/>
  <c r="K84" i="233"/>
  <c r="K83" i="233"/>
  <c r="K82" i="233"/>
  <c r="K81" i="233"/>
  <c r="H73" i="233"/>
  <c r="G73" i="233"/>
  <c r="F73" i="233"/>
  <c r="E73" i="233"/>
  <c r="D73" i="233"/>
  <c r="C73" i="233"/>
  <c r="H72" i="233"/>
  <c r="G72" i="233"/>
  <c r="F72" i="233"/>
  <c r="E72" i="233"/>
  <c r="D72" i="233"/>
  <c r="C72" i="233"/>
  <c r="H71" i="233"/>
  <c r="G71" i="233"/>
  <c r="F71" i="233"/>
  <c r="E71" i="233"/>
  <c r="C71" i="233"/>
  <c r="D71" i="233"/>
  <c r="H70" i="233"/>
  <c r="G70" i="233"/>
  <c r="F70" i="233"/>
  <c r="E70" i="233"/>
  <c r="D70" i="233"/>
  <c r="C70" i="233"/>
  <c r="H69" i="233"/>
  <c r="G69" i="233"/>
  <c r="F69" i="233"/>
  <c r="E69" i="233"/>
  <c r="D69" i="233"/>
  <c r="C69" i="233"/>
  <c r="H68" i="233"/>
  <c r="G68" i="233"/>
  <c r="F68" i="233"/>
  <c r="E68" i="233"/>
  <c r="D68" i="233"/>
  <c r="C68" i="233"/>
  <c r="J74" i="233"/>
  <c r="H67" i="233"/>
  <c r="G67" i="233"/>
  <c r="F67" i="233"/>
  <c r="C67" i="233"/>
  <c r="D67" i="233"/>
  <c r="E67" i="233"/>
  <c r="H66" i="233"/>
  <c r="G66" i="233"/>
  <c r="F66" i="233"/>
  <c r="E66" i="233"/>
  <c r="D66" i="233"/>
  <c r="C66" i="233"/>
  <c r="H65" i="233"/>
  <c r="G65" i="233"/>
  <c r="F65" i="233"/>
  <c r="E65" i="233"/>
  <c r="D65" i="233"/>
  <c r="G64" i="233"/>
  <c r="F64" i="233"/>
  <c r="E64" i="233"/>
  <c r="D64" i="233"/>
  <c r="F63" i="233"/>
  <c r="E63" i="233"/>
  <c r="D63" i="233"/>
  <c r="C63" i="233"/>
  <c r="E62" i="233"/>
  <c r="D62" i="233"/>
  <c r="C62" i="233"/>
  <c r="D61" i="233"/>
  <c r="C61" i="233"/>
  <c r="K60" i="233"/>
  <c r="C53" i="233"/>
  <c r="K52" i="233"/>
  <c r="K51" i="233"/>
  <c r="K50" i="233"/>
  <c r="K49" i="233"/>
  <c r="K48" i="233"/>
  <c r="K47" i="233"/>
  <c r="K46" i="233"/>
  <c r="K45" i="233"/>
  <c r="K44" i="233"/>
  <c r="K43" i="233"/>
  <c r="K42" i="233"/>
  <c r="K41" i="233"/>
  <c r="K40" i="233"/>
  <c r="K39" i="233"/>
  <c r="C32" i="233"/>
  <c r="K30" i="233"/>
  <c r="K29" i="233"/>
  <c r="K28" i="233"/>
  <c r="K27" i="233"/>
  <c r="K26" i="233"/>
  <c r="K25" i="233"/>
  <c r="K24" i="233"/>
  <c r="K23" i="233"/>
  <c r="H41" i="235"/>
  <c r="B79" i="91"/>
  <c r="H65" i="232"/>
  <c r="H63" i="232" s="1"/>
  <c r="G65" i="232"/>
  <c r="G63" i="232" s="1"/>
  <c r="F65" i="232"/>
  <c r="F63" i="232" s="1"/>
  <c r="E65" i="232"/>
  <c r="E63" i="232" s="1"/>
  <c r="H45" i="232"/>
  <c r="G45" i="232"/>
  <c r="F45" i="232"/>
  <c r="E45" i="232"/>
  <c r="H34" i="232"/>
  <c r="G34" i="232"/>
  <c r="F34" i="232"/>
  <c r="E34" i="232"/>
  <c r="H27" i="232"/>
  <c r="G27" i="232"/>
  <c r="F27" i="232"/>
  <c r="E27" i="232"/>
  <c r="H20" i="232"/>
  <c r="G20" i="232"/>
  <c r="G19" i="232" s="1"/>
  <c r="G17" i="232" s="1"/>
  <c r="F20" i="232"/>
  <c r="E20" i="232"/>
  <c r="H8" i="232"/>
  <c r="G8" i="232"/>
  <c r="F8" i="232"/>
  <c r="E8" i="232"/>
  <c r="C19" i="231"/>
  <c r="C20" i="231" s="1"/>
  <c r="C39" i="231" s="1"/>
  <c r="C16" i="231"/>
  <c r="B78" i="91"/>
  <c r="B77" i="91"/>
  <c r="B76" i="91"/>
  <c r="B74" i="91"/>
  <c r="B73" i="91"/>
  <c r="B68" i="91"/>
  <c r="B67" i="91"/>
  <c r="B66" i="91"/>
  <c r="B63" i="91"/>
  <c r="B62" i="91"/>
  <c r="E15" i="230"/>
  <c r="E16" i="230" s="1"/>
  <c r="E53" i="230" s="1"/>
  <c r="E56" i="230" s="1"/>
  <c r="E32" i="230"/>
  <c r="E31" i="230"/>
  <c r="C15" i="226"/>
  <c r="C16" i="226" s="1"/>
  <c r="E16" i="226" s="1"/>
  <c r="E48" i="226" s="1"/>
  <c r="B15" i="229"/>
  <c r="C15" i="229"/>
  <c r="D15" i="229"/>
  <c r="B8" i="229"/>
  <c r="C8" i="229"/>
  <c r="D8" i="229"/>
  <c r="E8" i="229"/>
  <c r="E15" i="229"/>
  <c r="S8" i="221"/>
  <c r="K8" i="221"/>
  <c r="L8" i="221" s="1"/>
  <c r="S43" i="221"/>
  <c r="S42" i="221"/>
  <c r="S41" i="221"/>
  <c r="S40" i="221"/>
  <c r="S39" i="221"/>
  <c r="S38" i="221"/>
  <c r="S37" i="221"/>
  <c r="S36" i="221"/>
  <c r="S35" i="221"/>
  <c r="S34" i="221"/>
  <c r="S33" i="221"/>
  <c r="S32" i="221"/>
  <c r="S31" i="221"/>
  <c r="S30" i="221"/>
  <c r="S29" i="221"/>
  <c r="S28" i="221"/>
  <c r="S27" i="221"/>
  <c r="S26" i="221"/>
  <c r="S25" i="221"/>
  <c r="S24" i="221"/>
  <c r="S23" i="221"/>
  <c r="S21" i="221"/>
  <c r="S20" i="221"/>
  <c r="S19" i="221"/>
  <c r="S18" i="221"/>
  <c r="S17" i="221"/>
  <c r="S16" i="221"/>
  <c r="S15" i="221"/>
  <c r="S14" i="221"/>
  <c r="S13" i="221"/>
  <c r="S12" i="221"/>
  <c r="S11" i="221"/>
  <c r="S10" i="221"/>
  <c r="S9" i="221"/>
  <c r="K168" i="220"/>
  <c r="J168" i="220"/>
  <c r="I168" i="220"/>
  <c r="F168" i="220"/>
  <c r="E168" i="220"/>
  <c r="D168" i="220"/>
  <c r="C168" i="220"/>
  <c r="K167" i="220"/>
  <c r="J167" i="220"/>
  <c r="I167" i="220"/>
  <c r="F167" i="220"/>
  <c r="E167" i="220"/>
  <c r="D167" i="220"/>
  <c r="C167" i="220"/>
  <c r="K166" i="220"/>
  <c r="J166" i="220"/>
  <c r="I166" i="220"/>
  <c r="F166" i="220"/>
  <c r="E166" i="220"/>
  <c r="D166" i="220"/>
  <c r="C166" i="220"/>
  <c r="K165" i="220"/>
  <c r="J165" i="220"/>
  <c r="I165" i="220"/>
  <c r="F165" i="220"/>
  <c r="E165" i="220"/>
  <c r="D165" i="220"/>
  <c r="C165" i="220"/>
  <c r="K164" i="220"/>
  <c r="J164" i="220"/>
  <c r="I164" i="220"/>
  <c r="F164" i="220"/>
  <c r="E164" i="220"/>
  <c r="D164" i="220"/>
  <c r="C164" i="220"/>
  <c r="K163" i="220"/>
  <c r="J163" i="220"/>
  <c r="I163" i="220"/>
  <c r="F163" i="220"/>
  <c r="E163" i="220"/>
  <c r="D163" i="220"/>
  <c r="C163" i="220"/>
  <c r="K162" i="220"/>
  <c r="J162" i="220"/>
  <c r="I162" i="220"/>
  <c r="F162" i="220"/>
  <c r="E162" i="220"/>
  <c r="D162" i="220"/>
  <c r="C162" i="220"/>
  <c r="K161" i="220"/>
  <c r="J161" i="220"/>
  <c r="I161" i="220"/>
  <c r="F161" i="220"/>
  <c r="E161" i="220"/>
  <c r="D161" i="220"/>
  <c r="C161" i="220"/>
  <c r="K160" i="220"/>
  <c r="J160" i="220"/>
  <c r="I160" i="220"/>
  <c r="F160" i="220"/>
  <c r="E160" i="220"/>
  <c r="D160" i="220"/>
  <c r="C160" i="220"/>
  <c r="K159" i="220"/>
  <c r="J159" i="220"/>
  <c r="I159" i="220"/>
  <c r="F159" i="220"/>
  <c r="E159" i="220"/>
  <c r="D159" i="220"/>
  <c r="C159" i="220"/>
  <c r="K158" i="220"/>
  <c r="J158" i="220"/>
  <c r="I158" i="220"/>
  <c r="F158" i="220"/>
  <c r="E158" i="220"/>
  <c r="D158" i="220"/>
  <c r="C158" i="220"/>
  <c r="K157" i="220"/>
  <c r="J157" i="220"/>
  <c r="I157" i="220"/>
  <c r="F157" i="220"/>
  <c r="E157" i="220"/>
  <c r="D157" i="220"/>
  <c r="C157" i="220"/>
  <c r="K156" i="220"/>
  <c r="J156" i="220"/>
  <c r="I156" i="220"/>
  <c r="F156" i="220"/>
  <c r="E156" i="220"/>
  <c r="D156" i="220"/>
  <c r="C156" i="220"/>
  <c r="K155" i="220"/>
  <c r="J155" i="220"/>
  <c r="I155" i="220"/>
  <c r="F155" i="220"/>
  <c r="E155" i="220"/>
  <c r="D155" i="220"/>
  <c r="C155" i="220"/>
  <c r="K154" i="220"/>
  <c r="J154" i="220"/>
  <c r="I154" i="220"/>
  <c r="F154" i="220"/>
  <c r="E154" i="220"/>
  <c r="D154" i="220"/>
  <c r="C154" i="220"/>
  <c r="K153" i="220"/>
  <c r="J153" i="220"/>
  <c r="I153" i="220"/>
  <c r="F153" i="220"/>
  <c r="E153" i="220"/>
  <c r="D153" i="220"/>
  <c r="C153" i="220"/>
  <c r="K152" i="220"/>
  <c r="J152" i="220"/>
  <c r="I152" i="220"/>
  <c r="F152" i="220"/>
  <c r="E152" i="220"/>
  <c r="D152" i="220"/>
  <c r="C152" i="220"/>
  <c r="K151" i="220"/>
  <c r="J151" i="220"/>
  <c r="I151" i="220"/>
  <c r="F151" i="220"/>
  <c r="E151" i="220"/>
  <c r="D151" i="220"/>
  <c r="C151" i="220"/>
  <c r="K150" i="220"/>
  <c r="J150" i="220"/>
  <c r="I150" i="220"/>
  <c r="F150" i="220"/>
  <c r="E150" i="220"/>
  <c r="D150" i="220"/>
  <c r="C150" i="220"/>
  <c r="K149" i="220"/>
  <c r="J149" i="220"/>
  <c r="I149" i="220"/>
  <c r="F149" i="220"/>
  <c r="E149" i="220"/>
  <c r="D149" i="220"/>
  <c r="C149" i="220"/>
  <c r="K148" i="220"/>
  <c r="J148" i="220"/>
  <c r="I148" i="220"/>
  <c r="F148" i="220"/>
  <c r="E148" i="220"/>
  <c r="D148" i="220"/>
  <c r="C148" i="220"/>
  <c r="K147" i="220"/>
  <c r="J147" i="220"/>
  <c r="I147" i="220"/>
  <c r="F147" i="220"/>
  <c r="E147" i="220"/>
  <c r="D147" i="220"/>
  <c r="K146" i="220"/>
  <c r="J146" i="220"/>
  <c r="I146" i="220"/>
  <c r="L146" i="220" s="1"/>
  <c r="F146" i="220"/>
  <c r="G146" i="220" s="1"/>
  <c r="E146" i="220"/>
  <c r="D146" i="220"/>
  <c r="C146" i="220"/>
  <c r="K145" i="220"/>
  <c r="L145" i="220" s="1"/>
  <c r="J145" i="220"/>
  <c r="I145" i="220"/>
  <c r="F145" i="220"/>
  <c r="G145" i="220" s="1"/>
  <c r="E145" i="220"/>
  <c r="D145" i="220"/>
  <c r="C145" i="220"/>
  <c r="K144" i="220"/>
  <c r="J144" i="220"/>
  <c r="I144" i="220"/>
  <c r="F144" i="220"/>
  <c r="E144" i="220"/>
  <c r="D144" i="220"/>
  <c r="C144" i="220"/>
  <c r="K143" i="220"/>
  <c r="J143" i="220"/>
  <c r="I143" i="220"/>
  <c r="F143" i="220"/>
  <c r="E143" i="220"/>
  <c r="D143" i="220"/>
  <c r="G143" i="220" s="1"/>
  <c r="C143" i="220"/>
  <c r="K142" i="220"/>
  <c r="J142" i="220"/>
  <c r="I142" i="220"/>
  <c r="L142" i="220" s="1"/>
  <c r="F142" i="220"/>
  <c r="G142" i="220" s="1"/>
  <c r="E142" i="220"/>
  <c r="D142" i="220"/>
  <c r="C142" i="220"/>
  <c r="K141" i="220"/>
  <c r="J141" i="220"/>
  <c r="I141" i="220"/>
  <c r="F141" i="220"/>
  <c r="E141" i="220"/>
  <c r="D141" i="220"/>
  <c r="C141" i="220"/>
  <c r="K140" i="220"/>
  <c r="J140" i="220"/>
  <c r="I140" i="220"/>
  <c r="F140" i="220"/>
  <c r="E140" i="220"/>
  <c r="D140" i="220"/>
  <c r="C140" i="220"/>
  <c r="K139" i="220"/>
  <c r="J139" i="220"/>
  <c r="I139" i="220"/>
  <c r="F139" i="220"/>
  <c r="E139" i="220"/>
  <c r="D139" i="220"/>
  <c r="G139" i="220" s="1"/>
  <c r="C139" i="220"/>
  <c r="K138" i="220"/>
  <c r="J138" i="220"/>
  <c r="I138" i="220"/>
  <c r="L138" i="220" s="1"/>
  <c r="F138" i="220"/>
  <c r="G138" i="220" s="1"/>
  <c r="E138" i="220"/>
  <c r="D138" i="220"/>
  <c r="C138" i="220"/>
  <c r="K137" i="220"/>
  <c r="L137" i="220" s="1"/>
  <c r="J137" i="220"/>
  <c r="I137" i="220"/>
  <c r="F137" i="220"/>
  <c r="E137" i="220"/>
  <c r="D137" i="220"/>
  <c r="C137" i="220"/>
  <c r="K136" i="220"/>
  <c r="J136" i="220"/>
  <c r="I136" i="220"/>
  <c r="F136" i="220"/>
  <c r="E136" i="220"/>
  <c r="D136" i="220"/>
  <c r="C136" i="220"/>
  <c r="K135" i="220"/>
  <c r="J135" i="220"/>
  <c r="I135" i="220"/>
  <c r="F135" i="220"/>
  <c r="E135" i="220"/>
  <c r="D135" i="220"/>
  <c r="G135" i="220" s="1"/>
  <c r="C135" i="220"/>
  <c r="K134" i="220"/>
  <c r="J134" i="220"/>
  <c r="I134" i="220"/>
  <c r="L134" i="220" s="1"/>
  <c r="F134" i="220"/>
  <c r="G134" i="220" s="1"/>
  <c r="E134" i="220"/>
  <c r="D134" i="220"/>
  <c r="C134" i="220"/>
  <c r="G126" i="220"/>
  <c r="H126" i="220" s="1"/>
  <c r="M126" i="220" s="1"/>
  <c r="G125" i="220"/>
  <c r="H125" i="220" s="1"/>
  <c r="M125" i="220" s="1"/>
  <c r="G124" i="220"/>
  <c r="H124" i="220"/>
  <c r="M124" i="220" s="1"/>
  <c r="G123" i="220"/>
  <c r="H123" i="220" s="1"/>
  <c r="M123" i="220" s="1"/>
  <c r="G122" i="220"/>
  <c r="H122" i="220" s="1"/>
  <c r="M122" i="220" s="1"/>
  <c r="G121" i="220"/>
  <c r="H121" i="220" s="1"/>
  <c r="M121" i="220" s="1"/>
  <c r="G120" i="220"/>
  <c r="H120" i="220" s="1"/>
  <c r="M120" i="220" s="1"/>
  <c r="G119" i="220"/>
  <c r="H119" i="220" s="1"/>
  <c r="M119" i="220" s="1"/>
  <c r="G118" i="220"/>
  <c r="H118" i="220" s="1"/>
  <c r="M118" i="220" s="1"/>
  <c r="G117" i="220"/>
  <c r="H117" i="220" s="1"/>
  <c r="M117" i="220" s="1"/>
  <c r="G116" i="220"/>
  <c r="H116" i="220" s="1"/>
  <c r="M116" i="220" s="1"/>
  <c r="G115" i="220"/>
  <c r="H115" i="220" s="1"/>
  <c r="M115" i="220" s="1"/>
  <c r="G114" i="220"/>
  <c r="H114" i="220" s="1"/>
  <c r="M114" i="220" s="1"/>
  <c r="G113" i="220"/>
  <c r="H113" i="220" s="1"/>
  <c r="M113" i="220" s="1"/>
  <c r="G112" i="220"/>
  <c r="H112" i="220" s="1"/>
  <c r="M112" i="220" s="1"/>
  <c r="G111" i="220"/>
  <c r="H111" i="220" s="1"/>
  <c r="M111" i="220" s="1"/>
  <c r="G110" i="220"/>
  <c r="H110" i="220" s="1"/>
  <c r="M110" i="220" s="1"/>
  <c r="G109" i="220"/>
  <c r="H109" i="220" s="1"/>
  <c r="M109" i="220" s="1"/>
  <c r="G108" i="220"/>
  <c r="H108" i="220" s="1"/>
  <c r="M108" i="220" s="1"/>
  <c r="G107" i="220"/>
  <c r="H107" i="220" s="1"/>
  <c r="M107" i="220" s="1"/>
  <c r="G106" i="220"/>
  <c r="H106" i="220" s="1"/>
  <c r="M106" i="220" s="1"/>
  <c r="G105" i="220"/>
  <c r="H105" i="220" s="1"/>
  <c r="M105" i="220" s="1"/>
  <c r="G104" i="220"/>
  <c r="H104" i="220" s="1"/>
  <c r="M104" i="220" s="1"/>
  <c r="G103" i="220"/>
  <c r="H103" i="220" s="1"/>
  <c r="M103" i="220" s="1"/>
  <c r="G102" i="220"/>
  <c r="H102" i="220" s="1"/>
  <c r="M102" i="220" s="1"/>
  <c r="G101" i="220"/>
  <c r="H101" i="220" s="1"/>
  <c r="M101" i="220" s="1"/>
  <c r="G100" i="220"/>
  <c r="H100" i="220" s="1"/>
  <c r="M100" i="220" s="1"/>
  <c r="G99" i="220"/>
  <c r="H99" i="220" s="1"/>
  <c r="M99" i="220" s="1"/>
  <c r="G98" i="220"/>
  <c r="H98" i="220" s="1"/>
  <c r="M98" i="220" s="1"/>
  <c r="G97" i="220"/>
  <c r="H97" i="220" s="1"/>
  <c r="M97" i="220" s="1"/>
  <c r="G96" i="220"/>
  <c r="H96" i="220" s="1"/>
  <c r="M96" i="220" s="1"/>
  <c r="G95" i="220"/>
  <c r="H95" i="220" s="1"/>
  <c r="M95" i="220" s="1"/>
  <c r="G94" i="220"/>
  <c r="H94" i="220" s="1"/>
  <c r="M94" i="220" s="1"/>
  <c r="G93" i="220"/>
  <c r="H93" i="220" s="1"/>
  <c r="M93" i="220" s="1"/>
  <c r="G92" i="220"/>
  <c r="H92" i="220" s="1"/>
  <c r="M92" i="220" s="1"/>
  <c r="G84" i="220"/>
  <c r="H84" i="220" s="1"/>
  <c r="M84" i="220" s="1"/>
  <c r="G83" i="220"/>
  <c r="H83" i="220" s="1"/>
  <c r="M83" i="220" s="1"/>
  <c r="G82" i="220"/>
  <c r="H82" i="220" s="1"/>
  <c r="M82" i="220" s="1"/>
  <c r="G81" i="220"/>
  <c r="H81" i="220" s="1"/>
  <c r="M81" i="220" s="1"/>
  <c r="G80" i="220"/>
  <c r="H80" i="220" s="1"/>
  <c r="M80" i="220" s="1"/>
  <c r="G79" i="220"/>
  <c r="H79" i="220" s="1"/>
  <c r="M79" i="220" s="1"/>
  <c r="G78" i="220"/>
  <c r="H78" i="220" s="1"/>
  <c r="M78" i="220" s="1"/>
  <c r="G77" i="220"/>
  <c r="H77" i="220" s="1"/>
  <c r="M77" i="220" s="1"/>
  <c r="G76" i="220"/>
  <c r="H76" i="220" s="1"/>
  <c r="G75" i="220"/>
  <c r="H75" i="220" s="1"/>
  <c r="M75" i="220" s="1"/>
  <c r="G74" i="220"/>
  <c r="H74" i="220" s="1"/>
  <c r="M74" i="220" s="1"/>
  <c r="G73" i="220"/>
  <c r="H73" i="220" s="1"/>
  <c r="M73" i="220" s="1"/>
  <c r="G72" i="220"/>
  <c r="H72" i="220" s="1"/>
  <c r="M72" i="220" s="1"/>
  <c r="G71" i="220"/>
  <c r="H71" i="220" s="1"/>
  <c r="M71" i="220" s="1"/>
  <c r="G70" i="220"/>
  <c r="H70" i="220" s="1"/>
  <c r="M70" i="220" s="1"/>
  <c r="G69" i="220"/>
  <c r="H69" i="220" s="1"/>
  <c r="M69" i="220" s="1"/>
  <c r="G68" i="220"/>
  <c r="H68" i="220" s="1"/>
  <c r="M68" i="220" s="1"/>
  <c r="G67" i="220"/>
  <c r="H67" i="220" s="1"/>
  <c r="M67" i="220" s="1"/>
  <c r="G66" i="220"/>
  <c r="H66" i="220" s="1"/>
  <c r="M66" i="220" s="1"/>
  <c r="G65" i="220"/>
  <c r="H65" i="220" s="1"/>
  <c r="M65" i="220" s="1"/>
  <c r="G64" i="220"/>
  <c r="H64" i="220" s="1"/>
  <c r="G63" i="220"/>
  <c r="H63" i="220" s="1"/>
  <c r="M63" i="220" s="1"/>
  <c r="G62" i="220"/>
  <c r="H62" i="220" s="1"/>
  <c r="M62" i="220" s="1"/>
  <c r="G61" i="220"/>
  <c r="H61" i="220" s="1"/>
  <c r="M61" i="220" s="1"/>
  <c r="G60" i="220"/>
  <c r="H60" i="220" s="1"/>
  <c r="M60" i="220" s="1"/>
  <c r="G59" i="220"/>
  <c r="H59" i="220" s="1"/>
  <c r="M59" i="220" s="1"/>
  <c r="G58" i="220"/>
  <c r="H58" i="220" s="1"/>
  <c r="M58" i="220" s="1"/>
  <c r="G57" i="220"/>
  <c r="H57" i="220" s="1"/>
  <c r="M57" i="220" s="1"/>
  <c r="G56" i="220"/>
  <c r="H56" i="220" s="1"/>
  <c r="M56" i="220" s="1"/>
  <c r="G55" i="220"/>
  <c r="H55" i="220" s="1"/>
  <c r="M55" i="220" s="1"/>
  <c r="G54" i="220"/>
  <c r="H54" i="220" s="1"/>
  <c r="M54" i="220" s="1"/>
  <c r="G53" i="220"/>
  <c r="H53" i="220" s="1"/>
  <c r="M53" i="220" s="1"/>
  <c r="G52" i="220"/>
  <c r="H52" i="220" s="1"/>
  <c r="M52" i="220" s="1"/>
  <c r="G51" i="220"/>
  <c r="H51" i="220" s="1"/>
  <c r="M51" i="220" s="1"/>
  <c r="G50" i="220"/>
  <c r="G42" i="220"/>
  <c r="H42" i="220" s="1"/>
  <c r="M42" i="220" s="1"/>
  <c r="G41" i="220"/>
  <c r="H41" i="220" s="1"/>
  <c r="M41" i="220" s="1"/>
  <c r="G40" i="220"/>
  <c r="H40" i="220" s="1"/>
  <c r="M40" i="220" s="1"/>
  <c r="G39" i="220"/>
  <c r="H39" i="220" s="1"/>
  <c r="M39" i="220" s="1"/>
  <c r="G38" i="220"/>
  <c r="H38" i="220" s="1"/>
  <c r="M38" i="220" s="1"/>
  <c r="G37" i="220"/>
  <c r="H37" i="220" s="1"/>
  <c r="M37" i="220" s="1"/>
  <c r="G36" i="220"/>
  <c r="H36" i="220" s="1"/>
  <c r="M36" i="220" s="1"/>
  <c r="G35" i="220"/>
  <c r="H35" i="220" s="1"/>
  <c r="M35" i="220" s="1"/>
  <c r="G34" i="220"/>
  <c r="H34" i="220" s="1"/>
  <c r="G33" i="220"/>
  <c r="H33" i="220" s="1"/>
  <c r="M33" i="220" s="1"/>
  <c r="G32" i="220"/>
  <c r="H32" i="220" s="1"/>
  <c r="M32" i="220" s="1"/>
  <c r="G31" i="220"/>
  <c r="H31" i="220" s="1"/>
  <c r="M31" i="220" s="1"/>
  <c r="G30" i="220"/>
  <c r="H30" i="220" s="1"/>
  <c r="M30" i="220" s="1"/>
  <c r="G29" i="220"/>
  <c r="H29" i="220" s="1"/>
  <c r="M29" i="220" s="1"/>
  <c r="G28" i="220"/>
  <c r="H28" i="220" s="1"/>
  <c r="M28" i="220" s="1"/>
  <c r="G27" i="220"/>
  <c r="H27" i="220" s="1"/>
  <c r="M27" i="220" s="1"/>
  <c r="G26" i="220"/>
  <c r="H26" i="220" s="1"/>
  <c r="M26" i="220" s="1"/>
  <c r="G25" i="220"/>
  <c r="H25" i="220" s="1"/>
  <c r="M25" i="220" s="1"/>
  <c r="G24" i="220"/>
  <c r="H24" i="220" s="1"/>
  <c r="M24" i="220" s="1"/>
  <c r="G23" i="220"/>
  <c r="H23" i="220" s="1"/>
  <c r="M23" i="220" s="1"/>
  <c r="G22" i="220"/>
  <c r="H22" i="220" s="1"/>
  <c r="M22" i="220" s="1"/>
  <c r="G21" i="220"/>
  <c r="H21" i="220" s="1"/>
  <c r="M21" i="220" s="1"/>
  <c r="G20" i="220"/>
  <c r="H20" i="220" s="1"/>
  <c r="M20" i="220" s="1"/>
  <c r="G19" i="220"/>
  <c r="H19" i="220" s="1"/>
  <c r="M19" i="220" s="1"/>
  <c r="G18" i="220"/>
  <c r="H18" i="220" s="1"/>
  <c r="M18" i="220" s="1"/>
  <c r="G17" i="220"/>
  <c r="H17" i="220" s="1"/>
  <c r="M17" i="220" s="1"/>
  <c r="G16" i="220"/>
  <c r="H16" i="220" s="1"/>
  <c r="M16" i="220" s="1"/>
  <c r="G15" i="220"/>
  <c r="H15" i="220" s="1"/>
  <c r="M15" i="220" s="1"/>
  <c r="H14" i="220"/>
  <c r="M14" i="220" s="1"/>
  <c r="G13" i="220"/>
  <c r="H13" i="220" s="1"/>
  <c r="M13" i="220" s="1"/>
  <c r="G12" i="220"/>
  <c r="H12" i="220" s="1"/>
  <c r="M12" i="220" s="1"/>
  <c r="G11" i="220"/>
  <c r="H11" i="220" s="1"/>
  <c r="M11" i="220" s="1"/>
  <c r="G10" i="220"/>
  <c r="H10" i="220" s="1"/>
  <c r="M10" i="220" s="1"/>
  <c r="G9" i="220"/>
  <c r="H9" i="220" s="1"/>
  <c r="M9" i="220" s="1"/>
  <c r="G8" i="220"/>
  <c r="K43" i="221"/>
  <c r="L43" i="221" s="1"/>
  <c r="F21" i="218"/>
  <c r="E10" i="218"/>
  <c r="E29" i="218" s="1"/>
  <c r="F7" i="218" s="1"/>
  <c r="E32" i="226"/>
  <c r="K42" i="221"/>
  <c r="K41" i="221"/>
  <c r="L41" i="221" s="1"/>
  <c r="K40" i="221"/>
  <c r="L40" i="221" s="1"/>
  <c r="K39" i="221"/>
  <c r="L39" i="221" s="1"/>
  <c r="K38" i="221"/>
  <c r="K37" i="221"/>
  <c r="L37" i="221" s="1"/>
  <c r="K36" i="221"/>
  <c r="L36" i="221" s="1"/>
  <c r="K35" i="221"/>
  <c r="K34" i="221"/>
  <c r="K33" i="221"/>
  <c r="L33" i="221" s="1"/>
  <c r="K32" i="221"/>
  <c r="L32" i="221" s="1"/>
  <c r="K31" i="221"/>
  <c r="K30" i="221"/>
  <c r="K29" i="221"/>
  <c r="K28" i="221"/>
  <c r="L28" i="221" s="1"/>
  <c r="K27" i="221"/>
  <c r="K26" i="221"/>
  <c r="K25" i="221"/>
  <c r="K24" i="221"/>
  <c r="L24" i="221" s="1"/>
  <c r="K23" i="221"/>
  <c r="K22" i="221"/>
  <c r="K21" i="221"/>
  <c r="K20" i="221"/>
  <c r="L20" i="221" s="1"/>
  <c r="K19" i="221"/>
  <c r="L19" i="221" s="1"/>
  <c r="K18" i="221"/>
  <c r="L18" i="221" s="1"/>
  <c r="K17" i="221"/>
  <c r="L17" i="221" s="1"/>
  <c r="K16" i="221"/>
  <c r="L16" i="221" s="1"/>
  <c r="K15" i="221"/>
  <c r="T14" i="221"/>
  <c r="K13" i="221"/>
  <c r="K12" i="221"/>
  <c r="L12" i="221" s="1"/>
  <c r="K11" i="221"/>
  <c r="L11" i="221" s="1"/>
  <c r="T10" i="221"/>
  <c r="K9" i="221"/>
  <c r="G168" i="219"/>
  <c r="F168" i="219"/>
  <c r="E168" i="219"/>
  <c r="D168" i="219"/>
  <c r="C168" i="219"/>
  <c r="G167" i="219"/>
  <c r="F167" i="219"/>
  <c r="E167" i="219"/>
  <c r="D167" i="219"/>
  <c r="C167" i="219"/>
  <c r="G166" i="219"/>
  <c r="F166" i="219"/>
  <c r="E166" i="219"/>
  <c r="D166" i="219"/>
  <c r="C166" i="219"/>
  <c r="G165" i="219"/>
  <c r="F165" i="219"/>
  <c r="E165" i="219"/>
  <c r="D165" i="219"/>
  <c r="C165" i="219"/>
  <c r="G164" i="219"/>
  <c r="F164" i="219"/>
  <c r="E164" i="219"/>
  <c r="D164" i="219"/>
  <c r="C164" i="219"/>
  <c r="G163" i="219"/>
  <c r="F163" i="219"/>
  <c r="E163" i="219"/>
  <c r="D163" i="219"/>
  <c r="C163" i="219"/>
  <c r="G162" i="219"/>
  <c r="F162" i="219"/>
  <c r="E162" i="219"/>
  <c r="D162" i="219"/>
  <c r="C162" i="219"/>
  <c r="G161" i="219"/>
  <c r="F161" i="219"/>
  <c r="E161" i="219"/>
  <c r="D161" i="219"/>
  <c r="C161" i="219"/>
  <c r="G160" i="219"/>
  <c r="F160" i="219"/>
  <c r="E160" i="219"/>
  <c r="D160" i="219"/>
  <c r="C160" i="219"/>
  <c r="G159" i="219"/>
  <c r="F159" i="219"/>
  <c r="E159" i="219"/>
  <c r="D159" i="219"/>
  <c r="C159" i="219"/>
  <c r="G158" i="219"/>
  <c r="F158" i="219"/>
  <c r="E158" i="219"/>
  <c r="D158" i="219"/>
  <c r="C158" i="219"/>
  <c r="G157" i="219"/>
  <c r="F157" i="219"/>
  <c r="E157" i="219"/>
  <c r="D157" i="219"/>
  <c r="C157" i="219"/>
  <c r="G156" i="219"/>
  <c r="F156" i="219"/>
  <c r="E156" i="219"/>
  <c r="D156" i="219"/>
  <c r="C156" i="219"/>
  <c r="G155" i="219"/>
  <c r="F155" i="219"/>
  <c r="E155" i="219"/>
  <c r="D155" i="219"/>
  <c r="C155" i="219"/>
  <c r="G154" i="219"/>
  <c r="F154" i="219"/>
  <c r="E154" i="219"/>
  <c r="D154" i="219"/>
  <c r="C154" i="219"/>
  <c r="G153" i="219"/>
  <c r="F153" i="219"/>
  <c r="E153" i="219"/>
  <c r="D153" i="219"/>
  <c r="C153" i="219"/>
  <c r="G152" i="219"/>
  <c r="F152" i="219"/>
  <c r="E152" i="219"/>
  <c r="D152" i="219"/>
  <c r="C152" i="219"/>
  <c r="G151" i="219"/>
  <c r="F151" i="219"/>
  <c r="E151" i="219"/>
  <c r="D151" i="219"/>
  <c r="C151" i="219"/>
  <c r="G150" i="219"/>
  <c r="F150" i="219"/>
  <c r="E150" i="219"/>
  <c r="D150" i="219"/>
  <c r="C150" i="219"/>
  <c r="G149" i="219"/>
  <c r="F149" i="219"/>
  <c r="E149" i="219"/>
  <c r="D149" i="219"/>
  <c r="C149" i="219"/>
  <c r="G148" i="219"/>
  <c r="F148" i="219"/>
  <c r="E148" i="219"/>
  <c r="D148" i="219"/>
  <c r="C148" i="219"/>
  <c r="G147" i="219"/>
  <c r="F147" i="219"/>
  <c r="E147" i="219"/>
  <c r="D147" i="219"/>
  <c r="C147" i="219"/>
  <c r="G146" i="219"/>
  <c r="F146" i="219"/>
  <c r="E146" i="219"/>
  <c r="D146" i="219"/>
  <c r="C146" i="219"/>
  <c r="G145" i="219"/>
  <c r="F145" i="219"/>
  <c r="E145" i="219"/>
  <c r="D145" i="219"/>
  <c r="C145" i="219"/>
  <c r="G144" i="219"/>
  <c r="F144" i="219"/>
  <c r="E144" i="219"/>
  <c r="D144" i="219"/>
  <c r="C144" i="219"/>
  <c r="G143" i="219"/>
  <c r="F143" i="219"/>
  <c r="E143" i="219"/>
  <c r="D143" i="219"/>
  <c r="C143" i="219"/>
  <c r="G142" i="219"/>
  <c r="F142" i="219"/>
  <c r="E142" i="219"/>
  <c r="D142" i="219"/>
  <c r="C142" i="219"/>
  <c r="G141" i="219"/>
  <c r="F141" i="219"/>
  <c r="E141" i="219"/>
  <c r="D141" i="219"/>
  <c r="C141" i="219"/>
  <c r="G140" i="219"/>
  <c r="F140" i="219"/>
  <c r="E140" i="219"/>
  <c r="D140" i="219"/>
  <c r="C140" i="219"/>
  <c r="G139" i="219"/>
  <c r="F139" i="219"/>
  <c r="E139" i="219"/>
  <c r="D139" i="219"/>
  <c r="C139" i="219"/>
  <c r="G138" i="219"/>
  <c r="F138" i="219"/>
  <c r="E138" i="219"/>
  <c r="D138" i="219"/>
  <c r="C138" i="219"/>
  <c r="G137" i="219"/>
  <c r="F137" i="219"/>
  <c r="E137" i="219"/>
  <c r="D137" i="219"/>
  <c r="C137" i="219"/>
  <c r="G136" i="219"/>
  <c r="F136" i="219"/>
  <c r="E136" i="219"/>
  <c r="D136" i="219"/>
  <c r="C136" i="219"/>
  <c r="G135" i="219"/>
  <c r="F135" i="219"/>
  <c r="E135" i="219"/>
  <c r="D135" i="219"/>
  <c r="C135" i="219"/>
  <c r="G134" i="219"/>
  <c r="F134" i="219"/>
  <c r="E134" i="219"/>
  <c r="D134" i="219"/>
  <c r="C134" i="219"/>
  <c r="F10" i="218"/>
  <c r="I22" i="217"/>
  <c r="I21" i="217" s="1"/>
  <c r="I33" i="217" s="1"/>
  <c r="H22" i="217"/>
  <c r="H21" i="217" s="1"/>
  <c r="H33" i="217" s="1"/>
  <c r="G22" i="217"/>
  <c r="G21" i="217" s="1"/>
  <c r="F22" i="217"/>
  <c r="F21" i="217" s="1"/>
  <c r="E22" i="217"/>
  <c r="E21" i="217" s="1"/>
  <c r="D22" i="217"/>
  <c r="D21" i="217" s="1"/>
  <c r="C22" i="217"/>
  <c r="C21" i="217" s="1"/>
  <c r="G10" i="217"/>
  <c r="F10" i="217"/>
  <c r="E10" i="217"/>
  <c r="D10" i="217"/>
  <c r="C10" i="217"/>
  <c r="M64" i="220"/>
  <c r="M76" i="220"/>
  <c r="M34" i="220"/>
  <c r="L148" i="220"/>
  <c r="L158" i="220"/>
  <c r="L141" i="220"/>
  <c r="L160" i="220"/>
  <c r="J142" i="115"/>
  <c r="J137" i="115" s="1"/>
  <c r="K142" i="115"/>
  <c r="K148" i="115"/>
  <c r="L142" i="115"/>
  <c r="L148" i="115"/>
  <c r="M139" i="115"/>
  <c r="M140" i="115"/>
  <c r="M141" i="115"/>
  <c r="M153" i="115"/>
  <c r="M152" i="115"/>
  <c r="AH314" i="117"/>
  <c r="AE314" i="117"/>
  <c r="AB314" i="117"/>
  <c r="Y314" i="117"/>
  <c r="U314" i="117"/>
  <c r="R314" i="117"/>
  <c r="O314" i="117"/>
  <c r="AH313" i="117"/>
  <c r="AE313" i="117"/>
  <c r="AB313" i="117"/>
  <c r="Y313" i="117"/>
  <c r="U313" i="117"/>
  <c r="R313" i="117"/>
  <c r="O313" i="117"/>
  <c r="L313" i="117"/>
  <c r="L153" i="117"/>
  <c r="V153" i="117" s="1"/>
  <c r="L152" i="117"/>
  <c r="V152" i="117" s="1"/>
  <c r="J108" i="115"/>
  <c r="L108" i="115"/>
  <c r="K108" i="115"/>
  <c r="K268" i="117"/>
  <c r="L268" i="117"/>
  <c r="M268" i="117"/>
  <c r="N268" i="117"/>
  <c r="O268" i="117"/>
  <c r="P268" i="117"/>
  <c r="Q268" i="117"/>
  <c r="R268" i="117"/>
  <c r="S268" i="117"/>
  <c r="T268" i="117"/>
  <c r="U268" i="117"/>
  <c r="V268" i="117"/>
  <c r="W268" i="117"/>
  <c r="X268" i="117"/>
  <c r="Y268" i="117"/>
  <c r="Z268" i="117"/>
  <c r="AA268" i="117"/>
  <c r="AB268" i="117"/>
  <c r="AC268" i="117"/>
  <c r="AD268" i="117"/>
  <c r="AE268" i="117"/>
  <c r="AF268" i="117"/>
  <c r="AG268" i="117"/>
  <c r="AH268" i="117"/>
  <c r="AI268" i="117"/>
  <c r="J268" i="117"/>
  <c r="M107" i="117"/>
  <c r="O107" i="117" s="1"/>
  <c r="N107" i="117"/>
  <c r="P107" i="117"/>
  <c r="R107" i="117" s="1"/>
  <c r="Q107" i="117"/>
  <c r="S107" i="117"/>
  <c r="U107" i="117" s="1"/>
  <c r="V107" i="117" s="1"/>
  <c r="T107" i="117"/>
  <c r="W107" i="117"/>
  <c r="Y107" i="117" s="1"/>
  <c r="X107" i="117"/>
  <c r="Z107" i="117"/>
  <c r="AB107" i="117" s="1"/>
  <c r="AA107" i="117"/>
  <c r="AC107" i="117"/>
  <c r="AE107" i="117" s="1"/>
  <c r="AD107" i="117"/>
  <c r="AF107" i="117"/>
  <c r="AH107" i="117" s="1"/>
  <c r="AI107" i="117" s="1"/>
  <c r="AG107" i="117"/>
  <c r="M264" i="116"/>
  <c r="N264" i="116"/>
  <c r="O264" i="116"/>
  <c r="P264" i="116"/>
  <c r="R264" i="116"/>
  <c r="S264" i="116"/>
  <c r="T264" i="116"/>
  <c r="U264" i="116"/>
  <c r="V264" i="116"/>
  <c r="W264" i="116"/>
  <c r="X264" i="116"/>
  <c r="L264" i="116"/>
  <c r="M107" i="116"/>
  <c r="F60" i="232" s="1"/>
  <c r="N107" i="116"/>
  <c r="G60" i="232" s="1"/>
  <c r="O107" i="116"/>
  <c r="P107" i="116"/>
  <c r="R107" i="116"/>
  <c r="S107" i="116"/>
  <c r="T107" i="116"/>
  <c r="U107" i="116"/>
  <c r="V107" i="116"/>
  <c r="W107" i="116"/>
  <c r="X107" i="116"/>
  <c r="Y107" i="116"/>
  <c r="Z107" i="116"/>
  <c r="AA107" i="116"/>
  <c r="L107" i="116"/>
  <c r="E60" i="232" s="1"/>
  <c r="E59" i="205"/>
  <c r="F59" i="205" s="1"/>
  <c r="E58" i="205"/>
  <c r="F58" i="205" s="1"/>
  <c r="E57" i="205"/>
  <c r="F57" i="205" s="1"/>
  <c r="E38" i="205"/>
  <c r="F38" i="205" s="1"/>
  <c r="E37" i="205"/>
  <c r="F37" i="205" s="1"/>
  <c r="E36" i="205"/>
  <c r="F36" i="205" s="1"/>
  <c r="E14" i="205"/>
  <c r="F14" i="205" s="1"/>
  <c r="E15" i="205"/>
  <c r="F15" i="205" s="1"/>
  <c r="E16" i="205"/>
  <c r="F16" i="205" s="1"/>
  <c r="C13" i="205"/>
  <c r="B13" i="205"/>
  <c r="B9" i="91"/>
  <c r="B8" i="91"/>
  <c r="B16" i="91"/>
  <c r="B15" i="91"/>
  <c r="L68" i="208"/>
  <c r="I68" i="208"/>
  <c r="L66" i="208"/>
  <c r="I66" i="208"/>
  <c r="L64" i="208"/>
  <c r="I64" i="208"/>
  <c r="L61" i="208"/>
  <c r="I61" i="208"/>
  <c r="L59" i="208"/>
  <c r="I59" i="208"/>
  <c r="L57" i="208"/>
  <c r="I57" i="208"/>
  <c r="L55" i="208"/>
  <c r="I55" i="208"/>
  <c r="L54" i="208"/>
  <c r="I54" i="208"/>
  <c r="L52" i="208"/>
  <c r="I52" i="208"/>
  <c r="L49" i="208"/>
  <c r="I49" i="208"/>
  <c r="L46" i="208"/>
  <c r="I46" i="208"/>
  <c r="L45" i="208"/>
  <c r="I45" i="208"/>
  <c r="L44" i="208"/>
  <c r="I44" i="208"/>
  <c r="K42" i="208"/>
  <c r="K71" i="208" s="1"/>
  <c r="H23" i="206" s="1"/>
  <c r="J42" i="208"/>
  <c r="J71" i="208" s="1"/>
  <c r="H42" i="208"/>
  <c r="H71" i="208" s="1"/>
  <c r="E23" i="206" s="1"/>
  <c r="G42" i="208"/>
  <c r="G71" i="208" s="1"/>
  <c r="D23" i="206" s="1"/>
  <c r="F42" i="208"/>
  <c r="F71" i="208" s="1"/>
  <c r="L30" i="208"/>
  <c r="I30" i="208"/>
  <c r="L28" i="208"/>
  <c r="I28" i="208"/>
  <c r="L25" i="208"/>
  <c r="I25" i="208"/>
  <c r="L22" i="208"/>
  <c r="I22" i="208"/>
  <c r="L20" i="208"/>
  <c r="I20" i="208"/>
  <c r="L18" i="208"/>
  <c r="I18" i="208"/>
  <c r="L17" i="208"/>
  <c r="I17" i="208"/>
  <c r="E17" i="208" s="1"/>
  <c r="L16" i="208"/>
  <c r="I16" i="208"/>
  <c r="L13" i="208"/>
  <c r="I13" i="208"/>
  <c r="K11" i="208"/>
  <c r="K33" i="208" s="1"/>
  <c r="H22" i="206" s="1"/>
  <c r="J11" i="208"/>
  <c r="J33" i="208" s="1"/>
  <c r="H11" i="208"/>
  <c r="H33" i="208" s="1"/>
  <c r="E22" i="206" s="1"/>
  <c r="G11" i="208"/>
  <c r="G33" i="208" s="1"/>
  <c r="U68" i="207"/>
  <c r="R68" i="207"/>
  <c r="L68" i="207"/>
  <c r="I68" i="207"/>
  <c r="U66" i="207"/>
  <c r="R66" i="207"/>
  <c r="L66" i="207"/>
  <c r="I66" i="207"/>
  <c r="U64" i="207"/>
  <c r="R64" i="207"/>
  <c r="L64" i="207"/>
  <c r="I64" i="207"/>
  <c r="U61" i="207"/>
  <c r="R61" i="207"/>
  <c r="L61" i="207"/>
  <c r="I61" i="207"/>
  <c r="U59" i="207"/>
  <c r="R59" i="207"/>
  <c r="L59" i="207"/>
  <c r="I59" i="207"/>
  <c r="U57" i="207"/>
  <c r="R57" i="207"/>
  <c r="L57" i="207"/>
  <c r="I57" i="207"/>
  <c r="U55" i="207"/>
  <c r="R55" i="207"/>
  <c r="L55" i="207"/>
  <c r="I55" i="207"/>
  <c r="U54" i="207"/>
  <c r="R54" i="207"/>
  <c r="L54" i="207"/>
  <c r="I54" i="207"/>
  <c r="U52" i="207"/>
  <c r="R52" i="207"/>
  <c r="L52" i="207"/>
  <c r="I52" i="207"/>
  <c r="U49" i="207"/>
  <c r="R49" i="207"/>
  <c r="L49" i="207"/>
  <c r="I49" i="207"/>
  <c r="U46" i="207"/>
  <c r="R46" i="207"/>
  <c r="L46" i="207"/>
  <c r="I46" i="207"/>
  <c r="U45" i="207"/>
  <c r="R45" i="207"/>
  <c r="L45" i="207"/>
  <c r="I45" i="207"/>
  <c r="U44" i="207"/>
  <c r="R44" i="207"/>
  <c r="R42" i="207" s="1"/>
  <c r="R71" i="207" s="1"/>
  <c r="L44" i="207"/>
  <c r="I44" i="207"/>
  <c r="T42" i="207"/>
  <c r="T71" i="207" s="1"/>
  <c r="H16" i="206" s="1"/>
  <c r="S42" i="207"/>
  <c r="S71" i="207" s="1"/>
  <c r="G16" i="206" s="1"/>
  <c r="Q42" i="207"/>
  <c r="Q71" i="207" s="1"/>
  <c r="E16" i="206" s="1"/>
  <c r="P42" i="207"/>
  <c r="P71" i="207" s="1"/>
  <c r="D16" i="206" s="1"/>
  <c r="O42" i="207"/>
  <c r="O71" i="207" s="1"/>
  <c r="C16" i="206" s="1"/>
  <c r="K42" i="207"/>
  <c r="K71" i="207" s="1"/>
  <c r="H9" i="206" s="1"/>
  <c r="J42" i="207"/>
  <c r="J71" i="207" s="1"/>
  <c r="G9" i="206" s="1"/>
  <c r="H42" i="207"/>
  <c r="H71" i="207" s="1"/>
  <c r="E9" i="206" s="1"/>
  <c r="F9" i="206" s="1"/>
  <c r="F42" i="207"/>
  <c r="F71" i="207" s="1"/>
  <c r="F75" i="207" s="1"/>
  <c r="U30" i="207"/>
  <c r="R30" i="207"/>
  <c r="L30" i="207"/>
  <c r="I30" i="207"/>
  <c r="U28" i="207"/>
  <c r="R28" i="207"/>
  <c r="L28" i="207"/>
  <c r="I28" i="207"/>
  <c r="U25" i="207"/>
  <c r="R25" i="207"/>
  <c r="L25" i="207"/>
  <c r="I25" i="207"/>
  <c r="U22" i="207"/>
  <c r="R22" i="207"/>
  <c r="L22" i="207"/>
  <c r="I22" i="207"/>
  <c r="U20" i="207"/>
  <c r="R20" i="207"/>
  <c r="L20" i="207"/>
  <c r="E20" i="207" s="1"/>
  <c r="U18" i="207"/>
  <c r="R18" i="207"/>
  <c r="L18" i="207"/>
  <c r="I18" i="207"/>
  <c r="U17" i="207"/>
  <c r="R17" i="207"/>
  <c r="L17" i="207"/>
  <c r="I17" i="207"/>
  <c r="U16" i="207"/>
  <c r="R16" i="207"/>
  <c r="L16" i="207"/>
  <c r="I16" i="207"/>
  <c r="U13" i="207"/>
  <c r="R13" i="207"/>
  <c r="L13" i="207"/>
  <c r="I13" i="207"/>
  <c r="U11" i="207"/>
  <c r="T11" i="207"/>
  <c r="T33" i="207" s="1"/>
  <c r="H15" i="206" s="1"/>
  <c r="S11" i="207"/>
  <c r="S33" i="207" s="1"/>
  <c r="G15" i="206" s="1"/>
  <c r="Q11" i="207"/>
  <c r="Q33" i="207" s="1"/>
  <c r="E15" i="206" s="1"/>
  <c r="P11" i="207"/>
  <c r="P33" i="207" s="1"/>
  <c r="D15" i="206" s="1"/>
  <c r="O11" i="207"/>
  <c r="O33" i="207" s="1"/>
  <c r="C15" i="206" s="1"/>
  <c r="K11" i="207"/>
  <c r="K33" i="207" s="1"/>
  <c r="J11" i="207"/>
  <c r="J33" i="207" s="1"/>
  <c r="G8" i="206" s="1"/>
  <c r="H11" i="207"/>
  <c r="H33" i="207" s="1"/>
  <c r="E8" i="206" s="1"/>
  <c r="G11" i="207"/>
  <c r="G33" i="207" s="1"/>
  <c r="H65" i="202"/>
  <c r="G65" i="202" s="1"/>
  <c r="L48" i="202"/>
  <c r="L50" i="202"/>
  <c r="L52" i="202"/>
  <c r="L46" i="202"/>
  <c r="L54" i="202"/>
  <c r="L56" i="202"/>
  <c r="L60" i="202"/>
  <c r="L58" i="202" s="1"/>
  <c r="L65" i="202"/>
  <c r="L68" i="202"/>
  <c r="K68" i="202" s="1"/>
  <c r="L71" i="202"/>
  <c r="L72" i="202"/>
  <c r="L73" i="202"/>
  <c r="L74" i="202"/>
  <c r="L75" i="202"/>
  <c r="L76" i="202"/>
  <c r="L78" i="202"/>
  <c r="J78" i="202"/>
  <c r="J48" i="202"/>
  <c r="J50" i="202"/>
  <c r="J52" i="202"/>
  <c r="J54" i="202"/>
  <c r="J56" i="202"/>
  <c r="J60" i="202"/>
  <c r="J58" i="202" s="1"/>
  <c r="J65" i="202"/>
  <c r="I65" i="202" s="1"/>
  <c r="J68" i="202"/>
  <c r="J71" i="202"/>
  <c r="K71" i="202" s="1"/>
  <c r="J72" i="202"/>
  <c r="J73" i="202"/>
  <c r="J74" i="202"/>
  <c r="J75" i="202"/>
  <c r="J76" i="202"/>
  <c r="H78" i="202"/>
  <c r="G78" i="202" s="1"/>
  <c r="J46" i="202"/>
  <c r="H48" i="202"/>
  <c r="I48" i="202" s="1"/>
  <c r="H50" i="202"/>
  <c r="G50" i="202" s="1"/>
  <c r="H52" i="202"/>
  <c r="G52" i="202" s="1"/>
  <c r="H54" i="202"/>
  <c r="I54" i="202" s="1"/>
  <c r="H56" i="202"/>
  <c r="G56" i="202" s="1"/>
  <c r="H60" i="202"/>
  <c r="H58" i="202" s="1"/>
  <c r="H68" i="202"/>
  <c r="G68" i="202" s="1"/>
  <c r="H71" i="202"/>
  <c r="G71" i="202" s="1"/>
  <c r="H72" i="202"/>
  <c r="G72" i="202" s="1"/>
  <c r="H73" i="202"/>
  <c r="G73" i="202" s="1"/>
  <c r="H74" i="202"/>
  <c r="G74" i="202" s="1"/>
  <c r="H75" i="202"/>
  <c r="G75" i="202" s="1"/>
  <c r="H76" i="202"/>
  <c r="G76" i="202" s="1"/>
  <c r="H46" i="202"/>
  <c r="L15" i="202"/>
  <c r="L17" i="202"/>
  <c r="L19" i="202"/>
  <c r="L23" i="202"/>
  <c r="L25" i="202"/>
  <c r="L27" i="202"/>
  <c r="L29" i="202"/>
  <c r="L31" i="202"/>
  <c r="L33" i="202"/>
  <c r="L13" i="202"/>
  <c r="J15" i="202"/>
  <c r="J17" i="202"/>
  <c r="J19" i="202"/>
  <c r="J23" i="202"/>
  <c r="J25" i="202"/>
  <c r="J27" i="202"/>
  <c r="J29" i="202"/>
  <c r="J31" i="202"/>
  <c r="J33" i="202"/>
  <c r="J13" i="202"/>
  <c r="H33" i="202"/>
  <c r="G33" i="202" s="1"/>
  <c r="H15" i="202"/>
  <c r="G15" i="202" s="1"/>
  <c r="H17" i="202"/>
  <c r="G17" i="202" s="1"/>
  <c r="H19" i="202"/>
  <c r="H23" i="202"/>
  <c r="G23" i="202" s="1"/>
  <c r="H25" i="202"/>
  <c r="H27" i="202"/>
  <c r="G27" i="202" s="1"/>
  <c r="H29" i="202"/>
  <c r="G29" i="202" s="1"/>
  <c r="H31" i="202"/>
  <c r="G31" i="202" s="1"/>
  <c r="H13" i="202"/>
  <c r="L78" i="204"/>
  <c r="J78" i="204"/>
  <c r="H78" i="204"/>
  <c r="G78" i="204" s="1"/>
  <c r="L76" i="204"/>
  <c r="J76" i="204"/>
  <c r="H76" i="204"/>
  <c r="G76" i="204" s="1"/>
  <c r="L75" i="204"/>
  <c r="J75" i="204"/>
  <c r="H75" i="204"/>
  <c r="G75" i="204" s="1"/>
  <c r="L74" i="204"/>
  <c r="J74" i="204"/>
  <c r="H74" i="204"/>
  <c r="G74" i="204" s="1"/>
  <c r="L73" i="204"/>
  <c r="J73" i="204"/>
  <c r="H73" i="204"/>
  <c r="G73" i="204" s="1"/>
  <c r="L72" i="204"/>
  <c r="J72" i="204"/>
  <c r="H72" i="204"/>
  <c r="G72" i="204" s="1"/>
  <c r="L71" i="204"/>
  <c r="J71" i="204"/>
  <c r="H71" i="204"/>
  <c r="G71" i="204" s="1"/>
  <c r="F70" i="204"/>
  <c r="L68" i="204"/>
  <c r="J68" i="204"/>
  <c r="H68" i="204"/>
  <c r="G68" i="204" s="1"/>
  <c r="L65" i="204"/>
  <c r="J65" i="204"/>
  <c r="H65" i="204"/>
  <c r="G65" i="204" s="1"/>
  <c r="F64" i="204"/>
  <c r="L60" i="204"/>
  <c r="L58" i="204" s="1"/>
  <c r="J60" i="204"/>
  <c r="J58" i="204" s="1"/>
  <c r="H60" i="204"/>
  <c r="G60" i="204" s="1"/>
  <c r="G58" i="204" s="1"/>
  <c r="F58" i="204"/>
  <c r="L56" i="204"/>
  <c r="J56" i="204"/>
  <c r="H56" i="204"/>
  <c r="G56" i="204" s="1"/>
  <c r="L54" i="204"/>
  <c r="J54" i="204"/>
  <c r="H54" i="204"/>
  <c r="G54" i="204" s="1"/>
  <c r="L52" i="204"/>
  <c r="J52" i="204"/>
  <c r="H52" i="204"/>
  <c r="G52" i="204" s="1"/>
  <c r="L50" i="204"/>
  <c r="J50" i="204"/>
  <c r="H50" i="204"/>
  <c r="G50" i="204" s="1"/>
  <c r="L48" i="204"/>
  <c r="J48" i="204"/>
  <c r="H48" i="204"/>
  <c r="G48" i="204" s="1"/>
  <c r="L46" i="204"/>
  <c r="J46" i="204"/>
  <c r="H46" i="204"/>
  <c r="F44" i="204"/>
  <c r="L33" i="204"/>
  <c r="J33" i="204"/>
  <c r="H33" i="204"/>
  <c r="G33" i="204" s="1"/>
  <c r="L31" i="204"/>
  <c r="J31" i="204"/>
  <c r="H31" i="204"/>
  <c r="G31" i="204" s="1"/>
  <c r="L29" i="204"/>
  <c r="J29" i="204"/>
  <c r="H29" i="204"/>
  <c r="G29" i="204" s="1"/>
  <c r="L27" i="204"/>
  <c r="J27" i="204"/>
  <c r="H27" i="204"/>
  <c r="G27" i="204" s="1"/>
  <c r="L25" i="204"/>
  <c r="J25" i="204"/>
  <c r="H25" i="204"/>
  <c r="G25" i="204" s="1"/>
  <c r="L23" i="204"/>
  <c r="J23" i="204"/>
  <c r="H23" i="204"/>
  <c r="L19" i="204"/>
  <c r="J19" i="204"/>
  <c r="H19" i="204"/>
  <c r="G19" i="204" s="1"/>
  <c r="L17" i="204"/>
  <c r="J17" i="204"/>
  <c r="H17" i="204"/>
  <c r="L15" i="204"/>
  <c r="J15" i="204"/>
  <c r="H15" i="204"/>
  <c r="G15" i="204" s="1"/>
  <c r="L13" i="204"/>
  <c r="H13" i="204"/>
  <c r="E2" i="204"/>
  <c r="E2" i="202"/>
  <c r="E2" i="201"/>
  <c r="E2" i="200"/>
  <c r="V80" i="201"/>
  <c r="S80" i="201"/>
  <c r="M80" i="201"/>
  <c r="J80" i="201"/>
  <c r="V78" i="201"/>
  <c r="S78" i="201"/>
  <c r="M78" i="201"/>
  <c r="J78" i="201"/>
  <c r="V77" i="201"/>
  <c r="S77" i="201"/>
  <c r="M77" i="201"/>
  <c r="J77" i="201"/>
  <c r="V76" i="201"/>
  <c r="S76" i="201"/>
  <c r="M76" i="201"/>
  <c r="J76" i="201"/>
  <c r="V75" i="201"/>
  <c r="S75" i="201"/>
  <c r="M75" i="201"/>
  <c r="J75" i="201"/>
  <c r="V74" i="201"/>
  <c r="S74" i="201"/>
  <c r="M74" i="201"/>
  <c r="J74" i="201"/>
  <c r="V73" i="201"/>
  <c r="S73" i="201"/>
  <c r="M73" i="201"/>
  <c r="J73" i="201"/>
  <c r="U72" i="201"/>
  <c r="T72" i="201"/>
  <c r="R72" i="201"/>
  <c r="Q72" i="201"/>
  <c r="P72" i="201"/>
  <c r="L72" i="201"/>
  <c r="K72" i="201"/>
  <c r="I72" i="201"/>
  <c r="H72" i="201"/>
  <c r="G72" i="201"/>
  <c r="V70" i="201"/>
  <c r="S70" i="201"/>
  <c r="M70" i="201"/>
  <c r="J70" i="201"/>
  <c r="V67" i="201"/>
  <c r="S67" i="201"/>
  <c r="M67" i="201"/>
  <c r="J67" i="201"/>
  <c r="U66" i="201"/>
  <c r="T66" i="201"/>
  <c r="R66" i="201"/>
  <c r="Q66" i="201"/>
  <c r="P66" i="201"/>
  <c r="L66" i="201"/>
  <c r="K66" i="201"/>
  <c r="I66" i="201"/>
  <c r="H66" i="201"/>
  <c r="G66" i="201"/>
  <c r="V62" i="201"/>
  <c r="V60" i="201" s="1"/>
  <c r="S62" i="201"/>
  <c r="S60" i="201" s="1"/>
  <c r="M62" i="201"/>
  <c r="M60" i="201" s="1"/>
  <c r="J62" i="201"/>
  <c r="J60" i="201" s="1"/>
  <c r="U60" i="201"/>
  <c r="T60" i="201"/>
  <c r="R60" i="201"/>
  <c r="Q60" i="201"/>
  <c r="P60" i="201"/>
  <c r="L60" i="201"/>
  <c r="K60" i="201"/>
  <c r="I60" i="201"/>
  <c r="H60" i="201"/>
  <c r="G60" i="201"/>
  <c r="V58" i="201"/>
  <c r="S58" i="201"/>
  <c r="C40" i="205" s="1"/>
  <c r="M58" i="201"/>
  <c r="F58" i="201" s="1"/>
  <c r="B18" i="205" s="1"/>
  <c r="V56" i="201"/>
  <c r="S56" i="201"/>
  <c r="C39" i="205" s="1"/>
  <c r="M56" i="201"/>
  <c r="J56" i="201"/>
  <c r="B39" i="205" s="1"/>
  <c r="V54" i="201"/>
  <c r="S54" i="201"/>
  <c r="M54" i="201"/>
  <c r="J54" i="201"/>
  <c r="B35" i="205" s="1"/>
  <c r="V52" i="201"/>
  <c r="S52" i="201"/>
  <c r="C34" i="205" s="1"/>
  <c r="M52" i="201"/>
  <c r="J52" i="201"/>
  <c r="V50" i="201"/>
  <c r="S50" i="201"/>
  <c r="M50" i="201"/>
  <c r="J50" i="201"/>
  <c r="V48" i="201"/>
  <c r="S48" i="201"/>
  <c r="C32" i="205" s="1"/>
  <c r="M48" i="201"/>
  <c r="J48" i="201"/>
  <c r="U46" i="201"/>
  <c r="T46" i="201"/>
  <c r="R46" i="201"/>
  <c r="Q46" i="201"/>
  <c r="P46" i="201"/>
  <c r="L46" i="201"/>
  <c r="K46" i="201"/>
  <c r="I46" i="201"/>
  <c r="H46" i="201"/>
  <c r="G46" i="201"/>
  <c r="V34" i="201"/>
  <c r="S34" i="201"/>
  <c r="M34" i="201"/>
  <c r="J34" i="201"/>
  <c r="V32" i="201"/>
  <c r="S32" i="201"/>
  <c r="M32" i="201"/>
  <c r="J32" i="201"/>
  <c r="V30" i="201"/>
  <c r="S30" i="201"/>
  <c r="M30" i="201"/>
  <c r="J30" i="201"/>
  <c r="V28" i="201"/>
  <c r="S28" i="201"/>
  <c r="M28" i="201"/>
  <c r="J28" i="201"/>
  <c r="V26" i="201"/>
  <c r="S26" i="201"/>
  <c r="M26" i="201"/>
  <c r="J26" i="201"/>
  <c r="V24" i="201"/>
  <c r="S24" i="201"/>
  <c r="M24" i="201"/>
  <c r="J24" i="201"/>
  <c r="U22" i="201"/>
  <c r="T22" i="201"/>
  <c r="R22" i="201"/>
  <c r="Q22" i="201"/>
  <c r="P22" i="201"/>
  <c r="L22" i="201"/>
  <c r="K22" i="201"/>
  <c r="I22" i="201"/>
  <c r="H22" i="201"/>
  <c r="G22" i="201"/>
  <c r="V20" i="201"/>
  <c r="S20" i="201"/>
  <c r="M20" i="201"/>
  <c r="J20" i="201"/>
  <c r="V18" i="201"/>
  <c r="S18" i="201"/>
  <c r="M18" i="201"/>
  <c r="J18" i="201"/>
  <c r="V16" i="201"/>
  <c r="S16" i="201"/>
  <c r="O16" i="201" s="1"/>
  <c r="M16" i="201"/>
  <c r="J16" i="201"/>
  <c r="V14" i="201"/>
  <c r="S14" i="201"/>
  <c r="S12" i="201" s="1"/>
  <c r="M14" i="201"/>
  <c r="J14" i="201"/>
  <c r="U12" i="201"/>
  <c r="T12" i="201"/>
  <c r="R12" i="201"/>
  <c r="Q12" i="201"/>
  <c r="P12" i="201"/>
  <c r="L12" i="201"/>
  <c r="K12" i="201"/>
  <c r="I12" i="201"/>
  <c r="H12" i="201"/>
  <c r="G12" i="201"/>
  <c r="G12" i="200"/>
  <c r="H12" i="200"/>
  <c r="I12" i="200"/>
  <c r="K12" i="200"/>
  <c r="L12" i="200"/>
  <c r="J14" i="200"/>
  <c r="M14" i="200"/>
  <c r="J16" i="200"/>
  <c r="M16" i="200"/>
  <c r="J18" i="200"/>
  <c r="M18" i="200"/>
  <c r="J20" i="200"/>
  <c r="M20" i="200"/>
  <c r="G22" i="200"/>
  <c r="H22" i="200"/>
  <c r="I22" i="200"/>
  <c r="K22" i="200"/>
  <c r="L22" i="200"/>
  <c r="J24" i="200"/>
  <c r="M24" i="200"/>
  <c r="F24" i="200" s="1"/>
  <c r="J26" i="200"/>
  <c r="M26" i="200"/>
  <c r="J28" i="200"/>
  <c r="M28" i="200"/>
  <c r="J30" i="200"/>
  <c r="M30" i="200"/>
  <c r="J32" i="200"/>
  <c r="M32" i="200"/>
  <c r="J34" i="200"/>
  <c r="M34" i="200"/>
  <c r="G46" i="200"/>
  <c r="H46" i="200"/>
  <c r="I46" i="200"/>
  <c r="K46" i="200"/>
  <c r="L46" i="200"/>
  <c r="J48" i="200"/>
  <c r="D32" i="205" s="1"/>
  <c r="M48" i="200"/>
  <c r="J50" i="200"/>
  <c r="D33" i="205" s="1"/>
  <c r="M50" i="200"/>
  <c r="J52" i="200"/>
  <c r="D34" i="205" s="1"/>
  <c r="M52" i="200"/>
  <c r="J54" i="200"/>
  <c r="D35" i="205" s="1"/>
  <c r="M54" i="200"/>
  <c r="J56" i="200"/>
  <c r="D39" i="205" s="1"/>
  <c r="M56" i="200"/>
  <c r="J58" i="200"/>
  <c r="D40" i="205" s="1"/>
  <c r="M58" i="200"/>
  <c r="G60" i="200"/>
  <c r="H60" i="200"/>
  <c r="I60" i="200"/>
  <c r="K60" i="200"/>
  <c r="L60" i="200"/>
  <c r="J62" i="200"/>
  <c r="J60" i="200" s="1"/>
  <c r="M62" i="200"/>
  <c r="M60" i="200" s="1"/>
  <c r="G66" i="200"/>
  <c r="H66" i="200"/>
  <c r="I66" i="200"/>
  <c r="K66" i="200"/>
  <c r="L66" i="200"/>
  <c r="J67" i="200"/>
  <c r="F67" i="200" s="1"/>
  <c r="M67" i="200"/>
  <c r="J70" i="200"/>
  <c r="M70" i="200"/>
  <c r="G72" i="200"/>
  <c r="G64" i="200" s="1"/>
  <c r="G83" i="200" s="1"/>
  <c r="H72" i="200"/>
  <c r="I72" i="200"/>
  <c r="K72" i="200"/>
  <c r="L72" i="200"/>
  <c r="L64" i="200" s="1"/>
  <c r="L83" i="200" s="1"/>
  <c r="J73" i="200"/>
  <c r="M73" i="200"/>
  <c r="J74" i="200"/>
  <c r="M74" i="200"/>
  <c r="F74" i="200" s="1"/>
  <c r="J75" i="200"/>
  <c r="M75" i="200"/>
  <c r="J76" i="200"/>
  <c r="M76" i="200"/>
  <c r="J77" i="200"/>
  <c r="M77" i="200"/>
  <c r="J78" i="200"/>
  <c r="M78" i="200"/>
  <c r="F78" i="200" s="1"/>
  <c r="J80" i="200"/>
  <c r="M80" i="200"/>
  <c r="L129" i="115"/>
  <c r="L125" i="115" s="1"/>
  <c r="L120" i="115"/>
  <c r="L100" i="115"/>
  <c r="L88" i="115"/>
  <c r="L85" i="115" s="1"/>
  <c r="L83" i="115" s="1"/>
  <c r="L68" i="115"/>
  <c r="L67" i="115" s="1"/>
  <c r="L63" i="115"/>
  <c r="L60" i="115"/>
  <c r="L57" i="115"/>
  <c r="L54" i="115"/>
  <c r="L51" i="115"/>
  <c r="L48" i="115"/>
  <c r="L42" i="115"/>
  <c r="L33" i="115"/>
  <c r="L26" i="115"/>
  <c r="K129" i="115"/>
  <c r="K125" i="115" s="1"/>
  <c r="K120" i="115"/>
  <c r="K100" i="115"/>
  <c r="K88" i="115"/>
  <c r="K85" i="115" s="1"/>
  <c r="K68" i="115"/>
  <c r="K67" i="115" s="1"/>
  <c r="K63" i="115"/>
  <c r="K60" i="115"/>
  <c r="K57" i="115"/>
  <c r="J57" i="115"/>
  <c r="K54" i="115"/>
  <c r="K51" i="115"/>
  <c r="K48" i="115"/>
  <c r="K42" i="115"/>
  <c r="J42" i="115"/>
  <c r="K33" i="115"/>
  <c r="K26" i="115"/>
  <c r="J100" i="115"/>
  <c r="AH312" i="117"/>
  <c r="AE312" i="117"/>
  <c r="AB312" i="117"/>
  <c r="Y312" i="117"/>
  <c r="U312" i="117"/>
  <c r="R312" i="117"/>
  <c r="O312" i="117"/>
  <c r="L312" i="117"/>
  <c r="AH311" i="117"/>
  <c r="AE311" i="117"/>
  <c r="AB311" i="117"/>
  <c r="Y311" i="117"/>
  <c r="U311" i="117"/>
  <c r="R311" i="117"/>
  <c r="O311" i="117"/>
  <c r="L311" i="117"/>
  <c r="AH310" i="117"/>
  <c r="AE310" i="117"/>
  <c r="AB310" i="117"/>
  <c r="Y310" i="117"/>
  <c r="U310" i="117"/>
  <c r="R310" i="117"/>
  <c r="O310" i="117"/>
  <c r="L310" i="117"/>
  <c r="AH309" i="117"/>
  <c r="AE309" i="117"/>
  <c r="AB309" i="117"/>
  <c r="Y309" i="117"/>
  <c r="U309" i="117"/>
  <c r="R309" i="117"/>
  <c r="O309" i="117"/>
  <c r="L309" i="117"/>
  <c r="AG308" i="117"/>
  <c r="AF308" i="117"/>
  <c r="AD308" i="117"/>
  <c r="AC308" i="117"/>
  <c r="AA308" i="117"/>
  <c r="Z308" i="117"/>
  <c r="X308" i="117"/>
  <c r="W308" i="117"/>
  <c r="T308" i="117"/>
  <c r="S308" i="117"/>
  <c r="Q308" i="117"/>
  <c r="P308" i="117"/>
  <c r="N308" i="117"/>
  <c r="M308" i="117"/>
  <c r="K308" i="117"/>
  <c r="J308" i="117"/>
  <c r="AH307" i="117"/>
  <c r="AE307" i="117"/>
  <c r="AB307" i="117"/>
  <c r="Y307" i="117"/>
  <c r="U307" i="117"/>
  <c r="R307" i="117"/>
  <c r="O307" i="117"/>
  <c r="L307" i="117"/>
  <c r="AH306" i="117"/>
  <c r="AE306" i="117"/>
  <c r="AB306" i="117"/>
  <c r="Y306" i="117"/>
  <c r="U306" i="117"/>
  <c r="R306" i="117"/>
  <c r="O306" i="117"/>
  <c r="L306" i="117"/>
  <c r="AH305" i="117"/>
  <c r="AE305" i="117"/>
  <c r="AB305" i="117"/>
  <c r="Y305" i="117"/>
  <c r="U305" i="117"/>
  <c r="R305" i="117"/>
  <c r="O305" i="117"/>
  <c r="L305" i="117"/>
  <c r="AH304" i="117"/>
  <c r="AE304" i="117"/>
  <c r="AB304" i="117"/>
  <c r="Y304" i="117"/>
  <c r="U304" i="117"/>
  <c r="R304" i="117"/>
  <c r="O304" i="117"/>
  <c r="L304" i="117"/>
  <c r="AH303" i="117"/>
  <c r="AE303" i="117"/>
  <c r="AB303" i="117"/>
  <c r="Y303" i="117"/>
  <c r="U303" i="117"/>
  <c r="R303" i="117"/>
  <c r="O303" i="117"/>
  <c r="L303" i="117"/>
  <c r="AG302" i="117"/>
  <c r="AG297" i="117" s="1"/>
  <c r="AF302" i="117"/>
  <c r="AD302" i="117"/>
  <c r="AC302" i="117"/>
  <c r="AC297" i="117" s="1"/>
  <c r="AA302" i="117"/>
  <c r="AA297" i="117" s="1"/>
  <c r="Z302" i="117"/>
  <c r="Z297" i="117" s="1"/>
  <c r="X302" i="117"/>
  <c r="X297" i="117" s="1"/>
  <c r="W302" i="117"/>
  <c r="W297" i="117" s="1"/>
  <c r="T302" i="117"/>
  <c r="T297" i="117" s="1"/>
  <c r="S302" i="117"/>
  <c r="S297" i="117" s="1"/>
  <c r="Q302" i="117"/>
  <c r="Q297" i="117" s="1"/>
  <c r="P302" i="117"/>
  <c r="N302" i="117"/>
  <c r="N297" i="117" s="1"/>
  <c r="M302" i="117"/>
  <c r="M297" i="117" s="1"/>
  <c r="K302" i="117"/>
  <c r="K297" i="117" s="1"/>
  <c r="J302" i="117"/>
  <c r="J297" i="117" s="1"/>
  <c r="AH301" i="117"/>
  <c r="AE301" i="117"/>
  <c r="AB301" i="117"/>
  <c r="Y301" i="117"/>
  <c r="U301" i="117"/>
  <c r="R301" i="117"/>
  <c r="O301" i="117"/>
  <c r="L301" i="117"/>
  <c r="AH300" i="117"/>
  <c r="AE300" i="117"/>
  <c r="AB300" i="117"/>
  <c r="Y300" i="117"/>
  <c r="U300" i="117"/>
  <c r="R300" i="117"/>
  <c r="O300" i="117"/>
  <c r="L300" i="117"/>
  <c r="AH299" i="117"/>
  <c r="AE299" i="117"/>
  <c r="AB299" i="117"/>
  <c r="Y299" i="117"/>
  <c r="U299" i="117"/>
  <c r="R299" i="117"/>
  <c r="O299" i="117"/>
  <c r="L299" i="117"/>
  <c r="AH295" i="117"/>
  <c r="AE295" i="117"/>
  <c r="AB295" i="117"/>
  <c r="Y295" i="117"/>
  <c r="U295" i="117"/>
  <c r="R295" i="117"/>
  <c r="O295" i="117"/>
  <c r="L295" i="117"/>
  <c r="AH293" i="117"/>
  <c r="AE293" i="117"/>
  <c r="AB293" i="117"/>
  <c r="Y293" i="117"/>
  <c r="U293" i="117"/>
  <c r="R293" i="117"/>
  <c r="O293" i="117"/>
  <c r="L293" i="117"/>
  <c r="AH292" i="117"/>
  <c r="AE292" i="117"/>
  <c r="AB292" i="117"/>
  <c r="Y292" i="117"/>
  <c r="U292" i="117"/>
  <c r="R292" i="117"/>
  <c r="O292" i="117"/>
  <c r="L292" i="117"/>
  <c r="AH291" i="117"/>
  <c r="AE291" i="117"/>
  <c r="AB291" i="117"/>
  <c r="Y291" i="117"/>
  <c r="U291" i="117"/>
  <c r="R291" i="117"/>
  <c r="O291" i="117"/>
  <c r="L291" i="117"/>
  <c r="AH290" i="117"/>
  <c r="AE290" i="117"/>
  <c r="AB290" i="117"/>
  <c r="Y290" i="117"/>
  <c r="U290" i="117"/>
  <c r="R290" i="117"/>
  <c r="O290" i="117"/>
  <c r="L290" i="117"/>
  <c r="AG289" i="117"/>
  <c r="AF289" i="117"/>
  <c r="AF285" i="117" s="1"/>
  <c r="AD289" i="117"/>
  <c r="AD285" i="117" s="1"/>
  <c r="AC289" i="117"/>
  <c r="AC285" i="117" s="1"/>
  <c r="AA289" i="117"/>
  <c r="AA285" i="117" s="1"/>
  <c r="Z289" i="117"/>
  <c r="Z285" i="117" s="1"/>
  <c r="X289" i="117"/>
  <c r="X285" i="117" s="1"/>
  <c r="W289" i="117"/>
  <c r="W285" i="117" s="1"/>
  <c r="T289" i="117"/>
  <c r="T285" i="117" s="1"/>
  <c r="S289" i="117"/>
  <c r="Q289" i="117"/>
  <c r="Q285" i="117" s="1"/>
  <c r="P289" i="117"/>
  <c r="P285" i="117" s="1"/>
  <c r="N289" i="117"/>
  <c r="N285" i="117" s="1"/>
  <c r="M289" i="117"/>
  <c r="K289" i="117"/>
  <c r="K285" i="117" s="1"/>
  <c r="J289" i="117"/>
  <c r="J285" i="117" s="1"/>
  <c r="AH287" i="117"/>
  <c r="AE287" i="117"/>
  <c r="AB287" i="117"/>
  <c r="Y287" i="117"/>
  <c r="U287" i="117"/>
  <c r="R287" i="117"/>
  <c r="O287" i="117"/>
  <c r="L287" i="117"/>
  <c r="AG285" i="117"/>
  <c r="AH283" i="117"/>
  <c r="AE283" i="117"/>
  <c r="AB283" i="117"/>
  <c r="Y283" i="117"/>
  <c r="U283" i="117"/>
  <c r="R283" i="117"/>
  <c r="O283" i="117"/>
  <c r="L283" i="117"/>
  <c r="AH282" i="117"/>
  <c r="AE282" i="117"/>
  <c r="AB282" i="117"/>
  <c r="Y282" i="117"/>
  <c r="U282" i="117"/>
  <c r="R282" i="117"/>
  <c r="O282" i="117"/>
  <c r="L282" i="117"/>
  <c r="AG280" i="117"/>
  <c r="AF280" i="117"/>
  <c r="AD280" i="117"/>
  <c r="AC280" i="117"/>
  <c r="AA280" i="117"/>
  <c r="Z280" i="117"/>
  <c r="X280" i="117"/>
  <c r="W280" i="117"/>
  <c r="T280" i="117"/>
  <c r="S280" i="117"/>
  <c r="Q280" i="117"/>
  <c r="P280" i="117"/>
  <c r="N280" i="117"/>
  <c r="M280" i="117"/>
  <c r="K280" i="117"/>
  <c r="J280" i="117"/>
  <c r="AH263" i="117"/>
  <c r="AE263" i="117"/>
  <c r="AB263" i="117"/>
  <c r="Y263" i="117"/>
  <c r="U263" i="117"/>
  <c r="R263" i="117"/>
  <c r="O263" i="117"/>
  <c r="L263" i="117"/>
  <c r="AH262" i="117"/>
  <c r="AE262" i="117"/>
  <c r="AB262" i="117"/>
  <c r="Y262" i="117"/>
  <c r="U262" i="117"/>
  <c r="R262" i="117"/>
  <c r="O262" i="117"/>
  <c r="L262" i="117"/>
  <c r="AG260" i="117"/>
  <c r="AF260" i="117"/>
  <c r="AD260" i="117"/>
  <c r="AC260" i="117"/>
  <c r="AA260" i="117"/>
  <c r="Z260" i="117"/>
  <c r="X260" i="117"/>
  <c r="W260" i="117"/>
  <c r="T260" i="117"/>
  <c r="S260" i="117"/>
  <c r="Q260" i="117"/>
  <c r="P260" i="117"/>
  <c r="N260" i="117"/>
  <c r="M260" i="117"/>
  <c r="K260" i="117"/>
  <c r="J260" i="117"/>
  <c r="AH254" i="117"/>
  <c r="AE254" i="117"/>
  <c r="AB254" i="117"/>
  <c r="Y254" i="117"/>
  <c r="U254" i="117"/>
  <c r="R254" i="117"/>
  <c r="O254" i="117"/>
  <c r="L254" i="117"/>
  <c r="AH252" i="117"/>
  <c r="AE252" i="117"/>
  <c r="AB252" i="117"/>
  <c r="Y252" i="117"/>
  <c r="U252" i="117"/>
  <c r="R252" i="117"/>
  <c r="O252" i="117"/>
  <c r="L252" i="117"/>
  <c r="AH251" i="117"/>
  <c r="AE251" i="117"/>
  <c r="AB251" i="117"/>
  <c r="Y251" i="117"/>
  <c r="U251" i="117"/>
  <c r="R251" i="117"/>
  <c r="O251" i="117"/>
  <c r="L251" i="117"/>
  <c r="AH250" i="117"/>
  <c r="AE250" i="117"/>
  <c r="AB250" i="117"/>
  <c r="Y250" i="117"/>
  <c r="U250" i="117"/>
  <c r="R250" i="117"/>
  <c r="O250" i="117"/>
  <c r="L250" i="117"/>
  <c r="AH249" i="117"/>
  <c r="AE249" i="117"/>
  <c r="AB249" i="117"/>
  <c r="Y249" i="117"/>
  <c r="U249" i="117"/>
  <c r="R249" i="117"/>
  <c r="O249" i="117"/>
  <c r="L249" i="117"/>
  <c r="AG248" i="117"/>
  <c r="AG245" i="117" s="1"/>
  <c r="AG243" i="117" s="1"/>
  <c r="AF248" i="117"/>
  <c r="AF245" i="117" s="1"/>
  <c r="AF243" i="117" s="1"/>
  <c r="AD248" i="117"/>
  <c r="AD245" i="117" s="1"/>
  <c r="AD243" i="117" s="1"/>
  <c r="AC248" i="117"/>
  <c r="AC245" i="117" s="1"/>
  <c r="AA248" i="117"/>
  <c r="AA245" i="117" s="1"/>
  <c r="AA243" i="117" s="1"/>
  <c r="Z248" i="117"/>
  <c r="Z245" i="117" s="1"/>
  <c r="X248" i="117"/>
  <c r="W248" i="117"/>
  <c r="W245" i="117" s="1"/>
  <c r="T248" i="117"/>
  <c r="T245" i="117" s="1"/>
  <c r="T243" i="117" s="1"/>
  <c r="S248" i="117"/>
  <c r="S245" i="117" s="1"/>
  <c r="S243" i="117" s="1"/>
  <c r="Q248" i="117"/>
  <c r="Q245" i="117" s="1"/>
  <c r="Q243" i="117" s="1"/>
  <c r="P248" i="117"/>
  <c r="P245" i="117" s="1"/>
  <c r="N248" i="117"/>
  <c r="N245" i="117" s="1"/>
  <c r="M248" i="117"/>
  <c r="K248" i="117"/>
  <c r="K245" i="117" s="1"/>
  <c r="K243" i="117" s="1"/>
  <c r="J248" i="117"/>
  <c r="AH247" i="117"/>
  <c r="AE247" i="117"/>
  <c r="AB247" i="117"/>
  <c r="Y247" i="117"/>
  <c r="U247" i="117"/>
  <c r="R247" i="117"/>
  <c r="O247" i="117"/>
  <c r="L247" i="117"/>
  <c r="AH246" i="117"/>
  <c r="AE246" i="117"/>
  <c r="AB246" i="117"/>
  <c r="Y246" i="117"/>
  <c r="U246" i="117"/>
  <c r="R246" i="117"/>
  <c r="O246" i="117"/>
  <c r="L246" i="117"/>
  <c r="AH241" i="117"/>
  <c r="AE241" i="117"/>
  <c r="AB241" i="117"/>
  <c r="Y241" i="117"/>
  <c r="U241" i="117"/>
  <c r="R241" i="117"/>
  <c r="O241" i="117"/>
  <c r="L241" i="117"/>
  <c r="AH239" i="117"/>
  <c r="AE239" i="117"/>
  <c r="AB239" i="117"/>
  <c r="Y239" i="117"/>
  <c r="U239" i="117"/>
  <c r="R239" i="117"/>
  <c r="O239" i="117"/>
  <c r="L239" i="117"/>
  <c r="AH237" i="117"/>
  <c r="AE237" i="117"/>
  <c r="AB237" i="117"/>
  <c r="Y237" i="117"/>
  <c r="U237" i="117"/>
  <c r="R237" i="117"/>
  <c r="O237" i="117"/>
  <c r="L237" i="117"/>
  <c r="AH235" i="117"/>
  <c r="AE235" i="117"/>
  <c r="AB235" i="117"/>
  <c r="Y235" i="117"/>
  <c r="U235" i="117"/>
  <c r="R235" i="117"/>
  <c r="O235" i="117"/>
  <c r="L235" i="117"/>
  <c r="AH233" i="117"/>
  <c r="AE233" i="117"/>
  <c r="AB233" i="117"/>
  <c r="Y233" i="117"/>
  <c r="U233" i="117"/>
  <c r="R233" i="117"/>
  <c r="O233" i="117"/>
  <c r="L233" i="117"/>
  <c r="AH232" i="117"/>
  <c r="AE232" i="117"/>
  <c r="AB232" i="117"/>
  <c r="Y232" i="117"/>
  <c r="U232" i="117"/>
  <c r="R232" i="117"/>
  <c r="O232" i="117"/>
  <c r="L232" i="117"/>
  <c r="AH231" i="117"/>
  <c r="AE231" i="117"/>
  <c r="AB231" i="117"/>
  <c r="Y231" i="117"/>
  <c r="U231" i="117"/>
  <c r="R231" i="117"/>
  <c r="O231" i="117"/>
  <c r="L231" i="117"/>
  <c r="AH230" i="117"/>
  <c r="AE230" i="117"/>
  <c r="AB230" i="117"/>
  <c r="Y230" i="117"/>
  <c r="U230" i="117"/>
  <c r="R230" i="117"/>
  <c r="O230" i="117"/>
  <c r="L230" i="117"/>
  <c r="AH229" i="117"/>
  <c r="AE229" i="117"/>
  <c r="AB229" i="117"/>
  <c r="Y229" i="117"/>
  <c r="U229" i="117"/>
  <c r="R229" i="117"/>
  <c r="O229" i="117"/>
  <c r="L229" i="117"/>
  <c r="AG228" i="117"/>
  <c r="AF228" i="117"/>
  <c r="AD228" i="117"/>
  <c r="AC228" i="117"/>
  <c r="AA228" i="117"/>
  <c r="Z228" i="117"/>
  <c r="X228" i="117"/>
  <c r="W228" i="117"/>
  <c r="T228" i="117"/>
  <c r="S228" i="117"/>
  <c r="Q228" i="117"/>
  <c r="P228" i="117"/>
  <c r="N228" i="117"/>
  <c r="M228" i="117"/>
  <c r="K228" i="117"/>
  <c r="J228" i="117"/>
  <c r="AH226" i="117"/>
  <c r="AE226" i="117"/>
  <c r="AB226" i="117"/>
  <c r="Y226" i="117"/>
  <c r="U226" i="117"/>
  <c r="R226" i="117"/>
  <c r="O226" i="117"/>
  <c r="L226" i="117"/>
  <c r="AH225" i="117"/>
  <c r="AE225" i="117"/>
  <c r="AB225" i="117"/>
  <c r="Y225" i="117"/>
  <c r="U225" i="117"/>
  <c r="R225" i="117"/>
  <c r="O225" i="117"/>
  <c r="L225" i="117"/>
  <c r="AG224" i="117"/>
  <c r="AF224" i="117"/>
  <c r="AD224" i="117"/>
  <c r="AC224" i="117"/>
  <c r="AA224" i="117"/>
  <c r="Z224" i="117"/>
  <c r="X224" i="117"/>
  <c r="W224" i="117"/>
  <c r="T224" i="117"/>
  <c r="S224" i="117"/>
  <c r="Q224" i="117"/>
  <c r="P224" i="117"/>
  <c r="N224" i="117"/>
  <c r="M224" i="117"/>
  <c r="K224" i="117"/>
  <c r="J224" i="117"/>
  <c r="AH223" i="117"/>
  <c r="AE223" i="117"/>
  <c r="AB223" i="117"/>
  <c r="Y223" i="117"/>
  <c r="U223" i="117"/>
  <c r="R223" i="117"/>
  <c r="O223" i="117"/>
  <c r="L223" i="117"/>
  <c r="AH222" i="117"/>
  <c r="AE222" i="117"/>
  <c r="AB222" i="117"/>
  <c r="Y222" i="117"/>
  <c r="U222" i="117"/>
  <c r="R222" i="117"/>
  <c r="O222" i="117"/>
  <c r="L222" i="117"/>
  <c r="AG221" i="117"/>
  <c r="AF221" i="117"/>
  <c r="AD221" i="117"/>
  <c r="AC221" i="117"/>
  <c r="AA221" i="117"/>
  <c r="Z221" i="117"/>
  <c r="X221" i="117"/>
  <c r="W221" i="117"/>
  <c r="T221" i="117"/>
  <c r="S221" i="117"/>
  <c r="Q221" i="117"/>
  <c r="P221" i="117"/>
  <c r="N221" i="117"/>
  <c r="M221" i="117"/>
  <c r="K221" i="117"/>
  <c r="J221" i="117"/>
  <c r="AH220" i="117"/>
  <c r="AE220" i="117"/>
  <c r="AB220" i="117"/>
  <c r="Y220" i="117"/>
  <c r="U220" i="117"/>
  <c r="R220" i="117"/>
  <c r="O220" i="117"/>
  <c r="L220" i="117"/>
  <c r="AH219" i="117"/>
  <c r="AE219" i="117"/>
  <c r="AB219" i="117"/>
  <c r="Y219" i="117"/>
  <c r="U219" i="117"/>
  <c r="R219" i="117"/>
  <c r="O219" i="117"/>
  <c r="L219" i="117"/>
  <c r="AG218" i="117"/>
  <c r="AF218" i="117"/>
  <c r="AD218" i="117"/>
  <c r="AC218" i="117"/>
  <c r="AA218" i="117"/>
  <c r="Z218" i="117"/>
  <c r="X218" i="117"/>
  <c r="W218" i="117"/>
  <c r="T218" i="117"/>
  <c r="S218" i="117"/>
  <c r="Q218" i="117"/>
  <c r="P218" i="117"/>
  <c r="N218" i="117"/>
  <c r="M218" i="117"/>
  <c r="K218" i="117"/>
  <c r="J218" i="117"/>
  <c r="AH217" i="117"/>
  <c r="AE217" i="117"/>
  <c r="AB217" i="117"/>
  <c r="Y217" i="117"/>
  <c r="U217" i="117"/>
  <c r="R217" i="117"/>
  <c r="O217" i="117"/>
  <c r="L217" i="117"/>
  <c r="AH216" i="117"/>
  <c r="AE216" i="117"/>
  <c r="AB216" i="117"/>
  <c r="Y216" i="117"/>
  <c r="U216" i="117"/>
  <c r="R216" i="117"/>
  <c r="O216" i="117"/>
  <c r="L216" i="117"/>
  <c r="AG215" i="117"/>
  <c r="AF215" i="117"/>
  <c r="AD215" i="117"/>
  <c r="AC215" i="117"/>
  <c r="AA215" i="117"/>
  <c r="Z215" i="117"/>
  <c r="X215" i="117"/>
  <c r="W215" i="117"/>
  <c r="T215" i="117"/>
  <c r="S215" i="117"/>
  <c r="Q215" i="117"/>
  <c r="P215" i="117"/>
  <c r="N215" i="117"/>
  <c r="M215" i="117"/>
  <c r="K215" i="117"/>
  <c r="J215" i="117"/>
  <c r="AH214" i="117"/>
  <c r="AE214" i="117"/>
  <c r="AB214" i="117"/>
  <c r="Y214" i="117"/>
  <c r="U214" i="117"/>
  <c r="R214" i="117"/>
  <c r="O214" i="117"/>
  <c r="L214" i="117"/>
  <c r="AH213" i="117"/>
  <c r="AE213" i="117"/>
  <c r="AB213" i="117"/>
  <c r="Y213" i="117"/>
  <c r="U213" i="117"/>
  <c r="R213" i="117"/>
  <c r="O213" i="117"/>
  <c r="L213" i="117"/>
  <c r="AG212" i="117"/>
  <c r="AF212" i="117"/>
  <c r="AD212" i="117"/>
  <c r="AC212" i="117"/>
  <c r="AA212" i="117"/>
  <c r="Z212" i="117"/>
  <c r="X212" i="117"/>
  <c r="W212" i="117"/>
  <c r="T212" i="117"/>
  <c r="S212" i="117"/>
  <c r="Q212" i="117"/>
  <c r="P212" i="117"/>
  <c r="N212" i="117"/>
  <c r="M212" i="117"/>
  <c r="K212" i="117"/>
  <c r="J212" i="117"/>
  <c r="AH211" i="117"/>
  <c r="AE211" i="117"/>
  <c r="AB211" i="117"/>
  <c r="Y211" i="117"/>
  <c r="U211" i="117"/>
  <c r="R211" i="117"/>
  <c r="O211" i="117"/>
  <c r="L211" i="117"/>
  <c r="AH210" i="117"/>
  <c r="AE210" i="117"/>
  <c r="AB210" i="117"/>
  <c r="Y210" i="117"/>
  <c r="U210" i="117"/>
  <c r="R210" i="117"/>
  <c r="O210" i="117"/>
  <c r="L210" i="117"/>
  <c r="AG209" i="117"/>
  <c r="AF209" i="117"/>
  <c r="AF207" i="117" s="1"/>
  <c r="AD209" i="117"/>
  <c r="AC209" i="117"/>
  <c r="AA209" i="117"/>
  <c r="Z209" i="117"/>
  <c r="X209" i="117"/>
  <c r="W209" i="117"/>
  <c r="T209" i="117"/>
  <c r="T207" i="117" s="1"/>
  <c r="S209" i="117"/>
  <c r="Q209" i="117"/>
  <c r="P209" i="117"/>
  <c r="N209" i="117"/>
  <c r="M209" i="117"/>
  <c r="K209" i="117"/>
  <c r="J209" i="117"/>
  <c r="AH208" i="117"/>
  <c r="AE208" i="117"/>
  <c r="AB208" i="117"/>
  <c r="Y208" i="117"/>
  <c r="U208" i="117"/>
  <c r="R208" i="117"/>
  <c r="O208" i="117"/>
  <c r="L208" i="117"/>
  <c r="AH205" i="117"/>
  <c r="AE205" i="117"/>
  <c r="AB205" i="117"/>
  <c r="Y205" i="117"/>
  <c r="U205" i="117"/>
  <c r="R205" i="117"/>
  <c r="O205" i="117"/>
  <c r="L205" i="117"/>
  <c r="AH204" i="117"/>
  <c r="AE204" i="117"/>
  <c r="AB204" i="117"/>
  <c r="Y204" i="117"/>
  <c r="U204" i="117"/>
  <c r="R204" i="117"/>
  <c r="O204" i="117"/>
  <c r="L204" i="117"/>
  <c r="AG203" i="117"/>
  <c r="AF203" i="117"/>
  <c r="AD203" i="117"/>
  <c r="AC203" i="117"/>
  <c r="AA203" i="117"/>
  <c r="Z203" i="117"/>
  <c r="X203" i="117"/>
  <c r="W203" i="117"/>
  <c r="T203" i="117"/>
  <c r="S203" i="117"/>
  <c r="Q203" i="117"/>
  <c r="P203" i="117"/>
  <c r="N203" i="117"/>
  <c r="M203" i="117"/>
  <c r="K203" i="117"/>
  <c r="J203" i="117"/>
  <c r="AH200" i="117"/>
  <c r="AE200" i="117"/>
  <c r="AB200" i="117"/>
  <c r="Y200" i="117"/>
  <c r="U200" i="117"/>
  <c r="R200" i="117"/>
  <c r="O200" i="117"/>
  <c r="L200" i="117"/>
  <c r="AH199" i="117"/>
  <c r="AE199" i="117"/>
  <c r="AB199" i="117"/>
  <c r="Y199" i="117"/>
  <c r="U199" i="117"/>
  <c r="R199" i="117"/>
  <c r="O199" i="117"/>
  <c r="L199" i="117"/>
  <c r="AH198" i="117"/>
  <c r="AE198" i="117"/>
  <c r="AB198" i="117"/>
  <c r="Y198" i="117"/>
  <c r="U198" i="117"/>
  <c r="R198" i="117"/>
  <c r="O198" i="117"/>
  <c r="L198" i="117"/>
  <c r="AH197" i="117"/>
  <c r="AE197" i="117"/>
  <c r="AB197" i="117"/>
  <c r="Y197" i="117"/>
  <c r="U197" i="117"/>
  <c r="R197" i="117"/>
  <c r="O197" i="117"/>
  <c r="L197" i="117"/>
  <c r="AH196" i="117"/>
  <c r="AE196" i="117"/>
  <c r="AB196" i="117"/>
  <c r="Y196" i="117"/>
  <c r="U196" i="117"/>
  <c r="R196" i="117"/>
  <c r="O196" i="117"/>
  <c r="L196" i="117"/>
  <c r="AH195" i="117"/>
  <c r="AE195" i="117"/>
  <c r="AB195" i="117"/>
  <c r="Y195" i="117"/>
  <c r="U195" i="117"/>
  <c r="R195" i="117"/>
  <c r="O195" i="117"/>
  <c r="L195" i="117"/>
  <c r="AG194" i="117"/>
  <c r="AF194" i="117"/>
  <c r="AD194" i="117"/>
  <c r="AC194" i="117"/>
  <c r="AA194" i="117"/>
  <c r="Z194" i="117"/>
  <c r="X194" i="117"/>
  <c r="W194" i="117"/>
  <c r="T194" i="117"/>
  <c r="S194" i="117"/>
  <c r="Q194" i="117"/>
  <c r="P194" i="117"/>
  <c r="N194" i="117"/>
  <c r="M194" i="117"/>
  <c r="K194" i="117"/>
  <c r="J194" i="117"/>
  <c r="AH193" i="117"/>
  <c r="AE193" i="117"/>
  <c r="AB193" i="117"/>
  <c r="Y193" i="117"/>
  <c r="U193" i="117"/>
  <c r="R193" i="117"/>
  <c r="O193" i="117"/>
  <c r="L193" i="117"/>
  <c r="AH192" i="117"/>
  <c r="AE192" i="117"/>
  <c r="AB192" i="117"/>
  <c r="Y192" i="117"/>
  <c r="U192" i="117"/>
  <c r="R192" i="117"/>
  <c r="O192" i="117"/>
  <c r="L192" i="117"/>
  <c r="AH191" i="117"/>
  <c r="AE191" i="117"/>
  <c r="AB191" i="117"/>
  <c r="Y191" i="117"/>
  <c r="U191" i="117"/>
  <c r="R191" i="117"/>
  <c r="O191" i="117"/>
  <c r="L191" i="117"/>
  <c r="AH190" i="117"/>
  <c r="AE190" i="117"/>
  <c r="AB190" i="117"/>
  <c r="Y190" i="117"/>
  <c r="U190" i="117"/>
  <c r="R190" i="117"/>
  <c r="O190" i="117"/>
  <c r="L190" i="117"/>
  <c r="AH189" i="117"/>
  <c r="AE189" i="117"/>
  <c r="AB189" i="117"/>
  <c r="Y189" i="117"/>
  <c r="U189" i="117"/>
  <c r="R189" i="117"/>
  <c r="O189" i="117"/>
  <c r="L189" i="117"/>
  <c r="AH188" i="117"/>
  <c r="AE188" i="117"/>
  <c r="AB188" i="117"/>
  <c r="Y188" i="117"/>
  <c r="U188" i="117"/>
  <c r="R188" i="117"/>
  <c r="O188" i="117"/>
  <c r="L188" i="117"/>
  <c r="AG187" i="117"/>
  <c r="AF187" i="117"/>
  <c r="AD187" i="117"/>
  <c r="AD182" i="117" s="1"/>
  <c r="AC187" i="117"/>
  <c r="AA187" i="117"/>
  <c r="Z187" i="117"/>
  <c r="X187" i="117"/>
  <c r="W187" i="117"/>
  <c r="T187" i="117"/>
  <c r="S187" i="117"/>
  <c r="Q187" i="117"/>
  <c r="Q182" i="117" s="1"/>
  <c r="P187" i="117"/>
  <c r="N187" i="117"/>
  <c r="M187" i="117"/>
  <c r="K187" i="117"/>
  <c r="K182" i="117" s="1"/>
  <c r="J187" i="117"/>
  <c r="AH186" i="117"/>
  <c r="AE186" i="117"/>
  <c r="AB186" i="117"/>
  <c r="Y186" i="117"/>
  <c r="U186" i="117"/>
  <c r="R186" i="117"/>
  <c r="O186" i="117"/>
  <c r="L186" i="117"/>
  <c r="AH185" i="117"/>
  <c r="AE185" i="117"/>
  <c r="AB185" i="117"/>
  <c r="Y185" i="117"/>
  <c r="U185" i="117"/>
  <c r="R185" i="117"/>
  <c r="O185" i="117"/>
  <c r="L185" i="117"/>
  <c r="AH184" i="117"/>
  <c r="AE184" i="117"/>
  <c r="AB184" i="117"/>
  <c r="Y184" i="117"/>
  <c r="U184" i="117"/>
  <c r="R184" i="117"/>
  <c r="O184" i="117"/>
  <c r="L184" i="117"/>
  <c r="AH183" i="117"/>
  <c r="AE183" i="117"/>
  <c r="AB183" i="117"/>
  <c r="Y183" i="117"/>
  <c r="U183" i="117"/>
  <c r="R183" i="117"/>
  <c r="O183" i="117"/>
  <c r="L183" i="117"/>
  <c r="AG147" i="117"/>
  <c r="AG141" i="117"/>
  <c r="AG128" i="117"/>
  <c r="AG124" i="117" s="1"/>
  <c r="AG119" i="117"/>
  <c r="AG99" i="117"/>
  <c r="AG87" i="117"/>
  <c r="AG84" i="117" s="1"/>
  <c r="AG67" i="117"/>
  <c r="AG63" i="117"/>
  <c r="AG60" i="117"/>
  <c r="AG57" i="117"/>
  <c r="AG54" i="117"/>
  <c r="AG51" i="117"/>
  <c r="AG48" i="117"/>
  <c r="AG42" i="117"/>
  <c r="AG33" i="117"/>
  <c r="AG26" i="117"/>
  <c r="AF147" i="117"/>
  <c r="AH147" i="117" s="1"/>
  <c r="AF141" i="117"/>
  <c r="AH141" i="117" s="1"/>
  <c r="AF128" i="117"/>
  <c r="AF119" i="117"/>
  <c r="AH119" i="117" s="1"/>
  <c r="AF99" i="117"/>
  <c r="AH99" i="117" s="1"/>
  <c r="AF87" i="117"/>
  <c r="AF67" i="117"/>
  <c r="AH67" i="117" s="1"/>
  <c r="AF63" i="117"/>
  <c r="AH63" i="117" s="1"/>
  <c r="AF60" i="117"/>
  <c r="AH60" i="117" s="1"/>
  <c r="AF57" i="117"/>
  <c r="AH57" i="117" s="1"/>
  <c r="AF54" i="117"/>
  <c r="AH54" i="117" s="1"/>
  <c r="AF51" i="117"/>
  <c r="AH51" i="117" s="1"/>
  <c r="AF48" i="117"/>
  <c r="AH48" i="117" s="1"/>
  <c r="AF42" i="117"/>
  <c r="AH42" i="117" s="1"/>
  <c r="AF33" i="117"/>
  <c r="AH33" i="117" s="1"/>
  <c r="AF26" i="117"/>
  <c r="AH26" i="117" s="1"/>
  <c r="AD147" i="117"/>
  <c r="AD141" i="117"/>
  <c r="AD128" i="117"/>
  <c r="AD124" i="117" s="1"/>
  <c r="AD119" i="117"/>
  <c r="AD99" i="117"/>
  <c r="AD87" i="117"/>
  <c r="AD84" i="117" s="1"/>
  <c r="AD67" i="117"/>
  <c r="AD63" i="117"/>
  <c r="AD60" i="117"/>
  <c r="AD57" i="117"/>
  <c r="AD54" i="117"/>
  <c r="AD51" i="117"/>
  <c r="AD48" i="117"/>
  <c r="AD42" i="117"/>
  <c r="AD33" i="117"/>
  <c r="AD26" i="117"/>
  <c r="AC147" i="117"/>
  <c r="AE147" i="117" s="1"/>
  <c r="AC141" i="117"/>
  <c r="AE141" i="117" s="1"/>
  <c r="AC128" i="117"/>
  <c r="AC119" i="117"/>
  <c r="AE119" i="117" s="1"/>
  <c r="AC99" i="117"/>
  <c r="AE99" i="117" s="1"/>
  <c r="AC87" i="117"/>
  <c r="AE87" i="117" s="1"/>
  <c r="AC67" i="117"/>
  <c r="AE67" i="117" s="1"/>
  <c r="AC63" i="117"/>
  <c r="AE63" i="117" s="1"/>
  <c r="AC60" i="117"/>
  <c r="AE60" i="117" s="1"/>
  <c r="AC57" i="117"/>
  <c r="AE57" i="117" s="1"/>
  <c r="AC54" i="117"/>
  <c r="AE54" i="117" s="1"/>
  <c r="AC51" i="117"/>
  <c r="AE51" i="117" s="1"/>
  <c r="AC48" i="117"/>
  <c r="AE48" i="117" s="1"/>
  <c r="AC42" i="117"/>
  <c r="AE42" i="117" s="1"/>
  <c r="AC33" i="117"/>
  <c r="AE33" i="117" s="1"/>
  <c r="AC26" i="117"/>
  <c r="AE26" i="117" s="1"/>
  <c r="AA147" i="117"/>
  <c r="AA141" i="117"/>
  <c r="AA128" i="117"/>
  <c r="AA124" i="117" s="1"/>
  <c r="AA119" i="117"/>
  <c r="AA99" i="117"/>
  <c r="AA87" i="117"/>
  <c r="AA84" i="117" s="1"/>
  <c r="AA67" i="117"/>
  <c r="AA63" i="117"/>
  <c r="AA60" i="117"/>
  <c r="AA57" i="117"/>
  <c r="AA54" i="117"/>
  <c r="AA51" i="117"/>
  <c r="AA48" i="117"/>
  <c r="AA42" i="117"/>
  <c r="AA33" i="117"/>
  <c r="AA26" i="117"/>
  <c r="Z147" i="117"/>
  <c r="AB147" i="117" s="1"/>
  <c r="Z141" i="117"/>
  <c r="AB141" i="117" s="1"/>
  <c r="Z128" i="117"/>
  <c r="Z119" i="117"/>
  <c r="AB119" i="117" s="1"/>
  <c r="Z99" i="117"/>
  <c r="AB99" i="117" s="1"/>
  <c r="Z87" i="117"/>
  <c r="AB87" i="117" s="1"/>
  <c r="Z67" i="117"/>
  <c r="AB67" i="117" s="1"/>
  <c r="Z63" i="117"/>
  <c r="AB63" i="117" s="1"/>
  <c r="Z60" i="117"/>
  <c r="AB60" i="117" s="1"/>
  <c r="Z57" i="117"/>
  <c r="AB57" i="117" s="1"/>
  <c r="Z54" i="117"/>
  <c r="AB54" i="117" s="1"/>
  <c r="Z51" i="117"/>
  <c r="AB51" i="117" s="1"/>
  <c r="Z48" i="117"/>
  <c r="AB48" i="117" s="1"/>
  <c r="Z42" i="117"/>
  <c r="AB42" i="117" s="1"/>
  <c r="Z33" i="117"/>
  <c r="AB33" i="117" s="1"/>
  <c r="Z26" i="117"/>
  <c r="AB26" i="117" s="1"/>
  <c r="X147" i="117"/>
  <c r="X141" i="117"/>
  <c r="X128" i="117"/>
  <c r="X124" i="117" s="1"/>
  <c r="X119" i="117"/>
  <c r="X99" i="117"/>
  <c r="X87" i="117"/>
  <c r="X84" i="117" s="1"/>
  <c r="X67" i="117"/>
  <c r="X63" i="117"/>
  <c r="X60" i="117"/>
  <c r="X57" i="117"/>
  <c r="X54" i="117"/>
  <c r="X51" i="117"/>
  <c r="X48" i="117"/>
  <c r="X42" i="117"/>
  <c r="X33" i="117"/>
  <c r="X26" i="117"/>
  <c r="W147" i="117"/>
  <c r="Y147" i="117" s="1"/>
  <c r="W141" i="117"/>
  <c r="Y141" i="117" s="1"/>
  <c r="W128" i="117"/>
  <c r="W119" i="117"/>
  <c r="Y119" i="117" s="1"/>
  <c r="W99" i="117"/>
  <c r="Y99" i="117" s="1"/>
  <c r="W87" i="117"/>
  <c r="W67" i="117"/>
  <c r="Y67" i="117" s="1"/>
  <c r="W63" i="117"/>
  <c r="Y63" i="117" s="1"/>
  <c r="W60" i="117"/>
  <c r="Y60" i="117" s="1"/>
  <c r="W57" i="117"/>
  <c r="Y57" i="117" s="1"/>
  <c r="W54" i="117"/>
  <c r="Y54" i="117" s="1"/>
  <c r="W51" i="117"/>
  <c r="Y51" i="117" s="1"/>
  <c r="W48" i="117"/>
  <c r="Y48" i="117" s="1"/>
  <c r="W42" i="117"/>
  <c r="Y42" i="117" s="1"/>
  <c r="W33" i="117"/>
  <c r="Y33" i="117" s="1"/>
  <c r="W26" i="117"/>
  <c r="Y26" i="117" s="1"/>
  <c r="T147" i="117"/>
  <c r="T141" i="117"/>
  <c r="T128" i="117"/>
  <c r="T124" i="117" s="1"/>
  <c r="T119" i="117"/>
  <c r="T99" i="117"/>
  <c r="T87" i="117"/>
  <c r="T84" i="117" s="1"/>
  <c r="T67" i="117"/>
  <c r="T63" i="117"/>
  <c r="T60" i="117"/>
  <c r="T57" i="117"/>
  <c r="T54" i="117"/>
  <c r="T51" i="117"/>
  <c r="T48" i="117"/>
  <c r="T42" i="117"/>
  <c r="T33" i="117"/>
  <c r="T26" i="117"/>
  <c r="S147" i="117"/>
  <c r="U147" i="117" s="1"/>
  <c r="S141" i="117"/>
  <c r="U141" i="117" s="1"/>
  <c r="S128" i="117"/>
  <c r="S119" i="117"/>
  <c r="U119" i="117" s="1"/>
  <c r="S99" i="117"/>
  <c r="U99" i="117" s="1"/>
  <c r="S87" i="117"/>
  <c r="S67" i="117"/>
  <c r="U67" i="117" s="1"/>
  <c r="S63" i="117"/>
  <c r="U63" i="117" s="1"/>
  <c r="S60" i="117"/>
  <c r="U60" i="117" s="1"/>
  <c r="S57" i="117"/>
  <c r="U57" i="117" s="1"/>
  <c r="S54" i="117"/>
  <c r="U54" i="117" s="1"/>
  <c r="S51" i="117"/>
  <c r="U51" i="117" s="1"/>
  <c r="S48" i="117"/>
  <c r="U48" i="117" s="1"/>
  <c r="S42" i="117"/>
  <c r="U42" i="117" s="1"/>
  <c r="S33" i="117"/>
  <c r="U33" i="117" s="1"/>
  <c r="S26" i="117"/>
  <c r="U26" i="117" s="1"/>
  <c r="Q147" i="117"/>
  <c r="Q141" i="117"/>
  <c r="Q128" i="117"/>
  <c r="Q124" i="117" s="1"/>
  <c r="Q119" i="117"/>
  <c r="Q99" i="117"/>
  <c r="Q87" i="117"/>
  <c r="Q84" i="117" s="1"/>
  <c r="Q67" i="117"/>
  <c r="Q63" i="117"/>
  <c r="Q60" i="117"/>
  <c r="Q57" i="117"/>
  <c r="Q54" i="117"/>
  <c r="Q51" i="117"/>
  <c r="Q48" i="117"/>
  <c r="Q42" i="117"/>
  <c r="Q33" i="117"/>
  <c r="Q26" i="117"/>
  <c r="P147" i="117"/>
  <c r="R147" i="117" s="1"/>
  <c r="P141" i="117"/>
  <c r="R141" i="117" s="1"/>
  <c r="P128" i="117"/>
  <c r="P119" i="117"/>
  <c r="R119" i="117" s="1"/>
  <c r="P99" i="117"/>
  <c r="R99" i="117" s="1"/>
  <c r="P87" i="117"/>
  <c r="R87" i="117" s="1"/>
  <c r="P67" i="117"/>
  <c r="R67" i="117" s="1"/>
  <c r="P63" i="117"/>
  <c r="R63" i="117" s="1"/>
  <c r="P60" i="117"/>
  <c r="R60" i="117" s="1"/>
  <c r="P57" i="117"/>
  <c r="R57" i="117" s="1"/>
  <c r="P54" i="117"/>
  <c r="R54" i="117" s="1"/>
  <c r="P51" i="117"/>
  <c r="R51" i="117" s="1"/>
  <c r="P48" i="117"/>
  <c r="R48" i="117" s="1"/>
  <c r="P42" i="117"/>
  <c r="R42" i="117" s="1"/>
  <c r="P33" i="117"/>
  <c r="R33" i="117" s="1"/>
  <c r="P26" i="117"/>
  <c r="R26" i="117" s="1"/>
  <c r="N147" i="117"/>
  <c r="N141" i="117"/>
  <c r="N128" i="117"/>
  <c r="N124" i="117" s="1"/>
  <c r="N119" i="117"/>
  <c r="N99" i="117"/>
  <c r="N87" i="117"/>
  <c r="N84" i="117" s="1"/>
  <c r="N67" i="117"/>
  <c r="N63" i="117"/>
  <c r="N60" i="117"/>
  <c r="N57" i="117"/>
  <c r="N54" i="117"/>
  <c r="N51" i="117"/>
  <c r="N48" i="117"/>
  <c r="N42" i="117"/>
  <c r="N33" i="117"/>
  <c r="N26" i="117"/>
  <c r="M147" i="117"/>
  <c r="O147" i="117" s="1"/>
  <c r="M141" i="117"/>
  <c r="O141" i="117" s="1"/>
  <c r="M128" i="117"/>
  <c r="M119" i="117"/>
  <c r="O119" i="117" s="1"/>
  <c r="M99" i="117"/>
  <c r="O99" i="117" s="1"/>
  <c r="M87" i="117"/>
  <c r="M67" i="117"/>
  <c r="O67" i="117" s="1"/>
  <c r="M63" i="117"/>
  <c r="O63" i="117" s="1"/>
  <c r="M60" i="117"/>
  <c r="O60" i="117" s="1"/>
  <c r="M57" i="117"/>
  <c r="O57" i="117" s="1"/>
  <c r="M54" i="117"/>
  <c r="O54" i="117" s="1"/>
  <c r="M51" i="117"/>
  <c r="O51" i="117" s="1"/>
  <c r="M48" i="117"/>
  <c r="O48" i="117" s="1"/>
  <c r="M42" i="117"/>
  <c r="O42" i="117" s="1"/>
  <c r="M33" i="117"/>
  <c r="O33" i="117" s="1"/>
  <c r="M26" i="117"/>
  <c r="O26" i="117" s="1"/>
  <c r="K147" i="117"/>
  <c r="K141" i="117"/>
  <c r="K128" i="117"/>
  <c r="K124" i="117" s="1"/>
  <c r="K119" i="117"/>
  <c r="K99" i="117"/>
  <c r="K87" i="117"/>
  <c r="K84" i="117" s="1"/>
  <c r="K67" i="117"/>
  <c r="K63" i="117"/>
  <c r="K60" i="117"/>
  <c r="K57" i="117"/>
  <c r="K54" i="117"/>
  <c r="K51" i="117"/>
  <c r="K48" i="117"/>
  <c r="K42" i="117"/>
  <c r="K33" i="117"/>
  <c r="K26" i="117"/>
  <c r="J99" i="117"/>
  <c r="L99" i="117" s="1"/>
  <c r="X304" i="116"/>
  <c r="W304" i="116"/>
  <c r="V304" i="116"/>
  <c r="U304" i="116"/>
  <c r="T304" i="116"/>
  <c r="S304" i="116"/>
  <c r="R304" i="116"/>
  <c r="X298" i="116"/>
  <c r="W298" i="116"/>
  <c r="V298" i="116"/>
  <c r="U298" i="116"/>
  <c r="T298" i="116"/>
  <c r="S298" i="116"/>
  <c r="R298" i="116"/>
  <c r="X285" i="116"/>
  <c r="X281" i="116" s="1"/>
  <c r="W285" i="116"/>
  <c r="W281" i="116" s="1"/>
  <c r="V285" i="116"/>
  <c r="V281" i="116" s="1"/>
  <c r="U285" i="116"/>
  <c r="T285" i="116"/>
  <c r="T281" i="116" s="1"/>
  <c r="S285" i="116"/>
  <c r="S281" i="116" s="1"/>
  <c r="R285" i="116"/>
  <c r="R281" i="116" s="1"/>
  <c r="U281" i="116"/>
  <c r="X276" i="116"/>
  <c r="W276" i="116"/>
  <c r="V276" i="116"/>
  <c r="U276" i="116"/>
  <c r="T276" i="116"/>
  <c r="S276" i="116"/>
  <c r="R276" i="116"/>
  <c r="X256" i="116"/>
  <c r="W256" i="116"/>
  <c r="V256" i="116"/>
  <c r="U256" i="116"/>
  <c r="T256" i="116"/>
  <c r="S256" i="116"/>
  <c r="R256" i="116"/>
  <c r="X244" i="116"/>
  <c r="X241" i="116" s="1"/>
  <c r="X239" i="116" s="1"/>
  <c r="W244" i="116"/>
  <c r="W241" i="116" s="1"/>
  <c r="W239" i="116" s="1"/>
  <c r="V244" i="116"/>
  <c r="V241" i="116" s="1"/>
  <c r="V239" i="116" s="1"/>
  <c r="U244" i="116"/>
  <c r="U241" i="116" s="1"/>
  <c r="U239" i="116" s="1"/>
  <c r="T244" i="116"/>
  <c r="T241" i="116" s="1"/>
  <c r="T239" i="116" s="1"/>
  <c r="S244" i="116"/>
  <c r="S241" i="116" s="1"/>
  <c r="S239" i="116" s="1"/>
  <c r="R244" i="116"/>
  <c r="R241" i="116" s="1"/>
  <c r="R239" i="116" s="1"/>
  <c r="X224" i="116"/>
  <c r="W224" i="116"/>
  <c r="V224" i="116"/>
  <c r="U224" i="116"/>
  <c r="T224" i="116"/>
  <c r="S224" i="116"/>
  <c r="R224" i="116"/>
  <c r="X220" i="116"/>
  <c r="W220" i="116"/>
  <c r="V220" i="116"/>
  <c r="U220" i="116"/>
  <c r="T220" i="116"/>
  <c r="S220" i="116"/>
  <c r="R220" i="116"/>
  <c r="X217" i="116"/>
  <c r="W217" i="116"/>
  <c r="V217" i="116"/>
  <c r="U217" i="116"/>
  <c r="T217" i="116"/>
  <c r="S217" i="116"/>
  <c r="R217" i="116"/>
  <c r="X214" i="116"/>
  <c r="X203" i="116" s="1"/>
  <c r="W214" i="116"/>
  <c r="V214" i="116"/>
  <c r="U214" i="116"/>
  <c r="T214" i="116"/>
  <c r="S214" i="116"/>
  <c r="R214" i="116"/>
  <c r="X211" i="116"/>
  <c r="W211" i="116"/>
  <c r="V211" i="116"/>
  <c r="U211" i="116"/>
  <c r="T211" i="116"/>
  <c r="S211" i="116"/>
  <c r="R211" i="116"/>
  <c r="X208" i="116"/>
  <c r="W208" i="116"/>
  <c r="V208" i="116"/>
  <c r="U208" i="116"/>
  <c r="T208" i="116"/>
  <c r="S208" i="116"/>
  <c r="R208" i="116"/>
  <c r="X205" i="116"/>
  <c r="W205" i="116"/>
  <c r="V205" i="116"/>
  <c r="U205" i="116"/>
  <c r="T205" i="116"/>
  <c r="S205" i="116"/>
  <c r="R205" i="116"/>
  <c r="X199" i="116"/>
  <c r="W199" i="116"/>
  <c r="V199" i="116"/>
  <c r="U199" i="116"/>
  <c r="T199" i="116"/>
  <c r="S199" i="116"/>
  <c r="R199" i="116"/>
  <c r="X190" i="116"/>
  <c r="W190" i="116"/>
  <c r="V190" i="116"/>
  <c r="U190" i="116"/>
  <c r="T190" i="116"/>
  <c r="S190" i="116"/>
  <c r="R190" i="116"/>
  <c r="X183" i="116"/>
  <c r="W183" i="116"/>
  <c r="V183" i="116"/>
  <c r="U183" i="116"/>
  <c r="T183" i="116"/>
  <c r="S183" i="116"/>
  <c r="R183" i="116"/>
  <c r="P304" i="116"/>
  <c r="O304" i="116"/>
  <c r="N304" i="116"/>
  <c r="M304" i="116"/>
  <c r="L304" i="116"/>
  <c r="P298" i="116"/>
  <c r="O298" i="116"/>
  <c r="N298" i="116"/>
  <c r="M298" i="116"/>
  <c r="L298" i="116"/>
  <c r="P285" i="116"/>
  <c r="P281" i="116" s="1"/>
  <c r="O285" i="116"/>
  <c r="O281" i="116" s="1"/>
  <c r="N285" i="116"/>
  <c r="N281" i="116" s="1"/>
  <c r="M285" i="116"/>
  <c r="M281" i="116" s="1"/>
  <c r="L285" i="116"/>
  <c r="L281" i="116" s="1"/>
  <c r="P276" i="116"/>
  <c r="O276" i="116"/>
  <c r="N276" i="116"/>
  <c r="M276" i="116"/>
  <c r="L276" i="116"/>
  <c r="P256" i="116"/>
  <c r="O256" i="116"/>
  <c r="N256" i="116"/>
  <c r="M256" i="116"/>
  <c r="L256" i="116"/>
  <c r="P244" i="116"/>
  <c r="P241" i="116" s="1"/>
  <c r="P239" i="116" s="1"/>
  <c r="O244" i="116"/>
  <c r="O241" i="116" s="1"/>
  <c r="O239" i="116" s="1"/>
  <c r="N244" i="116"/>
  <c r="N241" i="116" s="1"/>
  <c r="N239" i="116" s="1"/>
  <c r="M244" i="116"/>
  <c r="M241" i="116" s="1"/>
  <c r="M239" i="116" s="1"/>
  <c r="L244" i="116"/>
  <c r="L241" i="116" s="1"/>
  <c r="L239" i="116" s="1"/>
  <c r="P224" i="116"/>
  <c r="O224" i="116"/>
  <c r="N224" i="116"/>
  <c r="M224" i="116"/>
  <c r="L224" i="116"/>
  <c r="P220" i="116"/>
  <c r="O220" i="116"/>
  <c r="N220" i="116"/>
  <c r="M220" i="116"/>
  <c r="L220" i="116"/>
  <c r="P217" i="116"/>
  <c r="O217" i="116"/>
  <c r="N217" i="116"/>
  <c r="M217" i="116"/>
  <c r="L217" i="116"/>
  <c r="P214" i="116"/>
  <c r="O214" i="116"/>
  <c r="N214" i="116"/>
  <c r="M214" i="116"/>
  <c r="L214" i="116"/>
  <c r="P211" i="116"/>
  <c r="O211" i="116"/>
  <c r="N211" i="116"/>
  <c r="M211" i="116"/>
  <c r="L211" i="116"/>
  <c r="P208" i="116"/>
  <c r="O208" i="116"/>
  <c r="N208" i="116"/>
  <c r="M208" i="116"/>
  <c r="L208" i="116"/>
  <c r="P205" i="116"/>
  <c r="O205" i="116"/>
  <c r="N205" i="116"/>
  <c r="M205" i="116"/>
  <c r="L205" i="116"/>
  <c r="P199" i="116"/>
  <c r="O199" i="116"/>
  <c r="N199" i="116"/>
  <c r="M199" i="116"/>
  <c r="L199" i="116"/>
  <c r="P190" i="116"/>
  <c r="O190" i="116"/>
  <c r="N190" i="116"/>
  <c r="M190" i="116"/>
  <c r="L190" i="116"/>
  <c r="P183" i="116"/>
  <c r="O183" i="116"/>
  <c r="N183" i="116"/>
  <c r="M183" i="116"/>
  <c r="L183" i="116"/>
  <c r="AA147" i="116"/>
  <c r="Z147" i="116"/>
  <c r="Y147" i="116"/>
  <c r="X147" i="116"/>
  <c r="W147" i="116"/>
  <c r="V147" i="116"/>
  <c r="U147" i="116"/>
  <c r="T147" i="116"/>
  <c r="S147" i="116"/>
  <c r="R147" i="116"/>
  <c r="AA141" i="116"/>
  <c r="Z141" i="116"/>
  <c r="Y141" i="116"/>
  <c r="X141" i="116"/>
  <c r="W141" i="116"/>
  <c r="V141" i="116"/>
  <c r="U141" i="116"/>
  <c r="T141" i="116"/>
  <c r="S141" i="116"/>
  <c r="R141" i="116"/>
  <c r="AA128" i="116"/>
  <c r="AA124" i="116" s="1"/>
  <c r="Z128" i="116"/>
  <c r="Z124" i="116" s="1"/>
  <c r="Y128" i="116"/>
  <c r="Y124" i="116" s="1"/>
  <c r="X128" i="116"/>
  <c r="X124" i="116" s="1"/>
  <c r="W128" i="116"/>
  <c r="W124" i="116" s="1"/>
  <c r="V128" i="116"/>
  <c r="V124" i="116" s="1"/>
  <c r="U128" i="116"/>
  <c r="U124" i="116" s="1"/>
  <c r="T128" i="116"/>
  <c r="T124" i="116" s="1"/>
  <c r="S128" i="116"/>
  <c r="S124" i="116" s="1"/>
  <c r="R128" i="116"/>
  <c r="R124" i="116" s="1"/>
  <c r="AA119" i="116"/>
  <c r="Z119" i="116"/>
  <c r="Y119" i="116"/>
  <c r="X119" i="116"/>
  <c r="W119" i="116"/>
  <c r="V119" i="116"/>
  <c r="U119" i="116"/>
  <c r="T119" i="116"/>
  <c r="S119" i="116"/>
  <c r="R119" i="116"/>
  <c r="Q119" i="116" s="1"/>
  <c r="AA99" i="116"/>
  <c r="Z99" i="116"/>
  <c r="Y99" i="116"/>
  <c r="X99" i="116"/>
  <c r="W99" i="116"/>
  <c r="V99" i="116"/>
  <c r="U99" i="116"/>
  <c r="T99" i="116"/>
  <c r="S99" i="116"/>
  <c r="R99" i="116"/>
  <c r="AA87" i="116"/>
  <c r="AA84" i="116" s="1"/>
  <c r="AA82" i="116" s="1"/>
  <c r="Z87" i="116"/>
  <c r="Z84" i="116" s="1"/>
  <c r="Z82" i="116" s="1"/>
  <c r="Y87" i="116"/>
  <c r="Y84" i="116" s="1"/>
  <c r="Y82" i="116" s="1"/>
  <c r="X87" i="116"/>
  <c r="X84" i="116" s="1"/>
  <c r="X82" i="116" s="1"/>
  <c r="W87" i="116"/>
  <c r="W84" i="116" s="1"/>
  <c r="W82" i="116" s="1"/>
  <c r="V87" i="116"/>
  <c r="V84" i="116" s="1"/>
  <c r="V82" i="116" s="1"/>
  <c r="U87" i="116"/>
  <c r="U84" i="116" s="1"/>
  <c r="U82" i="116" s="1"/>
  <c r="T87" i="116"/>
  <c r="T84" i="116" s="1"/>
  <c r="T82" i="116" s="1"/>
  <c r="S87" i="116"/>
  <c r="S84" i="116" s="1"/>
  <c r="S82" i="116" s="1"/>
  <c r="R87" i="116"/>
  <c r="R84" i="116" s="1"/>
  <c r="R82" i="116" s="1"/>
  <c r="AA67" i="116"/>
  <c r="Z67" i="116"/>
  <c r="Y67" i="116"/>
  <c r="X67" i="116"/>
  <c r="W67" i="116"/>
  <c r="V67" i="116"/>
  <c r="U67" i="116"/>
  <c r="T67" i="116"/>
  <c r="S67" i="116"/>
  <c r="R67" i="116"/>
  <c r="AA63" i="116"/>
  <c r="Z63" i="116"/>
  <c r="Y63" i="116"/>
  <c r="X63" i="116"/>
  <c r="W63" i="116"/>
  <c r="V63" i="116"/>
  <c r="U63" i="116"/>
  <c r="T63" i="116"/>
  <c r="S63" i="116"/>
  <c r="R63" i="116"/>
  <c r="AA60" i="116"/>
  <c r="Z60" i="116"/>
  <c r="Y60" i="116"/>
  <c r="X60" i="116"/>
  <c r="W60" i="116"/>
  <c r="V60" i="116"/>
  <c r="U60" i="116"/>
  <c r="T60" i="116"/>
  <c r="S60" i="116"/>
  <c r="R60" i="116"/>
  <c r="AA57" i="116"/>
  <c r="Z57" i="116"/>
  <c r="Y57" i="116"/>
  <c r="X57" i="116"/>
  <c r="W57" i="116"/>
  <c r="V57" i="116"/>
  <c r="U57" i="116"/>
  <c r="T57" i="116"/>
  <c r="S57" i="116"/>
  <c r="R57" i="116"/>
  <c r="AA54" i="116"/>
  <c r="Z54" i="116"/>
  <c r="Y54" i="116"/>
  <c r="X54" i="116"/>
  <c r="W54" i="116"/>
  <c r="V54" i="116"/>
  <c r="U54" i="116"/>
  <c r="T54" i="116"/>
  <c r="S54" i="116"/>
  <c r="R54" i="116"/>
  <c r="AA51" i="116"/>
  <c r="Z51" i="116"/>
  <c r="Y51" i="116"/>
  <c r="X51" i="116"/>
  <c r="W51" i="116"/>
  <c r="V51" i="116"/>
  <c r="U51" i="116"/>
  <c r="T51" i="116"/>
  <c r="S51" i="116"/>
  <c r="R51" i="116"/>
  <c r="AA48" i="116"/>
  <c r="Z48" i="116"/>
  <c r="Y48" i="116"/>
  <c r="X48" i="116"/>
  <c r="W48" i="116"/>
  <c r="V48" i="116"/>
  <c r="U48" i="116"/>
  <c r="T48" i="116"/>
  <c r="S48" i="116"/>
  <c r="R48" i="116"/>
  <c r="AA42" i="116"/>
  <c r="Z42" i="116"/>
  <c r="Y42" i="116"/>
  <c r="X42" i="116"/>
  <c r="W42" i="116"/>
  <c r="V42" i="116"/>
  <c r="U42" i="116"/>
  <c r="T42" i="116"/>
  <c r="S42" i="116"/>
  <c r="R42" i="116"/>
  <c r="AA33" i="116"/>
  <c r="Z33" i="116"/>
  <c r="Y33" i="116"/>
  <c r="X33" i="116"/>
  <c r="W33" i="116"/>
  <c r="V33" i="116"/>
  <c r="U33" i="116"/>
  <c r="T33" i="116"/>
  <c r="S33" i="116"/>
  <c r="R33" i="116"/>
  <c r="AA26" i="116"/>
  <c r="Z26" i="116"/>
  <c r="Y26" i="116"/>
  <c r="X26" i="116"/>
  <c r="W26" i="116"/>
  <c r="V26" i="116"/>
  <c r="U26" i="116"/>
  <c r="T26" i="116"/>
  <c r="S26" i="116"/>
  <c r="R26" i="116"/>
  <c r="P147" i="116"/>
  <c r="O147" i="116"/>
  <c r="N147" i="116"/>
  <c r="M147" i="116"/>
  <c r="P141" i="116"/>
  <c r="P136" i="116" s="1"/>
  <c r="O141" i="116"/>
  <c r="O136" i="116" s="1"/>
  <c r="N141" i="116"/>
  <c r="N136" i="116" s="1"/>
  <c r="M141" i="116"/>
  <c r="M136" i="116" s="1"/>
  <c r="P128" i="116"/>
  <c r="P124" i="116" s="1"/>
  <c r="O128" i="116"/>
  <c r="O124" i="116" s="1"/>
  <c r="N128" i="116"/>
  <c r="N124" i="116" s="1"/>
  <c r="M128" i="116"/>
  <c r="M124" i="116" s="1"/>
  <c r="P119" i="116"/>
  <c r="O119" i="116"/>
  <c r="N119" i="116"/>
  <c r="M119" i="116"/>
  <c r="P99" i="116"/>
  <c r="O99" i="116"/>
  <c r="N99" i="116"/>
  <c r="M99" i="116"/>
  <c r="P87" i="116"/>
  <c r="P84" i="116" s="1"/>
  <c r="P82" i="116" s="1"/>
  <c r="O87" i="116"/>
  <c r="O84" i="116" s="1"/>
  <c r="N87" i="116"/>
  <c r="N84" i="116" s="1"/>
  <c r="N82" i="116" s="1"/>
  <c r="M87" i="116"/>
  <c r="M84" i="116" s="1"/>
  <c r="M82" i="116" s="1"/>
  <c r="P67" i="116"/>
  <c r="O67" i="116"/>
  <c r="N67" i="116"/>
  <c r="M67" i="116"/>
  <c r="P63" i="116"/>
  <c r="O63" i="116"/>
  <c r="N63" i="116"/>
  <c r="M63" i="116"/>
  <c r="P60" i="116"/>
  <c r="O60" i="116"/>
  <c r="N60" i="116"/>
  <c r="M60" i="116"/>
  <c r="P57" i="116"/>
  <c r="O57" i="116"/>
  <c r="N57" i="116"/>
  <c r="M57" i="116"/>
  <c r="P54" i="116"/>
  <c r="O54" i="116"/>
  <c r="N54" i="116"/>
  <c r="M54" i="116"/>
  <c r="P51" i="116"/>
  <c r="O51" i="116"/>
  <c r="N51" i="116"/>
  <c r="M51" i="116"/>
  <c r="P48" i="116"/>
  <c r="O48" i="116"/>
  <c r="N48" i="116"/>
  <c r="M48" i="116"/>
  <c r="P42" i="116"/>
  <c r="O42" i="116"/>
  <c r="N42" i="116"/>
  <c r="M42" i="116"/>
  <c r="P33" i="116"/>
  <c r="O33" i="116"/>
  <c r="N33" i="116"/>
  <c r="M33" i="116"/>
  <c r="P26" i="116"/>
  <c r="P21" i="116" s="1"/>
  <c r="O26" i="116"/>
  <c r="O21" i="116" s="1"/>
  <c r="N26" i="116"/>
  <c r="N21" i="116" s="1"/>
  <c r="M26" i="116"/>
  <c r="M21" i="116" s="1"/>
  <c r="L99" i="116"/>
  <c r="B106" i="91"/>
  <c r="B105" i="91"/>
  <c r="B103" i="91"/>
  <c r="B102" i="91"/>
  <c r="B100" i="91"/>
  <c r="B99" i="91"/>
  <c r="B95" i="91"/>
  <c r="B86" i="91"/>
  <c r="B70" i="91"/>
  <c r="B58" i="91"/>
  <c r="B21" i="91"/>
  <c r="B19" i="91"/>
  <c r="B18" i="91"/>
  <c r="B11" i="56"/>
  <c r="B10" i="56"/>
  <c r="B4" i="56"/>
  <c r="L30" i="65"/>
  <c r="J61" i="77"/>
  <c r="H61" i="77"/>
  <c r="F61" i="77"/>
  <c r="D61" i="77"/>
  <c r="J25" i="77"/>
  <c r="J52" i="77"/>
  <c r="H25" i="77"/>
  <c r="H52" i="77"/>
  <c r="F25" i="77"/>
  <c r="F52" i="77"/>
  <c r="A3" i="77"/>
  <c r="B2" i="77"/>
  <c r="A2" i="77"/>
  <c r="E39" i="122"/>
  <c r="D39" i="122"/>
  <c r="C39" i="122"/>
  <c r="B39" i="122"/>
  <c r="K13" i="122"/>
  <c r="L13" i="122"/>
  <c r="H13" i="122"/>
  <c r="I13" i="122"/>
  <c r="E13" i="122"/>
  <c r="F13" i="122"/>
  <c r="B13" i="122"/>
  <c r="C13" i="122"/>
  <c r="M11" i="122"/>
  <c r="J11" i="122"/>
  <c r="G11" i="122"/>
  <c r="D11" i="122"/>
  <c r="M10" i="122"/>
  <c r="J10" i="122"/>
  <c r="G10" i="122"/>
  <c r="D10" i="122"/>
  <c r="M9" i="122"/>
  <c r="J9" i="122"/>
  <c r="G9" i="122"/>
  <c r="D9" i="122"/>
  <c r="M8" i="122"/>
  <c r="J8" i="122"/>
  <c r="G8" i="122"/>
  <c r="D8" i="122"/>
  <c r="M88" i="73"/>
  <c r="M89" i="73" s="1"/>
  <c r="M82" i="73"/>
  <c r="M70" i="73"/>
  <c r="M71" i="73" s="1"/>
  <c r="M64" i="73"/>
  <c r="M65" i="73" s="1"/>
  <c r="M50" i="73"/>
  <c r="M51" i="73" s="1"/>
  <c r="M58" i="73" s="1"/>
  <c r="M94" i="73"/>
  <c r="L88" i="73"/>
  <c r="L89" i="73" s="1"/>
  <c r="L82" i="73"/>
  <c r="L70" i="73"/>
  <c r="L71" i="73" s="1"/>
  <c r="L64" i="73"/>
  <c r="L65" i="73" s="1"/>
  <c r="L50" i="73"/>
  <c r="L51" i="73" s="1"/>
  <c r="L58" i="73" s="1"/>
  <c r="L94" i="73"/>
  <c r="K88" i="73"/>
  <c r="K89" i="73" s="1"/>
  <c r="K82" i="73"/>
  <c r="K70" i="73"/>
  <c r="K71" i="73" s="1"/>
  <c r="K64" i="73"/>
  <c r="K65" i="73" s="1"/>
  <c r="K50" i="73"/>
  <c r="K51" i="73" s="1"/>
  <c r="K58" i="73" s="1"/>
  <c r="K94" i="73"/>
  <c r="J88" i="73"/>
  <c r="J89" i="73" s="1"/>
  <c r="J82" i="73"/>
  <c r="J70" i="73"/>
  <c r="J71" i="73" s="1"/>
  <c r="J64" i="73"/>
  <c r="J65" i="73" s="1"/>
  <c r="J50" i="73"/>
  <c r="J51" i="73" s="1"/>
  <c r="J58" i="73" s="1"/>
  <c r="J94" i="73"/>
  <c r="H88" i="73"/>
  <c r="H89" i="73" s="1"/>
  <c r="H82" i="73"/>
  <c r="H70" i="73"/>
  <c r="H71" i="73" s="1"/>
  <c r="H64" i="73"/>
  <c r="H65" i="73" s="1"/>
  <c r="H50" i="73"/>
  <c r="H51" i="73" s="1"/>
  <c r="H58" i="73" s="1"/>
  <c r="H94" i="73"/>
  <c r="G88" i="73"/>
  <c r="G89" i="73" s="1"/>
  <c r="G82" i="73"/>
  <c r="G70" i="73"/>
  <c r="G71" i="73" s="1"/>
  <c r="G64" i="73"/>
  <c r="G65" i="73" s="1"/>
  <c r="G50" i="73"/>
  <c r="G51" i="73" s="1"/>
  <c r="G58" i="73" s="1"/>
  <c r="G94" i="73"/>
  <c r="F88" i="73"/>
  <c r="F89" i="73" s="1"/>
  <c r="F82" i="73"/>
  <c r="F70" i="73"/>
  <c r="F71" i="73" s="1"/>
  <c r="F64" i="73"/>
  <c r="F65" i="73" s="1"/>
  <c r="F50" i="73"/>
  <c r="F51" i="73" s="1"/>
  <c r="F58" i="73" s="1"/>
  <c r="F94" i="73"/>
  <c r="E88" i="73"/>
  <c r="E89" i="73" s="1"/>
  <c r="E82" i="73"/>
  <c r="E70" i="73"/>
  <c r="E71" i="73" s="1"/>
  <c r="E64" i="73"/>
  <c r="E65" i="73" s="1"/>
  <c r="E50" i="73"/>
  <c r="E51" i="73" s="1"/>
  <c r="E58" i="73" s="1"/>
  <c r="E60" i="73" s="1"/>
  <c r="E94" i="73"/>
  <c r="M75" i="73"/>
  <c r="M78" i="73" s="1"/>
  <c r="L75" i="73"/>
  <c r="L78" i="73" s="1"/>
  <c r="K75" i="73"/>
  <c r="K78" i="73" s="1"/>
  <c r="J75" i="73"/>
  <c r="J78" i="73" s="1"/>
  <c r="H75" i="73"/>
  <c r="H78" i="73" s="1"/>
  <c r="G75" i="73"/>
  <c r="G78" i="73" s="1"/>
  <c r="F75" i="73"/>
  <c r="F78" i="73" s="1"/>
  <c r="E75" i="73"/>
  <c r="E78" i="73" s="1"/>
  <c r="M59" i="73"/>
  <c r="L59" i="73"/>
  <c r="K59" i="73"/>
  <c r="J59" i="73"/>
  <c r="H59" i="73"/>
  <c r="G59" i="73"/>
  <c r="F59" i="73"/>
  <c r="E59" i="73"/>
  <c r="M45" i="73"/>
  <c r="L45" i="73"/>
  <c r="K45" i="73"/>
  <c r="J45" i="73"/>
  <c r="H45" i="73"/>
  <c r="G45" i="73"/>
  <c r="F45" i="73"/>
  <c r="E45" i="73"/>
  <c r="M39" i="73"/>
  <c r="M40" i="73" s="1"/>
  <c r="L39" i="73"/>
  <c r="L40" i="73" s="1"/>
  <c r="K39" i="73"/>
  <c r="K40" i="73" s="1"/>
  <c r="J39" i="73"/>
  <c r="J40" i="73" s="1"/>
  <c r="H39" i="73"/>
  <c r="H40" i="73" s="1"/>
  <c r="G39" i="73"/>
  <c r="G40" i="73" s="1"/>
  <c r="F39" i="73"/>
  <c r="F40" i="73" s="1"/>
  <c r="E39" i="73"/>
  <c r="E40" i="73" s="1"/>
  <c r="M38" i="73"/>
  <c r="L38" i="73"/>
  <c r="K38" i="73"/>
  <c r="J38" i="73"/>
  <c r="H38" i="73"/>
  <c r="G38" i="73"/>
  <c r="F38" i="73"/>
  <c r="E38" i="73"/>
  <c r="M23" i="126"/>
  <c r="M72" i="126" s="1"/>
  <c r="M73" i="126" s="1"/>
  <c r="K12" i="126"/>
  <c r="K64" i="126" s="1"/>
  <c r="K15" i="126"/>
  <c r="K23" i="126" s="1"/>
  <c r="K72" i="126" s="1"/>
  <c r="K73" i="126" s="1"/>
  <c r="J22" i="126"/>
  <c r="J15" i="126"/>
  <c r="J16" i="126" s="1"/>
  <c r="J76" i="126" s="1"/>
  <c r="I12" i="126"/>
  <c r="I15" i="126"/>
  <c r="I23" i="126" s="1"/>
  <c r="I72" i="126" s="1"/>
  <c r="I73" i="126" s="1"/>
  <c r="H22" i="126"/>
  <c r="H15" i="126"/>
  <c r="H23" i="126" s="1"/>
  <c r="H72" i="126" s="1"/>
  <c r="H73" i="126" s="1"/>
  <c r="G15" i="126"/>
  <c r="G23" i="126" s="1"/>
  <c r="G72" i="126" s="1"/>
  <c r="G73" i="126" s="1"/>
  <c r="F12" i="126"/>
  <c r="F22" i="126" s="1"/>
  <c r="F15" i="126"/>
  <c r="F23" i="126" s="1"/>
  <c r="F72" i="126" s="1"/>
  <c r="F73" i="126" s="1"/>
  <c r="M25" i="126"/>
  <c r="K25" i="126"/>
  <c r="J25" i="126"/>
  <c r="I25" i="126"/>
  <c r="I22" i="126"/>
  <c r="H25" i="126"/>
  <c r="G25" i="126"/>
  <c r="F25" i="126"/>
  <c r="I64" i="126"/>
  <c r="H64" i="126"/>
  <c r="M26" i="126"/>
  <c r="M50" i="126" s="1"/>
  <c r="K26" i="126"/>
  <c r="K50" i="126" s="1"/>
  <c r="J26" i="126"/>
  <c r="J50" i="126" s="1"/>
  <c r="I26" i="126"/>
  <c r="I50" i="126" s="1"/>
  <c r="H26" i="126"/>
  <c r="H50" i="126" s="1"/>
  <c r="G26" i="126"/>
  <c r="G50" i="126" s="1"/>
  <c r="F26" i="126"/>
  <c r="F50" i="126" s="1"/>
  <c r="G75" i="125"/>
  <c r="F64" i="125"/>
  <c r="F75" i="125"/>
  <c r="E64" i="125"/>
  <c r="G49" i="125"/>
  <c r="G51" i="125" s="1"/>
  <c r="F49" i="125"/>
  <c r="F53" i="125" s="1"/>
  <c r="F54" i="125" s="1"/>
  <c r="E49" i="125"/>
  <c r="E53" i="125" s="1"/>
  <c r="E54" i="125" s="1"/>
  <c r="E62" i="125"/>
  <c r="G57" i="125"/>
  <c r="G58" i="125" s="1"/>
  <c r="G62" i="125" s="1"/>
  <c r="G50" i="125"/>
  <c r="F50" i="125"/>
  <c r="E50" i="125"/>
  <c r="J16" i="124"/>
  <c r="J107" i="124" s="1"/>
  <c r="I16" i="124"/>
  <c r="I107" i="124" s="1"/>
  <c r="H15" i="124"/>
  <c r="H16" i="124" s="1"/>
  <c r="H107" i="124" s="1"/>
  <c r="G60" i="124"/>
  <c r="G61" i="124" s="1"/>
  <c r="F15" i="124"/>
  <c r="F16" i="124" s="1"/>
  <c r="F107" i="124" s="1"/>
  <c r="E15" i="124"/>
  <c r="E16" i="124" s="1"/>
  <c r="Q15" i="124"/>
  <c r="Q16" i="124" s="1"/>
  <c r="Q107" i="124" s="1"/>
  <c r="P15" i="124"/>
  <c r="P16" i="124" s="1"/>
  <c r="P107" i="124" s="1"/>
  <c r="O15" i="124"/>
  <c r="O16" i="124" s="1"/>
  <c r="O107" i="124" s="1"/>
  <c r="N15" i="124"/>
  <c r="N16" i="124" s="1"/>
  <c r="N107" i="124" s="1"/>
  <c r="M15" i="124"/>
  <c r="M16" i="124" s="1"/>
  <c r="M107" i="124" s="1"/>
  <c r="L15" i="124"/>
  <c r="L16" i="124" s="1"/>
  <c r="L107" i="124" s="1"/>
  <c r="Q38" i="124"/>
  <c r="Q39" i="124" s="1"/>
  <c r="Q33" i="124"/>
  <c r="Q34" i="124" s="1"/>
  <c r="Q28" i="124"/>
  <c r="Q29" i="124" s="1"/>
  <c r="P38" i="124"/>
  <c r="P39" i="124" s="1"/>
  <c r="P33" i="124"/>
  <c r="P34" i="124" s="1"/>
  <c r="P28" i="124"/>
  <c r="P29" i="124" s="1"/>
  <c r="O38" i="124"/>
  <c r="O39" i="124" s="1"/>
  <c r="O33" i="124"/>
  <c r="O28" i="124"/>
  <c r="O29" i="124" s="1"/>
  <c r="N38" i="124"/>
  <c r="N39" i="124" s="1"/>
  <c r="N33" i="124"/>
  <c r="N34" i="124" s="1"/>
  <c r="N28" i="124"/>
  <c r="N29" i="124" s="1"/>
  <c r="M38" i="124"/>
  <c r="M39" i="124" s="1"/>
  <c r="M33" i="124"/>
  <c r="M34" i="124" s="1"/>
  <c r="M28" i="124"/>
  <c r="M29" i="124" s="1"/>
  <c r="L38" i="124"/>
  <c r="L39" i="124" s="1"/>
  <c r="L33" i="124"/>
  <c r="L28" i="124"/>
  <c r="L29" i="124" s="1"/>
  <c r="J38" i="124"/>
  <c r="J39" i="124" s="1"/>
  <c r="J33" i="124"/>
  <c r="J34" i="124" s="1"/>
  <c r="J28" i="124"/>
  <c r="J29" i="124" s="1"/>
  <c r="I38" i="124"/>
  <c r="I39" i="124" s="1"/>
  <c r="I33" i="124"/>
  <c r="I34" i="124" s="1"/>
  <c r="I28" i="124"/>
  <c r="I29" i="124" s="1"/>
  <c r="H38" i="124"/>
  <c r="H39" i="124" s="1"/>
  <c r="H33" i="124"/>
  <c r="H34" i="124" s="1"/>
  <c r="H28" i="124"/>
  <c r="H29" i="124" s="1"/>
  <c r="G38" i="124"/>
  <c r="G39" i="124" s="1"/>
  <c r="G33" i="124"/>
  <c r="G34" i="124" s="1"/>
  <c r="G28" i="124"/>
  <c r="G29" i="124" s="1"/>
  <c r="F38" i="124"/>
  <c r="F39" i="124" s="1"/>
  <c r="F33" i="124"/>
  <c r="F34" i="124" s="1"/>
  <c r="F28" i="124"/>
  <c r="E38" i="124"/>
  <c r="E39" i="124" s="1"/>
  <c r="E33" i="124"/>
  <c r="E34" i="124" s="1"/>
  <c r="E28" i="124"/>
  <c r="E29" i="124" s="1"/>
  <c r="Q290" i="116"/>
  <c r="Q282" i="116"/>
  <c r="Q273" i="116"/>
  <c r="Q259" i="116"/>
  <c r="Q254" i="116"/>
  <c r="Q245" i="116"/>
  <c r="Q225" i="116"/>
  <c r="Q221" i="116"/>
  <c r="Q218" i="116"/>
  <c r="Q215" i="116"/>
  <c r="Q212" i="116"/>
  <c r="Q209" i="116"/>
  <c r="Q206" i="116"/>
  <c r="Q200" i="116"/>
  <c r="L26" i="116"/>
  <c r="L33" i="116"/>
  <c r="L42" i="116"/>
  <c r="L48" i="116"/>
  <c r="L51" i="116"/>
  <c r="L54" i="116"/>
  <c r="L57" i="116"/>
  <c r="L60" i="116"/>
  <c r="L63" i="116"/>
  <c r="L67" i="116"/>
  <c r="L87" i="116"/>
  <c r="L84" i="116" s="1"/>
  <c r="L82" i="116" s="1"/>
  <c r="L119" i="116"/>
  <c r="L128" i="116"/>
  <c r="L124" i="116" s="1"/>
  <c r="L141" i="116"/>
  <c r="L147" i="116"/>
  <c r="D5" i="116"/>
  <c r="J33" i="117"/>
  <c r="J21" i="117" s="1"/>
  <c r="J42" i="117"/>
  <c r="J48" i="117"/>
  <c r="L48" i="117" s="1"/>
  <c r="J51" i="117"/>
  <c r="L51" i="117" s="1"/>
  <c r="J54" i="117"/>
  <c r="L54" i="117" s="1"/>
  <c r="J57" i="117"/>
  <c r="L57" i="117" s="1"/>
  <c r="J60" i="117"/>
  <c r="L60" i="117" s="1"/>
  <c r="J63" i="117"/>
  <c r="L63" i="117" s="1"/>
  <c r="J67" i="117"/>
  <c r="L67" i="117" s="1"/>
  <c r="J87" i="117"/>
  <c r="J84" i="117" s="1"/>
  <c r="J82" i="117" s="1"/>
  <c r="J119" i="117"/>
  <c r="J128" i="117"/>
  <c r="J124" i="117" s="1"/>
  <c r="J141" i="117"/>
  <c r="J147" i="117"/>
  <c r="L151" i="117"/>
  <c r="V151" i="117" s="1"/>
  <c r="L150" i="117"/>
  <c r="V150" i="117" s="1"/>
  <c r="L149" i="117"/>
  <c r="V149" i="117" s="1"/>
  <c r="L148" i="117"/>
  <c r="V148" i="117" s="1"/>
  <c r="L146" i="117"/>
  <c r="V146" i="117" s="1"/>
  <c r="L145" i="117"/>
  <c r="V145" i="117" s="1"/>
  <c r="L144" i="117"/>
  <c r="V144" i="117" s="1"/>
  <c r="L143" i="117"/>
  <c r="V143" i="117" s="1"/>
  <c r="L142" i="117"/>
  <c r="V142" i="117" s="1"/>
  <c r="L140" i="117"/>
  <c r="V140" i="117" s="1"/>
  <c r="L139" i="117"/>
  <c r="V139" i="117" s="1"/>
  <c r="L138" i="117"/>
  <c r="V138" i="117" s="1"/>
  <c r="L134" i="117"/>
  <c r="V134" i="117" s="1"/>
  <c r="L132" i="117"/>
  <c r="V132" i="117" s="1"/>
  <c r="L131" i="117"/>
  <c r="V131" i="117" s="1"/>
  <c r="L130" i="117"/>
  <c r="V130" i="117" s="1"/>
  <c r="L129" i="117"/>
  <c r="V129" i="117" s="1"/>
  <c r="L126" i="117"/>
  <c r="V126" i="117" s="1"/>
  <c r="L122" i="117"/>
  <c r="V122" i="117" s="1"/>
  <c r="L121" i="117"/>
  <c r="V121" i="117" s="1"/>
  <c r="L102" i="117"/>
  <c r="V102" i="117" s="1"/>
  <c r="L101" i="117"/>
  <c r="V101" i="117" s="1"/>
  <c r="L93" i="117"/>
  <c r="V93" i="117" s="1"/>
  <c r="L91" i="117"/>
  <c r="V91" i="117" s="1"/>
  <c r="L90" i="117"/>
  <c r="V90" i="117" s="1"/>
  <c r="L89" i="117"/>
  <c r="V89" i="117" s="1"/>
  <c r="L88" i="117"/>
  <c r="V88" i="117" s="1"/>
  <c r="L86" i="117"/>
  <c r="V86" i="117" s="1"/>
  <c r="L85" i="117"/>
  <c r="V85" i="117" s="1"/>
  <c r="L47" i="117"/>
  <c r="V47" i="117" s="1"/>
  <c r="L44" i="117"/>
  <c r="V44" i="117" s="1"/>
  <c r="L43" i="117"/>
  <c r="V43" i="117" s="1"/>
  <c r="L39" i="117"/>
  <c r="V39" i="117" s="1"/>
  <c r="L38" i="117"/>
  <c r="V38" i="117" s="1"/>
  <c r="L37" i="117"/>
  <c r="V37" i="117" s="1"/>
  <c r="L36" i="117"/>
  <c r="V36" i="117" s="1"/>
  <c r="L35" i="117"/>
  <c r="V35" i="117" s="1"/>
  <c r="L32" i="117"/>
  <c r="V32" i="117" s="1"/>
  <c r="L31" i="117"/>
  <c r="V31" i="117" s="1"/>
  <c r="L30" i="117"/>
  <c r="V30" i="117" s="1"/>
  <c r="L29" i="117"/>
  <c r="V29" i="117" s="1"/>
  <c r="L28" i="117"/>
  <c r="V28" i="117" s="1"/>
  <c r="L27" i="117"/>
  <c r="V27" i="117" s="1"/>
  <c r="L25" i="117"/>
  <c r="V25" i="117" s="1"/>
  <c r="L24" i="117"/>
  <c r="V24" i="117" s="1"/>
  <c r="L23" i="117"/>
  <c r="V23" i="117" s="1"/>
  <c r="D5" i="117"/>
  <c r="J26" i="115"/>
  <c r="J33" i="115"/>
  <c r="J48" i="115"/>
  <c r="J51" i="115"/>
  <c r="J54" i="115"/>
  <c r="M54" i="115" s="1"/>
  <c r="J60" i="115"/>
  <c r="J63" i="115"/>
  <c r="J68" i="115"/>
  <c r="J67" i="115" s="1"/>
  <c r="J88" i="115"/>
  <c r="J85" i="115" s="1"/>
  <c r="J83" i="115" s="1"/>
  <c r="J120" i="115"/>
  <c r="J129" i="115"/>
  <c r="J125" i="115" s="1"/>
  <c r="M151" i="115"/>
  <c r="M150" i="115"/>
  <c r="M149" i="115"/>
  <c r="M147" i="115"/>
  <c r="M146" i="115"/>
  <c r="M145" i="115"/>
  <c r="M144" i="115"/>
  <c r="M143" i="115"/>
  <c r="M135" i="115"/>
  <c r="M133" i="115"/>
  <c r="M132" i="115"/>
  <c r="M131" i="115"/>
  <c r="M130" i="115"/>
  <c r="M127" i="115"/>
  <c r="M123" i="115"/>
  <c r="M122" i="115"/>
  <c r="M116" i="115"/>
  <c r="M115" i="115"/>
  <c r="M113" i="115"/>
  <c r="M112" i="115"/>
  <c r="M111" i="115"/>
  <c r="M110" i="115"/>
  <c r="M103" i="115"/>
  <c r="M102" i="115"/>
  <c r="M94" i="115"/>
  <c r="M92" i="115"/>
  <c r="M91" i="115"/>
  <c r="M90" i="115"/>
  <c r="M89" i="115"/>
  <c r="M87" i="115"/>
  <c r="M86" i="115"/>
  <c r="M80" i="115"/>
  <c r="M78" i="115"/>
  <c r="M76" i="115"/>
  <c r="M74" i="115"/>
  <c r="M72" i="115"/>
  <c r="M71" i="115"/>
  <c r="M70" i="115"/>
  <c r="M69" i="115"/>
  <c r="M65" i="115"/>
  <c r="M64" i="115"/>
  <c r="M62" i="115"/>
  <c r="M61" i="115"/>
  <c r="M59" i="115"/>
  <c r="M58" i="115"/>
  <c r="M56" i="115"/>
  <c r="M55" i="115"/>
  <c r="M53" i="115"/>
  <c r="M52" i="115"/>
  <c r="M50" i="115"/>
  <c r="M49" i="115"/>
  <c r="M47" i="115"/>
  <c r="M44" i="115"/>
  <c r="M43" i="115"/>
  <c r="M39" i="115"/>
  <c r="M38" i="115"/>
  <c r="M37" i="115"/>
  <c r="M36" i="115"/>
  <c r="M35" i="115"/>
  <c r="M34" i="115"/>
  <c r="M32" i="115"/>
  <c r="M31" i="115"/>
  <c r="M30" i="115"/>
  <c r="M29" i="115"/>
  <c r="M28" i="115"/>
  <c r="M27" i="115"/>
  <c r="M25" i="115"/>
  <c r="M24" i="115"/>
  <c r="M23" i="115"/>
  <c r="M22" i="115"/>
  <c r="D41" i="74"/>
  <c r="S41" i="74" s="1"/>
  <c r="AK41" i="74"/>
  <c r="AB41" i="74"/>
  <c r="O41" i="74"/>
  <c r="Q41" i="74" s="1"/>
  <c r="L41" i="74"/>
  <c r="N41" i="74" s="1"/>
  <c r="D37" i="74"/>
  <c r="AK37" i="74"/>
  <c r="AB37" i="74"/>
  <c r="AB39" i="74" s="1"/>
  <c r="O37" i="74"/>
  <c r="Q37" i="74" s="1"/>
  <c r="L37" i="74"/>
  <c r="D35" i="74"/>
  <c r="S35" i="74" s="1"/>
  <c r="AK35" i="74"/>
  <c r="AB35" i="74"/>
  <c r="O35" i="74"/>
  <c r="Q35" i="74" s="1"/>
  <c r="L35" i="74"/>
  <c r="N35" i="74" s="1"/>
  <c r="D33" i="74"/>
  <c r="AK33" i="74"/>
  <c r="AB33" i="74"/>
  <c r="O33" i="74"/>
  <c r="Q33" i="74" s="1"/>
  <c r="L33" i="74"/>
  <c r="AC31" i="74"/>
  <c r="AE31" i="74" s="1"/>
  <c r="AK31" i="74"/>
  <c r="AB31" i="74"/>
  <c r="S31" i="74"/>
  <c r="U31" i="74" s="1"/>
  <c r="H31" i="74"/>
  <c r="K31" i="74" s="1"/>
  <c r="R31" i="74" s="1"/>
  <c r="AE23" i="74"/>
  <c r="AK23" i="74"/>
  <c r="AK22" i="74"/>
  <c r="AB23" i="74"/>
  <c r="AB22" i="74"/>
  <c r="S23" i="74"/>
  <c r="U23" i="74" s="1"/>
  <c r="S22" i="74"/>
  <c r="U22" i="74" s="1"/>
  <c r="Q23" i="74"/>
  <c r="Q22" i="74"/>
  <c r="N23" i="74"/>
  <c r="N22" i="74"/>
  <c r="H23" i="74"/>
  <c r="K23" i="74" s="1"/>
  <c r="H22" i="74"/>
  <c r="K22" i="74" s="1"/>
  <c r="AE18" i="74"/>
  <c r="AK18" i="74"/>
  <c r="AK17" i="74"/>
  <c r="AB18" i="74"/>
  <c r="AB19" i="74" s="1"/>
  <c r="AB17" i="74"/>
  <c r="S18" i="74"/>
  <c r="U18" i="74" s="1"/>
  <c r="S17" i="74"/>
  <c r="U17" i="74" s="1"/>
  <c r="Q18" i="74"/>
  <c r="Q19" i="74" s="1"/>
  <c r="Q17" i="74"/>
  <c r="N18" i="74"/>
  <c r="N19" i="74" s="1"/>
  <c r="N17" i="74"/>
  <c r="H18" i="74"/>
  <c r="K18" i="74" s="1"/>
  <c r="H17" i="74"/>
  <c r="K17" i="74" s="1"/>
  <c r="F39" i="74"/>
  <c r="F44" i="74" s="1"/>
  <c r="F24" i="74"/>
  <c r="F19" i="74"/>
  <c r="F15" i="74"/>
  <c r="E39" i="74"/>
  <c r="E44" i="74" s="1"/>
  <c r="E24" i="74"/>
  <c r="E19" i="74"/>
  <c r="E15" i="74"/>
  <c r="D24" i="74"/>
  <c r="G24" i="74" s="1"/>
  <c r="D19" i="74"/>
  <c r="G19" i="74" s="1"/>
  <c r="G31" i="74"/>
  <c r="G23" i="74"/>
  <c r="G22" i="74"/>
  <c r="G18" i="74"/>
  <c r="G17" i="74"/>
  <c r="D10" i="134"/>
  <c r="D11" i="134"/>
  <c r="D12" i="134"/>
  <c r="D13" i="134"/>
  <c r="D14" i="134"/>
  <c r="P10" i="134"/>
  <c r="M10" i="134"/>
  <c r="G10" i="134"/>
  <c r="J10" i="134" s="1"/>
  <c r="P11" i="134"/>
  <c r="M11" i="134"/>
  <c r="G11" i="134"/>
  <c r="J11" i="134" s="1"/>
  <c r="P12" i="134"/>
  <c r="M12" i="134"/>
  <c r="G12" i="134"/>
  <c r="J12" i="134" s="1"/>
  <c r="P13" i="134"/>
  <c r="M13" i="134"/>
  <c r="G13" i="134"/>
  <c r="J13" i="134" s="1"/>
  <c r="P14" i="134"/>
  <c r="M14" i="134"/>
  <c r="G14" i="134"/>
  <c r="J14" i="134" s="1"/>
  <c r="F15" i="134"/>
  <c r="E15" i="134"/>
  <c r="Q278" i="116"/>
  <c r="Q240" i="116"/>
  <c r="Q242" i="116"/>
  <c r="G73" i="124"/>
  <c r="G74" i="124" s="1"/>
  <c r="G45" i="124"/>
  <c r="G46" i="124" s="1"/>
  <c r="F81" i="125"/>
  <c r="F82" i="125" s="1"/>
  <c r="Q204" i="116"/>
  <c r="E67" i="124"/>
  <c r="E68" i="124" s="1"/>
  <c r="O45" i="124"/>
  <c r="O46" i="124" s="1"/>
  <c r="L34" i="124"/>
  <c r="J64" i="126"/>
  <c r="M64" i="126"/>
  <c r="H16" i="126"/>
  <c r="H76" i="126" s="1"/>
  <c r="S37" i="74"/>
  <c r="AC37" i="74" s="1"/>
  <c r="O293" i="116"/>
  <c r="Y203" i="117"/>
  <c r="AH228" i="117"/>
  <c r="R194" i="117"/>
  <c r="L209" i="117"/>
  <c r="Y221" i="117"/>
  <c r="S285" i="117"/>
  <c r="AE194" i="117"/>
  <c r="Y209" i="117"/>
  <c r="AB308" i="117"/>
  <c r="U46" i="116"/>
  <c r="Y46" i="116"/>
  <c r="D15" i="74"/>
  <c r="G15" i="74" s="1"/>
  <c r="N37" i="74"/>
  <c r="U15" i="74"/>
  <c r="AB24" i="74"/>
  <c r="H75" i="208"/>
  <c r="E66" i="208"/>
  <c r="S74" i="207"/>
  <c r="G75" i="207"/>
  <c r="G25" i="202"/>
  <c r="F70" i="202"/>
  <c r="F44" i="202"/>
  <c r="M46" i="200"/>
  <c r="J22" i="200"/>
  <c r="K64" i="200"/>
  <c r="K83" i="200" s="1"/>
  <c r="L37" i="200"/>
  <c r="G37" i="200"/>
  <c r="M66" i="200"/>
  <c r="M12" i="200"/>
  <c r="F58" i="202"/>
  <c r="F64" i="202"/>
  <c r="F16" i="201"/>
  <c r="M72" i="200"/>
  <c r="F50" i="200"/>
  <c r="D11" i="205" s="1"/>
  <c r="F62" i="200"/>
  <c r="F60" i="200" s="1"/>
  <c r="F14" i="200"/>
  <c r="K39" i="74"/>
  <c r="K44" i="74" s="1"/>
  <c r="F90" i="125"/>
  <c r="F95" i="125" s="1"/>
  <c r="F101" i="125" s="1"/>
  <c r="F102" i="125" s="1"/>
  <c r="F76" i="125"/>
  <c r="J23" i="126"/>
  <c r="J72" i="126" s="1"/>
  <c r="J73" i="126" s="1"/>
  <c r="M285" i="117"/>
  <c r="O285" i="117" s="1"/>
  <c r="F36" i="202"/>
  <c r="V57" i="117" l="1"/>
  <c r="S84" i="117"/>
  <c r="U87" i="117"/>
  <c r="AI42" i="117"/>
  <c r="AF84" i="117"/>
  <c r="AH87" i="117"/>
  <c r="M124" i="117"/>
  <c r="O124" i="117" s="1"/>
  <c r="O128" i="117"/>
  <c r="P124" i="117"/>
  <c r="R124" i="117" s="1"/>
  <c r="R128" i="117"/>
  <c r="V54" i="117"/>
  <c r="V67" i="117"/>
  <c r="S124" i="117"/>
  <c r="U124" i="117" s="1"/>
  <c r="U128" i="117"/>
  <c r="W124" i="117"/>
  <c r="Y124" i="117" s="1"/>
  <c r="Y128" i="117"/>
  <c r="Z124" i="117"/>
  <c r="AB124" i="117" s="1"/>
  <c r="AB128" i="117"/>
  <c r="AC124" i="117"/>
  <c r="AE124" i="117" s="1"/>
  <c r="AE128" i="117"/>
  <c r="AI33" i="117"/>
  <c r="AI54" i="117"/>
  <c r="AI67" i="117"/>
  <c r="AF124" i="117"/>
  <c r="AH124" i="117" s="1"/>
  <c r="AH128" i="117"/>
  <c r="AI128" i="117" s="1"/>
  <c r="G147" i="220"/>
  <c r="L150" i="220"/>
  <c r="G151" i="220"/>
  <c r="L154" i="220"/>
  <c r="G155" i="220"/>
  <c r="M84" i="117"/>
  <c r="O87" i="117"/>
  <c r="AI141" i="117"/>
  <c r="P75" i="207"/>
  <c r="H75" i="207"/>
  <c r="L67" i="124"/>
  <c r="L68" i="124" s="1"/>
  <c r="P45" i="124"/>
  <c r="P46" i="124" s="1"/>
  <c r="L21" i="117"/>
  <c r="V48" i="117"/>
  <c r="V60" i="117"/>
  <c r="V99" i="117"/>
  <c r="AI48" i="117"/>
  <c r="AI60" i="117"/>
  <c r="AI99" i="117"/>
  <c r="AI147" i="117"/>
  <c r="J64" i="204"/>
  <c r="E44" i="207"/>
  <c r="W84" i="117"/>
  <c r="Y87" i="117"/>
  <c r="AI57" i="117"/>
  <c r="Q74" i="207"/>
  <c r="P73" i="124"/>
  <c r="P74" i="124" s="1"/>
  <c r="E107" i="124"/>
  <c r="E87" i="124"/>
  <c r="E93" i="124"/>
  <c r="K21" i="117"/>
  <c r="L26" i="117"/>
  <c r="V26" i="117" s="1"/>
  <c r="V51" i="117"/>
  <c r="V63" i="117"/>
  <c r="AI26" i="117"/>
  <c r="AI51" i="117"/>
  <c r="AI63" i="117"/>
  <c r="AI119" i="117"/>
  <c r="L149" i="220"/>
  <c r="G150" i="220"/>
  <c r="H150" i="220" s="1"/>
  <c r="M150" i="220" s="1"/>
  <c r="L153" i="220"/>
  <c r="L9" i="221"/>
  <c r="L13" i="221"/>
  <c r="T13" i="221" s="1"/>
  <c r="L21" i="221"/>
  <c r="T21" i="221" s="1"/>
  <c r="T25" i="221"/>
  <c r="L25" i="221"/>
  <c r="L29" i="221"/>
  <c r="T29" i="221" s="1"/>
  <c r="L15" i="221"/>
  <c r="T15" i="221" s="1"/>
  <c r="T23" i="221"/>
  <c r="L23" i="221"/>
  <c r="L27" i="221"/>
  <c r="T27" i="221" s="1"/>
  <c r="L31" i="221"/>
  <c r="T31" i="221" s="1"/>
  <c r="L35" i="221"/>
  <c r="T35" i="221" s="1"/>
  <c r="T22" i="221"/>
  <c r="L22" i="221"/>
  <c r="L26" i="221"/>
  <c r="T26" i="221" s="1"/>
  <c r="L30" i="221"/>
  <c r="T30" i="221" s="1"/>
  <c r="L34" i="221"/>
  <c r="T34" i="221" s="1"/>
  <c r="T38" i="221"/>
  <c r="L38" i="221"/>
  <c r="L42" i="221"/>
  <c r="T42" i="221" s="1"/>
  <c r="Q55" i="124"/>
  <c r="J160" i="126"/>
  <c r="J146" i="126"/>
  <c r="L143" i="126"/>
  <c r="L155" i="126" s="1"/>
  <c r="L159" i="126" s="1"/>
  <c r="J152" i="126"/>
  <c r="J81" i="126"/>
  <c r="J82" i="126" s="1"/>
  <c r="M49" i="126"/>
  <c r="M53" i="126" s="1"/>
  <c r="M54" i="126" s="1"/>
  <c r="M137" i="126"/>
  <c r="F49" i="126"/>
  <c r="F53" i="126" s="1"/>
  <c r="F54" i="126" s="1"/>
  <c r="F137" i="126"/>
  <c r="I49" i="126"/>
  <c r="I53" i="126" s="1"/>
  <c r="I54" i="126" s="1"/>
  <c r="I61" i="126" s="1"/>
  <c r="I137" i="126"/>
  <c r="K49" i="126"/>
  <c r="K53" i="126" s="1"/>
  <c r="K54" i="126" s="1"/>
  <c r="K137" i="126"/>
  <c r="F64" i="126"/>
  <c r="J49" i="126"/>
  <c r="J53" i="126" s="1"/>
  <c r="J54" i="126" s="1"/>
  <c r="J137" i="126"/>
  <c r="H49" i="126"/>
  <c r="H137" i="126"/>
  <c r="G49" i="126"/>
  <c r="G53" i="126" s="1"/>
  <c r="G54" i="126" s="1"/>
  <c r="G137" i="126"/>
  <c r="H152" i="126"/>
  <c r="H160" i="126"/>
  <c r="H146" i="126"/>
  <c r="Z136" i="116"/>
  <c r="X293" i="116"/>
  <c r="H145" i="220"/>
  <c r="Q10" i="134"/>
  <c r="AB12" i="134"/>
  <c r="AD12" i="134" s="1"/>
  <c r="AK12" i="134"/>
  <c r="AM12" i="134" s="1"/>
  <c r="AN12" i="134"/>
  <c r="AP12" i="134" s="1"/>
  <c r="AE12" i="134"/>
  <c r="AG12" i="134" s="1"/>
  <c r="R12" i="134"/>
  <c r="T12" i="134" s="1"/>
  <c r="AN13" i="134"/>
  <c r="AP13" i="134" s="1"/>
  <c r="AE13" i="134"/>
  <c r="AG13" i="134" s="1"/>
  <c r="R13" i="134"/>
  <c r="T13" i="134" s="1"/>
  <c r="AB13" i="134"/>
  <c r="AD13" i="134" s="1"/>
  <c r="AK13" i="134"/>
  <c r="AM13" i="134" s="1"/>
  <c r="AK14" i="134"/>
  <c r="AM14" i="134" s="1"/>
  <c r="AN14" i="134"/>
  <c r="AP14" i="134" s="1"/>
  <c r="AE14" i="134"/>
  <c r="AG14" i="134" s="1"/>
  <c r="R14" i="134"/>
  <c r="T14" i="134" s="1"/>
  <c r="AB14" i="134"/>
  <c r="AD14" i="134" s="1"/>
  <c r="AK10" i="134"/>
  <c r="AM10" i="134" s="1"/>
  <c r="AN10" i="134"/>
  <c r="AP10" i="134" s="1"/>
  <c r="AE10" i="134"/>
  <c r="AG10" i="134" s="1"/>
  <c r="R10" i="134"/>
  <c r="T10" i="134" s="1"/>
  <c r="AB10" i="134"/>
  <c r="AD10" i="134" s="1"/>
  <c r="AB11" i="134"/>
  <c r="AD11" i="134" s="1"/>
  <c r="AK11" i="134"/>
  <c r="AM11" i="134" s="1"/>
  <c r="AN11" i="134"/>
  <c r="AP11" i="134" s="1"/>
  <c r="AE11" i="134"/>
  <c r="AG11" i="134" s="1"/>
  <c r="R11" i="134"/>
  <c r="T11" i="134" s="1"/>
  <c r="M42" i="115"/>
  <c r="L64" i="201"/>
  <c r="T64" i="201"/>
  <c r="T83" i="201" s="1"/>
  <c r="O70" i="201"/>
  <c r="F73" i="201"/>
  <c r="F75" i="201"/>
  <c r="F77" i="201"/>
  <c r="AH187" i="117"/>
  <c r="G154" i="220"/>
  <c r="L157" i="220"/>
  <c r="G158" i="220"/>
  <c r="L161" i="220"/>
  <c r="G159" i="220"/>
  <c r="L162" i="220"/>
  <c r="G163" i="220"/>
  <c r="H163" i="220" s="1"/>
  <c r="M163" i="220" s="1"/>
  <c r="L166" i="220"/>
  <c r="G167" i="220"/>
  <c r="F61" i="125"/>
  <c r="M293" i="116"/>
  <c r="V203" i="116"/>
  <c r="S293" i="116"/>
  <c r="Q304" i="116"/>
  <c r="V196" i="117"/>
  <c r="M51" i="115"/>
  <c r="M63" i="115"/>
  <c r="M22" i="200"/>
  <c r="J12" i="200"/>
  <c r="K37" i="200"/>
  <c r="L83" i="201"/>
  <c r="E33" i="217"/>
  <c r="O56" i="201"/>
  <c r="C17" i="205" s="1"/>
  <c r="O62" i="201"/>
  <c r="O60" i="201" s="1"/>
  <c r="G33" i="217"/>
  <c r="C11" i="226" s="1"/>
  <c r="C12" i="226" s="1"/>
  <c r="O26" i="201"/>
  <c r="G162" i="220"/>
  <c r="L165" i="220"/>
  <c r="G166" i="220"/>
  <c r="P87" i="124"/>
  <c r="P93" i="124"/>
  <c r="P99" i="124"/>
  <c r="L87" i="124"/>
  <c r="L99" i="124"/>
  <c r="L93" i="124"/>
  <c r="H74" i="207"/>
  <c r="H76" i="207" s="1"/>
  <c r="L45" i="124"/>
  <c r="L46" i="124" s="1"/>
  <c r="G50" i="124"/>
  <c r="G51" i="124" s="1"/>
  <c r="P50" i="124"/>
  <c r="P51" i="124" s="1"/>
  <c r="E47" i="74"/>
  <c r="F47" i="74"/>
  <c r="M87" i="124"/>
  <c r="M93" i="124"/>
  <c r="M99" i="124"/>
  <c r="Q79" i="124"/>
  <c r="Q87" i="124"/>
  <c r="Q93" i="124"/>
  <c r="Q99" i="124"/>
  <c r="H99" i="124"/>
  <c r="H93" i="124"/>
  <c r="U37" i="201"/>
  <c r="O18" i="201"/>
  <c r="O20" i="201"/>
  <c r="F62" i="201"/>
  <c r="F60" i="201" s="1"/>
  <c r="I64" i="201"/>
  <c r="I83" i="201" s="1"/>
  <c r="B66" i="205" s="1"/>
  <c r="Q64" i="201"/>
  <c r="Q83" i="201" s="1"/>
  <c r="F78" i="201"/>
  <c r="E46" i="208"/>
  <c r="E64" i="208"/>
  <c r="M148" i="115"/>
  <c r="T33" i="221"/>
  <c r="T37" i="221"/>
  <c r="T41" i="221"/>
  <c r="H21" i="126"/>
  <c r="I143" i="126"/>
  <c r="S15" i="74"/>
  <c r="P60" i="124"/>
  <c r="P61" i="124" s="1"/>
  <c r="L136" i="116"/>
  <c r="N87" i="124"/>
  <c r="N99" i="124"/>
  <c r="N93" i="124"/>
  <c r="E99" i="124"/>
  <c r="I99" i="124"/>
  <c r="I93" i="124"/>
  <c r="I16" i="126"/>
  <c r="I76" i="126" s="1"/>
  <c r="O78" i="201"/>
  <c r="I15" i="206"/>
  <c r="E45" i="208"/>
  <c r="G87" i="124"/>
  <c r="G99" i="124"/>
  <c r="G93" i="124"/>
  <c r="J46" i="200"/>
  <c r="O75" i="207"/>
  <c r="J21" i="126"/>
  <c r="K143" i="126"/>
  <c r="I55" i="124"/>
  <c r="E55" i="124"/>
  <c r="G79" i="124"/>
  <c r="G67" i="124"/>
  <c r="G68" i="124" s="1"/>
  <c r="P79" i="124"/>
  <c r="P67" i="124"/>
  <c r="P68" i="124" s="1"/>
  <c r="O73" i="124"/>
  <c r="O74" i="124" s="1"/>
  <c r="O87" i="124"/>
  <c r="O93" i="124"/>
  <c r="O99" i="124"/>
  <c r="F93" i="124"/>
  <c r="F99" i="124"/>
  <c r="J99" i="124"/>
  <c r="J93" i="124"/>
  <c r="O30" i="201"/>
  <c r="F48" i="201"/>
  <c r="B10" i="205" s="1"/>
  <c r="O67" i="201"/>
  <c r="O66" i="201" s="1"/>
  <c r="P64" i="201"/>
  <c r="N16" i="207"/>
  <c r="I16" i="206"/>
  <c r="N45" i="207"/>
  <c r="N49" i="207"/>
  <c r="N54" i="207"/>
  <c r="N57" i="207"/>
  <c r="N61" i="207"/>
  <c r="N66" i="207"/>
  <c r="E18" i="208"/>
  <c r="T12" i="221"/>
  <c r="T16" i="221"/>
  <c r="T20" i="221"/>
  <c r="H134" i="220"/>
  <c r="L135" i="220"/>
  <c r="G137" i="220"/>
  <c r="H137" i="220" s="1"/>
  <c r="M137" i="220" s="1"/>
  <c r="H138" i="220"/>
  <c r="L139" i="220"/>
  <c r="G140" i="220"/>
  <c r="H140" i="220" s="1"/>
  <c r="L140" i="220"/>
  <c r="G141" i="220"/>
  <c r="H141" i="220" s="1"/>
  <c r="H142" i="220"/>
  <c r="M142" i="220" s="1"/>
  <c r="L143" i="220"/>
  <c r="G144" i="220"/>
  <c r="H144" i="220" s="1"/>
  <c r="L144" i="220"/>
  <c r="H146" i="220"/>
  <c r="M146" i="220" s="1"/>
  <c r="L147" i="220"/>
  <c r="G148" i="220"/>
  <c r="H148" i="220" s="1"/>
  <c r="M148" i="220" s="1"/>
  <c r="G149" i="220"/>
  <c r="H149" i="220" s="1"/>
  <c r="M149" i="220" s="1"/>
  <c r="L151" i="220"/>
  <c r="G152" i="220"/>
  <c r="H152" i="220" s="1"/>
  <c r="L152" i="220"/>
  <c r="G153" i="220"/>
  <c r="H153" i="220" s="1"/>
  <c r="M153" i="220" s="1"/>
  <c r="H154" i="220"/>
  <c r="M154" i="220" s="1"/>
  <c r="L155" i="220"/>
  <c r="G156" i="220"/>
  <c r="H156" i="220" s="1"/>
  <c r="L156" i="220"/>
  <c r="G157" i="220"/>
  <c r="H157" i="220" s="1"/>
  <c r="M157" i="220" s="1"/>
  <c r="H158" i="220"/>
  <c r="M158" i="220" s="1"/>
  <c r="L159" i="220"/>
  <c r="G160" i="220"/>
  <c r="H160" i="220" s="1"/>
  <c r="M160" i="220" s="1"/>
  <c r="G161" i="220"/>
  <c r="H161" i="220" s="1"/>
  <c r="M161" i="220" s="1"/>
  <c r="H162" i="220"/>
  <c r="M162" i="220" s="1"/>
  <c r="L163" i="220"/>
  <c r="G164" i="220"/>
  <c r="H164" i="220" s="1"/>
  <c r="L164" i="220"/>
  <c r="G165" i="220"/>
  <c r="H165" i="220" s="1"/>
  <c r="M165" i="220" s="1"/>
  <c r="H166" i="220"/>
  <c r="M166" i="220" s="1"/>
  <c r="L167" i="220"/>
  <c r="G168" i="220"/>
  <c r="H168" i="220" s="1"/>
  <c r="L168" i="220"/>
  <c r="M168" i="220" s="1"/>
  <c r="K15" i="74"/>
  <c r="R15" i="74"/>
  <c r="AK24" i="74"/>
  <c r="H50" i="124"/>
  <c r="H51" i="124" s="1"/>
  <c r="H87" i="124"/>
  <c r="T293" i="116"/>
  <c r="K46" i="117"/>
  <c r="U212" i="117"/>
  <c r="AH212" i="117"/>
  <c r="O215" i="117"/>
  <c r="U215" i="117"/>
  <c r="AB215" i="117"/>
  <c r="O218" i="117"/>
  <c r="AB260" i="117"/>
  <c r="O280" i="117"/>
  <c r="U280" i="117"/>
  <c r="F14" i="201"/>
  <c r="F18" i="201"/>
  <c r="F34" i="201"/>
  <c r="O74" i="201"/>
  <c r="O76" i="201"/>
  <c r="E16" i="207"/>
  <c r="F16" i="206"/>
  <c r="F33" i="217"/>
  <c r="H74" i="233"/>
  <c r="I60" i="124"/>
  <c r="I61" i="124" s="1"/>
  <c r="I87" i="124"/>
  <c r="I102" i="124" s="1"/>
  <c r="H151" i="220"/>
  <c r="M151" i="220" s="1"/>
  <c r="H167" i="220"/>
  <c r="H15" i="74"/>
  <c r="AK19" i="74"/>
  <c r="F55" i="124"/>
  <c r="L55" i="124"/>
  <c r="F79" i="124"/>
  <c r="F87" i="124"/>
  <c r="F102" i="124" s="1"/>
  <c r="J67" i="124"/>
  <c r="J68" i="124" s="1"/>
  <c r="J87" i="124"/>
  <c r="E61" i="125"/>
  <c r="E63" i="125" s="1"/>
  <c r="E65" i="125" s="1"/>
  <c r="H55" i="77"/>
  <c r="Q147" i="116"/>
  <c r="T21" i="116"/>
  <c r="T46" i="116"/>
  <c r="T19" i="116" s="1"/>
  <c r="T17" i="116" s="1"/>
  <c r="X46" i="116"/>
  <c r="N203" i="116"/>
  <c r="L203" i="116"/>
  <c r="P293" i="116"/>
  <c r="S203" i="116"/>
  <c r="W203" i="116"/>
  <c r="T203" i="116"/>
  <c r="H37" i="201"/>
  <c r="N20" i="207"/>
  <c r="N28" i="207"/>
  <c r="N30" i="207"/>
  <c r="M37" i="200"/>
  <c r="F16" i="126"/>
  <c r="M57" i="115"/>
  <c r="K46" i="115"/>
  <c r="M60" i="115"/>
  <c r="F76" i="200"/>
  <c r="V12" i="201"/>
  <c r="F26" i="201"/>
  <c r="F70" i="201"/>
  <c r="K64" i="201"/>
  <c r="R64" i="201"/>
  <c r="F74" i="201"/>
  <c r="F76" i="201"/>
  <c r="F72" i="201" s="1"/>
  <c r="F80" i="201"/>
  <c r="F15" i="206"/>
  <c r="F17" i="206" s="1"/>
  <c r="C9" i="206"/>
  <c r="F29" i="124"/>
  <c r="F41" i="124" s="1"/>
  <c r="Q73" i="124"/>
  <c r="Q74" i="124" s="1"/>
  <c r="J60" i="124"/>
  <c r="J61" i="124" s="1"/>
  <c r="O67" i="124"/>
  <c r="O68" i="124" s="1"/>
  <c r="P41" i="124"/>
  <c r="M41" i="124"/>
  <c r="I41" i="124"/>
  <c r="L41" i="124"/>
  <c r="Q41" i="124"/>
  <c r="N55" i="124"/>
  <c r="J41" i="124"/>
  <c r="Q67" i="124"/>
  <c r="Q68" i="124" s="1"/>
  <c r="Q60" i="124"/>
  <c r="Q61" i="124" s="1"/>
  <c r="H55" i="124"/>
  <c r="J55" i="124"/>
  <c r="M55" i="124"/>
  <c r="G55" i="124"/>
  <c r="N41" i="124"/>
  <c r="F60" i="73"/>
  <c r="G60" i="73"/>
  <c r="K60" i="73"/>
  <c r="F51" i="125"/>
  <c r="F61" i="126"/>
  <c r="M61" i="126"/>
  <c r="K22" i="126"/>
  <c r="K57" i="126" s="1"/>
  <c r="K58" i="126" s="1"/>
  <c r="K16" i="126"/>
  <c r="K76" i="126" s="1"/>
  <c r="K61" i="126"/>
  <c r="J90" i="126"/>
  <c r="J95" i="126" s="1"/>
  <c r="J101" i="126" s="1"/>
  <c r="H81" i="126"/>
  <c r="O209" i="117"/>
  <c r="AB280" i="117"/>
  <c r="Q183" i="116"/>
  <c r="Q190" i="116"/>
  <c r="R203" i="116"/>
  <c r="S46" i="116"/>
  <c r="Q87" i="116"/>
  <c r="Q128" i="116"/>
  <c r="V136" i="116"/>
  <c r="M203" i="116"/>
  <c r="P203" i="116"/>
  <c r="P176" i="116" s="1"/>
  <c r="O203" i="116"/>
  <c r="U203" i="116"/>
  <c r="W46" i="116"/>
  <c r="Q63" i="116"/>
  <c r="X21" i="116"/>
  <c r="Q99" i="116"/>
  <c r="Q141" i="116"/>
  <c r="R293" i="116"/>
  <c r="H51" i="126"/>
  <c r="G22" i="126"/>
  <c r="G64" i="126"/>
  <c r="C23" i="206"/>
  <c r="C24" i="206" s="1"/>
  <c r="F75" i="208"/>
  <c r="F76" i="208" s="1"/>
  <c r="T74" i="207"/>
  <c r="Z84" i="117"/>
  <c r="AC84" i="117"/>
  <c r="S75" i="207"/>
  <c r="S76" i="207" s="1"/>
  <c r="M67" i="124"/>
  <c r="M68" i="124" s="1"/>
  <c r="M50" i="124"/>
  <c r="M51" i="124" s="1"/>
  <c r="J72" i="200"/>
  <c r="K75" i="207"/>
  <c r="M129" i="115"/>
  <c r="AF31" i="74"/>
  <c r="K51" i="126"/>
  <c r="O34" i="124"/>
  <c r="O41" i="124" s="1"/>
  <c r="O55" i="124"/>
  <c r="G64" i="125"/>
  <c r="X245" i="117"/>
  <c r="X243" i="117" s="1"/>
  <c r="Y248" i="117"/>
  <c r="K86" i="200"/>
  <c r="O74" i="207"/>
  <c r="H67" i="124"/>
  <c r="H68" i="124" s="1"/>
  <c r="Q45" i="124"/>
  <c r="Q46" i="124" s="1"/>
  <c r="F106" i="125"/>
  <c r="F109" i="125" s="1"/>
  <c r="Q50" i="124"/>
  <c r="Q51" i="124" s="1"/>
  <c r="Q81" i="126"/>
  <c r="Q90" i="126" s="1"/>
  <c r="K75" i="208"/>
  <c r="G16" i="126"/>
  <c r="G76" i="126" s="1"/>
  <c r="M79" i="124"/>
  <c r="J60" i="73"/>
  <c r="K93" i="73"/>
  <c r="Q57" i="116"/>
  <c r="AI183" i="117"/>
  <c r="AI188" i="117"/>
  <c r="AI189" i="117"/>
  <c r="AI191" i="117"/>
  <c r="I37" i="201"/>
  <c r="M145" i="220"/>
  <c r="M127" i="220"/>
  <c r="M141" i="220"/>
  <c r="M164" i="220"/>
  <c r="AK39" i="74"/>
  <c r="AK44" i="74" s="1"/>
  <c r="AK47" i="74" s="1"/>
  <c r="L21" i="116"/>
  <c r="F57" i="125"/>
  <c r="F58" i="125" s="1"/>
  <c r="F62" i="125" s="1"/>
  <c r="F89" i="125"/>
  <c r="F91" i="125" s="1"/>
  <c r="J57" i="126"/>
  <c r="J58" i="126" s="1"/>
  <c r="E93" i="73"/>
  <c r="H60" i="73"/>
  <c r="M60" i="73"/>
  <c r="U21" i="116"/>
  <c r="U19" i="116" s="1"/>
  <c r="U17" i="116" s="1"/>
  <c r="U15" i="116" s="1"/>
  <c r="Y21" i="116"/>
  <c r="AA46" i="116"/>
  <c r="L293" i="116"/>
  <c r="T178" i="116"/>
  <c r="T176" i="116" s="1"/>
  <c r="T174" i="116" s="1"/>
  <c r="T172" i="116" s="1"/>
  <c r="T314" i="116" s="1"/>
  <c r="T316" i="116" s="1"/>
  <c r="X178" i="116"/>
  <c r="X176" i="116" s="1"/>
  <c r="X174" i="116" s="1"/>
  <c r="X172" i="116" s="1"/>
  <c r="X314" i="116" s="1"/>
  <c r="X316" i="116" s="1"/>
  <c r="L194" i="117"/>
  <c r="R37" i="201"/>
  <c r="J22" i="201"/>
  <c r="R83" i="201"/>
  <c r="C66" i="205" s="1"/>
  <c r="B34" i="205"/>
  <c r="F52" i="201"/>
  <c r="B12" i="205" s="1"/>
  <c r="U64" i="201"/>
  <c r="U83" i="201" s="1"/>
  <c r="U86" i="201" s="1"/>
  <c r="V66" i="201"/>
  <c r="T24" i="221"/>
  <c r="R17" i="74"/>
  <c r="AE22" i="74"/>
  <c r="AE24" i="74" s="1"/>
  <c r="J21" i="115"/>
  <c r="P55" i="124"/>
  <c r="D55" i="77"/>
  <c r="J66" i="200"/>
  <c r="J64" i="200" s="1"/>
  <c r="J83" i="200" s="1"/>
  <c r="D45" i="205" s="1"/>
  <c r="E34" i="205"/>
  <c r="F34" i="205" s="1"/>
  <c r="O14" i="201"/>
  <c r="O12" i="201" s="1"/>
  <c r="M12" i="201"/>
  <c r="G37" i="201"/>
  <c r="L37" i="201"/>
  <c r="L86" i="201" s="1"/>
  <c r="I9" i="206"/>
  <c r="T40" i="221"/>
  <c r="AH280" i="117"/>
  <c r="AE302" i="117"/>
  <c r="L308" i="117"/>
  <c r="R308" i="117"/>
  <c r="V308" i="117" s="1"/>
  <c r="F75" i="200"/>
  <c r="I64" i="200"/>
  <c r="F34" i="200"/>
  <c r="F26" i="200"/>
  <c r="K37" i="201"/>
  <c r="Q37" i="201"/>
  <c r="F20" i="201"/>
  <c r="F12" i="201" s="1"/>
  <c r="O24" i="201"/>
  <c r="S22" i="201"/>
  <c r="S37" i="201" s="1"/>
  <c r="P83" i="201"/>
  <c r="S46" i="201"/>
  <c r="F50" i="201"/>
  <c r="V46" i="201"/>
  <c r="O58" i="201"/>
  <c r="C18" i="205" s="1"/>
  <c r="M66" i="201"/>
  <c r="O77" i="201"/>
  <c r="E25" i="207"/>
  <c r="E28" i="207"/>
  <c r="N44" i="207"/>
  <c r="N46" i="207"/>
  <c r="N52" i="207"/>
  <c r="N55" i="207"/>
  <c r="N59" i="207"/>
  <c r="N64" i="207"/>
  <c r="N68" i="207"/>
  <c r="E54" i="208"/>
  <c r="E57" i="208"/>
  <c r="M142" i="115"/>
  <c r="H143" i="220"/>
  <c r="M143" i="220" s="1"/>
  <c r="T28" i="221"/>
  <c r="E74" i="233"/>
  <c r="F74" i="233"/>
  <c r="E46" i="207"/>
  <c r="E52" i="207"/>
  <c r="E55" i="207"/>
  <c r="E59" i="207"/>
  <c r="E64" i="207"/>
  <c r="E68" i="207"/>
  <c r="E20" i="208"/>
  <c r="H155" i="220"/>
  <c r="M155" i="220" s="1"/>
  <c r="T19" i="221"/>
  <c r="T32" i="221"/>
  <c r="D74" i="233"/>
  <c r="G74" i="233"/>
  <c r="P37" i="201"/>
  <c r="T37" i="201"/>
  <c r="F24" i="201"/>
  <c r="F28" i="201"/>
  <c r="F30" i="201"/>
  <c r="O34" i="201"/>
  <c r="F54" i="201"/>
  <c r="F56" i="201"/>
  <c r="B17" i="205" s="1"/>
  <c r="H64" i="201"/>
  <c r="H83" i="201" s="1"/>
  <c r="G64" i="201"/>
  <c r="G83" i="201" s="1"/>
  <c r="M72" i="201"/>
  <c r="O80" i="201"/>
  <c r="E17" i="207"/>
  <c r="N22" i="207"/>
  <c r="L42" i="207"/>
  <c r="L71" i="207" s="1"/>
  <c r="L75" i="207" s="1"/>
  <c r="H147" i="220"/>
  <c r="M147" i="220" s="1"/>
  <c r="H139" i="220"/>
  <c r="H135" i="220"/>
  <c r="M135" i="220" s="1"/>
  <c r="H159" i="220"/>
  <c r="D169" i="219"/>
  <c r="T11" i="221"/>
  <c r="T36" i="221"/>
  <c r="E169" i="220"/>
  <c r="K169" i="220"/>
  <c r="L136" i="220"/>
  <c r="D14" i="236"/>
  <c r="J14" i="236"/>
  <c r="E24" i="206"/>
  <c r="I74" i="202"/>
  <c r="I60" i="204"/>
  <c r="I58" i="204" s="1"/>
  <c r="L178" i="116"/>
  <c r="L176" i="116" s="1"/>
  <c r="L174" i="116" s="1"/>
  <c r="P178" i="116"/>
  <c r="V293" i="116"/>
  <c r="R75" i="207"/>
  <c r="J74" i="207"/>
  <c r="J75" i="207"/>
  <c r="P74" i="207"/>
  <c r="F76" i="207"/>
  <c r="T75" i="207"/>
  <c r="I11" i="207"/>
  <c r="N13" i="207"/>
  <c r="E22" i="207"/>
  <c r="N25" i="207"/>
  <c r="E49" i="207"/>
  <c r="E57" i="207"/>
  <c r="E66" i="207"/>
  <c r="Q75" i="207"/>
  <c r="Q76" i="207" s="1"/>
  <c r="N18" i="207"/>
  <c r="E30" i="207"/>
  <c r="E54" i="207"/>
  <c r="E61" i="207"/>
  <c r="U42" i="207"/>
  <c r="U71" i="207" s="1"/>
  <c r="E30" i="208"/>
  <c r="E41" i="124"/>
  <c r="P56" i="124"/>
  <c r="F96" i="125"/>
  <c r="E51" i="125"/>
  <c r="F77" i="125"/>
  <c r="G93" i="73"/>
  <c r="M93" i="73"/>
  <c r="J93" i="73"/>
  <c r="F93" i="73"/>
  <c r="H93" i="73"/>
  <c r="L60" i="73"/>
  <c r="L93" i="73"/>
  <c r="G14" i="236"/>
  <c r="J13" i="122"/>
  <c r="E39" i="235"/>
  <c r="E46" i="235" s="1"/>
  <c r="G42" i="235"/>
  <c r="AE37" i="74"/>
  <c r="AF37" i="74"/>
  <c r="AB44" i="74"/>
  <c r="U37" i="74"/>
  <c r="AE17" i="74"/>
  <c r="AE19" i="74" s="1"/>
  <c r="N24" i="74"/>
  <c r="AH23" i="74"/>
  <c r="O39" i="74"/>
  <c r="O44" i="74" s="1"/>
  <c r="U19" i="74"/>
  <c r="Q24" i="74"/>
  <c r="M138" i="220"/>
  <c r="M159" i="220"/>
  <c r="G43" i="220"/>
  <c r="G85" i="220"/>
  <c r="M108" i="115"/>
  <c r="L21" i="115"/>
  <c r="T17" i="221"/>
  <c r="T39" i="221"/>
  <c r="T43" i="221"/>
  <c r="T18" i="221"/>
  <c r="D33" i="217"/>
  <c r="D22" i="206"/>
  <c r="D24" i="206" s="1"/>
  <c r="G74" i="208"/>
  <c r="G22" i="206"/>
  <c r="I22" i="206" s="1"/>
  <c r="J74" i="208"/>
  <c r="E13" i="208"/>
  <c r="E44" i="208"/>
  <c r="E16" i="208"/>
  <c r="I42" i="208"/>
  <c r="I71" i="208" s="1"/>
  <c r="I75" i="208" s="1"/>
  <c r="E59" i="208"/>
  <c r="E68" i="208"/>
  <c r="E55" i="208"/>
  <c r="I11" i="208"/>
  <c r="I33" i="208" s="1"/>
  <c r="E22" i="208"/>
  <c r="E28" i="208"/>
  <c r="E49" i="208"/>
  <c r="E61" i="208"/>
  <c r="G23" i="206"/>
  <c r="J75" i="208"/>
  <c r="L11" i="208"/>
  <c r="L33" i="208" s="1"/>
  <c r="L74" i="208" s="1"/>
  <c r="E25" i="208"/>
  <c r="E52" i="208"/>
  <c r="H74" i="208"/>
  <c r="H76" i="208" s="1"/>
  <c r="G75" i="208"/>
  <c r="K74" i="208"/>
  <c r="K76" i="208" s="1"/>
  <c r="L42" i="208"/>
  <c r="L71" i="208" s="1"/>
  <c r="L75" i="208" s="1"/>
  <c r="J37" i="200"/>
  <c r="F32" i="200"/>
  <c r="I37" i="200"/>
  <c r="F20" i="200"/>
  <c r="F16" i="200"/>
  <c r="F80" i="200"/>
  <c r="F77" i="200"/>
  <c r="F70" i="200"/>
  <c r="F66" i="200" s="1"/>
  <c r="L70" i="204"/>
  <c r="J21" i="204"/>
  <c r="G70" i="204"/>
  <c r="L11" i="204"/>
  <c r="L21" i="204"/>
  <c r="J70" i="204"/>
  <c r="H64" i="200"/>
  <c r="H83" i="200" s="1"/>
  <c r="M64" i="200"/>
  <c r="M83" i="200" s="1"/>
  <c r="F73" i="200"/>
  <c r="F28" i="200"/>
  <c r="H37" i="200"/>
  <c r="F18" i="200"/>
  <c r="I83" i="200"/>
  <c r="L86" i="200"/>
  <c r="F52" i="200"/>
  <c r="D12" i="205" s="1"/>
  <c r="F30" i="200"/>
  <c r="F58" i="200"/>
  <c r="D18" i="205" s="1"/>
  <c r="E18" i="205" s="1"/>
  <c r="F18" i="205" s="1"/>
  <c r="G86" i="200"/>
  <c r="J102" i="126"/>
  <c r="J106" i="126"/>
  <c r="J109" i="126" s="1"/>
  <c r="J121" i="126"/>
  <c r="J96" i="126"/>
  <c r="AT23" i="74"/>
  <c r="AN23" i="74"/>
  <c r="W81" i="126"/>
  <c r="W90" i="126" s="1"/>
  <c r="AH22" i="74"/>
  <c r="N33" i="74"/>
  <c r="N39" i="74" s="1"/>
  <c r="N44" i="74" s="1"/>
  <c r="N47" i="74" s="1"/>
  <c r="L39" i="74"/>
  <c r="L44" i="74" s="1"/>
  <c r="S33" i="74"/>
  <c r="S39" i="74" s="1"/>
  <c r="S44" i="74" s="1"/>
  <c r="D39" i="74"/>
  <c r="D44" i="74" s="1"/>
  <c r="D47" i="74" s="1"/>
  <c r="I45" i="124"/>
  <c r="I46" i="124" s="1"/>
  <c r="P78" i="124"/>
  <c r="M60" i="124"/>
  <c r="M61" i="124" s="1"/>
  <c r="M73" i="124"/>
  <c r="M74" i="124" s="1"/>
  <c r="M45" i="124"/>
  <c r="M46" i="124" s="1"/>
  <c r="H79" i="124"/>
  <c r="H60" i="124"/>
  <c r="H61" i="124" s="1"/>
  <c r="H73" i="124"/>
  <c r="H74" i="124" s="1"/>
  <c r="H45" i="124"/>
  <c r="H46" i="124" s="1"/>
  <c r="N73" i="124"/>
  <c r="N74" i="124" s="1"/>
  <c r="N60" i="124"/>
  <c r="N61" i="124" s="1"/>
  <c r="N45" i="124"/>
  <c r="N46" i="124" s="1"/>
  <c r="N67" i="124"/>
  <c r="N68" i="124" s="1"/>
  <c r="N50" i="124"/>
  <c r="N51" i="124" s="1"/>
  <c r="N79" i="124"/>
  <c r="E50" i="124"/>
  <c r="E51" i="124" s="1"/>
  <c r="E73" i="124"/>
  <c r="E74" i="124" s="1"/>
  <c r="I67" i="124"/>
  <c r="I68" i="124" s="1"/>
  <c r="I73" i="124"/>
  <c r="I74" i="124" s="1"/>
  <c r="I50" i="124"/>
  <c r="I51" i="124" s="1"/>
  <c r="M26" i="115"/>
  <c r="E45" i="124"/>
  <c r="E46" i="124" s="1"/>
  <c r="I79" i="124"/>
  <c r="O60" i="124"/>
  <c r="O61" i="124" s="1"/>
  <c r="O50" i="124"/>
  <c r="O51" i="124" s="1"/>
  <c r="O79" i="124"/>
  <c r="F50" i="124"/>
  <c r="F51" i="124" s="1"/>
  <c r="F73" i="124"/>
  <c r="F74" i="124" s="1"/>
  <c r="F67" i="124"/>
  <c r="F68" i="124" s="1"/>
  <c r="F60" i="124"/>
  <c r="F61" i="124" s="1"/>
  <c r="F45" i="124"/>
  <c r="F46" i="124" s="1"/>
  <c r="J73" i="124"/>
  <c r="J74" i="124" s="1"/>
  <c r="J45" i="124"/>
  <c r="J46" i="124" s="1"/>
  <c r="J79" i="124"/>
  <c r="J50" i="124"/>
  <c r="J51" i="124" s="1"/>
  <c r="F51" i="126"/>
  <c r="F57" i="126"/>
  <c r="F58" i="126" s="1"/>
  <c r="F62" i="202"/>
  <c r="F81" i="202" s="1"/>
  <c r="F84" i="202" s="1"/>
  <c r="M88" i="115"/>
  <c r="E79" i="124"/>
  <c r="E60" i="124"/>
  <c r="E61" i="124" s="1"/>
  <c r="G41" i="124"/>
  <c r="G56" i="124" s="1"/>
  <c r="H41" i="124"/>
  <c r="L79" i="124"/>
  <c r="L50" i="124"/>
  <c r="L51" i="124" s="1"/>
  <c r="L60" i="124"/>
  <c r="L61" i="124" s="1"/>
  <c r="L73" i="124"/>
  <c r="L74" i="124" s="1"/>
  <c r="Q14" i="134"/>
  <c r="R35" i="74"/>
  <c r="J136" i="117"/>
  <c r="G53" i="125"/>
  <c r="G54" i="125" s="1"/>
  <c r="M22" i="126"/>
  <c r="M57" i="126" s="1"/>
  <c r="M58" i="126" s="1"/>
  <c r="F55" i="77"/>
  <c r="R22" i="74"/>
  <c r="I57" i="126"/>
  <c r="I58" i="126" s="1"/>
  <c r="J55" i="77"/>
  <c r="P86" i="201"/>
  <c r="G13" i="122"/>
  <c r="U136" i="116"/>
  <c r="Y136" i="116"/>
  <c r="U178" i="116"/>
  <c r="K19" i="117"/>
  <c r="M21" i="117"/>
  <c r="L212" i="117"/>
  <c r="R212" i="117"/>
  <c r="AE212" i="117"/>
  <c r="AI212" i="117" s="1"/>
  <c r="AI213" i="117"/>
  <c r="Y215" i="117"/>
  <c r="R221" i="117"/>
  <c r="V223" i="117"/>
  <c r="AI232" i="117"/>
  <c r="AI233" i="117"/>
  <c r="V241" i="117"/>
  <c r="U289" i="117"/>
  <c r="AH302" i="117"/>
  <c r="O308" i="117"/>
  <c r="U308" i="117"/>
  <c r="AH308" i="117"/>
  <c r="AH297" i="117" s="1"/>
  <c r="K21" i="115"/>
  <c r="M48" i="115"/>
  <c r="J12" i="201"/>
  <c r="M22" i="201"/>
  <c r="M37" i="201" s="1"/>
  <c r="O28" i="201"/>
  <c r="F32" i="201"/>
  <c r="K83" i="201"/>
  <c r="K86" i="201" s="1"/>
  <c r="O48" i="201"/>
  <c r="O52" i="201"/>
  <c r="O75" i="201"/>
  <c r="V72" i="201"/>
  <c r="V64" i="201" s="1"/>
  <c r="V83" i="201" s="1"/>
  <c r="M33" i="115"/>
  <c r="M120" i="115"/>
  <c r="B33" i="205"/>
  <c r="C11" i="205"/>
  <c r="J66" i="201"/>
  <c r="F67" i="201"/>
  <c r="S72" i="201"/>
  <c r="O73" i="201"/>
  <c r="R11" i="207"/>
  <c r="R33" i="207" s="1"/>
  <c r="N17" i="207"/>
  <c r="N11" i="207" s="1"/>
  <c r="H8" i="206"/>
  <c r="I8" i="206" s="1"/>
  <c r="I10" i="206" s="1"/>
  <c r="K74" i="207"/>
  <c r="K76" i="207" s="1"/>
  <c r="E45" i="207"/>
  <c r="I42" i="207"/>
  <c r="I71" i="207" s="1"/>
  <c r="I75" i="207" s="1"/>
  <c r="M178" i="116"/>
  <c r="M176" i="116" s="1"/>
  <c r="M174" i="116" s="1"/>
  <c r="S178" i="116"/>
  <c r="S176" i="116" s="1"/>
  <c r="W178" i="116"/>
  <c r="W176" i="116" s="1"/>
  <c r="W174" i="116" s="1"/>
  <c r="Z136" i="117"/>
  <c r="AB136" i="117" s="1"/>
  <c r="AA136" i="117"/>
  <c r="AG21" i="117"/>
  <c r="J182" i="117"/>
  <c r="P182" i="117"/>
  <c r="W182" i="117"/>
  <c r="M100" i="115"/>
  <c r="F54" i="200"/>
  <c r="D13" i="205" s="1"/>
  <c r="E13" i="205" s="1"/>
  <c r="F13" i="205" s="1"/>
  <c r="F48" i="200"/>
  <c r="V22" i="201"/>
  <c r="V37" i="201" s="1"/>
  <c r="O32" i="201"/>
  <c r="B32" i="205"/>
  <c r="B43" i="205" s="1"/>
  <c r="C10" i="205"/>
  <c r="C35" i="205"/>
  <c r="O54" i="201"/>
  <c r="S66" i="201"/>
  <c r="S64" i="201" s="1"/>
  <c r="S83" i="201" s="1"/>
  <c r="D8" i="206"/>
  <c r="F8" i="206" s="1"/>
  <c r="G74" i="207"/>
  <c r="G76" i="207" s="1"/>
  <c r="E13" i="207"/>
  <c r="L11" i="207"/>
  <c r="L33" i="207" s="1"/>
  <c r="L74" i="207" s="1"/>
  <c r="L147" i="117"/>
  <c r="V147" i="117" s="1"/>
  <c r="AC207" i="117"/>
  <c r="V291" i="117"/>
  <c r="V295" i="117"/>
  <c r="V304" i="117"/>
  <c r="AI311" i="117"/>
  <c r="F56" i="200"/>
  <c r="D17" i="205" s="1"/>
  <c r="E17" i="205" s="1"/>
  <c r="F17" i="205" s="1"/>
  <c r="J46" i="201"/>
  <c r="M46" i="201"/>
  <c r="C33" i="205"/>
  <c r="E33" i="205" s="1"/>
  <c r="F33" i="205" s="1"/>
  <c r="O50" i="201"/>
  <c r="J72" i="201"/>
  <c r="U33" i="207"/>
  <c r="E18" i="207"/>
  <c r="K137" i="115"/>
  <c r="M139" i="220"/>
  <c r="M134" i="220"/>
  <c r="F23" i="206"/>
  <c r="H60" i="232"/>
  <c r="H17" i="206"/>
  <c r="C12" i="205"/>
  <c r="L137" i="115"/>
  <c r="L169" i="220"/>
  <c r="C169" i="219"/>
  <c r="G169" i="219"/>
  <c r="H50" i="220"/>
  <c r="T8" i="221"/>
  <c r="E49" i="235"/>
  <c r="E45" i="235"/>
  <c r="H8" i="220"/>
  <c r="C33" i="217"/>
  <c r="E20" i="226"/>
  <c r="E20" i="230"/>
  <c r="E169" i="219"/>
  <c r="D169" i="220"/>
  <c r="J169" i="220"/>
  <c r="S44" i="221"/>
  <c r="F29" i="218"/>
  <c r="E22" i="226"/>
  <c r="E22" i="230"/>
  <c r="H127" i="220"/>
  <c r="F169" i="220"/>
  <c r="G136" i="220"/>
  <c r="H136" i="220" s="1"/>
  <c r="M136" i="220" s="1"/>
  <c r="K73" i="233"/>
  <c r="F43" i="235"/>
  <c r="F169" i="219"/>
  <c r="G127" i="220"/>
  <c r="C169" i="220"/>
  <c r="I169" i="220"/>
  <c r="K44" i="221"/>
  <c r="E43" i="235"/>
  <c r="H70" i="204"/>
  <c r="E60" i="205"/>
  <c r="F60" i="205" s="1"/>
  <c r="L11" i="202"/>
  <c r="O178" i="116"/>
  <c r="Q42" i="116"/>
  <c r="Q48" i="116"/>
  <c r="Q54" i="116"/>
  <c r="S21" i="116"/>
  <c r="S19" i="116" s="1"/>
  <c r="S17" i="116" s="1"/>
  <c r="W21" i="116"/>
  <c r="W19" i="116" s="1"/>
  <c r="W17" i="116" s="1"/>
  <c r="AA21" i="116"/>
  <c r="X136" i="116"/>
  <c r="N178" i="116"/>
  <c r="R178" i="116"/>
  <c r="R176" i="116" s="1"/>
  <c r="R174" i="116" s="1"/>
  <c r="V178" i="116"/>
  <c r="V176" i="116" s="1"/>
  <c r="V174" i="116" s="1"/>
  <c r="V172" i="116" s="1"/>
  <c r="V314" i="116" s="1"/>
  <c r="V316" i="116" s="1"/>
  <c r="R21" i="116"/>
  <c r="V21" i="116"/>
  <c r="Z21" i="116"/>
  <c r="H11" i="202"/>
  <c r="I52" i="202"/>
  <c r="G35" i="235"/>
  <c r="G17" i="235"/>
  <c r="D39" i="235"/>
  <c r="F39" i="235"/>
  <c r="G40" i="235"/>
  <c r="C39" i="235"/>
  <c r="D43" i="235"/>
  <c r="H43" i="235" s="1"/>
  <c r="G13" i="204"/>
  <c r="H11" i="204"/>
  <c r="H21" i="204"/>
  <c r="G23" i="204"/>
  <c r="G21" i="204" s="1"/>
  <c r="I13" i="202"/>
  <c r="J11" i="202"/>
  <c r="I29" i="204"/>
  <c r="G13" i="202"/>
  <c r="G21" i="202"/>
  <c r="K60" i="204"/>
  <c r="K58" i="204" s="1"/>
  <c r="K50" i="204"/>
  <c r="K52" i="204"/>
  <c r="F62" i="204"/>
  <c r="F81" i="204" s="1"/>
  <c r="F84" i="204" s="1"/>
  <c r="K27" i="202"/>
  <c r="K17" i="202"/>
  <c r="K31" i="202"/>
  <c r="L21" i="202"/>
  <c r="K46" i="202"/>
  <c r="K15" i="204"/>
  <c r="J11" i="204"/>
  <c r="I23" i="202"/>
  <c r="H21" i="202"/>
  <c r="J21" i="202"/>
  <c r="I65" i="204"/>
  <c r="I13" i="204"/>
  <c r="I19" i="204"/>
  <c r="I25" i="204"/>
  <c r="I27" i="204"/>
  <c r="I31" i="204"/>
  <c r="I33" i="204"/>
  <c r="I72" i="204"/>
  <c r="I73" i="204"/>
  <c r="I74" i="204"/>
  <c r="I75" i="204"/>
  <c r="I76" i="204"/>
  <c r="I78" i="204"/>
  <c r="K54" i="202"/>
  <c r="E55" i="205"/>
  <c r="F55" i="205" s="1"/>
  <c r="I15" i="204"/>
  <c r="L64" i="202"/>
  <c r="E10" i="206"/>
  <c r="E25" i="206" s="1"/>
  <c r="C43" i="205"/>
  <c r="B64" i="205"/>
  <c r="C64" i="205"/>
  <c r="K74" i="202"/>
  <c r="K13" i="202"/>
  <c r="I75" i="202"/>
  <c r="K48" i="202"/>
  <c r="I71" i="202"/>
  <c r="E32" i="205"/>
  <c r="F32" i="205" s="1"/>
  <c r="E39" i="205"/>
  <c r="F39" i="205" s="1"/>
  <c r="E54" i="205"/>
  <c r="F54" i="205" s="1"/>
  <c r="E61" i="205"/>
  <c r="F61" i="205" s="1"/>
  <c r="E56" i="205"/>
  <c r="F56" i="205" s="1"/>
  <c r="K75" i="202"/>
  <c r="H24" i="206"/>
  <c r="D64" i="205"/>
  <c r="I23" i="204"/>
  <c r="K50" i="202"/>
  <c r="K76" i="202"/>
  <c r="K52" i="202"/>
  <c r="I56" i="202"/>
  <c r="E17" i="206"/>
  <c r="I33" i="202"/>
  <c r="K19" i="204"/>
  <c r="K23" i="204"/>
  <c r="I25" i="202"/>
  <c r="I15" i="202"/>
  <c r="L36" i="204"/>
  <c r="K25" i="204"/>
  <c r="K27" i="204"/>
  <c r="K33" i="204"/>
  <c r="I46" i="204"/>
  <c r="I48" i="204"/>
  <c r="I19" i="202"/>
  <c r="I17" i="202"/>
  <c r="I68" i="202"/>
  <c r="I64" i="202" s="1"/>
  <c r="K61" i="233"/>
  <c r="K66" i="233"/>
  <c r="K69" i="233"/>
  <c r="K67" i="233"/>
  <c r="K62" i="233"/>
  <c r="K65" i="233"/>
  <c r="K53" i="233"/>
  <c r="C74" i="233"/>
  <c r="K68" i="233"/>
  <c r="K71" i="233"/>
  <c r="K32" i="233"/>
  <c r="K95" i="233"/>
  <c r="K63" i="233"/>
  <c r="K64" i="233"/>
  <c r="K70" i="233"/>
  <c r="K72" i="233"/>
  <c r="D15" i="134"/>
  <c r="P15" i="134"/>
  <c r="M15" i="134"/>
  <c r="Q11" i="134"/>
  <c r="AS11" i="134" s="1"/>
  <c r="J15" i="134"/>
  <c r="Q13" i="134"/>
  <c r="Q12" i="134"/>
  <c r="AA46" i="117"/>
  <c r="AC46" i="117"/>
  <c r="AD46" i="117"/>
  <c r="V186" i="117"/>
  <c r="V189" i="117"/>
  <c r="V190" i="117"/>
  <c r="AI190" i="117"/>
  <c r="V191" i="117"/>
  <c r="V192" i="117"/>
  <c r="AI192" i="117"/>
  <c r="V193" i="117"/>
  <c r="AI193" i="117"/>
  <c r="O194" i="117"/>
  <c r="U194" i="117"/>
  <c r="AH194" i="117"/>
  <c r="AH182" i="117" s="1"/>
  <c r="V195" i="117"/>
  <c r="AI195" i="117"/>
  <c r="AI196" i="117"/>
  <c r="V197" i="117"/>
  <c r="AI197" i="117"/>
  <c r="V198" i="117"/>
  <c r="AI198" i="117"/>
  <c r="V199" i="117"/>
  <c r="AI199" i="117"/>
  <c r="V200" i="117"/>
  <c r="AI200" i="117"/>
  <c r="O203" i="117"/>
  <c r="U203" i="117"/>
  <c r="V205" i="117"/>
  <c r="AB209" i="117"/>
  <c r="AH209" i="117"/>
  <c r="AI210" i="117"/>
  <c r="V249" i="117"/>
  <c r="AI250" i="117"/>
  <c r="AI251" i="117"/>
  <c r="V254" i="117"/>
  <c r="O260" i="117"/>
  <c r="U260" i="117"/>
  <c r="AH260" i="117"/>
  <c r="V263" i="117"/>
  <c r="V283" i="117"/>
  <c r="AI283" i="117"/>
  <c r="U248" i="117"/>
  <c r="N136" i="117"/>
  <c r="P84" i="117"/>
  <c r="Q46" i="117"/>
  <c r="T21" i="117"/>
  <c r="T46" i="117"/>
  <c r="W21" i="117"/>
  <c r="Y21" i="117" s="1"/>
  <c r="Y212" i="117"/>
  <c r="L215" i="117"/>
  <c r="R215" i="117"/>
  <c r="AE215" i="117"/>
  <c r="L218" i="117"/>
  <c r="L221" i="117"/>
  <c r="AE221" i="117"/>
  <c r="L224" i="117"/>
  <c r="Y224" i="117"/>
  <c r="L228" i="117"/>
  <c r="R228" i="117"/>
  <c r="Y228" i="117"/>
  <c r="AE228" i="117"/>
  <c r="L141" i="117"/>
  <c r="V141" i="117" s="1"/>
  <c r="Y194" i="117"/>
  <c r="L203" i="117"/>
  <c r="AH215" i="117"/>
  <c r="AB218" i="117"/>
  <c r="O221" i="117"/>
  <c r="U221" i="117"/>
  <c r="AB221" i="117"/>
  <c r="V222" i="117"/>
  <c r="O224" i="117"/>
  <c r="O228" i="117"/>
  <c r="V235" i="117"/>
  <c r="V246" i="117"/>
  <c r="L248" i="117"/>
  <c r="L260" i="117"/>
  <c r="R260" i="117"/>
  <c r="Y260" i="117"/>
  <c r="AE260" i="117"/>
  <c r="L280" i="117"/>
  <c r="Y280" i="117"/>
  <c r="AE280" i="117"/>
  <c r="Q21" i="117"/>
  <c r="Y187" i="117"/>
  <c r="X182" i="117"/>
  <c r="Z46" i="117"/>
  <c r="R248" i="117"/>
  <c r="N182" i="117"/>
  <c r="AA182" i="117"/>
  <c r="AH203" i="117"/>
  <c r="AI204" i="117"/>
  <c r="V220" i="117"/>
  <c r="AI223" i="117"/>
  <c r="AI225" i="117"/>
  <c r="AI229" i="117"/>
  <c r="V231" i="117"/>
  <c r="V232" i="117"/>
  <c r="AI237" i="117"/>
  <c r="AI239" i="117"/>
  <c r="AI241" i="117"/>
  <c r="V247" i="117"/>
  <c r="AI247" i="117"/>
  <c r="AB248" i="117"/>
  <c r="L285" i="117"/>
  <c r="AG207" i="117"/>
  <c r="AH207" i="117" s="1"/>
  <c r="Y302" i="117"/>
  <c r="L119" i="117"/>
  <c r="V119" i="117" s="1"/>
  <c r="M46" i="117"/>
  <c r="O46" i="117" s="1"/>
  <c r="N46" i="117"/>
  <c r="V213" i="117"/>
  <c r="V214" i="117"/>
  <c r="AI214" i="117"/>
  <c r="V215" i="117"/>
  <c r="V216" i="117"/>
  <c r="AI216" i="117"/>
  <c r="V217" i="117"/>
  <c r="AI217" i="117"/>
  <c r="X207" i="117"/>
  <c r="V219" i="117"/>
  <c r="R224" i="117"/>
  <c r="AE224" i="117"/>
  <c r="AI249" i="117"/>
  <c r="V250" i="117"/>
  <c r="V251" i="117"/>
  <c r="V252" i="117"/>
  <c r="AI252" i="117"/>
  <c r="AI254" i="117"/>
  <c r="V262" i="117"/>
  <c r="AI262" i="117"/>
  <c r="AI263" i="117"/>
  <c r="V282" i="117"/>
  <c r="V293" i="117"/>
  <c r="AI300" i="117"/>
  <c r="V301" i="117"/>
  <c r="AI301" i="117"/>
  <c r="AI303" i="117"/>
  <c r="AI305" i="117"/>
  <c r="V307" i="117"/>
  <c r="AI307" i="117"/>
  <c r="V309" i="117"/>
  <c r="AI309" i="117"/>
  <c r="V310" i="117"/>
  <c r="AI310" i="117"/>
  <c r="V311" i="117"/>
  <c r="V312" i="117"/>
  <c r="S21" i="117"/>
  <c r="U21" i="117" s="1"/>
  <c r="AD21" i="117"/>
  <c r="AF21" i="117"/>
  <c r="AH21" i="117" s="1"/>
  <c r="AE187" i="117"/>
  <c r="AE182" i="117" s="1"/>
  <c r="AC182" i="117"/>
  <c r="O187" i="117"/>
  <c r="M182" i="117"/>
  <c r="AB187" i="117"/>
  <c r="Z182" i="117"/>
  <c r="Y285" i="117"/>
  <c r="AB245" i="117"/>
  <c r="L289" i="117"/>
  <c r="T182" i="117"/>
  <c r="T180" i="117" s="1"/>
  <c r="T178" i="117" s="1"/>
  <c r="T176" i="117" s="1"/>
  <c r="T318" i="117" s="1"/>
  <c r="T320" i="117" s="1"/>
  <c r="AG182" i="117"/>
  <c r="AB203" i="117"/>
  <c r="V204" i="117"/>
  <c r="AI205" i="117"/>
  <c r="M207" i="117"/>
  <c r="AI220" i="117"/>
  <c r="AI222" i="117"/>
  <c r="V229" i="117"/>
  <c r="AI230" i="117"/>
  <c r="AI231" i="117"/>
  <c r="V233" i="117"/>
  <c r="AI235" i="117"/>
  <c r="AI246" i="117"/>
  <c r="L302" i="117"/>
  <c r="L297" i="117" s="1"/>
  <c r="AA207" i="117"/>
  <c r="V183" i="117"/>
  <c r="R289" i="117"/>
  <c r="AH248" i="117"/>
  <c r="U187" i="117"/>
  <c r="U182" i="117" s="1"/>
  <c r="J245" i="117"/>
  <c r="Z243" i="117"/>
  <c r="AB243" i="117" s="1"/>
  <c r="K136" i="117"/>
  <c r="N21" i="117"/>
  <c r="P21" i="117"/>
  <c r="R21" i="117" s="1"/>
  <c r="S136" i="117"/>
  <c r="T136" i="117"/>
  <c r="X21" i="117"/>
  <c r="Z21" i="117"/>
  <c r="AB21" i="117" s="1"/>
  <c r="AA21" i="117"/>
  <c r="AC21" i="117"/>
  <c r="AF136" i="117"/>
  <c r="AG136" i="117"/>
  <c r="V184" i="117"/>
  <c r="AI184" i="117"/>
  <c r="V185" i="117"/>
  <c r="AI186" i="117"/>
  <c r="S182" i="117"/>
  <c r="AF182" i="117"/>
  <c r="AF180" i="117" s="1"/>
  <c r="AF178" i="117" s="1"/>
  <c r="R203" i="117"/>
  <c r="V208" i="117"/>
  <c r="AI208" i="117"/>
  <c r="K207" i="117"/>
  <c r="K180" i="117" s="1"/>
  <c r="K178" i="117" s="1"/>
  <c r="K176" i="117" s="1"/>
  <c r="K318" i="117" s="1"/>
  <c r="K320" i="117" s="1"/>
  <c r="Q207" i="117"/>
  <c r="Q180" i="117" s="1"/>
  <c r="AH218" i="117"/>
  <c r="U224" i="117"/>
  <c r="AB224" i="117"/>
  <c r="AH224" i="117"/>
  <c r="AB228" i="117"/>
  <c r="O248" i="117"/>
  <c r="V287" i="117"/>
  <c r="AI287" i="117"/>
  <c r="G19" i="202"/>
  <c r="K56" i="202"/>
  <c r="G48" i="202"/>
  <c r="I27" i="202"/>
  <c r="K60" i="202"/>
  <c r="K58" i="202" s="1"/>
  <c r="G54" i="202"/>
  <c r="K56" i="204"/>
  <c r="H64" i="204"/>
  <c r="I50" i="204"/>
  <c r="I50" i="202"/>
  <c r="K23" i="202"/>
  <c r="E42" i="230"/>
  <c r="E43" i="230" s="1"/>
  <c r="E44" i="230" s="1"/>
  <c r="E48" i="230" s="1"/>
  <c r="E50" i="230" s="1"/>
  <c r="C17" i="206"/>
  <c r="L70" i="202"/>
  <c r="H58" i="204"/>
  <c r="I68" i="204"/>
  <c r="K54" i="204"/>
  <c r="K31" i="204"/>
  <c r="K19" i="202"/>
  <c r="K25" i="202"/>
  <c r="H44" i="202"/>
  <c r="I72" i="202"/>
  <c r="J44" i="202"/>
  <c r="H64" i="202"/>
  <c r="D13" i="122"/>
  <c r="K65" i="202"/>
  <c r="K64" i="202" s="1"/>
  <c r="G64" i="202"/>
  <c r="K29" i="202"/>
  <c r="I29" i="202"/>
  <c r="G46" i="202"/>
  <c r="I60" i="202"/>
  <c r="I58" i="202" s="1"/>
  <c r="I71" i="204"/>
  <c r="K48" i="204"/>
  <c r="I56" i="204"/>
  <c r="K29" i="204"/>
  <c r="K73" i="202"/>
  <c r="G70" i="202"/>
  <c r="G10" i="206"/>
  <c r="G25" i="206" s="1"/>
  <c r="K72" i="202"/>
  <c r="I31" i="202"/>
  <c r="J70" i="202"/>
  <c r="L64" i="204"/>
  <c r="I52" i="204"/>
  <c r="H44" i="204"/>
  <c r="E11" i="205"/>
  <c r="F11" i="205" s="1"/>
  <c r="D17" i="206"/>
  <c r="K15" i="202"/>
  <c r="G60" i="202"/>
  <c r="G58" i="202" s="1"/>
  <c r="I73" i="202"/>
  <c r="K46" i="204"/>
  <c r="H70" i="202"/>
  <c r="I54" i="204"/>
  <c r="E35" i="205"/>
  <c r="F35" i="205" s="1"/>
  <c r="E40" i="205"/>
  <c r="F40" i="205" s="1"/>
  <c r="E53" i="205"/>
  <c r="M13" i="122"/>
  <c r="G59" i="232"/>
  <c r="E27" i="261" s="1"/>
  <c r="E28" i="261" s="1"/>
  <c r="E51" i="226"/>
  <c r="M21" i="115"/>
  <c r="K19" i="115"/>
  <c r="J46" i="115"/>
  <c r="J19" i="115" s="1"/>
  <c r="J17" i="115" s="1"/>
  <c r="J15" i="115" s="1"/>
  <c r="J157" i="115" s="1"/>
  <c r="J159" i="115" s="1"/>
  <c r="M125" i="115"/>
  <c r="M67" i="115"/>
  <c r="L46" i="115"/>
  <c r="L19" i="115" s="1"/>
  <c r="L17" i="115" s="1"/>
  <c r="L15" i="115" s="1"/>
  <c r="L157" i="115" s="1"/>
  <c r="L159" i="115" s="1"/>
  <c r="K83" i="115"/>
  <c r="M83" i="115" s="1"/>
  <c r="M85" i="115"/>
  <c r="M137" i="115"/>
  <c r="M68" i="115"/>
  <c r="C30" i="231"/>
  <c r="C31" i="231" s="1"/>
  <c r="C32" i="231" s="1"/>
  <c r="C36" i="231" s="1"/>
  <c r="C44" i="231" s="1"/>
  <c r="K33" i="202"/>
  <c r="K13" i="204"/>
  <c r="L44" i="204"/>
  <c r="J62" i="204"/>
  <c r="K68" i="204"/>
  <c r="D43" i="205"/>
  <c r="K72" i="204"/>
  <c r="I76" i="202"/>
  <c r="J64" i="202"/>
  <c r="L44" i="202"/>
  <c r="H17" i="235"/>
  <c r="C43" i="235"/>
  <c r="G41" i="235"/>
  <c r="G22" i="235"/>
  <c r="G36" i="235"/>
  <c r="G28" i="235"/>
  <c r="G37" i="235"/>
  <c r="H42" i="235"/>
  <c r="G12" i="235"/>
  <c r="G34" i="235"/>
  <c r="R18" i="74"/>
  <c r="K19" i="74"/>
  <c r="R19" i="74" s="1"/>
  <c r="AC33" i="74"/>
  <c r="R37" i="74"/>
  <c r="Q39" i="74"/>
  <c r="Q44" i="74" s="1"/>
  <c r="Q47" i="74" s="1"/>
  <c r="AC41" i="74"/>
  <c r="U41" i="74"/>
  <c r="U24" i="74"/>
  <c r="AH17" i="74"/>
  <c r="K24" i="74"/>
  <c r="R23" i="74"/>
  <c r="AC35" i="74"/>
  <c r="U35" i="74"/>
  <c r="R41" i="74"/>
  <c r="E19" i="232"/>
  <c r="E17" i="232" s="1"/>
  <c r="E59" i="232" s="1"/>
  <c r="F19" i="232"/>
  <c r="F17" i="232" s="1"/>
  <c r="H19" i="232"/>
  <c r="H17" i="232" s="1"/>
  <c r="H59" i="232" s="1"/>
  <c r="U176" i="116"/>
  <c r="U174" i="116" s="1"/>
  <c r="S136" i="116"/>
  <c r="W136" i="116"/>
  <c r="N176" i="116"/>
  <c r="N174" i="116" s="1"/>
  <c r="L46" i="116"/>
  <c r="L19" i="116" s="1"/>
  <c r="L17" i="116" s="1"/>
  <c r="L15" i="116" s="1"/>
  <c r="Q33" i="116"/>
  <c r="N46" i="116"/>
  <c r="N19" i="116" s="1"/>
  <c r="N17" i="116" s="1"/>
  <c r="N15" i="116" s="1"/>
  <c r="R46" i="116"/>
  <c r="V46" i="116"/>
  <c r="Z46" i="116"/>
  <c r="R136" i="116"/>
  <c r="AA136" i="116"/>
  <c r="U293" i="116"/>
  <c r="X19" i="116"/>
  <c r="X17" i="116" s="1"/>
  <c r="X15" i="116" s="1"/>
  <c r="R285" i="117"/>
  <c r="W207" i="117"/>
  <c r="W46" i="117"/>
  <c r="P46" i="117"/>
  <c r="R46" i="117" s="1"/>
  <c r="AB289" i="117"/>
  <c r="AB302" i="117"/>
  <c r="AI302" i="117" s="1"/>
  <c r="AH245" i="117"/>
  <c r="R187" i="117"/>
  <c r="R182" i="117" s="1"/>
  <c r="AG46" i="117"/>
  <c r="AG19" i="117" s="1"/>
  <c r="AH289" i="117"/>
  <c r="J46" i="117"/>
  <c r="L46" i="117" s="1"/>
  <c r="L128" i="117"/>
  <c r="L136" i="117"/>
  <c r="L124" i="117"/>
  <c r="U209" i="117"/>
  <c r="V210" i="117"/>
  <c r="AI211" i="117"/>
  <c r="V237" i="117"/>
  <c r="R280" i="117"/>
  <c r="U285" i="117"/>
  <c r="AB285" i="117"/>
  <c r="AI290" i="117"/>
  <c r="V292" i="117"/>
  <c r="AI293" i="117"/>
  <c r="V300" i="117"/>
  <c r="V303" i="117"/>
  <c r="AI304" i="117"/>
  <c r="V305" i="117"/>
  <c r="V306" i="117"/>
  <c r="AI306" i="117"/>
  <c r="AI312" i="117"/>
  <c r="V313" i="117"/>
  <c r="AI313" i="117"/>
  <c r="V314" i="117"/>
  <c r="AI314" i="117"/>
  <c r="J207" i="117"/>
  <c r="U245" i="117"/>
  <c r="Y218" i="117"/>
  <c r="O289" i="117"/>
  <c r="S207" i="117"/>
  <c r="U207" i="117" s="1"/>
  <c r="P207" i="117"/>
  <c r="P180" i="117" s="1"/>
  <c r="W243" i="117"/>
  <c r="X46" i="117"/>
  <c r="L33" i="117"/>
  <c r="V33" i="117" s="1"/>
  <c r="L42" i="117"/>
  <c r="V42" i="117" s="1"/>
  <c r="L87" i="117"/>
  <c r="M136" i="117"/>
  <c r="O136" i="117" s="1"/>
  <c r="AI185" i="117"/>
  <c r="AB194" i="117"/>
  <c r="R209" i="117"/>
  <c r="V209" i="117" s="1"/>
  <c r="Z207" i="117"/>
  <c r="AB212" i="117"/>
  <c r="R218" i="117"/>
  <c r="AE218" i="117"/>
  <c r="AH221" i="117"/>
  <c r="V226" i="117"/>
  <c r="V239" i="117"/>
  <c r="M245" i="117"/>
  <c r="M243" i="117" s="1"/>
  <c r="AE248" i="117"/>
  <c r="AI282" i="117"/>
  <c r="AE285" i="117"/>
  <c r="V290" i="117"/>
  <c r="AI291" i="117"/>
  <c r="AI292" i="117"/>
  <c r="AI295" i="117"/>
  <c r="AH285" i="117"/>
  <c r="S46" i="117"/>
  <c r="U46" i="117" s="1"/>
  <c r="V46" i="117" s="1"/>
  <c r="AF46" i="117"/>
  <c r="AH46" i="117" s="1"/>
  <c r="U302" i="117"/>
  <c r="O302" i="117"/>
  <c r="P136" i="117"/>
  <c r="R136" i="117" s="1"/>
  <c r="Q136" i="117"/>
  <c r="W136" i="117"/>
  <c r="Y136" i="117" s="1"/>
  <c r="X136" i="117"/>
  <c r="AC136" i="117"/>
  <c r="AE136" i="117" s="1"/>
  <c r="AD136" i="117"/>
  <c r="L187" i="117"/>
  <c r="V188" i="117"/>
  <c r="AE203" i="117"/>
  <c r="N207" i="117"/>
  <c r="AE209" i="117"/>
  <c r="V211" i="117"/>
  <c r="O212" i="117"/>
  <c r="V212" i="117" s="1"/>
  <c r="U218" i="117"/>
  <c r="AI219" i="117"/>
  <c r="V225" i="117"/>
  <c r="AI226" i="117"/>
  <c r="U228" i="117"/>
  <c r="V230" i="117"/>
  <c r="Y289" i="117"/>
  <c r="AE289" i="117"/>
  <c r="R302" i="117"/>
  <c r="Y308" i="117"/>
  <c r="Y297" i="117" s="1"/>
  <c r="AE308" i="117"/>
  <c r="AE297" i="117" s="1"/>
  <c r="T82" i="117"/>
  <c r="AA82" i="117"/>
  <c r="AG82" i="117"/>
  <c r="U243" i="117"/>
  <c r="AC243" i="117"/>
  <c r="AE245" i="117"/>
  <c r="N82" i="117"/>
  <c r="AH243" i="117"/>
  <c r="L84" i="117"/>
  <c r="K82" i="117"/>
  <c r="L82" i="117" s="1"/>
  <c r="O245" i="117"/>
  <c r="N243" i="117"/>
  <c r="Q82" i="117"/>
  <c r="X82" i="117"/>
  <c r="AD82" i="117"/>
  <c r="R245" i="117"/>
  <c r="P243" i="117"/>
  <c r="AD297" i="117"/>
  <c r="AD207" i="117"/>
  <c r="AE207" i="117" s="1"/>
  <c r="AI299" i="117"/>
  <c r="AF297" i="117"/>
  <c r="P297" i="117"/>
  <c r="V299" i="117"/>
  <c r="P46" i="116"/>
  <c r="P19" i="116" s="1"/>
  <c r="P17" i="116" s="1"/>
  <c r="P15" i="116" s="1"/>
  <c r="Q60" i="116"/>
  <c r="T136" i="116"/>
  <c r="N293" i="116"/>
  <c r="S174" i="116"/>
  <c r="S172" i="116" s="1"/>
  <c r="S314" i="116" s="1"/>
  <c r="S316" i="116" s="1"/>
  <c r="W293" i="116"/>
  <c r="Q51" i="116"/>
  <c r="Q67" i="116"/>
  <c r="M46" i="116"/>
  <c r="M19" i="116" s="1"/>
  <c r="M17" i="116" s="1"/>
  <c r="M15" i="116" s="1"/>
  <c r="Q26" i="116"/>
  <c r="Y19" i="116"/>
  <c r="Y17" i="116" s="1"/>
  <c r="Q124" i="116"/>
  <c r="Q298" i="116"/>
  <c r="Q84" i="116"/>
  <c r="O82" i="116"/>
  <c r="Q82" i="116" s="1"/>
  <c r="O46" i="116"/>
  <c r="K17" i="204"/>
  <c r="G46" i="204"/>
  <c r="G44" i="204" s="1"/>
  <c r="G64" i="204"/>
  <c r="I46" i="202"/>
  <c r="I17" i="204"/>
  <c r="J44" i="204"/>
  <c r="K65" i="204"/>
  <c r="K73" i="204"/>
  <c r="K74" i="204"/>
  <c r="K75" i="204"/>
  <c r="K76" i="204"/>
  <c r="K78" i="204"/>
  <c r="K78" i="202"/>
  <c r="K71" i="204"/>
  <c r="G17" i="204"/>
  <c r="I78" i="202"/>
  <c r="AC19" i="117" l="1"/>
  <c r="AE21" i="117"/>
  <c r="AI21" i="117" s="1"/>
  <c r="M82" i="117"/>
  <c r="O82" i="117" s="1"/>
  <c r="O84" i="117"/>
  <c r="AI308" i="117"/>
  <c r="L62" i="204"/>
  <c r="L81" i="204" s="1"/>
  <c r="L84" i="204" s="1"/>
  <c r="AA19" i="117"/>
  <c r="U136" i="117"/>
  <c r="V136" i="117" s="1"/>
  <c r="AS12" i="134"/>
  <c r="J37" i="201"/>
  <c r="BA23" i="74"/>
  <c r="BC23" i="74" s="1"/>
  <c r="M86" i="200"/>
  <c r="I86" i="201"/>
  <c r="O76" i="207"/>
  <c r="Z82" i="117"/>
  <c r="AB82" i="117" s="1"/>
  <c r="AB84" i="117"/>
  <c r="M167" i="220"/>
  <c r="M140" i="220"/>
  <c r="V128" i="117"/>
  <c r="V87" i="117"/>
  <c r="P82" i="117"/>
  <c r="R82" i="117" s="1"/>
  <c r="R84" i="117"/>
  <c r="P80" i="124"/>
  <c r="AC82" i="117"/>
  <c r="AE82" i="117" s="1"/>
  <c r="AE84" i="117"/>
  <c r="V19" i="116"/>
  <c r="V17" i="116" s="1"/>
  <c r="V15" i="116" s="1"/>
  <c r="AI228" i="117"/>
  <c r="V21" i="117"/>
  <c r="AB46" i="117"/>
  <c r="AS13" i="134"/>
  <c r="M172" i="116"/>
  <c r="M314" i="116" s="1"/>
  <c r="M316" i="116" s="1"/>
  <c r="F22" i="201"/>
  <c r="AS14" i="134"/>
  <c r="P76" i="207"/>
  <c r="H86" i="201"/>
  <c r="G57" i="126"/>
  <c r="G58" i="126" s="1"/>
  <c r="L44" i="221"/>
  <c r="V124" i="117"/>
  <c r="AI87" i="117"/>
  <c r="S82" i="117"/>
  <c r="U82" i="117" s="1"/>
  <c r="U84" i="117"/>
  <c r="V84" i="117" s="1"/>
  <c r="W172" i="116"/>
  <c r="W314" i="116" s="1"/>
  <c r="W316" i="116" s="1"/>
  <c r="R297" i="117"/>
  <c r="V228" i="117"/>
  <c r="N180" i="117"/>
  <c r="AB297" i="117"/>
  <c r="Y243" i="117"/>
  <c r="V280" i="117"/>
  <c r="Y46" i="117"/>
  <c r="V203" i="117"/>
  <c r="AH136" i="117"/>
  <c r="AI136" i="117" s="1"/>
  <c r="AE46" i="117"/>
  <c r="AI46" i="117" s="1"/>
  <c r="R172" i="116"/>
  <c r="R314" i="116" s="1"/>
  <c r="R316" i="116" s="1"/>
  <c r="L76" i="207"/>
  <c r="N33" i="207"/>
  <c r="F66" i="201"/>
  <c r="O21" i="117"/>
  <c r="G51" i="126"/>
  <c r="W82" i="117"/>
  <c r="Y82" i="117" s="1"/>
  <c r="Y84" i="117"/>
  <c r="J19" i="117"/>
  <c r="L19" i="117" s="1"/>
  <c r="AI124" i="117"/>
  <c r="AF82" i="117"/>
  <c r="AH82" i="117" s="1"/>
  <c r="AH84" i="117"/>
  <c r="AI84" i="117" s="1"/>
  <c r="T9" i="221"/>
  <c r="B16" i="206"/>
  <c r="L56" i="124"/>
  <c r="Q78" i="124"/>
  <c r="J102" i="124"/>
  <c r="H102" i="124"/>
  <c r="I51" i="126"/>
  <c r="F81" i="126"/>
  <c r="F82" i="126" s="1"/>
  <c r="F76" i="126"/>
  <c r="M51" i="126"/>
  <c r="I81" i="126"/>
  <c r="I21" i="126"/>
  <c r="L95" i="73"/>
  <c r="L125" i="73"/>
  <c r="H95" i="73"/>
  <c r="H125" i="73"/>
  <c r="H127" i="73" s="1"/>
  <c r="J95" i="73"/>
  <c r="J125" i="73"/>
  <c r="J127" i="73" s="1"/>
  <c r="G95" i="73"/>
  <c r="G125" i="73"/>
  <c r="G127" i="73" s="1"/>
  <c r="F95" i="73"/>
  <c r="F125" i="73"/>
  <c r="F127" i="73" s="1"/>
  <c r="M95" i="73"/>
  <c r="M125" i="73"/>
  <c r="K95" i="73"/>
  <c r="K125" i="73"/>
  <c r="E95" i="73"/>
  <c r="E125" i="73"/>
  <c r="H57" i="126"/>
  <c r="H58" i="126" s="1"/>
  <c r="H53" i="126"/>
  <c r="H54" i="126" s="1"/>
  <c r="H61" i="126" s="1"/>
  <c r="L161" i="126"/>
  <c r="V163" i="126"/>
  <c r="H62" i="204"/>
  <c r="H81" i="204" s="1"/>
  <c r="E12" i="205"/>
  <c r="F12" i="205" s="1"/>
  <c r="K146" i="126"/>
  <c r="K160" i="126"/>
  <c r="K152" i="126"/>
  <c r="F21" i="126"/>
  <c r="F160" i="126"/>
  <c r="F146" i="126"/>
  <c r="F155" i="126" s="1"/>
  <c r="F152" i="126"/>
  <c r="I146" i="126"/>
  <c r="I155" i="126" s="1"/>
  <c r="I160" i="126"/>
  <c r="I152" i="126"/>
  <c r="J51" i="126"/>
  <c r="J61" i="126"/>
  <c r="K155" i="126"/>
  <c r="G152" i="126"/>
  <c r="G146" i="126"/>
  <c r="G160" i="126"/>
  <c r="L157" i="116"/>
  <c r="L159" i="116" s="1"/>
  <c r="Q15" i="134"/>
  <c r="AS10" i="134"/>
  <c r="AG15" i="134"/>
  <c r="AP15" i="134"/>
  <c r="T15" i="134"/>
  <c r="AD15" i="134"/>
  <c r="AM15" i="134"/>
  <c r="M156" i="220"/>
  <c r="N102" i="124"/>
  <c r="J56" i="124"/>
  <c r="M152" i="220"/>
  <c r="M144" i="220"/>
  <c r="F63" i="125"/>
  <c r="F65" i="125" s="1"/>
  <c r="F121" i="125"/>
  <c r="F127" i="125" s="1"/>
  <c r="Q86" i="201"/>
  <c r="X180" i="117"/>
  <c r="X178" i="117" s="1"/>
  <c r="G102" i="124"/>
  <c r="O102" i="124"/>
  <c r="AH18" i="74"/>
  <c r="L102" i="124"/>
  <c r="J143" i="126"/>
  <c r="J155" i="126" s="1"/>
  <c r="E102" i="124"/>
  <c r="AH19" i="74"/>
  <c r="H143" i="126"/>
  <c r="H155" i="126" s="1"/>
  <c r="M143" i="126"/>
  <c r="M155" i="126" s="1"/>
  <c r="G143" i="126"/>
  <c r="Q102" i="124"/>
  <c r="M102" i="124"/>
  <c r="P102" i="124"/>
  <c r="P106" i="124" s="1"/>
  <c r="P108" i="124" s="1"/>
  <c r="F64" i="201"/>
  <c r="J86" i="200"/>
  <c r="T86" i="201"/>
  <c r="B15" i="206"/>
  <c r="G61" i="125"/>
  <c r="G63" i="125" s="1"/>
  <c r="G65" i="125" s="1"/>
  <c r="I33" i="207"/>
  <c r="I74" i="207" s="1"/>
  <c r="I76" i="207" s="1"/>
  <c r="AB47" i="74"/>
  <c r="T19" i="117"/>
  <c r="T17" i="117" s="1"/>
  <c r="T15" i="117" s="1"/>
  <c r="T157" i="117" s="1"/>
  <c r="T159" i="117" s="1"/>
  <c r="F10" i="206"/>
  <c r="B8" i="206"/>
  <c r="T76" i="207"/>
  <c r="B9" i="206"/>
  <c r="C10" i="206"/>
  <c r="C25" i="206" s="1"/>
  <c r="C21" i="205"/>
  <c r="I25" i="206"/>
  <c r="H10" i="206"/>
  <c r="H25" i="206" s="1"/>
  <c r="E42" i="208"/>
  <c r="E71" i="208" s="1"/>
  <c r="E75" i="208" s="1"/>
  <c r="G24" i="206"/>
  <c r="E11" i="208"/>
  <c r="R86" i="201"/>
  <c r="O78" i="124"/>
  <c r="O106" i="124" s="1"/>
  <c r="O108" i="124" s="1"/>
  <c r="H56" i="124"/>
  <c r="M56" i="124"/>
  <c r="Q56" i="124"/>
  <c r="I82" i="126"/>
  <c r="I90" i="126"/>
  <c r="I95" i="126" s="1"/>
  <c r="G81" i="126"/>
  <c r="G90" i="126" s="1"/>
  <c r="G95" i="126" s="1"/>
  <c r="G96" i="126" s="1"/>
  <c r="G21" i="126"/>
  <c r="M62" i="126"/>
  <c r="M63" i="126" s="1"/>
  <c r="M75" i="126" s="1"/>
  <c r="M77" i="126" s="1"/>
  <c r="G62" i="126"/>
  <c r="J62" i="126"/>
  <c r="K62" i="126"/>
  <c r="K63" i="126" s="1"/>
  <c r="K75" i="126" s="1"/>
  <c r="K77" i="126" s="1"/>
  <c r="H62" i="126"/>
  <c r="I62" i="126"/>
  <c r="I63" i="126" s="1"/>
  <c r="I75" i="126" s="1"/>
  <c r="I77" i="126" s="1"/>
  <c r="F62" i="126"/>
  <c r="F63" i="126" s="1"/>
  <c r="F75" i="126" s="1"/>
  <c r="F77" i="126" s="1"/>
  <c r="H82" i="126"/>
  <c r="H90" i="126"/>
  <c r="H95" i="126" s="1"/>
  <c r="G61" i="126"/>
  <c r="X19" i="117"/>
  <c r="X17" i="117" s="1"/>
  <c r="X15" i="117" s="1"/>
  <c r="X157" i="117" s="1"/>
  <c r="X159" i="117" s="1"/>
  <c r="AI280" i="117"/>
  <c r="V248" i="117"/>
  <c r="R19" i="116"/>
  <c r="R17" i="116" s="1"/>
  <c r="R15" i="116" s="1"/>
  <c r="R157" i="116" s="1"/>
  <c r="R159" i="116" s="1"/>
  <c r="O176" i="116"/>
  <c r="O174" i="116" s="1"/>
  <c r="O172" i="116" s="1"/>
  <c r="O314" i="116" s="1"/>
  <c r="O316" i="116" s="1"/>
  <c r="Y15" i="116"/>
  <c r="Y157" i="116" s="1"/>
  <c r="Y159" i="116" s="1"/>
  <c r="AA19" i="116"/>
  <c r="AA17" i="116" s="1"/>
  <c r="AA15" i="116" s="1"/>
  <c r="N157" i="116"/>
  <c r="N159" i="116" s="1"/>
  <c r="X157" i="116"/>
  <c r="X159" i="116" s="1"/>
  <c r="U157" i="116"/>
  <c r="U159" i="116" s="1"/>
  <c r="M157" i="116"/>
  <c r="M159" i="116" s="1"/>
  <c r="P157" i="116"/>
  <c r="V157" i="116"/>
  <c r="Z19" i="116"/>
  <c r="Z17" i="116" s="1"/>
  <c r="Z15" i="116" s="1"/>
  <c r="F37" i="201"/>
  <c r="G62" i="204"/>
  <c r="G81" i="204" s="1"/>
  <c r="L172" i="116"/>
  <c r="Q21" i="116"/>
  <c r="U297" i="117"/>
  <c r="AI248" i="117"/>
  <c r="S15" i="116"/>
  <c r="AC180" i="117"/>
  <c r="V86" i="201"/>
  <c r="O72" i="201"/>
  <c r="O64" i="201" s="1"/>
  <c r="O46" i="201"/>
  <c r="F12" i="200"/>
  <c r="Y245" i="117"/>
  <c r="AI245" i="117" s="1"/>
  <c r="AB182" i="117"/>
  <c r="AA180" i="117"/>
  <c r="AA178" i="117" s="1"/>
  <c r="AA176" i="117" s="1"/>
  <c r="AA318" i="117" s="1"/>
  <c r="AA320" i="117" s="1"/>
  <c r="BB19" i="74" s="1"/>
  <c r="G43" i="235"/>
  <c r="I23" i="206"/>
  <c r="I24" i="206" s="1"/>
  <c r="O56" i="124"/>
  <c r="K81" i="126"/>
  <c r="K21" i="126"/>
  <c r="G81" i="125"/>
  <c r="G90" i="125"/>
  <c r="G95" i="125" s="1"/>
  <c r="G76" i="125"/>
  <c r="G77" i="125" s="1"/>
  <c r="B11" i="205"/>
  <c r="B21" i="205" s="1"/>
  <c r="F46" i="201"/>
  <c r="AL31" i="74"/>
  <c r="AH31" i="74"/>
  <c r="Q293" i="116"/>
  <c r="O297" i="117"/>
  <c r="G44" i="202"/>
  <c r="I64" i="204"/>
  <c r="H36" i="202"/>
  <c r="E42" i="207"/>
  <c r="E71" i="207" s="1"/>
  <c r="E75" i="207" s="1"/>
  <c r="O22" i="201"/>
  <c r="O37" i="201" s="1"/>
  <c r="F72" i="200"/>
  <c r="I74" i="208"/>
  <c r="I76" i="208" s="1"/>
  <c r="N42" i="207"/>
  <c r="N71" i="207" s="1"/>
  <c r="M64" i="201"/>
  <c r="M83" i="201" s="1"/>
  <c r="M86" i="201" s="1"/>
  <c r="G86" i="201"/>
  <c r="Q95" i="126"/>
  <c r="Q82" i="126"/>
  <c r="Q89" i="126" s="1"/>
  <c r="R81" i="126"/>
  <c r="R90" i="126" s="1"/>
  <c r="J36" i="202"/>
  <c r="J36" i="204"/>
  <c r="Q136" i="116"/>
  <c r="U75" i="207"/>
  <c r="R74" i="207"/>
  <c r="R76" i="207" s="1"/>
  <c r="U74" i="207"/>
  <c r="J76" i="207"/>
  <c r="F22" i="206"/>
  <c r="F78" i="124"/>
  <c r="P81" i="126"/>
  <c r="P90" i="126" s="1"/>
  <c r="E81" i="125"/>
  <c r="E82" i="125" s="1"/>
  <c r="E89" i="125" s="1"/>
  <c r="E76" i="125"/>
  <c r="E77" i="125" s="1"/>
  <c r="E90" i="125"/>
  <c r="E95" i="125" s="1"/>
  <c r="E96" i="125" s="1"/>
  <c r="E48" i="235"/>
  <c r="E47" i="235"/>
  <c r="U33" i="74"/>
  <c r="U39" i="74" s="1"/>
  <c r="U44" i="74" s="1"/>
  <c r="U47" i="74" s="1"/>
  <c r="R33" i="74"/>
  <c r="R39" i="74" s="1"/>
  <c r="R44" i="74" s="1"/>
  <c r="AL37" i="74"/>
  <c r="AH37" i="74"/>
  <c r="AH24" i="74"/>
  <c r="J76" i="208"/>
  <c r="G76" i="208"/>
  <c r="L76" i="208"/>
  <c r="E33" i="208"/>
  <c r="E74" i="208" s="1"/>
  <c r="J62" i="202"/>
  <c r="J81" i="202" s="1"/>
  <c r="F64" i="200"/>
  <c r="F22" i="200"/>
  <c r="F37" i="200" s="1"/>
  <c r="H86" i="200"/>
  <c r="D66" i="205"/>
  <c r="E66" i="205" s="1"/>
  <c r="F66" i="205" s="1"/>
  <c r="I86" i="200"/>
  <c r="H70" i="232"/>
  <c r="F27" i="261"/>
  <c r="F28" i="261" s="1"/>
  <c r="K47" i="74"/>
  <c r="Q19" i="117"/>
  <c r="Q17" i="117" s="1"/>
  <c r="Q15" i="117" s="1"/>
  <c r="Q157" i="117" s="1"/>
  <c r="Q159" i="117" s="1"/>
  <c r="E21" i="226"/>
  <c r="H85" i="220"/>
  <c r="M50" i="220"/>
  <c r="G169" i="220"/>
  <c r="U81" i="126"/>
  <c r="U90" i="126" s="1"/>
  <c r="S81" i="126"/>
  <c r="S90" i="126" s="1"/>
  <c r="T81" i="126"/>
  <c r="T90" i="126" s="1"/>
  <c r="L78" i="124"/>
  <c r="J78" i="124"/>
  <c r="N56" i="124"/>
  <c r="N78" i="124"/>
  <c r="H78" i="124"/>
  <c r="M78" i="124"/>
  <c r="W95" i="126"/>
  <c r="W82" i="126"/>
  <c r="W89" i="126" s="1"/>
  <c r="G82" i="126"/>
  <c r="J122" i="126"/>
  <c r="J128" i="126"/>
  <c r="E10" i="230"/>
  <c r="H43" i="220"/>
  <c r="M8" i="220"/>
  <c r="D10" i="206"/>
  <c r="D25" i="206" s="1"/>
  <c r="C45" i="205"/>
  <c r="S86" i="201"/>
  <c r="M21" i="126"/>
  <c r="M81" i="126"/>
  <c r="E78" i="124"/>
  <c r="G78" i="124"/>
  <c r="AN22" i="74"/>
  <c r="AN24" i="74" s="1"/>
  <c r="AI218" i="117"/>
  <c r="R207" i="117"/>
  <c r="AI260" i="117"/>
  <c r="V260" i="117"/>
  <c r="V194" i="117"/>
  <c r="T44" i="221"/>
  <c r="H169" i="220"/>
  <c r="D10" i="205"/>
  <c r="F46" i="200"/>
  <c r="J64" i="201"/>
  <c r="J83" i="201" s="1"/>
  <c r="F56" i="124"/>
  <c r="I56" i="124"/>
  <c r="E56" i="124"/>
  <c r="AI285" i="117"/>
  <c r="AI194" i="117"/>
  <c r="V285" i="117"/>
  <c r="E70" i="232"/>
  <c r="C27" i="261"/>
  <c r="C28" i="261" s="1"/>
  <c r="V224" i="117"/>
  <c r="Y182" i="117"/>
  <c r="AI215" i="117"/>
  <c r="V221" i="117"/>
  <c r="G17" i="206"/>
  <c r="E23" i="226"/>
  <c r="E23" i="230"/>
  <c r="E21" i="230"/>
  <c r="E11" i="207"/>
  <c r="E33" i="207" s="1"/>
  <c r="E74" i="207" s="1"/>
  <c r="I65" i="126"/>
  <c r="I78" i="124"/>
  <c r="H36" i="204"/>
  <c r="E64" i="205"/>
  <c r="F64" i="205" s="1"/>
  <c r="L62" i="202"/>
  <c r="L81" i="202" s="1"/>
  <c r="G11" i="204"/>
  <c r="G36" i="204" s="1"/>
  <c r="F46" i="235"/>
  <c r="F45" i="235"/>
  <c r="F48" i="235"/>
  <c r="F47" i="235"/>
  <c r="F49" i="235"/>
  <c r="G39" i="235"/>
  <c r="C49" i="235"/>
  <c r="C46" i="235"/>
  <c r="C48" i="235"/>
  <c r="C45" i="235"/>
  <c r="C47" i="235"/>
  <c r="D47" i="235"/>
  <c r="H39" i="235"/>
  <c r="D49" i="235"/>
  <c r="D46" i="235"/>
  <c r="D48" i="235"/>
  <c r="D45" i="235"/>
  <c r="K21" i="202"/>
  <c r="K21" i="204"/>
  <c r="I21" i="204"/>
  <c r="I21" i="202"/>
  <c r="I11" i="202"/>
  <c r="K11" i="202"/>
  <c r="K11" i="204"/>
  <c r="I70" i="204"/>
  <c r="I11" i="204"/>
  <c r="G11" i="202"/>
  <c r="G36" i="202" s="1"/>
  <c r="E43" i="205"/>
  <c r="F43" i="205" s="1"/>
  <c r="L36" i="202"/>
  <c r="J81" i="204"/>
  <c r="I44" i="202"/>
  <c r="F53" i="205"/>
  <c r="K44" i="202"/>
  <c r="G62" i="202"/>
  <c r="H62" i="202"/>
  <c r="H81" i="202" s="1"/>
  <c r="K70" i="202"/>
  <c r="K62" i="202" s="1"/>
  <c r="K74" i="233"/>
  <c r="AB207" i="117"/>
  <c r="AI209" i="117"/>
  <c r="V187" i="117"/>
  <c r="V289" i="117"/>
  <c r="AG180" i="117"/>
  <c r="AG178" i="117" s="1"/>
  <c r="AG176" i="117" s="1"/>
  <c r="AG318" i="117" s="1"/>
  <c r="AG320" i="117" s="1"/>
  <c r="BB39" i="74" s="1"/>
  <c r="BB44" i="74" s="1"/>
  <c r="Z180" i="117"/>
  <c r="Z178" i="117" s="1"/>
  <c r="AD19" i="117"/>
  <c r="AE19" i="117" s="1"/>
  <c r="O243" i="117"/>
  <c r="AI221" i="117"/>
  <c r="Z19" i="117"/>
  <c r="AB19" i="117" s="1"/>
  <c r="AI224" i="117"/>
  <c r="O182" i="117"/>
  <c r="N19" i="117"/>
  <c r="N17" i="117" s="1"/>
  <c r="N15" i="117" s="1"/>
  <c r="N157" i="117" s="1"/>
  <c r="N159" i="117" s="1"/>
  <c r="J243" i="117"/>
  <c r="L243" i="117" s="1"/>
  <c r="L245" i="117"/>
  <c r="V245" i="117" s="1"/>
  <c r="AG17" i="117"/>
  <c r="AG15" i="117" s="1"/>
  <c r="AG157" i="117" s="1"/>
  <c r="AG159" i="117" s="1"/>
  <c r="AI289" i="117"/>
  <c r="O207" i="117"/>
  <c r="V218" i="117"/>
  <c r="L182" i="117"/>
  <c r="AA17" i="117"/>
  <c r="AA15" i="117" s="1"/>
  <c r="AA157" i="117" s="1"/>
  <c r="AA159" i="117" s="1"/>
  <c r="AI203" i="117"/>
  <c r="L207" i="117"/>
  <c r="AI187" i="117"/>
  <c r="J17" i="117"/>
  <c r="J15" i="117" s="1"/>
  <c r="U172" i="116"/>
  <c r="U314" i="116" s="1"/>
  <c r="U316" i="116" s="1"/>
  <c r="I44" i="204"/>
  <c r="K44" i="204"/>
  <c r="I70" i="202"/>
  <c r="I62" i="202" s="1"/>
  <c r="K64" i="204"/>
  <c r="F59" i="232"/>
  <c r="M19" i="115"/>
  <c r="K17" i="115"/>
  <c r="M46" i="115"/>
  <c r="C24" i="225"/>
  <c r="C47" i="231"/>
  <c r="C25" i="225" s="1"/>
  <c r="AF41" i="74"/>
  <c r="AE41" i="74"/>
  <c r="R24" i="74"/>
  <c r="AF35" i="74"/>
  <c r="AC39" i="74"/>
  <c r="AC44" i="74" s="1"/>
  <c r="AE35" i="74"/>
  <c r="AE33" i="74"/>
  <c r="AF33" i="74"/>
  <c r="AN17" i="74"/>
  <c r="G70" i="232"/>
  <c r="W15" i="116"/>
  <c r="Q178" i="116"/>
  <c r="N172" i="116"/>
  <c r="N314" i="116" s="1"/>
  <c r="N316" i="116" s="1"/>
  <c r="W19" i="117"/>
  <c r="V302" i="117"/>
  <c r="V297" i="117" s="1"/>
  <c r="AF19" i="117"/>
  <c r="M180" i="117"/>
  <c r="M178" i="117" s="1"/>
  <c r="M176" i="117" s="1"/>
  <c r="M318" i="117" s="1"/>
  <c r="M320" i="117" s="1"/>
  <c r="M19" i="117"/>
  <c r="P19" i="117"/>
  <c r="S19" i="117"/>
  <c r="Y207" i="117"/>
  <c r="W180" i="117"/>
  <c r="S180" i="117"/>
  <c r="AE243" i="117"/>
  <c r="AI243" i="117" s="1"/>
  <c r="AC178" i="117"/>
  <c r="J180" i="117"/>
  <c r="AD180" i="117"/>
  <c r="R243" i="117"/>
  <c r="P178" i="117"/>
  <c r="N178" i="117"/>
  <c r="AF176" i="117"/>
  <c r="M17" i="117"/>
  <c r="X176" i="117"/>
  <c r="K17" i="117"/>
  <c r="R180" i="117"/>
  <c r="Q178" i="117"/>
  <c r="Q176" i="117" s="1"/>
  <c r="Q318" i="117" s="1"/>
  <c r="Q320" i="117" s="1"/>
  <c r="AI297" i="117"/>
  <c r="T15" i="116"/>
  <c r="Q46" i="116"/>
  <c r="O19" i="116"/>
  <c r="P174" i="116"/>
  <c r="Q176" i="116"/>
  <c r="K70" i="204"/>
  <c r="H80" i="124" l="1"/>
  <c r="H106" i="124"/>
  <c r="H108" i="124" s="1"/>
  <c r="L80" i="124"/>
  <c r="L106" i="124"/>
  <c r="E80" i="124"/>
  <c r="E106" i="124"/>
  <c r="N80" i="124"/>
  <c r="N106" i="124"/>
  <c r="N108" i="124" s="1"/>
  <c r="O80" i="124"/>
  <c r="B17" i="206"/>
  <c r="AS15" i="134"/>
  <c r="AU10" i="134"/>
  <c r="BB47" i="74"/>
  <c r="BF47" i="74" s="1"/>
  <c r="E108" i="124"/>
  <c r="I80" i="124"/>
  <c r="I106" i="124"/>
  <c r="I108" i="124" s="1"/>
  <c r="F83" i="200"/>
  <c r="D23" i="205" s="1"/>
  <c r="F80" i="124"/>
  <c r="F106" i="124"/>
  <c r="F108" i="124" s="1"/>
  <c r="J63" i="126"/>
  <c r="J75" i="126" s="1"/>
  <c r="J77" i="126" s="1"/>
  <c r="Q80" i="124"/>
  <c r="Q106" i="124"/>
  <c r="G80" i="124"/>
  <c r="G106" i="124"/>
  <c r="G108" i="124" s="1"/>
  <c r="AC17" i="117"/>
  <c r="AC15" i="117" s="1"/>
  <c r="AE15" i="117" s="1"/>
  <c r="M80" i="124"/>
  <c r="M106" i="124"/>
  <c r="M108" i="124" s="1"/>
  <c r="J80" i="124"/>
  <c r="J106" i="124"/>
  <c r="J108" i="124" s="1"/>
  <c r="AI82" i="117"/>
  <c r="V82" i="117"/>
  <c r="M169" i="220"/>
  <c r="M110" i="124"/>
  <c r="O110" i="124"/>
  <c r="W91" i="126"/>
  <c r="Q91" i="126"/>
  <c r="F90" i="126"/>
  <c r="F95" i="126" s="1"/>
  <c r="G82" i="125"/>
  <c r="G89" i="125" s="1"/>
  <c r="G91" i="125" s="1"/>
  <c r="K127" i="73"/>
  <c r="K129" i="73"/>
  <c r="M127" i="73"/>
  <c r="M129" i="73"/>
  <c r="L127" i="73"/>
  <c r="L129" i="73"/>
  <c r="J129" i="73"/>
  <c r="E127" i="73"/>
  <c r="H84" i="202"/>
  <c r="G155" i="126"/>
  <c r="AT22" i="74"/>
  <c r="AT17" i="74"/>
  <c r="BA17" i="74" s="1"/>
  <c r="F122" i="125"/>
  <c r="F126" i="125" s="1"/>
  <c r="F128" i="125" s="1"/>
  <c r="AD17" i="117"/>
  <c r="AD15" i="117" s="1"/>
  <c r="AD157" i="117" s="1"/>
  <c r="AD159" i="117" s="1"/>
  <c r="AI182" i="117"/>
  <c r="J84" i="204"/>
  <c r="J84" i="202"/>
  <c r="F83" i="201"/>
  <c r="B23" i="205" s="1"/>
  <c r="V182" i="117"/>
  <c r="I62" i="204"/>
  <c r="AT18" i="74"/>
  <c r="BA18" i="74" s="1"/>
  <c r="AN18" i="74"/>
  <c r="AN19" i="74" s="1"/>
  <c r="F86" i="201"/>
  <c r="U76" i="207"/>
  <c r="J157" i="117"/>
  <c r="F24" i="206"/>
  <c r="B22" i="206"/>
  <c r="O83" i="201"/>
  <c r="C23" i="205" s="1"/>
  <c r="V159" i="116"/>
  <c r="B23" i="206"/>
  <c r="P159" i="116"/>
  <c r="H31" i="78" s="1"/>
  <c r="B10" i="206"/>
  <c r="B25" i="206" s="1"/>
  <c r="K65" i="126"/>
  <c r="I96" i="126"/>
  <c r="I101" i="126"/>
  <c r="M65" i="126"/>
  <c r="F65" i="126"/>
  <c r="F89" i="126"/>
  <c r="J65" i="126"/>
  <c r="H63" i="126"/>
  <c r="G63" i="126"/>
  <c r="G75" i="126" s="1"/>
  <c r="G77" i="126" s="1"/>
  <c r="H96" i="126"/>
  <c r="H101" i="126"/>
  <c r="M320" i="116"/>
  <c r="AI161" i="117" s="1"/>
  <c r="E31" i="78"/>
  <c r="T157" i="116"/>
  <c r="T159" i="116" s="1"/>
  <c r="L314" i="116"/>
  <c r="W157" i="116"/>
  <c r="W159" i="116" s="1"/>
  <c r="AA157" i="116"/>
  <c r="AA159" i="116" s="1"/>
  <c r="S157" i="116"/>
  <c r="Z157" i="116"/>
  <c r="Z159" i="116" s="1"/>
  <c r="K90" i="126"/>
  <c r="K95" i="126" s="1"/>
  <c r="K82" i="126"/>
  <c r="K89" i="126" s="1"/>
  <c r="E76" i="207"/>
  <c r="R82" i="126"/>
  <c r="R89" i="126" s="1"/>
  <c r="R95" i="126"/>
  <c r="G96" i="125"/>
  <c r="G101" i="125"/>
  <c r="AI207" i="117"/>
  <c r="G81" i="202"/>
  <c r="G84" i="202" s="1"/>
  <c r="Q101" i="126"/>
  <c r="Q96" i="126"/>
  <c r="Z17" i="117"/>
  <c r="AN31" i="74"/>
  <c r="AR31" i="74"/>
  <c r="AT31" i="74" s="1"/>
  <c r="I36" i="204"/>
  <c r="E56" i="226"/>
  <c r="C9" i="225" s="1"/>
  <c r="N320" i="116"/>
  <c r="V322" i="117" s="1"/>
  <c r="E76" i="208"/>
  <c r="P82" i="126"/>
  <c r="P89" i="126" s="1"/>
  <c r="P95" i="126"/>
  <c r="E101" i="125"/>
  <c r="E102" i="125" s="1"/>
  <c r="E91" i="125"/>
  <c r="AN37" i="74"/>
  <c r="AR37" i="74"/>
  <c r="AT37" i="74" s="1"/>
  <c r="BA37" i="74" s="1"/>
  <c r="R47" i="74"/>
  <c r="AE39" i="74"/>
  <c r="AE44" i="74" s="1"/>
  <c r="AE47" i="74" s="1"/>
  <c r="F25" i="206"/>
  <c r="B45" i="205"/>
  <c r="E45" i="205" s="1"/>
  <c r="J86" i="201"/>
  <c r="F70" i="232"/>
  <c r="D27" i="261"/>
  <c r="D28" i="261" s="1"/>
  <c r="AH180" i="117"/>
  <c r="I89" i="126"/>
  <c r="E24" i="226"/>
  <c r="G101" i="126"/>
  <c r="T95" i="126"/>
  <c r="T82" i="126"/>
  <c r="T89" i="126" s="1"/>
  <c r="M43" i="220"/>
  <c r="U82" i="126"/>
  <c r="U89" i="126" s="1"/>
  <c r="U95" i="126"/>
  <c r="M85" i="220"/>
  <c r="F86" i="200"/>
  <c r="M82" i="126"/>
  <c r="M90" i="126"/>
  <c r="M95" i="126" s="1"/>
  <c r="S82" i="126"/>
  <c r="S89" i="126" s="1"/>
  <c r="S95" i="126"/>
  <c r="AH178" i="117"/>
  <c r="E11" i="230"/>
  <c r="E12" i="230" s="1"/>
  <c r="D21" i="205"/>
  <c r="E10" i="205"/>
  <c r="F10" i="205" s="1"/>
  <c r="I17" i="206"/>
  <c r="E24" i="230"/>
  <c r="E59" i="230" s="1"/>
  <c r="W101" i="126"/>
  <c r="W96" i="126"/>
  <c r="K36" i="204"/>
  <c r="K62" i="204"/>
  <c r="K81" i="204" s="1"/>
  <c r="I81" i="204"/>
  <c r="I84" i="204" s="1"/>
  <c r="H84" i="204"/>
  <c r="K36" i="202"/>
  <c r="L84" i="202"/>
  <c r="I36" i="202"/>
  <c r="I81" i="202"/>
  <c r="K81" i="202"/>
  <c r="G84" i="204"/>
  <c r="AB180" i="117"/>
  <c r="O19" i="117"/>
  <c r="V207" i="117"/>
  <c r="AE17" i="117"/>
  <c r="V243" i="117"/>
  <c r="M17" i="115"/>
  <c r="K15" i="115"/>
  <c r="M15" i="115" s="1"/>
  <c r="BC17" i="74"/>
  <c r="AH41" i="74"/>
  <c r="AL41" i="74"/>
  <c r="AH33" i="74"/>
  <c r="AL33" i="74"/>
  <c r="AH35" i="74"/>
  <c r="AF39" i="74"/>
  <c r="AF44" i="74" s="1"/>
  <c r="AL35" i="74"/>
  <c r="AH19" i="117"/>
  <c r="AF17" i="117"/>
  <c r="P17" i="117"/>
  <c r="R19" i="117"/>
  <c r="U180" i="117"/>
  <c r="S178" i="117"/>
  <c r="Y180" i="117"/>
  <c r="W178" i="117"/>
  <c r="Y19" i="117"/>
  <c r="W17" i="117"/>
  <c r="W15" i="117" s="1"/>
  <c r="Y15" i="117" s="1"/>
  <c r="S17" i="117"/>
  <c r="U19" i="117"/>
  <c r="O180" i="117"/>
  <c r="K15" i="117"/>
  <c r="L15" i="117" s="1"/>
  <c r="L17" i="117"/>
  <c r="X318" i="117"/>
  <c r="X320" i="117" s="1"/>
  <c r="BB15" i="74" s="1"/>
  <c r="AF318" i="117"/>
  <c r="AF320" i="117" s="1"/>
  <c r="AH176" i="117"/>
  <c r="P176" i="117"/>
  <c r="R178" i="117"/>
  <c r="Z176" i="117"/>
  <c r="AB178" i="117"/>
  <c r="O17" i="117"/>
  <c r="M15" i="117"/>
  <c r="O15" i="117" s="1"/>
  <c r="N176" i="117"/>
  <c r="O178" i="117"/>
  <c r="AD178" i="117"/>
  <c r="AD176" i="117" s="1"/>
  <c r="AD318" i="117" s="1"/>
  <c r="AD320" i="117" s="1"/>
  <c r="BB24" i="74" s="1"/>
  <c r="AE180" i="117"/>
  <c r="AC176" i="117"/>
  <c r="Y17" i="117"/>
  <c r="J178" i="117"/>
  <c r="L180" i="117"/>
  <c r="AC157" i="117"/>
  <c r="AC159" i="117" s="1"/>
  <c r="AE159" i="117" s="1"/>
  <c r="P172" i="116"/>
  <c r="Q174" i="116"/>
  <c r="O17" i="116"/>
  <c r="Q19" i="116"/>
  <c r="L108" i="124" l="1"/>
  <c r="L110" i="124"/>
  <c r="V19" i="117"/>
  <c r="BA31" i="74"/>
  <c r="BC31" i="74" s="1"/>
  <c r="BA22" i="74"/>
  <c r="AT24" i="74"/>
  <c r="N110" i="124"/>
  <c r="AH320" i="117"/>
  <c r="AT14" i="134"/>
  <c r="AU14" i="134" s="1"/>
  <c r="BA19" i="74"/>
  <c r="O86" i="201"/>
  <c r="P110" i="124"/>
  <c r="Q108" i="124"/>
  <c r="Q110" i="124"/>
  <c r="T91" i="126"/>
  <c r="F101" i="126"/>
  <c r="F96" i="126"/>
  <c r="S91" i="126"/>
  <c r="U91" i="126"/>
  <c r="P91" i="126"/>
  <c r="R91" i="126"/>
  <c r="H65" i="126"/>
  <c r="H75" i="126"/>
  <c r="H77" i="126" s="1"/>
  <c r="M89" i="126"/>
  <c r="AT19" i="74"/>
  <c r="N31" i="78"/>
  <c r="BC19" i="74"/>
  <c r="E23" i="205"/>
  <c r="F23" i="205" s="1"/>
  <c r="BC37" i="74"/>
  <c r="BC18" i="74"/>
  <c r="L316" i="116"/>
  <c r="L320" i="116" s="1"/>
  <c r="V161" i="117" s="1"/>
  <c r="J159" i="117"/>
  <c r="B24" i="206"/>
  <c r="E59" i="226"/>
  <c r="C10" i="225" s="1"/>
  <c r="S159" i="116"/>
  <c r="J89" i="126"/>
  <c r="J91" i="126" s="1"/>
  <c r="I121" i="126"/>
  <c r="I106" i="126"/>
  <c r="I109" i="126" s="1"/>
  <c r="I102" i="126"/>
  <c r="G65" i="126"/>
  <c r="K91" i="126"/>
  <c r="H106" i="126"/>
  <c r="H109" i="126" s="1"/>
  <c r="H102" i="126"/>
  <c r="H121" i="126"/>
  <c r="Z15" i="117"/>
  <c r="AB17" i="117"/>
  <c r="Q121" i="126"/>
  <c r="Q128" i="126" s="1"/>
  <c r="Q102" i="126"/>
  <c r="Q106" i="126"/>
  <c r="Q109" i="126" s="1"/>
  <c r="R96" i="126"/>
  <c r="R101" i="126"/>
  <c r="G106" i="125"/>
  <c r="G102" i="125"/>
  <c r="K96" i="126"/>
  <c r="K101" i="126"/>
  <c r="P96" i="126"/>
  <c r="P101" i="126"/>
  <c r="G89" i="126"/>
  <c r="G91" i="126" s="1"/>
  <c r="E106" i="125"/>
  <c r="E109" i="125" s="1"/>
  <c r="E62" i="230"/>
  <c r="C13" i="225" s="1"/>
  <c r="C12" i="225"/>
  <c r="C16" i="225" s="1"/>
  <c r="C28" i="225" s="1"/>
  <c r="E21" i="205"/>
  <c r="F21" i="205" s="1"/>
  <c r="T96" i="126"/>
  <c r="T101" i="126"/>
  <c r="I91" i="126"/>
  <c r="U96" i="126"/>
  <c r="U101" i="126"/>
  <c r="M96" i="126"/>
  <c r="M101" i="126"/>
  <c r="AH39" i="74"/>
  <c r="AH44" i="74" s="1"/>
  <c r="AH47" i="74" s="1"/>
  <c r="G106" i="126"/>
  <c r="G109" i="126" s="1"/>
  <c r="G121" i="126"/>
  <c r="G102" i="126"/>
  <c r="F91" i="126"/>
  <c r="W102" i="126"/>
  <c r="W121" i="126"/>
  <c r="W128" i="126" s="1"/>
  <c r="W106" i="126"/>
  <c r="W109" i="126" s="1"/>
  <c r="K84" i="204"/>
  <c r="S96" i="126"/>
  <c r="S101" i="126"/>
  <c r="F45" i="205"/>
  <c r="K84" i="202"/>
  <c r="I84" i="202"/>
  <c r="W157" i="117"/>
  <c r="W159" i="117" s="1"/>
  <c r="Y159" i="117" s="1"/>
  <c r="AI180" i="117"/>
  <c r="AI19" i="117"/>
  <c r="K157" i="115"/>
  <c r="AN41" i="74"/>
  <c r="AR41" i="74"/>
  <c r="AR33" i="74"/>
  <c r="AT33" i="74" s="1"/>
  <c r="BA33" i="74" s="1"/>
  <c r="AN33" i="74"/>
  <c r="AL39" i="74"/>
  <c r="AL44" i="74" s="1"/>
  <c r="AN35" i="74"/>
  <c r="AR35" i="74"/>
  <c r="AF15" i="117"/>
  <c r="AH17" i="117"/>
  <c r="AI17" i="117" s="1"/>
  <c r="W176" i="117"/>
  <c r="Y178" i="117"/>
  <c r="V180" i="117"/>
  <c r="AE178" i="117"/>
  <c r="S176" i="117"/>
  <c r="U178" i="117"/>
  <c r="S15" i="117"/>
  <c r="U17" i="117"/>
  <c r="R17" i="117"/>
  <c r="P15" i="117"/>
  <c r="J176" i="117"/>
  <c r="J318" i="117" s="1"/>
  <c r="J320" i="117" s="1"/>
  <c r="L320" i="117" s="1"/>
  <c r="L178" i="117"/>
  <c r="N318" i="117"/>
  <c r="N320" i="117" s="1"/>
  <c r="O320" i="117" s="1"/>
  <c r="O176" i="117"/>
  <c r="AE176" i="117"/>
  <c r="AC318" i="117"/>
  <c r="AB176" i="117"/>
  <c r="Z318" i="117"/>
  <c r="Z320" i="117" s="1"/>
  <c r="P318" i="117"/>
  <c r="P320" i="117" s="1"/>
  <c r="R320" i="117" s="1"/>
  <c r="R176" i="117"/>
  <c r="K157" i="117"/>
  <c r="L157" i="117" s="1"/>
  <c r="AE157" i="117"/>
  <c r="M157" i="117"/>
  <c r="AH318" i="117"/>
  <c r="Q172" i="116"/>
  <c r="P314" i="116"/>
  <c r="Q17" i="116"/>
  <c r="O15" i="116"/>
  <c r="O157" i="116" s="1"/>
  <c r="Q157" i="116" s="1"/>
  <c r="AB320" i="117" l="1"/>
  <c r="AT12" i="134"/>
  <c r="AU12" i="134" s="1"/>
  <c r="BA24" i="74"/>
  <c r="BC24" i="74" s="1"/>
  <c r="BC22" i="74"/>
  <c r="F102" i="126"/>
  <c r="F121" i="126"/>
  <c r="F106" i="126"/>
  <c r="F109" i="126" s="1"/>
  <c r="M91" i="126"/>
  <c r="K31" i="78"/>
  <c r="C17" i="225"/>
  <c r="J127" i="126"/>
  <c r="Q314" i="116"/>
  <c r="P316" i="116"/>
  <c r="Q316" i="116" s="1"/>
  <c r="K159" i="115"/>
  <c r="J162" i="115" s="1"/>
  <c r="M157" i="115"/>
  <c r="M159" i="115" s="1"/>
  <c r="J163" i="115" s="1"/>
  <c r="O159" i="116"/>
  <c r="Q159" i="116" s="1"/>
  <c r="AE318" i="117"/>
  <c r="AC320" i="117"/>
  <c r="H89" i="126"/>
  <c r="H91" i="126" s="1"/>
  <c r="E121" i="125"/>
  <c r="E122" i="125" s="1"/>
  <c r="E126" i="125" s="1"/>
  <c r="I122" i="126"/>
  <c r="I127" i="126" s="1"/>
  <c r="I159" i="126" s="1"/>
  <c r="I128" i="126"/>
  <c r="H122" i="126"/>
  <c r="H128" i="126"/>
  <c r="K159" i="117"/>
  <c r="L159" i="117" s="1"/>
  <c r="J163" i="117" s="1"/>
  <c r="Y157" i="117"/>
  <c r="V178" i="117"/>
  <c r="O157" i="117"/>
  <c r="M159" i="117"/>
  <c r="O159" i="117" s="1"/>
  <c r="R106" i="126"/>
  <c r="R109" i="126" s="1"/>
  <c r="R121" i="126"/>
  <c r="R128" i="126" s="1"/>
  <c r="R102" i="126"/>
  <c r="Q122" i="126"/>
  <c r="G109" i="125"/>
  <c r="G121" i="125"/>
  <c r="K106" i="126"/>
  <c r="K109" i="126" s="1"/>
  <c r="K102" i="126"/>
  <c r="K121" i="126"/>
  <c r="Z157" i="117"/>
  <c r="Z159" i="117" s="1"/>
  <c r="AB159" i="117" s="1"/>
  <c r="AB15" i="117"/>
  <c r="P121" i="126"/>
  <c r="P128" i="126" s="1"/>
  <c r="P102" i="126"/>
  <c r="P106" i="126"/>
  <c r="P109" i="126" s="1"/>
  <c r="BC33" i="74"/>
  <c r="G128" i="126"/>
  <c r="G122" i="126"/>
  <c r="G127" i="126" s="1"/>
  <c r="G159" i="126" s="1"/>
  <c r="S121" i="126"/>
  <c r="S128" i="126" s="1"/>
  <c r="S102" i="126"/>
  <c r="S106" i="126"/>
  <c r="S109" i="126" s="1"/>
  <c r="W122" i="126"/>
  <c r="W127" i="126" s="1"/>
  <c r="W129" i="126" s="1"/>
  <c r="M102" i="126"/>
  <c r="M106" i="126"/>
  <c r="M109" i="126" s="1"/>
  <c r="M121" i="126"/>
  <c r="U106" i="126"/>
  <c r="U109" i="126" s="1"/>
  <c r="U121" i="126"/>
  <c r="U128" i="126" s="1"/>
  <c r="U102" i="126"/>
  <c r="T106" i="126"/>
  <c r="T109" i="126" s="1"/>
  <c r="T102" i="126"/>
  <c r="T121" i="126"/>
  <c r="T128" i="126" s="1"/>
  <c r="AI178" i="117"/>
  <c r="V17" i="117"/>
  <c r="AN39" i="74"/>
  <c r="AN44" i="74" s="1"/>
  <c r="AN47" i="74" s="1"/>
  <c r="AT35" i="74"/>
  <c r="BA35" i="74" s="1"/>
  <c r="BA39" i="74" s="1"/>
  <c r="AR39" i="74"/>
  <c r="AR44" i="74" s="1"/>
  <c r="AT41" i="74"/>
  <c r="BA41" i="74" s="1"/>
  <c r="BA44" i="74" s="1"/>
  <c r="BA47" i="74" s="1"/>
  <c r="BE47" i="74" s="1"/>
  <c r="BG47" i="74" s="1"/>
  <c r="U15" i="117"/>
  <c r="S157" i="117"/>
  <c r="S159" i="117" s="1"/>
  <c r="U159" i="117" s="1"/>
  <c r="AF157" i="117"/>
  <c r="AF159" i="117" s="1"/>
  <c r="AH159" i="117" s="1"/>
  <c r="AH15" i="117"/>
  <c r="W318" i="117"/>
  <c r="W320" i="117" s="1"/>
  <c r="Y176" i="117"/>
  <c r="AI176" i="117" s="1"/>
  <c r="S318" i="117"/>
  <c r="S320" i="117" s="1"/>
  <c r="U320" i="117" s="1"/>
  <c r="V320" i="117" s="1"/>
  <c r="U176" i="117"/>
  <c r="P157" i="117"/>
  <c r="R15" i="117"/>
  <c r="AB318" i="117"/>
  <c r="AF324" i="117"/>
  <c r="R318" i="117"/>
  <c r="O318" i="117"/>
  <c r="BB48" i="74"/>
  <c r="L176" i="117"/>
  <c r="Q15" i="116"/>
  <c r="Y320" i="117" l="1"/>
  <c r="AT11" i="134"/>
  <c r="AT16" i="134"/>
  <c r="AE320" i="117"/>
  <c r="AI320" i="117" s="1"/>
  <c r="AT13" i="134"/>
  <c r="AU13" i="134" s="1"/>
  <c r="F128" i="126"/>
  <c r="F122" i="126"/>
  <c r="F127" i="126" s="1"/>
  <c r="Q127" i="126"/>
  <c r="Q129" i="126" s="1"/>
  <c r="I161" i="126"/>
  <c r="J129" i="126"/>
  <c r="J159" i="126"/>
  <c r="G161" i="126"/>
  <c r="V15" i="117"/>
  <c r="AI159" i="117"/>
  <c r="E127" i="125"/>
  <c r="E128" i="125" s="1"/>
  <c r="I129" i="126"/>
  <c r="AI15" i="117"/>
  <c r="K162" i="115"/>
  <c r="B39" i="56" s="1"/>
  <c r="K163" i="115"/>
  <c r="O319" i="116"/>
  <c r="H127" i="126"/>
  <c r="L163" i="115"/>
  <c r="G129" i="126"/>
  <c r="R157" i="117"/>
  <c r="P159" i="117"/>
  <c r="R159" i="117" s="1"/>
  <c r="V159" i="117" s="1"/>
  <c r="Z163" i="117"/>
  <c r="AB157" i="117"/>
  <c r="G127" i="125"/>
  <c r="G122" i="125"/>
  <c r="G126" i="125" s="1"/>
  <c r="K122" i="126"/>
  <c r="K127" i="126" s="1"/>
  <c r="K159" i="126" s="1"/>
  <c r="K128" i="126"/>
  <c r="R122" i="126"/>
  <c r="P122" i="126"/>
  <c r="T122" i="126"/>
  <c r="M128" i="126"/>
  <c r="M122" i="126"/>
  <c r="U122" i="126"/>
  <c r="U127" i="126" s="1"/>
  <c r="U129" i="126" s="1"/>
  <c r="S122" i="126"/>
  <c r="S127" i="126" s="1"/>
  <c r="S129" i="126" s="1"/>
  <c r="V176" i="117"/>
  <c r="B40" i="56"/>
  <c r="BC15" i="74"/>
  <c r="AT39" i="74"/>
  <c r="AT44" i="74" s="1"/>
  <c r="AT47" i="74" s="1"/>
  <c r="U157" i="117"/>
  <c r="U318" i="117"/>
  <c r="X324" i="117"/>
  <c r="Y318" i="117"/>
  <c r="AI318" i="117" s="1"/>
  <c r="AH157" i="117"/>
  <c r="AI157" i="117" s="1"/>
  <c r="AD163" i="117"/>
  <c r="X163" i="117"/>
  <c r="Z324" i="117"/>
  <c r="AC163" i="117"/>
  <c r="AA163" i="117"/>
  <c r="L318" i="117"/>
  <c r="AG324" i="117"/>
  <c r="W163" i="117"/>
  <c r="AC324" i="117" l="1"/>
  <c r="M161" i="115"/>
  <c r="AI322" i="117"/>
  <c r="AT15" i="134"/>
  <c r="AU11" i="134"/>
  <c r="AU15" i="134" s="1"/>
  <c r="Q159" i="126"/>
  <c r="Q161" i="126" s="1"/>
  <c r="T127" i="126"/>
  <c r="T129" i="126" s="1"/>
  <c r="F129" i="126"/>
  <c r="F159" i="126"/>
  <c r="F161" i="126" s="1"/>
  <c r="M127" i="126"/>
  <c r="M159" i="126" s="1"/>
  <c r="M161" i="126" s="1"/>
  <c r="R127" i="126"/>
  <c r="R129" i="126" s="1"/>
  <c r="P127" i="126"/>
  <c r="P129" i="126" s="1"/>
  <c r="U159" i="126"/>
  <c r="U161" i="126" s="1"/>
  <c r="W159" i="126"/>
  <c r="W161" i="126" s="1"/>
  <c r="S159" i="126"/>
  <c r="U163" i="126"/>
  <c r="K161" i="126"/>
  <c r="J161" i="126"/>
  <c r="H129" i="126"/>
  <c r="H159" i="126"/>
  <c r="G128" i="125"/>
  <c r="K129" i="126"/>
  <c r="V157" i="117"/>
  <c r="T163" i="117"/>
  <c r="M129" i="126"/>
  <c r="W324" i="117"/>
  <c r="BC41" i="74"/>
  <c r="BC35" i="74"/>
  <c r="BC39" i="74" s="1"/>
  <c r="AF163" i="117"/>
  <c r="Q163" i="117"/>
  <c r="AB325" i="117"/>
  <c r="V318" i="117"/>
  <c r="T324" i="117"/>
  <c r="J324" i="117"/>
  <c r="N163" i="117"/>
  <c r="M324" i="117"/>
  <c r="AE325" i="117"/>
  <c r="AD324" i="117"/>
  <c r="N324" i="117"/>
  <c r="Q324" i="117"/>
  <c r="AA324" i="117"/>
  <c r="K163" i="117"/>
  <c r="P324" i="117"/>
  <c r="M163" i="117"/>
  <c r="O162" i="116"/>
  <c r="BC44" i="74" l="1"/>
  <c r="BC47" i="74" s="1"/>
  <c r="Q163" i="126"/>
  <c r="P159" i="126"/>
  <c r="P161" i="126" s="1"/>
  <c r="T159" i="126"/>
  <c r="R159" i="126"/>
  <c r="R161" i="126" s="1"/>
  <c r="W163" i="126"/>
  <c r="S161" i="126"/>
  <c r="S163" i="126"/>
  <c r="H161" i="126"/>
  <c r="S163" i="117"/>
  <c r="AG163" i="117"/>
  <c r="AH325" i="117"/>
  <c r="Y325" i="117"/>
  <c r="S324" i="117"/>
  <c r="U164" i="117"/>
  <c r="P163" i="117"/>
  <c r="K324" i="117"/>
  <c r="L325" i="117"/>
  <c r="P163" i="126" l="1"/>
  <c r="T161" i="126"/>
  <c r="T163" i="126"/>
  <c r="R163" i="126"/>
  <c r="L164" i="117"/>
  <c r="AH164" i="117"/>
  <c r="Y164" i="117"/>
  <c r="AB164" i="117"/>
  <c r="AE164" i="117"/>
  <c r="O164" i="117"/>
  <c r="R164" i="117"/>
  <c r="U325" i="117"/>
  <c r="O325" i="117"/>
  <c r="R325" i="117"/>
</calcChain>
</file>

<file path=xl/sharedStrings.xml><?xml version="1.0" encoding="utf-8"?>
<sst xmlns="http://schemas.openxmlformats.org/spreadsheetml/2006/main" count="6514" uniqueCount="2060">
  <si>
    <t>Veuillez indiquer en annexe les % appliqués de pertes de réseau et les coefficients de foisonnement.</t>
  </si>
  <si>
    <t>Coefficient de foisonnement</t>
  </si>
  <si>
    <t>Montant corrigé par le coefficient de foisonnement</t>
  </si>
  <si>
    <t>coefficient dedégressivité</t>
  </si>
  <si>
    <t>coefficient de dégressivité * kW</t>
  </si>
  <si>
    <t>[X * coefficient de dégressivité] * EUR / kW</t>
  </si>
  <si>
    <t>dégressivité =</t>
  </si>
  <si>
    <t>dégressivité * kW</t>
  </si>
  <si>
    <t>dégressivité</t>
  </si>
  <si>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</si>
  <si>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</si>
  <si>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</si>
  <si>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</si>
  <si>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</si>
  <si>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</si>
  <si>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</si>
  <si>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</si>
  <si>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</si>
  <si>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</si>
  <si>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</si>
  <si>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</si>
  <si>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</si>
  <si>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</si>
  <si>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</si>
  <si>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</si>
  <si>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</si>
  <si>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[X * coefficient de dégressivité] EUR / kW</t>
  </si>
  <si>
    <t>coefficient de dégressivité =</t>
  </si>
  <si>
    <t>Compteur avec relevé annuel</t>
  </si>
  <si>
    <t xml:space="preserve">Alimentation principale        </t>
  </si>
  <si>
    <t xml:space="preserve">Alimentation secours             </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</si>
  <si>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</si>
  <si>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</si>
  <si>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</si>
  <si>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</si>
  <si>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</si>
  <si>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</si>
  <si>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</si>
  <si>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</si>
  <si>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</si>
  <si>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</si>
  <si>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</si>
  <si>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</si>
  <si>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</si>
  <si>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</si>
  <si>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</si>
  <si>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</si>
  <si>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</si>
  <si>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</si>
  <si>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</si>
  <si>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coûts de personnel gérables (Ps)</t>
  </si>
  <si>
    <t>coûts gérables autres (Pm)</t>
  </si>
  <si>
    <t>coûts non gérables</t>
  </si>
  <si>
    <t>% Pm, Ps et coûts non gérables</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</si>
  <si>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</si>
  <si>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</si>
  <si>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</si>
  <si>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</si>
  <si>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</si>
  <si>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</si>
  <si>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</si>
  <si>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</si>
  <si>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</si>
  <si>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</si>
  <si>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</si>
  <si>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</si>
  <si>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</si>
  <si>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</si>
  <si>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Tableaux 23B - 23E</t>
  </si>
  <si>
    <t>kVArh &gt; 0,484 * kWh total</t>
  </si>
  <si>
    <t>prix unitaire / kVArh</t>
  </si>
  <si>
    <t>total euro pour kVArh</t>
  </si>
  <si>
    <t xml:space="preserve">kWh jour </t>
  </si>
  <si>
    <t>kWh nuit</t>
  </si>
  <si>
    <t>total EUR kWh jour</t>
  </si>
  <si>
    <t>Total entrant (coûts)</t>
  </si>
  <si>
    <t>régularisations</t>
  </si>
  <si>
    <t>Total sortant (revenus)</t>
  </si>
  <si>
    <t>Tableau 17</t>
  </si>
  <si>
    <t>OPEX OSP</t>
  </si>
  <si>
    <t>% prélèvement injection par groupe de clients</t>
  </si>
  <si>
    <t>prix annuel mesure AMR</t>
  </si>
  <si>
    <t>Tarif utilisation du réseau</t>
  </si>
  <si>
    <t>Tarif de la puissance souscrite et de la puissance complémentaire :</t>
  </si>
  <si>
    <t>terme kW</t>
  </si>
  <si>
    <t>kW max jour hn</t>
  </si>
  <si>
    <t>kW max nuit hc</t>
  </si>
  <si>
    <t>kW max facturation</t>
  </si>
  <si>
    <t>terme kW total EUR</t>
  </si>
  <si>
    <t>total kWh</t>
  </si>
  <si>
    <t>prix unitaire / kWh en EUR / kWh</t>
  </si>
  <si>
    <t>prix unitaire / kWh</t>
  </si>
  <si>
    <t>total EUR</t>
  </si>
  <si>
    <t>nombre de jours sur base annuelle</t>
  </si>
  <si>
    <t>Total tarif utilisation du réseau</t>
  </si>
  <si>
    <t>Tarif des pertes de réseau</t>
  </si>
  <si>
    <t>Tarif de l’énergie réactive</t>
  </si>
  <si>
    <t>Disposition droit à un prélèvement forfaitaire</t>
  </si>
  <si>
    <t>total kVArh</t>
  </si>
  <si>
    <t>droit à prélèvement forfaitaire =</t>
  </si>
  <si>
    <t>32,9 % du total kWh</t>
  </si>
  <si>
    <t xml:space="preserve">Tarif pour dépassement énergie réactive </t>
  </si>
  <si>
    <t>kVArh &gt; 0,329 * kWh total</t>
  </si>
  <si>
    <t>prix unitaire EUR / kVArh</t>
  </si>
  <si>
    <t>total EUR pour kVArh</t>
  </si>
  <si>
    <t>Tarif programme non accepté</t>
  </si>
  <si>
    <t>Suppléments</t>
  </si>
  <si>
    <t>prix unitaire  EUR / kWh</t>
  </si>
  <si>
    <t>Total tarif réseau de distribution, y compris location compteur</t>
  </si>
  <si>
    <t xml:space="preserve">Tableau 25 : Calcul clients type 26_1 kV prélèvement </t>
  </si>
  <si>
    <t>terme kW total euro</t>
  </si>
  <si>
    <t>contrôle sur le terme maximum</t>
  </si>
  <si>
    <t>KWh hn</t>
  </si>
  <si>
    <t>prix max</t>
  </si>
  <si>
    <t>total EUR puissance souscrite</t>
  </si>
  <si>
    <t>prix annuel mesure</t>
  </si>
  <si>
    <t>48,4 % du total kWh</t>
  </si>
  <si>
    <t>Indiquer également les écarts entre les tarifs imposés par Elia et la colonne « Montant gestionnaire du réseau de transport ».</t>
  </si>
  <si>
    <t>Tarifs Trans HT</t>
  </si>
  <si>
    <t>Unité</t>
  </si>
  <si>
    <t>Pertes de réseau appliquées</t>
  </si>
  <si>
    <t>Montant corrigé pour les pertes de réseau</t>
  </si>
  <si>
    <t>Tarifs Trans BT</t>
  </si>
  <si>
    <t>Tarifs BT</t>
  </si>
  <si>
    <t>Tableau 24 : Calcul clients type TRHT</t>
  </si>
  <si>
    <t xml:space="preserve">CLIENTS TYPE EUROSTAT </t>
  </si>
  <si>
    <t>Données</t>
  </si>
  <si>
    <t>kWh heures normales</t>
  </si>
  <si>
    <t>kWh heures creuses</t>
  </si>
  <si>
    <t>kWh exclusif nuit</t>
  </si>
  <si>
    <t>kWh total heures creuses</t>
  </si>
  <si>
    <t xml:space="preserve">kWh total </t>
  </si>
  <si>
    <t>kW pointe mensuelle</t>
  </si>
  <si>
    <t>kW mois hn</t>
  </si>
  <si>
    <t>kW mois hc</t>
  </si>
  <si>
    <t>utilisation totale</t>
  </si>
  <si>
    <t>utilisation hn</t>
  </si>
  <si>
    <t>utilisation hc</t>
  </si>
  <si>
    <t>kW pointe annuelle hn</t>
  </si>
  <si>
    <t>kW pointe annuelle hc</t>
  </si>
  <si>
    <t>kVArh</t>
  </si>
  <si>
    <t>énergie réactive</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</si>
  <si>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</si>
  <si>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</si>
  <si>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</si>
  <si>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</si>
  <si>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</si>
  <si>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</si>
  <si>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</si>
  <si>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</si>
  <si>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</si>
  <si>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</si>
  <si>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</si>
  <si>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</si>
  <si>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</si>
  <si>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</si>
  <si>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</si>
  <si>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jour =</t>
  </si>
  <si>
    <t>nuit =</t>
  </si>
  <si>
    <t>somme max terme en X et terme en Y</t>
  </si>
  <si>
    <t>exclusif nuit EUR / kWh</t>
  </si>
  <si>
    <t>Le GRD indique, par groupe de clients, les codes de tarif spécifiques, les types de raccordement et les codes de globalisation.</t>
  </si>
  <si>
    <t>EUR / kW / an</t>
  </si>
  <si>
    <t>X / 12 =</t>
  </si>
  <si>
    <t>EUR / kWh</t>
  </si>
  <si>
    <t>exclusif nuit =</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</si>
  <si>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</si>
  <si>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</si>
  <si>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</si>
  <si>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</si>
  <si>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</si>
  <si>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</si>
  <si>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</si>
  <si>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 xml:space="preserve"> Autres impôts locaux, provinciaux, régionaux ou fédéraux</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</si>
  <si>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</si>
  <si>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</si>
  <si>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</si>
  <si>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</si>
  <si>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</si>
  <si>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</si>
  <si>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</si>
  <si>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</si>
  <si>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</si>
  <si>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</si>
  <si>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</si>
  <si>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</si>
  <si>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</si>
  <si>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</si>
  <si>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</si>
  <si>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</si>
  <si>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</si>
  <si>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</si>
  <si>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</si>
  <si>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</si>
  <si>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</si>
  <si>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</si>
  <si>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</si>
  <si>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</si>
  <si>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</si>
  <si>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</si>
  <si>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</si>
  <si>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</si>
  <si>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</si>
  <si>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</si>
  <si>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</si>
  <si>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</si>
  <si>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</si>
  <si>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</si>
  <si>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</si>
  <si>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</si>
  <si>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</si>
  <si>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</si>
  <si>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</si>
  <si>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</si>
  <si>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</si>
  <si>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</si>
  <si>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</si>
  <si>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</si>
  <si>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</si>
  <si>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</si>
  <si>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</si>
  <si>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</si>
  <si>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</si>
  <si>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</si>
  <si>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</si>
  <si>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</si>
  <si>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</si>
  <si>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</si>
  <si>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</si>
  <si>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</si>
  <si>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</si>
  <si>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</si>
  <si>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</si>
  <si>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</si>
  <si>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</si>
  <si>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</si>
  <si>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</si>
  <si>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</si>
  <si>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</si>
  <si>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</si>
  <si>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</si>
  <si>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</si>
  <si>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</si>
  <si>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</si>
  <si>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</si>
  <si>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</si>
  <si>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</si>
  <si>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</si>
  <si>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</si>
  <si>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</si>
  <si>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</si>
  <si>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</si>
  <si>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</si>
  <si>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</si>
  <si>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</si>
  <si>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</si>
  <si>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</si>
  <si>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</si>
  <si>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</si>
  <si>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</si>
  <si>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</si>
  <si>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</si>
  <si>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</si>
  <si>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</si>
  <si>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</si>
  <si>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</si>
  <si>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</si>
  <si>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</si>
  <si>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</si>
  <si>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</si>
  <si>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</si>
  <si>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</si>
  <si>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</si>
  <si>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</si>
  <si>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</si>
  <si>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</si>
  <si>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</si>
  <si>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</si>
  <si>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</si>
  <si>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</si>
  <si>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</si>
  <si>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</si>
  <si>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</si>
  <si>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</si>
  <si>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</si>
  <si>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</si>
  <si>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</si>
  <si>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</si>
  <si>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</si>
  <si>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</si>
  <si>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</si>
  <si>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</si>
  <si>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</si>
  <si>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</si>
  <si>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</si>
  <si>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</si>
  <si>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</si>
  <si>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</si>
  <si>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</si>
  <si>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</si>
  <si>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</si>
  <si>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</si>
  <si>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</si>
  <si>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</si>
  <si>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</si>
  <si>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</si>
  <si>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</si>
  <si>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</si>
  <si>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</si>
  <si>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</si>
  <si>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</si>
  <si>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</si>
  <si>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</si>
  <si>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</si>
  <si>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</si>
  <si>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</si>
  <si>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</si>
  <si>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</si>
  <si>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</si>
  <si>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</si>
  <si>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</si>
  <si>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</si>
  <si>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</si>
  <si>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</si>
  <si>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</si>
  <si>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</si>
  <si>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</si>
  <si>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</si>
  <si>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</si>
  <si>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</si>
  <si>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</si>
  <si>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</si>
  <si>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</si>
  <si>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</si>
  <si>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</si>
  <si>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</si>
  <si>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</si>
  <si>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</si>
  <si>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</si>
  <si>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Tableau 8B : Réconciliation des charges totales avec le chiffre d'affaires estimé pour les tarifs d'injection</t>
  </si>
  <si>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</si>
  <si>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</si>
  <si>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</si>
  <si>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</si>
  <si>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</si>
  <si>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</si>
  <si>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</si>
  <si>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</si>
  <si>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</si>
  <si>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</si>
  <si>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</si>
  <si>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</si>
  <si>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</si>
  <si>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</si>
  <si>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</si>
  <si>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</si>
  <si>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</si>
  <si>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</si>
  <si>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</si>
  <si>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</si>
  <si>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</si>
  <si>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</si>
  <si>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</si>
  <si>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</si>
  <si>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</si>
  <si>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</si>
  <si>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</si>
  <si>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</si>
  <si>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</si>
  <si>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</si>
  <si>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</si>
  <si>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</si>
  <si>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</si>
  <si>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</si>
  <si>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</si>
  <si>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</si>
  <si>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</si>
  <si>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</si>
  <si>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</si>
  <si>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</si>
  <si>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</si>
  <si>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</si>
  <si>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</si>
  <si>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</si>
  <si>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</si>
  <si>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</si>
  <si>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</si>
  <si>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</si>
  <si>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 intérêt</t>
  </si>
  <si>
    <t>Total emprunts LT</t>
  </si>
  <si>
    <t>Total emprunts CT</t>
  </si>
  <si>
    <t>Coûts gérables</t>
  </si>
  <si>
    <t xml:space="preserve">#74 (signe négatif pour un produit positif) </t>
  </si>
  <si>
    <t>Total coûts gérables - EUR</t>
  </si>
  <si>
    <t>60, 61, 62, 74  attribués aux OSP - EUR</t>
  </si>
  <si>
    <t>Coûts gérables après attribution aux OSP</t>
  </si>
  <si>
    <t>Différence</t>
  </si>
  <si>
    <t>- justification de l'évolution dans le temps</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</si>
  <si>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</si>
  <si>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</si>
  <si>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</si>
  <si>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</si>
  <si>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</si>
  <si>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</si>
  <si>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</si>
  <si>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</si>
  <si>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Informations complémentaires</t>
  </si>
  <si>
    <t>Tarif pour dépassement du prélèvement forfaitaire</t>
  </si>
  <si>
    <t>Tarif pour le non-respect d'un programme accepté</t>
  </si>
  <si>
    <t>Surcharges</t>
  </si>
  <si>
    <t>régionaux ou fédéraux restant dus par le gestionaire du réseau de distribution concerné</t>
  </si>
  <si>
    <t xml:space="preserve">Code de </t>
  </si>
  <si>
    <t>globalisation</t>
  </si>
  <si>
    <t>TRANS MT</t>
  </si>
  <si>
    <t>TRANS-BT</t>
  </si>
  <si>
    <t xml:space="preserve">PERIODE REGULATOIRE : </t>
  </si>
  <si>
    <t>première année de la période régulatoire :</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</si>
  <si>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</si>
  <si>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</si>
  <si>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</si>
  <si>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</si>
  <si>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</si>
  <si>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</si>
  <si>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</si>
  <si>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</si>
  <si>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</si>
  <si>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</si>
  <si>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</si>
  <si>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</si>
  <si>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MEILLEURE ESTIMATION</t>
  </si>
  <si>
    <t>TRANS HT</t>
  </si>
  <si>
    <t>TRANS BS</t>
  </si>
  <si>
    <t>BASSE TENSION</t>
  </si>
  <si>
    <t>INJECTION</t>
  </si>
  <si>
    <t>PRELEVEMENT</t>
  </si>
  <si>
    <t>Total</t>
  </si>
  <si>
    <t>Tarif d'utilisation du réseau</t>
  </si>
  <si>
    <t>Trans MT / 26 - kV / Trans BT</t>
  </si>
  <si>
    <t>EUR/kW/an</t>
  </si>
  <si>
    <t>EUR/kW/mois</t>
  </si>
  <si>
    <t>BT &gt; 56kVA, sans mesure de pointe / BT &lt; 56kVA</t>
  </si>
  <si>
    <t>Tarif pour la gestion du système</t>
  </si>
  <si>
    <t>Tarif pour l'activité de mesure et de comptage</t>
  </si>
  <si>
    <t>EUR/an</t>
  </si>
  <si>
    <t>Compteur AMR</t>
  </si>
  <si>
    <t>Compteur MMR</t>
  </si>
  <si>
    <t>Tarif des obligations de service publique</t>
  </si>
  <si>
    <t>Tarif pour services auxiliaires</t>
  </si>
  <si>
    <t>Tarif pour la compensation des pertes en réseaux</t>
  </si>
  <si>
    <t>Droit à un prélèvement forfaitaire d'energie réactive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</si>
  <si>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</si>
  <si>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</si>
  <si>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</si>
  <si>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</si>
  <si>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</si>
  <si>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</si>
  <si>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</si>
  <si>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</si>
  <si>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</si>
  <si>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</si>
  <si>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</si>
  <si>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</si>
  <si>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</si>
  <si>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</si>
  <si>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</si>
  <si>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</si>
  <si>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</si>
  <si>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</si>
  <si>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</si>
  <si>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</si>
  <si>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</si>
  <si>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</si>
  <si>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</si>
  <si>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</si>
  <si>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</si>
  <si>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</si>
  <si>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</si>
  <si>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</si>
  <si>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</si>
  <si>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</si>
  <si>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</si>
  <si>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</si>
  <si>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</si>
  <si>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</si>
  <si>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</si>
  <si>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</si>
  <si>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</si>
  <si>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</si>
  <si>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</si>
  <si>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</si>
  <si>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</si>
  <si>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</si>
  <si>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</si>
  <si>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</si>
  <si>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</si>
  <si>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</si>
  <si>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</si>
  <si>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</si>
  <si>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</si>
  <si>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</si>
  <si>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</si>
  <si>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</si>
  <si>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</si>
  <si>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</si>
  <si>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</si>
  <si>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</si>
  <si>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</si>
  <si>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</si>
  <si>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</si>
  <si>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</si>
  <si>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</si>
  <si>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</si>
  <si>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</si>
  <si>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</si>
  <si>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</si>
  <si>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</si>
  <si>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</si>
  <si>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</si>
  <si>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</si>
  <si>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</si>
  <si>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</si>
  <si>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</si>
  <si>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</si>
  <si>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</si>
  <si>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</si>
  <si>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</si>
  <si>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</si>
  <si>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</si>
  <si>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</si>
  <si>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</si>
  <si>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</si>
  <si>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</si>
  <si>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Report (+ ou -) d'années précédentes fixé par la CREG</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</si>
  <si>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</si>
  <si>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</si>
  <si>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</si>
  <si>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</si>
  <si>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</si>
  <si>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</si>
  <si>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</si>
  <si>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</si>
  <si>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</si>
  <si>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</si>
  <si>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</si>
  <si>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</si>
  <si>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</si>
  <si>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</si>
  <si>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</si>
  <si>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</si>
  <si>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</si>
  <si>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</si>
  <si>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</si>
  <si>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</si>
  <si>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</si>
  <si>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</si>
  <si>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</si>
  <si>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</si>
  <si>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</si>
  <si>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</si>
  <si>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</si>
  <si>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</si>
  <si>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</si>
  <si>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</si>
  <si>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</si>
  <si>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</si>
  <si>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</si>
  <si>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</si>
  <si>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</si>
  <si>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</si>
  <si>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</si>
  <si>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</si>
  <si>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</si>
  <si>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</si>
  <si>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</si>
  <si>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</si>
  <si>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</si>
  <si>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</si>
  <si>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</si>
  <si>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</si>
  <si>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</si>
  <si>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</si>
  <si>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</si>
  <si>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</si>
  <si>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</si>
  <si>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</si>
  <si>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</si>
  <si>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</si>
  <si>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</si>
  <si>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</si>
  <si>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</si>
  <si>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</si>
  <si>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</si>
  <si>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</si>
  <si>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</si>
  <si>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</si>
  <si>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</si>
  <si>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</si>
  <si>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</si>
  <si>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</si>
  <si>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</si>
  <si>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</si>
  <si>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</si>
  <si>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</si>
  <si>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Transport</t>
  </si>
  <si>
    <t>60/64</t>
  </si>
  <si>
    <t>formule</t>
  </si>
  <si>
    <t>TRANSPORT</t>
  </si>
  <si>
    <t>max</t>
  </si>
  <si>
    <t>€</t>
  </si>
  <si>
    <t xml:space="preserve"> P</t>
  </si>
  <si>
    <t>euro / kW</t>
  </si>
  <si>
    <t>50/53</t>
  </si>
  <si>
    <t xml:space="preserve">% Pm, Ps </t>
  </si>
  <si>
    <t>Cash</t>
  </si>
  <si>
    <t>ELECTRICITE</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</si>
  <si>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</si>
  <si>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</si>
  <si>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</si>
  <si>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</si>
  <si>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</si>
  <si>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</si>
  <si>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</si>
  <si>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</si>
  <si>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</si>
  <si>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</si>
  <si>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</si>
  <si>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</si>
  <si>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</si>
  <si>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</si>
  <si>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</si>
  <si>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</si>
  <si>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</si>
  <si>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</si>
  <si>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</si>
  <si>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</si>
  <si>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</si>
  <si>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</si>
  <si>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</si>
  <si>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</si>
  <si>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</si>
  <si>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</si>
  <si>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</si>
  <si>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</si>
  <si>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Ia</t>
  </si>
  <si>
    <t>Ic</t>
  </si>
  <si>
    <t>Da</t>
  </si>
  <si>
    <t>Db</t>
  </si>
  <si>
    <t>Dc</t>
  </si>
  <si>
    <t>Dc1</t>
  </si>
  <si>
    <t>Dd</t>
  </si>
  <si>
    <t>-</t>
  </si>
  <si>
    <t>Pm</t>
  </si>
  <si>
    <t>Ps</t>
  </si>
  <si>
    <t>EUR</t>
  </si>
  <si>
    <t>#61</t>
  </si>
  <si>
    <t>#62</t>
  </si>
  <si>
    <t>(3) = (1) - (2)</t>
  </si>
  <si>
    <t>(4)</t>
  </si>
  <si>
    <t>(5)</t>
  </si>
  <si>
    <t>N</t>
  </si>
  <si>
    <t>kW</t>
  </si>
  <si>
    <t>kWh_Tot</t>
  </si>
  <si>
    <t>kWh</t>
  </si>
  <si>
    <t>AMR</t>
  </si>
  <si>
    <t>MMR</t>
  </si>
  <si>
    <t>EP_MMR</t>
  </si>
  <si>
    <t>EUR (A)</t>
  </si>
  <si>
    <t>EUR (B)</t>
  </si>
  <si>
    <t>EUR (A) - (B)</t>
  </si>
  <si>
    <t>26 - 1 kV</t>
  </si>
  <si>
    <t>TRANS - LS</t>
  </si>
  <si>
    <t>EUR/kW</t>
  </si>
  <si>
    <t>(*)</t>
  </si>
  <si>
    <t>Codes</t>
  </si>
  <si>
    <t>20/28</t>
  </si>
  <si>
    <t>20</t>
  </si>
  <si>
    <t>21</t>
  </si>
  <si>
    <t>22/27</t>
  </si>
  <si>
    <t>28</t>
  </si>
  <si>
    <t>29/58</t>
  </si>
  <si>
    <t>29</t>
  </si>
  <si>
    <t>3</t>
  </si>
  <si>
    <t>40/41</t>
  </si>
  <si>
    <t>54/58</t>
  </si>
  <si>
    <t>490/1</t>
  </si>
  <si>
    <t>20/58</t>
  </si>
  <si>
    <t>10</t>
  </si>
  <si>
    <t>12</t>
  </si>
  <si>
    <t>13</t>
  </si>
  <si>
    <t>16</t>
  </si>
  <si>
    <t>17/49</t>
  </si>
  <si>
    <t>17</t>
  </si>
  <si>
    <t>170/4</t>
  </si>
  <si>
    <t>178/9</t>
  </si>
  <si>
    <t>42/48</t>
  </si>
  <si>
    <t>45</t>
  </si>
  <si>
    <t>47/48</t>
  </si>
  <si>
    <t>492/3</t>
  </si>
  <si>
    <t>10/49</t>
  </si>
  <si>
    <t>A -P</t>
  </si>
  <si>
    <t>#60</t>
  </si>
  <si>
    <t>#63</t>
  </si>
  <si>
    <t>26-1 kV</t>
  </si>
  <si>
    <t>A.</t>
  </si>
  <si>
    <t>A 1</t>
  </si>
  <si>
    <t>A 2</t>
  </si>
  <si>
    <t>X =</t>
  </si>
  <si>
    <t>X/12 =</t>
  </si>
  <si>
    <t>Y =</t>
  </si>
  <si>
    <t>Z =</t>
  </si>
  <si>
    <t>EUR/kWh</t>
  </si>
  <si>
    <t xml:space="preserve">B. </t>
  </si>
  <si>
    <t xml:space="preserve">C. </t>
  </si>
  <si>
    <t>MAXIMUM</t>
  </si>
  <si>
    <t>1.</t>
  </si>
  <si>
    <t>2.</t>
  </si>
  <si>
    <t>X  EUR/kW</t>
  </si>
  <si>
    <t>3.</t>
  </si>
  <si>
    <t>4.</t>
  </si>
  <si>
    <t>4.1.</t>
  </si>
  <si>
    <t>4.2.</t>
  </si>
  <si>
    <t>EUR/kVarh</t>
  </si>
  <si>
    <t>4.3.</t>
  </si>
  <si>
    <t>gridfee</t>
  </si>
  <si>
    <t>1.1</t>
  </si>
  <si>
    <t>1.1.1.</t>
  </si>
  <si>
    <t>1.1.2.</t>
  </si>
  <si>
    <t>1.1.3.</t>
  </si>
  <si>
    <t>1.2.</t>
  </si>
  <si>
    <t>1.3.</t>
  </si>
  <si>
    <t>3.1.</t>
  </si>
  <si>
    <t>3.2.</t>
  </si>
  <si>
    <t>3.3.</t>
  </si>
  <si>
    <t>S &lt;= 33%</t>
  </si>
  <si>
    <t>Total Budget Net</t>
  </si>
  <si>
    <t>euro / kWh</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</si>
  <si>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</si>
  <si>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</si>
  <si>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</si>
  <si>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</si>
  <si>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</si>
  <si>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</si>
  <si>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</si>
  <si>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</si>
  <si>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</si>
  <si>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</si>
  <si>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</si>
  <si>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</si>
  <si>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</si>
  <si>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</si>
  <si>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</si>
  <si>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Total activité GRD gaz [4]</t>
  </si>
  <si>
    <t>Activité régulée GRD</t>
  </si>
  <si>
    <t xml:space="preserve">Activité non régulée </t>
  </si>
  <si>
    <t>Total activité GRD électricité [3]</t>
  </si>
  <si>
    <t>GRD GAZ</t>
  </si>
  <si>
    <t>GRD ELECTRICITE</t>
  </si>
  <si>
    <t>ACTIVITE GRD</t>
  </si>
  <si>
    <t>Autres activités (hors GRD)
[2]</t>
  </si>
  <si>
    <t>Intercommunale/régie toute activité confondue [1]=[2]+[3]+[4]</t>
  </si>
  <si>
    <t>BUDGET 2015</t>
  </si>
  <si>
    <t>REALITE 2013</t>
  </si>
  <si>
    <t>Mouvements 2015</t>
  </si>
  <si>
    <t>Mouvements 2016</t>
  </si>
  <si>
    <t>INTERCOMMUNALE/REGIE</t>
  </si>
  <si>
    <t xml:space="preserve">Différence absolue ([2]-[1]) </t>
  </si>
  <si>
    <t>Différence relative 
([2]-[1])/[1]</t>
  </si>
  <si>
    <t>[1]</t>
  </si>
  <si>
    <t>[2]</t>
  </si>
  <si>
    <t>Fonds propres (après affectation du résultat)</t>
  </si>
  <si>
    <t>Plus values de réévaluation</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</si>
  <si>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</si>
  <si>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</si>
  <si>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</si>
  <si>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</si>
  <si>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</si>
  <si>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</si>
  <si>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REGULEES DU GRD ELECTRICITE</t>
  </si>
  <si>
    <t>Activité GRD électricité</t>
  </si>
  <si>
    <t>Activité GRD gaz</t>
  </si>
  <si>
    <t xml:space="preserve"> - EUR - </t>
  </si>
  <si>
    <t xml:space="preserve">Produits comptables </t>
  </si>
  <si>
    <t>Coûts comptable</t>
  </si>
  <si>
    <t>Résultat comptable</t>
  </si>
  <si>
    <t>Résultat comptable prévisionnel</t>
  </si>
  <si>
    <t>(*) = marge équitable</t>
  </si>
  <si>
    <t>Veuillez commenter les évolutions significatives des fonds propres reprises dans le tableau ci-dessus.</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</si>
  <si>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</si>
  <si>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</si>
  <si>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</si>
  <si>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Tarif à application unique pour la rémunération des coûts pour un nouveau raccordement ou pour l'adaptation /renforcement d'un raccordement existant</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</si>
  <si>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</si>
  <si>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</si>
  <si>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</si>
  <si>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</si>
  <si>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</si>
  <si>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</si>
  <si>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</si>
  <si>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TPS (kWh gratuits)</t>
  </si>
  <si>
    <t>Coûts OSP - Autres</t>
  </si>
  <si>
    <t>5.6. Redevance pour occupation de domaine public</t>
  </si>
  <si>
    <t>5.7.</t>
  </si>
  <si>
    <t>Transit</t>
  </si>
  <si>
    <t>Pertes en réseau</t>
  </si>
  <si>
    <t>Réductions de valeur</t>
  </si>
  <si>
    <t>Redevance occupation domaine public</t>
  </si>
  <si>
    <t>Autres éléments non-gérables</t>
  </si>
  <si>
    <t xml:space="preserve">#60 </t>
  </si>
  <si>
    <t xml:space="preserve">(tous les produits prévus par l'art. 2, §1, 11° de la décision) </t>
  </si>
  <si>
    <t>(6)</t>
  </si>
  <si>
    <t>(7)</t>
  </si>
  <si>
    <t>Paramètres utilisés dans le calcul du plafond des coûts gérables:</t>
  </si>
  <si>
    <t>Plafond coûts gérables</t>
  </si>
  <si>
    <t>Taux inflation prévisionnel 2016</t>
  </si>
  <si>
    <t xml:space="preserve">2. Le total des coûts gérables repris au tableau 3 doit être égal au total des coûts gérables repris  au point 1 du tableau ci-dessus. En cas de différence, veuillez justifier.  </t>
  </si>
  <si>
    <t>Total Plafond coûts gérables</t>
  </si>
  <si>
    <t>COMPTABILITE GENERALE</t>
  </si>
  <si>
    <t>COMPTABILITE ANALYTIQUE</t>
  </si>
  <si>
    <t>Check avec T3</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</si>
  <si>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</si>
  <si>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</si>
  <si>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</si>
  <si>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</si>
  <si>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</si>
  <si>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</si>
  <si>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REALITE 2012</t>
  </si>
  <si>
    <t>REALITE 2011</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</si>
  <si>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</si>
  <si>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</si>
  <si>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</si>
  <si>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</si>
  <si>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</si>
  <si>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</si>
  <si>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</si>
  <si>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</si>
  <si>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</si>
  <si>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</si>
  <si>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</si>
  <si>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</si>
  <si>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</si>
  <si>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</si>
  <si>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</si>
  <si>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</si>
  <si>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</si>
  <si>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</si>
  <si>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31.12.2011</t>
    </r>
  </si>
  <si>
    <r>
      <t xml:space="preserve">Plus-value sur base de l'indexation historique au </t>
    </r>
    <r>
      <rPr>
        <b/>
        <sz val="10"/>
        <color indexed="8"/>
        <rFont val="Arial"/>
        <family val="2"/>
      </rPr>
      <t>31.12.2012</t>
    </r>
  </si>
  <si>
    <r>
      <t xml:space="preserve">Plus-value sur base de l'indexation historique au </t>
    </r>
    <r>
      <rPr>
        <b/>
        <sz val="10"/>
        <color indexed="8"/>
        <rFont val="Arial"/>
        <family val="2"/>
      </rPr>
      <t>31.12.2013</t>
    </r>
  </si>
  <si>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</si>
  <si>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</si>
  <si>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31.12.2011</t>
    </r>
  </si>
  <si>
    <r>
      <t xml:space="preserve">Plus-value RAB au </t>
    </r>
    <r>
      <rPr>
        <b/>
        <sz val="10"/>
        <color indexed="8"/>
        <rFont val="Arial"/>
        <family val="2"/>
      </rPr>
      <t>31.12.2012</t>
    </r>
  </si>
  <si>
    <r>
      <t xml:space="preserve">Plus-value RAB au </t>
    </r>
    <r>
      <rPr>
        <b/>
        <sz val="10"/>
        <color indexed="8"/>
        <rFont val="Arial"/>
        <family val="2"/>
      </rPr>
      <t>31.12.2013</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</si>
  <si>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</si>
  <si>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</si>
  <si>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</si>
  <si>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31.12.2011</t>
    </r>
  </si>
  <si>
    <r>
      <t xml:space="preserve">Actif régulé "primaire" au </t>
    </r>
    <r>
      <rPr>
        <b/>
        <sz val="10"/>
        <color indexed="8"/>
        <rFont val="Arial"/>
        <family val="2"/>
      </rPr>
      <t>31.12.2012</t>
    </r>
  </si>
  <si>
    <r>
      <t xml:space="preserve">Actif régulé "primaire" au </t>
    </r>
    <r>
      <rPr>
        <b/>
        <sz val="10"/>
        <color indexed="8"/>
        <rFont val="Arial"/>
        <family val="2"/>
      </rPr>
      <t>31.12.2013</t>
    </r>
  </si>
  <si>
    <r>
      <t xml:space="preserve">Actif régulé "primaire" au </t>
    </r>
    <r>
      <rPr>
        <b/>
        <sz val="10"/>
        <color indexed="8"/>
        <rFont val="Arial"/>
        <family val="2"/>
      </rPr>
      <t>31.12.2014</t>
    </r>
  </si>
  <si>
    <r>
      <t xml:space="preserve">Actif régulé "primaire" au </t>
    </r>
    <r>
      <rPr>
        <b/>
        <sz val="10"/>
        <color indexed="8"/>
        <rFont val="Arial"/>
        <family val="2"/>
      </rPr>
      <t>31.12.2015</t>
    </r>
  </si>
  <si>
    <t>Mutations pendant l'année 2016</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</si>
  <si>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</si>
  <si>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</si>
  <si>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t>Actif régulé "secondaire"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</si>
  <si>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</si>
  <si>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</si>
  <si>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r>
      <t xml:space="preserve">Valeur d'acquisition historique au </t>
    </r>
    <r>
      <rPr>
        <b/>
        <sz val="10"/>
        <color indexed="8"/>
        <rFont val="Arial"/>
        <family val="2"/>
      </rPr>
      <t>31.12.2016</t>
    </r>
  </si>
  <si>
    <t>Marge bénéficiaire équitable totale</t>
  </si>
  <si>
    <t>Marge bénéficiaire équitable totale après impôts</t>
  </si>
  <si>
    <t>Marge bénéficiaire équitable totale avant impôts</t>
  </si>
  <si>
    <t>Pourcentage de rendement primaire</t>
  </si>
  <si>
    <t>Structure bilantaire</t>
  </si>
  <si>
    <t>Paramètres de la formule du pourcentage de rendement primaire</t>
  </si>
  <si>
    <t>rente sans risque</t>
  </si>
  <si>
    <t>prime de risque (Rp)</t>
  </si>
  <si>
    <t xml:space="preserve">bêta </t>
  </si>
  <si>
    <t xml:space="preserve">Calcul du pourcentage de rendement primaire </t>
  </si>
  <si>
    <t>S &gt; 33% avec S maximal de 100%</t>
  </si>
  <si>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</si>
  <si>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</si>
  <si>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</si>
  <si>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</si>
  <si>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</si>
  <si>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</si>
  <si>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</si>
  <si>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</si>
  <si>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</si>
  <si>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</si>
  <si>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</si>
  <si>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</si>
  <si>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</si>
  <si>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</si>
  <si>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</si>
  <si>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</si>
  <si>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</si>
  <si>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</si>
  <si>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</si>
  <si>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</si>
  <si>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</si>
  <si>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</si>
  <si>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</si>
  <si>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</si>
  <si>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</si>
  <si>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</si>
  <si>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</si>
  <si>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</si>
  <si>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</si>
  <si>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</si>
  <si>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</si>
  <si>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</si>
  <si>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</si>
  <si>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</si>
  <si>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t>Marge bénéficiaire équitable à prendre en considération dans la proposition tarifaire</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</si>
  <si>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</si>
  <si>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</si>
  <si>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</si>
  <si>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</si>
  <si>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</si>
  <si>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</si>
  <si>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</si>
  <si>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</si>
  <si>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</si>
  <si>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</si>
  <si>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</si>
  <si>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</si>
  <si>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</si>
  <si>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</si>
  <si>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t xml:space="preserve">                                           + (S</t>
    </r>
    <r>
      <rPr>
        <vertAlign val="subscript"/>
        <sz val="10"/>
        <color indexed="8"/>
        <rFont val="Arial"/>
        <family val="2"/>
      </rPr>
      <t>primaire</t>
    </r>
    <r>
      <rPr>
        <sz val="10"/>
        <color indexed="8"/>
        <rFont val="Arial"/>
        <family val="2"/>
      </rPr>
      <t xml:space="preserve"> - 33%) x (rente sans risque + 70 bp)</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</si>
  <si>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</si>
  <si>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</si>
  <si>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</si>
  <si>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</si>
  <si>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</si>
  <si>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</si>
  <si>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</si>
  <si>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</si>
  <si>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</si>
  <si>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</si>
  <si>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</si>
  <si>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</si>
  <si>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</si>
  <si>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</si>
  <si>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</si>
  <si>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</si>
  <si>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</si>
  <si>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</si>
  <si>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</si>
  <si>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</si>
  <si>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</si>
  <si>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</si>
  <si>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</si>
  <si>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</si>
  <si>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</si>
  <si>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</si>
  <si>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</si>
  <si>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</si>
  <si>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</si>
  <si>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</si>
  <si>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</si>
  <si>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</si>
  <si>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</si>
  <si>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</si>
  <si>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</si>
  <si>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</si>
  <si>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</si>
  <si>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</si>
  <si>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</si>
  <si>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redevance de voirie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</si>
  <si>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</si>
  <si>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</si>
  <si>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</si>
  <si>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</si>
  <si>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</si>
  <si>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</si>
  <si>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</si>
  <si>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</si>
  <si>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</si>
  <si>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</si>
  <si>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</si>
  <si>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</si>
  <si>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</si>
  <si>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</si>
  <si>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</si>
  <si>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</si>
  <si>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</si>
  <si>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</si>
  <si>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</si>
  <si>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</si>
  <si>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</si>
  <si>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</si>
  <si>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</si>
  <si>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</si>
  <si>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</si>
  <si>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</si>
  <si>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</si>
  <si>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</si>
  <si>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</si>
  <si>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</si>
  <si>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</si>
  <si>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</si>
  <si>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</si>
  <si>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</si>
  <si>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</si>
  <si>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</si>
  <si>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</si>
  <si>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</si>
  <si>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</si>
  <si>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</si>
  <si>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</si>
  <si>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</si>
  <si>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</si>
  <si>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</si>
  <si>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</si>
  <si>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</si>
  <si>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</si>
  <si>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</si>
  <si>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</si>
  <si>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</si>
  <si>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</si>
  <si>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</si>
  <si>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</si>
  <si>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</si>
  <si>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</si>
  <si>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</si>
  <si>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</si>
  <si>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</si>
  <si>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</si>
  <si>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</si>
  <si>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</si>
  <si>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</si>
  <si>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</si>
  <si>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</si>
  <si>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</si>
  <si>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</si>
  <si>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 xml:space="preserve">Surcharge pour occupation du domaine public (Wallonie) </t>
  </si>
  <si>
    <t>Cotisation fédérale</t>
  </si>
  <si>
    <t>Couverture des frais de fonctionnement de la CREG</t>
  </si>
  <si>
    <t>Clients protégés</t>
  </si>
  <si>
    <t>Dénucléarisation des sites nucléaires BP1 et BP2 à Mol-Dessel</t>
  </si>
  <si>
    <t>Mesures sociales visant à confier aux CPAS la mission de guidance et d'aide sociale financière</t>
  </si>
  <si>
    <t>Octroi de primes (hors Qualiwatt)</t>
  </si>
  <si>
    <t>Qualiwatt</t>
  </si>
  <si>
    <t>ANNEXES A LA PROPOSITION TARIFAIRE</t>
  </si>
  <si>
    <t>Annexe 1</t>
  </si>
  <si>
    <t>Annexe 2</t>
  </si>
  <si>
    <t>Annexe 3</t>
  </si>
  <si>
    <t>Annexe 4</t>
  </si>
  <si>
    <t>Annexe 5</t>
  </si>
  <si>
    <t>Annexe 6</t>
  </si>
  <si>
    <t>Veuillez 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</si>
  <si>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Annexe 7</t>
  </si>
  <si>
    <t>Annexe 9</t>
  </si>
  <si>
    <t>Annexe 11</t>
  </si>
  <si>
    <t>Annexe 12</t>
  </si>
  <si>
    <t>Annexe 13</t>
  </si>
  <si>
    <t>Annexe 10</t>
  </si>
  <si>
    <t>Annexe n°12 :</t>
  </si>
  <si>
    <t>Période régulatoire :</t>
  </si>
  <si>
    <t>Tableau 8A</t>
  </si>
  <si>
    <t>Annexe 14</t>
  </si>
  <si>
    <t>Annexe 15</t>
  </si>
  <si>
    <t>Annexe 16</t>
  </si>
  <si>
    <t>Annexe 17</t>
  </si>
  <si>
    <t>Annexes :</t>
  </si>
  <si>
    <t>Annexe 18</t>
  </si>
  <si>
    <t>Annexe 19</t>
  </si>
  <si>
    <t>Annexe n°13 :</t>
  </si>
  <si>
    <t>Annexe 21</t>
  </si>
  <si>
    <t>Annexe 22</t>
  </si>
  <si>
    <t>Tableau 20B</t>
  </si>
  <si>
    <t>Annexe 23</t>
  </si>
  <si>
    <t>Annexe 24</t>
  </si>
  <si>
    <t>Tableau 19</t>
  </si>
  <si>
    <t>Annexe 25</t>
  </si>
  <si>
    <t>Annexe 26</t>
  </si>
  <si>
    <t>Annexe 27</t>
  </si>
  <si>
    <t>Annexe 28</t>
  </si>
  <si>
    <t>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</si>
  <si>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 xml:space="preserve">Une explication synthétique des régimes de pension en vigueur au sein du GRD ainsi que les adaptations de régimes qui pourraient avoir lieu au cours de la période régulatoire. </t>
  </si>
  <si>
    <t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t>
  </si>
  <si>
    <t>Annexe 29</t>
  </si>
  <si>
    <t xml:space="preserve">Une réconciliation chiffrée permettant d'identifier les coûts comptabilisés par la société d'exploitation et les coûts propres à chaque GRD. Les coûts comptabilisés par la société d'exploitation sont divisés en OPEX et investissements. </t>
  </si>
  <si>
    <t>Annexe 30</t>
  </si>
  <si>
    <t>Annexe 31</t>
  </si>
  <si>
    <t>Annexe 32</t>
  </si>
  <si>
    <t>Les contrats entre le GRD et la société d'exploitation. Si des changements contractuels ont eu lieu l'année précédente, le mentionner explicitement.</t>
  </si>
  <si>
    <t>LIGNES DIRECTRICES</t>
  </si>
  <si>
    <t xml:space="preserve">PERIODE REGULATOIRE: </t>
  </si>
  <si>
    <t>OBJECTIF:</t>
  </si>
  <si>
    <t>CONTENU:</t>
  </si>
  <si>
    <t>DELAI DE REMISE DES PROPOSITIONS TARIFAIRES:</t>
  </si>
  <si>
    <t>EXPLICATION ET DESCRIPTION DES TABLEAUX DU MODELE DE RAPPORT:</t>
  </si>
  <si>
    <t>1. Identification du gestionnaire de réseau</t>
  </si>
  <si>
    <t xml:space="preserve">3. Description des Tableaux </t>
  </si>
  <si>
    <t>TABLEAUX 1</t>
  </si>
  <si>
    <t>1A</t>
  </si>
  <si>
    <t>1B</t>
  </si>
  <si>
    <t>TABLEAUX 2</t>
  </si>
  <si>
    <t>2A</t>
  </si>
  <si>
    <t>2B</t>
  </si>
  <si>
    <t>COMPTE DE RESULTATS ANALYTIQUE</t>
  </si>
  <si>
    <t>TABLEAU 5</t>
  </si>
  <si>
    <t>COUTS GERABLES</t>
  </si>
  <si>
    <t>COUTS NON GERABLES</t>
  </si>
  <si>
    <t>7A</t>
  </si>
  <si>
    <t>7B</t>
  </si>
  <si>
    <t>7C</t>
  </si>
  <si>
    <t>7D</t>
  </si>
  <si>
    <t>7E</t>
  </si>
  <si>
    <t>7F</t>
  </si>
  <si>
    <t>7G</t>
  </si>
  <si>
    <t>7H</t>
  </si>
  <si>
    <t>7I</t>
  </si>
  <si>
    <t>7J</t>
  </si>
  <si>
    <t>7K</t>
  </si>
  <si>
    <t>8A</t>
  </si>
  <si>
    <t>8B</t>
  </si>
  <si>
    <t>CAPITAUX INVESTIS ET RAB</t>
  </si>
  <si>
    <t>10A</t>
  </si>
  <si>
    <t>10B</t>
  </si>
  <si>
    <t>11A</t>
  </si>
  <si>
    <t>11B</t>
  </si>
  <si>
    <t>TABLEAU 12</t>
  </si>
  <si>
    <t>AMORTISSEMENTS</t>
  </si>
  <si>
    <t>TABLEAU 13</t>
  </si>
  <si>
    <t>MARGES BENEFICIAIRES EQUITABLES</t>
  </si>
  <si>
    <t>14A</t>
  </si>
  <si>
    <t>14B</t>
  </si>
  <si>
    <t>TABLEAU 15</t>
  </si>
  <si>
    <t>OBLIGATIONS DE SERVICES PUBLICS</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</si>
  <si>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</si>
  <si>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</si>
  <si>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</si>
  <si>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</si>
  <si>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</si>
  <si>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</si>
  <si>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</si>
  <si>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</si>
  <si>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</si>
  <si>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</si>
  <si>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</si>
  <si>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</si>
  <si>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</si>
  <si>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</si>
  <si>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Date d'envoi de la proposition tarifaire :</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</si>
  <si>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</si>
  <si>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</si>
  <si>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</si>
  <si>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</si>
  <si>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</si>
  <si>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</si>
  <si>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</si>
  <si>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</si>
  <si>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</si>
  <si>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</si>
  <si>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Le détail des calculs prévisionnels réalisés pour établir la valorisation en euro et en MWh des volumes de réconciliation.</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</si>
  <si>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</si>
  <si>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</si>
  <si>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</si>
  <si>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</si>
  <si>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</si>
  <si>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</si>
  <si>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</si>
  <si>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</si>
  <si>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</si>
  <si>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</si>
  <si>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</si>
  <si>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</si>
  <si>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</si>
  <si>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</si>
  <si>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</si>
  <si>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</si>
  <si>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</si>
  <si>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</si>
  <si>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</si>
  <si>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</si>
  <si>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</si>
  <si>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</si>
  <si>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</si>
  <si>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</si>
  <si>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</si>
  <si>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</si>
  <si>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</si>
  <si>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</si>
  <si>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r>
      <t xml:space="preserve">Valeur nette comptable historique au </t>
    </r>
    <r>
      <rPr>
        <b/>
        <sz val="10"/>
        <color indexed="8"/>
        <rFont val="Arial"/>
        <family val="2"/>
      </rPr>
      <t>31.12.2011</t>
    </r>
  </si>
  <si>
    <r>
      <t xml:space="preserve">Valeur nette comptable historique au </t>
    </r>
    <r>
      <rPr>
        <b/>
        <sz val="10"/>
        <color indexed="8"/>
        <rFont val="Arial"/>
        <family val="2"/>
      </rPr>
      <t>31.12.2012</t>
    </r>
  </si>
  <si>
    <r>
      <t xml:space="preserve">Valeur nette comptable historique au </t>
    </r>
    <r>
      <rPr>
        <b/>
        <sz val="10"/>
        <color indexed="8"/>
        <rFont val="Arial"/>
        <family val="2"/>
      </rPr>
      <t>31.12.2013</t>
    </r>
  </si>
  <si>
    <t>Tableau 5 : Determination Pm/Ps</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</si>
  <si>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</si>
  <si>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</si>
  <si>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</si>
  <si>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</si>
  <si>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</si>
  <si>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</si>
  <si>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</si>
  <si>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</si>
  <si>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</si>
  <si>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</si>
  <si>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</si>
  <si>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</si>
  <si>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</si>
  <si>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</si>
  <si>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17 : Postes de tarif (impôts, prélèvements, surcharges, contributions et rétributions)</t>
  </si>
  <si>
    <t>Tableau 16A : Fiche budgétaire des obligations de service public</t>
  </si>
  <si>
    <t xml:space="preserve">Tableau 16B  : Coût des obligations de service public </t>
  </si>
  <si>
    <t>Tableau 18B : Vue d'ensemble des obligations de pension</t>
  </si>
  <si>
    <t>Tableau 18A : Fiche budgétaire pour les pensions</t>
  </si>
  <si>
    <t>Tableau 15 : Vue d'ensemble du cash-flow</t>
  </si>
  <si>
    <t xml:space="preserve">Tarification progressive </t>
  </si>
  <si>
    <t>Check T3</t>
  </si>
  <si>
    <t>Budget 2015</t>
  </si>
  <si>
    <r>
      <t>Transit net (</t>
    </r>
    <r>
      <rPr>
        <sz val="8"/>
        <rFont val="Arial"/>
        <family val="2"/>
      </rPr>
      <t>Sorties - Entrées</t>
    </r>
    <r>
      <rPr>
        <sz val="10"/>
        <rFont val="Arial"/>
        <family val="2"/>
      </rPr>
      <t xml:space="preserve">) (-) </t>
    </r>
  </si>
  <si>
    <t>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</si>
  <si>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Tableau 1A</t>
  </si>
  <si>
    <t>Tableau  7A</t>
  </si>
  <si>
    <t>Tableau 7A</t>
  </si>
  <si>
    <t>Tableau 18B</t>
  </si>
  <si>
    <t>Tableau 10C</t>
  </si>
  <si>
    <t>Tableau 16B</t>
  </si>
  <si>
    <t>Annexe 20</t>
  </si>
  <si>
    <t>Annexe 33</t>
  </si>
  <si>
    <t>Annexe 34</t>
  </si>
  <si>
    <r>
      <t>Les hypothèses utilisées pour le calcul de l'évolution de l'énergie distribuée</t>
    </r>
    <r>
      <rPr>
        <b/>
        <sz val="10"/>
        <color theme="1"/>
        <rFont val="Arial"/>
        <family val="2"/>
      </rPr>
      <t xml:space="preserve">. </t>
    </r>
    <r>
      <rPr>
        <sz val="10"/>
        <color theme="1"/>
        <rFont val="Arial"/>
        <family val="2"/>
      </rPr>
      <t>Ces hypothèses sont au moins ventilées par groupe de clients.</t>
    </r>
  </si>
  <si>
    <t>POURCENTAGE DE RENDEMENT PRIMAIRE</t>
  </si>
  <si>
    <t xml:space="preserve">Prélèvement hors éclairage public </t>
  </si>
  <si>
    <r>
      <t xml:space="preserve">Tableau 19 : Quantités estimées de prélèvements </t>
    </r>
    <r>
      <rPr>
        <b/>
        <sz val="14"/>
        <rFont val="Arial"/>
        <family val="2"/>
      </rPr>
      <t>et injections sur le réseau par niveau de tension</t>
    </r>
  </si>
  <si>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</si>
  <si>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</si>
  <si>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</si>
  <si>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</si>
  <si>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</si>
  <si>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</si>
  <si>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</si>
  <si>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</si>
  <si>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</si>
  <si>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</si>
  <si>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</si>
  <si>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</si>
  <si>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Tableau 7A : Fiche budgétaire pour les pertes de réseau</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</si>
  <si>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</si>
  <si>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</si>
  <si>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</si>
  <si>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</si>
  <si>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</si>
  <si>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</si>
  <si>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</si>
  <si>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</si>
  <si>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</si>
  <si>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</si>
  <si>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</si>
  <si>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</si>
  <si>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</si>
  <si>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</si>
  <si>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</si>
  <si>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Evolution des entrants (coûts)</t>
  </si>
  <si>
    <t xml:space="preserve">1. Veuillez commenter les évolutions des volumes de transit pour chacune des périodes régulatoires ainsi que les coûts/produits générés par ces volumes transités. </t>
  </si>
  <si>
    <t>Tableau 1B</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</si>
  <si>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</si>
  <si>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</si>
  <si>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</si>
  <si>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</si>
  <si>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</si>
  <si>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</si>
  <si>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</si>
  <si>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</si>
  <si>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</si>
  <si>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</si>
  <si>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</si>
  <si>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</si>
  <si>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</si>
  <si>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</si>
  <si>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</si>
  <si>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</si>
  <si>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</si>
  <si>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</si>
  <si>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Tableau 9C : Évolution de l'actif régulé selon l'AR 2008</t>
  </si>
  <si>
    <t>Valeur de départ actif régulé</t>
  </si>
  <si>
    <t>Valeur finale actif régulé</t>
  </si>
  <si>
    <r>
      <t xml:space="preserve">Valeur d'acquisition historique des immobilisations corporelles au </t>
    </r>
    <r>
      <rPr>
        <b/>
        <sz val="10"/>
        <color indexed="8"/>
        <rFont val="Arial"/>
        <family val="2"/>
      </rPr>
      <t>31.12.2015</t>
    </r>
  </si>
  <si>
    <r>
      <t xml:space="preserve">Valeur d'acquisition historique des immobilisations corporelles au </t>
    </r>
    <r>
      <rPr>
        <b/>
        <sz val="10"/>
        <color indexed="8"/>
        <rFont val="Arial"/>
        <family val="2"/>
      </rPr>
      <t>31.12.2016</t>
    </r>
  </si>
  <si>
    <t>Tableau 11A : Amortissements de l'actif régulé primaire à reprendre dans les tarifs</t>
  </si>
  <si>
    <t>Tableau 11B : Amortissements de l'actif régulé secondaire à reprendre dans les tarifs</t>
  </si>
  <si>
    <t>Les chiffres indiqués doivent correspondre aux postes correspondants des bilans prévisionnels (tableau 1B). D'éventuels écarts / corrections doivent être justifiés.</t>
  </si>
  <si>
    <t>Redevance pour occupation du domaine public</t>
  </si>
  <si>
    <t xml:space="preserve">Indiquer la base juridique pour tous les chiffres dans le tableau qui précède.   </t>
  </si>
  <si>
    <t>-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t>
  </si>
  <si>
    <t>4.4.</t>
  </si>
  <si>
    <t>E520</t>
  </si>
  <si>
    <t>E970</t>
  </si>
  <si>
    <t>E980</t>
  </si>
  <si>
    <t>E976</t>
  </si>
  <si>
    <t>E930</t>
  </si>
  <si>
    <t>E950</t>
  </si>
  <si>
    <t>E951</t>
  </si>
  <si>
    <t>E952</t>
  </si>
  <si>
    <t>E954</t>
  </si>
  <si>
    <t>E940</t>
  </si>
  <si>
    <t>E521</t>
  </si>
  <si>
    <t>E210</t>
  </si>
  <si>
    <t>E230</t>
  </si>
  <si>
    <t>E240</t>
  </si>
  <si>
    <t>E215</t>
  </si>
  <si>
    <t>E320</t>
  </si>
  <si>
    <t>E310</t>
  </si>
  <si>
    <t>E840</t>
  </si>
  <si>
    <t>E891</t>
  </si>
  <si>
    <t>Pm (%)</t>
  </si>
  <si>
    <t>Ps (%)</t>
  </si>
  <si>
    <t>Justification :</t>
  </si>
  <si>
    <t>Tarifs de raccordement</t>
  </si>
  <si>
    <t>Exemple tarifaire pour un raccordement standard</t>
  </si>
  <si>
    <t>Veuillez :
1) effectuer une simulation de la facture client avec une référence claire aux tarifs soumis à l'approbation de la CWaPE</t>
  </si>
  <si>
    <t xml:space="preserve">2) spécifier le coût de ce raccordement avec la mention complète des :
</t>
  </si>
  <si>
    <r>
      <rPr>
        <u/>
        <sz val="10"/>
        <rFont val="Arial"/>
        <family val="2"/>
      </rPr>
      <t>Coûts indirects</t>
    </r>
    <r>
      <rPr>
        <sz val="10"/>
        <rFont val="Arial"/>
        <family val="2"/>
      </rPr>
      <t xml:space="preserve"> :
c. coûts de contrôle
d. coûts du bureau d'études
e. autres frais, à spécifier.</t>
    </r>
  </si>
  <si>
    <t>N° 29</t>
  </si>
  <si>
    <r>
      <rPr>
        <u/>
        <sz val="10"/>
        <rFont val="Arial"/>
        <family val="2"/>
      </rPr>
      <t>Coûts directs</t>
    </r>
    <r>
      <rPr>
        <sz val="10"/>
        <rFont val="Arial"/>
        <family val="2"/>
      </rPr>
      <t xml:space="preserve"> :
a. le matériel utilisé et son coût à la sortie du magasin (compteur, câbles, placard à compteur, accessoires, protection générale, petit matériel, câblage, mise en service, etc.)
b. frais de transport des ouvriers et du matériel (spécifiez le tarif horaire et le nombre d'heures, le prix forfaitaire par km, etc...)</t>
    </r>
  </si>
  <si>
    <t>Un aperçu de l'utilisation des périodes tarifaires au sein du GRD, avec une distinction entre les groupes de clients.</t>
  </si>
  <si>
    <t xml:space="preserve">#71 (signe négatif pour un produit positif) </t>
  </si>
  <si>
    <t xml:space="preserve">#70 (signe négatif pour un produit positif) </t>
  </si>
  <si>
    <t>Tableau 7J</t>
  </si>
  <si>
    <t>TABLEAUX 9A - 9C:</t>
  </si>
  <si>
    <t>9A</t>
  </si>
  <si>
    <t>9B</t>
  </si>
  <si>
    <t>9C</t>
  </si>
  <si>
    <t>TABLEAUX 10A - 10C: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</si>
  <si>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</si>
  <si>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</si>
  <si>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</si>
  <si>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</si>
  <si>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</si>
  <si>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</si>
  <si>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</si>
  <si>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</si>
  <si>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</si>
  <si>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</si>
  <si>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</si>
  <si>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TABLEAUX 20A - 20C</t>
  </si>
  <si>
    <t>COUTS DU PERSONNEL ET MUTATIONS</t>
  </si>
  <si>
    <t>20C</t>
  </si>
  <si>
    <t xml:space="preserve">TARIFS PERIODIQUES DE PRELEVEMENT </t>
  </si>
  <si>
    <t xml:space="preserve">TARIFS PERIODIQUES D'INJECTION </t>
  </si>
  <si>
    <t>TARIFS DE TRANSPORT</t>
  </si>
  <si>
    <t>23A</t>
  </si>
  <si>
    <t>23B</t>
  </si>
  <si>
    <t>TABLEAU 24</t>
  </si>
  <si>
    <t>CALCUL CLIENTS TYPE TRHT</t>
  </si>
  <si>
    <t>TABLEAU 25</t>
  </si>
  <si>
    <t>CALCUL CLIENTS TYPE 26_1 kV PRELEVEMENT</t>
  </si>
  <si>
    <t>TABLEAU 27</t>
  </si>
  <si>
    <t>CALCUL CLIENTS TYPE BT</t>
  </si>
  <si>
    <t>TARIFS RACCORDEMENT</t>
  </si>
  <si>
    <t>COUT POUR UN NOUVEAU RACCORDEMENT</t>
  </si>
  <si>
    <t>Ce tableau réalise une réconciliation entre les coûts et le chiffre d’affaires pour les tarifs d'injection. Le chiffre d’affaires escompté est calculé par tarif. Le revenu total obtenu via les tarifs d'injection doit correspondre intégralement au total des coûts du GRD relatifs à l'injection (tableau 4).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t>
  </si>
  <si>
    <t>BESOIN EN FONDS DE ROULEMENT NET</t>
  </si>
  <si>
    <t xml:space="preserve">Ce tableau a pour objectif de réaliser une simulation du tarif d'un nouveau raccordement au réseau électrique selon des hypothèses prédéfinies. Le GRD communique également les Annexes 29 et 30. </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</si>
  <si>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</si>
  <si>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</si>
  <si>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</si>
  <si>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</si>
  <si>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</si>
  <si>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</si>
  <si>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</si>
  <si>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</si>
  <si>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</si>
  <si>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</si>
  <si>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</si>
  <si>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</si>
  <si>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</si>
  <si>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</si>
  <si>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</si>
  <si>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</si>
  <si>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PRODUITS DE TRANSIT</t>
  </si>
  <si>
    <t>Tableau 7H : Fiche budgétaire autres produits d'exploitation (pour tous les comptes de grand livre de la classe 74)</t>
  </si>
  <si>
    <t>Charges d'exploitation</t>
  </si>
  <si>
    <t>Produits d'exploitation</t>
  </si>
  <si>
    <t xml:space="preserve">Tableau 7B : Fiche budgétaire transport </t>
  </si>
  <si>
    <t>CHARGES DE TRANSPORT</t>
  </si>
  <si>
    <t>PRODUITS DE TRANSPORT</t>
  </si>
  <si>
    <t>TOTAL DES COUTS DE TRANSPORT NETS</t>
  </si>
  <si>
    <t xml:space="preserve">L'introduction d'une proposition tarifaire s'effectue sur base du modèle de rapport ci-annexé. Ce rapport a pour objectif de répondre aux besoins d'informations de la CWaPE lors du contrôle de la proposition tarifaire (contrôle ex-ante) déposée par le gestionnaire du réseau de distribution. </t>
  </si>
  <si>
    <r>
      <t>L'identification du gestionnaire de réseau s'effectue via l'onglet "</t>
    </r>
    <r>
      <rPr>
        <i/>
        <sz val="10"/>
        <rFont val="Arial"/>
        <family val="2"/>
      </rPr>
      <t>Page de garde</t>
    </r>
    <r>
      <rPr>
        <sz val="10"/>
        <rFont val="Arial"/>
        <family val="2"/>
      </rPr>
      <t xml:space="preserve">". </t>
    </r>
  </si>
  <si>
    <t>1C</t>
  </si>
  <si>
    <t>1D</t>
  </si>
  <si>
    <t>1E</t>
  </si>
  <si>
    <t>Remarques:</t>
  </si>
  <si>
    <t>TABLEAUX 6 - 6P:</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</si>
  <si>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</si>
  <si>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</si>
  <si>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Ce tableau reprend le montant des autres coûts d'exploitation non gérables comptabilisés dans les comptes 64 du GRD.</t>
  </si>
  <si>
    <t>Ce tableau reprend le montant des autres produits d'exploitation non gérables comptabilisés dans les comptes 74 du GRD.</t>
  </si>
  <si>
    <t>7L</t>
  </si>
  <si>
    <t>7M</t>
  </si>
  <si>
    <t>7N</t>
  </si>
  <si>
    <t>-  La colonne "COUTS" présente les coûts bruts. Les produits (qui vont en déduction des coûts) doivent être rapportés dans la colonne “PRODUITS".</t>
  </si>
  <si>
    <t>- Les COUTS ACTIVES devant être identifiés comme une diminution de coûts, les données doivent être remplies de manière brute soit avant déduction des coûts activés. Il est demandé au GRD de fournir des explications complémentaires relatives aux coûts activés dans le tableau 7N et dans la note explicative demandée en annexe 13.</t>
  </si>
  <si>
    <t xml:space="preserve">Ce tableau reprend le montant prévisionnel des réductions de valeur. </t>
  </si>
  <si>
    <t>Ce tableau estime les charges de transport supportées par le GRD et les produits de transport qui seront facturés par Elia. Au niveau budgétaire, les charges devront être égales aux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</si>
  <si>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</si>
  <si>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Ce tableau a pour objectif de fournir une vue détaillée des volumes prévisionnels d'énergie qui devraient être distribués par le réseau du GRD. Le GRD renseigne les volumes d'énergie prévisionnels par niveau de tension (70/36/30kV, Trans HT, 26-1kV, Transt BT, BT) et catégorie de fourniture (prélèvement, perte, injection, transit net, éclairage public). Il est demandé au GRD de compléter les annexes 23, 24 et 25. Le GRD indique les hypothèses utilisées pour le calcul de l’évolution de l’énergie distribuée. Ces suppositions sont au moins établies par groupe de clients.</t>
  </si>
  <si>
    <t>16A</t>
  </si>
  <si>
    <t>Annexe :</t>
  </si>
  <si>
    <t>Tableaux 23B - 23C</t>
  </si>
  <si>
    <r>
      <t xml:space="preserve">Les montants repris dans cette fiche budgétaire doivent correspondre aux montants indiqués dans le </t>
    </r>
    <r>
      <rPr>
        <b/>
        <sz val="10"/>
        <color rgb="FFFF0000"/>
        <rFont val="Arial"/>
        <family val="2"/>
      </rPr>
      <t>tableau 7D</t>
    </r>
    <r>
      <rPr>
        <sz val="10"/>
        <rFont val="Arial"/>
        <family val="2"/>
      </rPr>
      <t xml:space="preserve"> reprenant la matrice de transit.</t>
    </r>
  </si>
  <si>
    <t>Un document qui décrit la procédure complète d'utilisation d'un tarif maximum, et en particulier  la façon dont ceci se fait dans un exercice budgétaire. Indiquer dans quelle mesure un tarif maximum est utilisé (quantifié par groupe de clients) et montrer l'impact d'un tel plafonnement par groupe de client.</t>
  </si>
  <si>
    <t>Evolution annuelle</t>
  </si>
  <si>
    <r>
      <t xml:space="preserve">Transit net  </t>
    </r>
    <r>
      <rPr>
        <sz val="8"/>
        <rFont val="Arial"/>
        <family val="2"/>
      </rPr>
      <t xml:space="preserve">(Sorties - Entrées) </t>
    </r>
    <r>
      <rPr>
        <sz val="10"/>
        <rFont val="Arial"/>
        <family val="2"/>
      </rPr>
      <t xml:space="preserve">(-) </t>
    </r>
  </si>
  <si>
    <t>Tarif pour le réglage de la tension et de l'energie réactive</t>
  </si>
  <si>
    <t>Puissance mise à disposition</t>
  </si>
  <si>
    <r>
      <t xml:space="preserve">La CWaPE demande au GRD d'établir </t>
    </r>
    <r>
      <rPr>
        <b/>
        <u/>
        <sz val="10"/>
        <color theme="1"/>
        <rFont val="Arial"/>
        <family val="2"/>
      </rPr>
      <t>le devis et de calculer le coût d'un nouveau raccordement</t>
    </r>
    <r>
      <rPr>
        <sz val="10"/>
        <color theme="1"/>
        <rFont val="Arial"/>
        <family val="2"/>
      </rPr>
      <t xml:space="preserve"> au réseau électrique selon les hypothèses suivantes : 
- simulation d'un raccordement standard pour une nouvelle habitation sur un terrain privé (sans complications particulières en ce qui concerne le sol, aucun nouveau bétonnage de la chaussée ou nouveau pavage du trottoir) ;
- un raccordement souterrain à partir d'une boîte de dérivation du réseau de distribution (il ne faut pas prévoir de monter en haut d'un poteau);
- raccordement dans la cave (perforation du mur comprise);
- tout le matériel nécessaire inclus, y compris les câbles, les compteurs, le placard à compteur, les accessoires, la protection générale, le petit matériel, le câblage, la mise en service, etc.
- puissance 9,2 kVA, 40 ampères, 230 Volt;
- compteur tarif bi horaire ;
- 15 mètres entre la boîte de dérivation du réseau basse tension et la placard à compteur du client;
- les travaux de terrassement sur le chemin privé doivent être compris, aucun passage à travers la chaussée ;
- pose des câbles comprise;
- l'habitation à raccorder se trouve à 15 km de votre entrepôt le plus proche;
</t>
    </r>
  </si>
  <si>
    <t>PROPOSITION TARIFAIRE</t>
  </si>
  <si>
    <t xml:space="preserve">PARTIE GERABLE </t>
  </si>
  <si>
    <t xml:space="preserve">PARTIE NON GERABLE </t>
  </si>
  <si>
    <t>- Cette ventilation par objet de coûts est conforme à celle reprise dans les tableaux 3, 4 et 5, à l’exception des coûts pour projets (informatiques), des coûts pour recherche et développement et des coûts pour les études effectuées par des tiers.</t>
  </si>
  <si>
    <t xml:space="preserve">APPLICATION TARIFS PERIODIQUES ET NON-PERIODIQUES - RECONCILIATIONS DES CHARGES ET CHIFFRES D'AFFAIRES </t>
  </si>
  <si>
    <t>Tableau 8A : Réconciliation des charges totales avec le chiffre d'affaires estimé pour les tarifs périodiques (prélèvement) et non-périodiques</t>
  </si>
  <si>
    <t>Ce tableau donne une vue d'ensemble des obligations de pension du GRD.</t>
  </si>
  <si>
    <t>PROVISIONS ET IMPOTS DIFFERES</t>
  </si>
  <si>
    <t>Terrains</t>
  </si>
  <si>
    <t>Terrain</t>
  </si>
  <si>
    <t xml:space="preserve">Cette fiche reprend le montant des cotisations versées par le GRD à l'ONSSAPL. </t>
  </si>
  <si>
    <t>Tableau 7Q + Tableau18A</t>
  </si>
  <si>
    <t>TABLEAUX 7 - 7Q:</t>
  </si>
  <si>
    <t>7Q</t>
  </si>
  <si>
    <t>Charges de pension des agents sous statut public</t>
  </si>
  <si>
    <t>Tableau 7Q : Fiche budgétaire pour les charges de pension des agents sous statut public</t>
  </si>
  <si>
    <t>N° 28</t>
  </si>
  <si>
    <t>Coûts nets du passé</t>
  </si>
  <si>
    <t>Acompte/Report (+ ou -) des soldes régulatoires du passé</t>
  </si>
  <si>
    <t xml:space="preserve">Passif régulatoire =&gt; signe négatif (-)  /  Actif régulatoire =&gt; signe positif (+) </t>
  </si>
  <si>
    <t>ACOMPTE /REPORT DES SOLDES (DETTE/CREANCE) REGULATOIRES DU PASSE DANS LES TARIFS</t>
  </si>
  <si>
    <t>BILANS 2015-2017</t>
  </si>
  <si>
    <t>Ce tableau présente les évolutions bilantaires des activités régulées du GRD Gaz depuis le 31.12.2014 jusqu'au 31.12.2017. Ce tableau est complété automatiquement sur base des tableaux T1A et T1B à l'exception de la colonne F relative à la réalité bilantaire au 31.12.2014.</t>
  </si>
  <si>
    <t>Ce tableau reprend les charges et produits supportés par le GRD dans le cadre du transit d'énergie avec les GRD voisins. Le GRD veille à ce que les montants (EUR) renseignés dans cette fiche correspondent à la matrice de transit reprise en Tableau 7D.</t>
  </si>
  <si>
    <t xml:space="preserve">Ce tableau reprend l'évolution historique de l'actif régulé secondaire du GRD pour l'année 2016 ainsi que les prévisions de son évolution pour la période régulatoire 2017. </t>
  </si>
  <si>
    <t>Cette fiche reprend le détail des immobilisations corporelles régulées du GRD par catégorie d'actifs pour la période 2011-2015.</t>
  </si>
  <si>
    <t>Ce tableau a pour objectif de donner une vue globale du nombre d'ETP par centre de coût et des mutations de personnel prévues en terme de nouveaux engagements/pension/départs pour l'année 2017. Le GRD complète ce tableau en distinguant d'une part, le personnel cadre et non-cadre et d'autre part, le personnel statutaire et non-statutaire. Il est demandé au GRD de compléter les annexes 26 et 27.</t>
  </si>
  <si>
    <t>Ce tableau reprend, pour l'année 2017, la structure tarifaire complète accompagnée de tous les tarifs de prélèvement par groupe tarifaire et code de globalisation dans des matrices tarifaires standards.</t>
  </si>
  <si>
    <t>Ce tableau reprend, pour l'année 2017, la structure tarifaire complète accompagnée de tous les tarifs d'injection par groupe tarifaire et code de globalisation dans des matrices tarifaires standards.</t>
  </si>
  <si>
    <t>Ce tableau reprend, pour l'année 2017, la structure tarifaire complète des tarifs de transport répercutés par le GRD, par groupe tarifaire et code de globalisation.</t>
  </si>
  <si>
    <t xml:space="preserve">Ce tableau établit, pour l'année 2017, la correspondance entre les tarifs appliqués par le gestionnaire du réseau de transport (ELIA), facturés au GRD, et la facturation de ces tarifs aux utilisateurs du réseau de distribution. Le GRD indique la manière dont il faut tenir compte de la facturation des soldes des années précédentes, des pertes de réseau appliquées et des éventuels coefficients de foisonnement. </t>
  </si>
  <si>
    <t>Le tableau 24 indique le calcul des coûts gridfee pour les clients Trans HT. Ce calcul s’effectue pour les clients type fixés selon Eurostat : Ih1, Ih2, Ii1 et Ii2.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2016 et 2017.</t>
  </si>
  <si>
    <t>Le tableau 25 indique le calcul des coûts gridfee pour les clients T26_1 kV (prélèvement). Ce calcul s’effectue pour les clients type déterminés par Eurostat : Ia, Ib, Ic, Id, Ie, If, Ig1 et Ig2.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2016 et 2017.</t>
  </si>
  <si>
    <t>Le tableau 27 indique le calcul des coûts gridfee pour les clients basse tension. Ce calcul se fait pour les clients type suivants : Da, Db, Dc, Dc1, Dd et De. Ces clients type sont conformes à la définition Eurostat à l’exception de Dc1.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2016 et 2017.</t>
  </si>
  <si>
    <t>PT 2017 V0</t>
  </si>
  <si>
    <t>année de la période régulatoire :</t>
  </si>
  <si>
    <t>Taux Olo 10 ans moyen prévisionnel pour l'année 2017 (%)</t>
  </si>
  <si>
    <t>Taux inflation prévisionnel 2017</t>
  </si>
  <si>
    <t>Les hypothèses retenues pour estimer l'évolution des postes bilantaires en 2017 et la répartition sur les activités.</t>
  </si>
  <si>
    <t>Une copie des plans de remboursements des emprunts contractés.</t>
  </si>
  <si>
    <t>Une copie du courrier émanant de la DG04 reprenant la notification provisoire relative à la redevance pour occupation du domaine public par le réseau électrique de l'année 2016 (à défaut 2015) ainsi que le détail du calcul des estimations 2017.</t>
  </si>
  <si>
    <t>Une copie du courrier émanant du fonds de participation valorisant le montant de l'indemnité due par le GRD pour l'année 2015 ainsi que le détail du calcul des estimations 2017.</t>
  </si>
  <si>
    <t>Une note descriptive et quantificative des mesures de maîtrise des coûts.</t>
  </si>
  <si>
    <t>Une explication des centres de coûts repris au tableau 20B.</t>
  </si>
  <si>
    <t>Une justification de la structure administrative ainsi que de l'utilisation des générateurs de coûts et des clés de répartition de la société d'exloitation au GRD, des traitements des coûts propres au GRD, du GRD aux activités (électricité, gaz, autres).</t>
  </si>
  <si>
    <t>Tableau 1A : Bilan (comptabilité générale) - Années 2015 - 2016</t>
  </si>
  <si>
    <t>REALITE 2015</t>
  </si>
  <si>
    <t>MEILLEURE ESTIMATION 2016</t>
  </si>
  <si>
    <t>BUDGET 2017</t>
  </si>
  <si>
    <t>RÉALITÉ 31/12/2014 APRES AFFECTATION DU RESULTAT</t>
  </si>
  <si>
    <t>Veuillez commenter les évolutions bilantaires significatives des années 2015, 2016 et 2017 reprises dans le tableau ci-dessus.</t>
  </si>
  <si>
    <t>RÉALITÉ 31/12/2015 APRES AFFECTATION DU RESULTAT</t>
  </si>
  <si>
    <t>MEILLEURE ESTIMATION 31/12/2016 APRÈS AFFECTATION DU RESULTAT</t>
  </si>
  <si>
    <t>Mouvements 2017</t>
  </si>
  <si>
    <t>Tableau 1C : Evolution bilantaire - Activités régulées du GRD Electricité - Années 2015 - 2017</t>
  </si>
  <si>
    <t>Tableau 1D : Evolution bilantaire - Activités régulées du GRD Gaz  - Années 2015 - 2017</t>
  </si>
  <si>
    <t>Réserves</t>
  </si>
  <si>
    <t>% Budget 2017/Réalité 2015</t>
  </si>
  <si>
    <t>Réalité 2015</t>
  </si>
  <si>
    <t>Budget 2017</t>
  </si>
  <si>
    <t>Taux inflation réel 2015</t>
  </si>
  <si>
    <t>Coût de gestion du réseau de transmission</t>
  </si>
  <si>
    <t>Tableau 6 : Plafond des coûts gérables pour la période régulatoire (2017)</t>
  </si>
  <si>
    <t>Nombre d'EAN's actifs au 31.12.2015</t>
  </si>
  <si>
    <t>- indication très détaillée et justification, comme indiqué à l'art. 17, §1 de la décision de méthodologie tarifaire 2017</t>
  </si>
  <si>
    <t>Meilleures estimations 2016</t>
  </si>
  <si>
    <t>2. Veuillez expliciter les changements techniques intervenus ou qui devraient intervenir sur votre réseau impactant les volumes transités entre GRDs pour la période régulatoire 2017.</t>
  </si>
  <si>
    <t>Evolution Budget 2017/Réalité 2015</t>
  </si>
  <si>
    <t>Evolution des sortants (revenus) - Evolution Budget 2017/Réalité 2015</t>
  </si>
  <si>
    <t xml:space="preserve">2. Veuillez argumenter les nouvelles provisions qui devraient être constituées pendant la période régulatoire 2017. </t>
  </si>
  <si>
    <t xml:space="preserve">1. Veuillez commenter les nouveaux emprunts qui devraient être contractés pendant la période régulatoire 2017. </t>
  </si>
  <si>
    <t>REALITE 2014</t>
  </si>
  <si>
    <r>
      <t xml:space="preserve">Valeur nette comptable historique au </t>
    </r>
    <r>
      <rPr>
        <b/>
        <sz val="10"/>
        <color indexed="8"/>
        <rFont val="Arial"/>
        <family val="2"/>
      </rPr>
      <t>31.12.2014</t>
    </r>
  </si>
  <si>
    <r>
      <t xml:space="preserve">Valeur nette comptable historique au </t>
    </r>
    <r>
      <rPr>
        <b/>
        <sz val="10"/>
        <color indexed="8"/>
        <rFont val="Arial"/>
        <family val="2"/>
      </rPr>
      <t>31.12.2015</t>
    </r>
  </si>
  <si>
    <t>Ces investissements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</si>
  <si>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Mutations pendant l'année 2017</t>
  </si>
  <si>
    <r>
      <t xml:space="preserve">Valeur d'acquisition historique au </t>
    </r>
    <r>
      <rPr>
        <b/>
        <sz val="10"/>
        <color indexed="8"/>
        <rFont val="Arial"/>
        <family val="2"/>
      </rPr>
      <t>31.12.2017</t>
    </r>
  </si>
  <si>
    <t>Tableau 10B : Détail de l'évolution de l'actif régulé primaire de 2016 à 2017</t>
  </si>
  <si>
    <r>
      <t xml:space="preserve">Valeur d'acquisition historique des immobilisations corporelles au </t>
    </r>
    <r>
      <rPr>
        <b/>
        <sz val="10"/>
        <color indexed="8"/>
        <rFont val="Arial"/>
        <family val="2"/>
      </rPr>
      <t>31.12.2017</t>
    </r>
  </si>
  <si>
    <r>
      <t xml:space="preserve">Plus-value sur base de l'indexation historique au </t>
    </r>
    <r>
      <rPr>
        <b/>
        <sz val="10"/>
        <color indexed="8"/>
        <rFont val="Arial"/>
        <family val="2"/>
      </rPr>
      <t>31.12.2017</t>
    </r>
  </si>
  <si>
    <r>
      <t xml:space="preserve">Plus-value RAB au </t>
    </r>
    <r>
      <rPr>
        <b/>
        <sz val="10"/>
        <color indexed="8"/>
        <rFont val="Arial"/>
        <family val="2"/>
      </rPr>
      <t>31.12.2017</t>
    </r>
  </si>
  <si>
    <r>
      <t xml:space="preserve">Actif régulé "primaire" au </t>
    </r>
    <r>
      <rPr>
        <b/>
        <sz val="10"/>
        <color indexed="8"/>
        <rFont val="Arial"/>
        <family val="2"/>
      </rPr>
      <t>31.12.2016</t>
    </r>
  </si>
  <si>
    <r>
      <t xml:space="preserve">Actif régulé "primaire" au </t>
    </r>
    <r>
      <rPr>
        <b/>
        <sz val="10"/>
        <color indexed="8"/>
        <rFont val="Arial"/>
        <family val="2"/>
      </rPr>
      <t>31.12.2017</t>
    </r>
  </si>
  <si>
    <t>TOTAL 2017</t>
  </si>
  <si>
    <t>Amortissements de l'année 2017</t>
  </si>
  <si>
    <t>BUDGET 2015 APPROUVE</t>
  </si>
  <si>
    <t>Budget approuvé 2015</t>
  </si>
  <si>
    <t>BUDGET APPROUVE 2015</t>
  </si>
  <si>
    <t>BUDGET 31/12/2017 APRÈS AFFECTATION DU RESULTAT</t>
  </si>
  <si>
    <t>BUDGET 2015 approuvé</t>
  </si>
  <si>
    <t>Pourcentages Pm/Ps utilisés pendant la période tarifaire 2015-2016</t>
  </si>
  <si>
    <r>
      <t>TABLEAU</t>
    </r>
    <r>
      <rPr>
        <b/>
        <sz val="10"/>
        <color rgb="FF003399"/>
        <rFont val="Arial"/>
        <family val="2"/>
      </rPr>
      <t xml:space="preserve"> 3</t>
    </r>
  </si>
  <si>
    <r>
      <t>TABLEAU</t>
    </r>
    <r>
      <rPr>
        <b/>
        <sz val="10"/>
        <color rgb="FFFF0000"/>
        <rFont val="Arial"/>
        <family val="2"/>
      </rPr>
      <t xml:space="preserve"> </t>
    </r>
    <r>
      <rPr>
        <b/>
        <sz val="10"/>
        <color rgb="FF003399"/>
        <rFont val="Arial"/>
        <family val="2"/>
      </rPr>
      <t>4</t>
    </r>
  </si>
  <si>
    <t>Ce tableau identifie les coûts supportés par le GRD dans le cadre des achats d'énergie relatifs à la compensation des pertes de réseau et au processus de réconciliation. Il est demandé au GRD de commenter d'une part, l'évolution des pertes de réseau et les hypothèses retenues pour l'élaboration du budget 2017 et d'autre part, l'évolution du prix unitaire budgété 2017 par rapport au prix d'achat en vigueur pour les années 2015-2016. L'annexe 9 reprendra notamment la copie des contrats attribués.</t>
  </si>
  <si>
    <t>Ce tableau détaille les provisions constituées et prévues par le GRD. Les provisions devront être individuellement listées. Il est demandé au GRD de préciser les hypothèses retenues pour l'élaboration du budget 2017, de fournir un justificatif de toutes nouvelles provisions inscrites dans la proposition tarifaire 2017 et de commenter l'évolution des provisions au cours du temps.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</si>
  <si>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Il est demandé au GRD de commenter tout nouvel emprunt repris dans le budget 2017. L'annexe 11 reprend une copie des plans de remboursements des emprunts contractés.</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</si>
  <si>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spécifier les hypothèses retenues pour l'établissement du budget 2017 et de commenter l'évolution des produits financiers au cours du temps.</t>
  </si>
  <si>
    <r>
      <t>Ce tableau détaille les charges exceptionnelles supportées par le GRD. Il est demandé au GRD de commenter et justifier toutes les catégories de charges exceptionnelles reprises dans le budget 2017</t>
    </r>
    <r>
      <rPr>
        <sz val="10"/>
        <color rgb="FFFF0000"/>
        <rFont val="Arial"/>
        <family val="2"/>
      </rPr>
      <t>.</t>
    </r>
  </si>
  <si>
    <r>
      <t>Ce tableau détaille les produits exceptionnels supportés par le GRD. Il est demandé au GRD de commenter et justifier toutes les catégories de produits exceptionnels repris dans le budget 2017</t>
    </r>
    <r>
      <rPr>
        <sz val="10"/>
        <color rgb="FFFF0000"/>
        <rFont val="Arial"/>
        <family val="2"/>
      </rPr>
      <t>.</t>
    </r>
  </si>
  <si>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ainsi que les règles prises en compte pour l'élaboration du budget 2017.</t>
    </r>
  </si>
  <si>
    <t>TABLEAU 22</t>
  </si>
  <si>
    <r>
      <t>TABLEAU</t>
    </r>
    <r>
      <rPr>
        <b/>
        <sz val="10"/>
        <color rgb="FFFF0000"/>
        <rFont val="Arial"/>
        <family val="2"/>
      </rPr>
      <t xml:space="preserve"> </t>
    </r>
    <r>
      <rPr>
        <b/>
        <sz val="10"/>
        <color rgb="FF003399"/>
        <rFont val="Arial"/>
        <family val="2"/>
      </rPr>
      <t>21</t>
    </r>
  </si>
  <si>
    <t>TABLEAUX 23A - 23B</t>
  </si>
  <si>
    <t xml:space="preserve">Cette fiche a pour objectif de valoriser la variation du besoin en fonds de roulement net pour les années 2015 à 2017. Le besoin en fonds de roulement intervient dans le calcul de la marge bénéficiaire équitable selon les dispositions l'AR du 2 septembre 2008. </t>
  </si>
  <si>
    <t>Ce tableau reprend l'évolution historique de l'actif régulé primaire du GRD pour la période 2011-2016 ainsi que les prévisions de son évolution pour la période régulatoire 2017.</t>
  </si>
  <si>
    <t xml:space="preserve">Ce tableau reprend les différents postes faisant partie des comptes de régularisation (actif et passif) du GRD pour les années 2015 à 2017. </t>
  </si>
  <si>
    <r>
      <t>Une note explicative concernant les règles en matière d’activation des coûts appliquées par période régulatoire ainsi que les règles prises en compte pour l</t>
    </r>
    <r>
      <rPr>
        <sz val="10"/>
        <rFont val="Arial"/>
        <family val="2"/>
      </rPr>
      <t>'élaboration du budget</t>
    </r>
    <r>
      <rPr>
        <sz val="10"/>
        <color theme="1"/>
        <rFont val="Arial"/>
        <family val="2"/>
      </rPr>
      <t xml:space="preserve"> 2017. Veuillez démontrer que les frais généraux activés disparaissent effectivement du budget des coûts et fournir une note sur le processus d'activation en le motivant.</t>
    </r>
  </si>
  <si>
    <t>Budget 2015 Approuvé</t>
  </si>
  <si>
    <t>Budget 2015 approuvé</t>
  </si>
  <si>
    <t>Pour l'année 2017, l'acompte correspond à 20% des soldes régulatoires estimés des années 2008 à 2014</t>
  </si>
  <si>
    <r>
      <t>Les montants facturés entre gestionnaires de réseaux pour l'utilisati</t>
    </r>
    <r>
      <rPr>
        <sz val="10"/>
        <rFont val="Arial"/>
        <family val="2"/>
      </rPr>
      <t xml:space="preserve">on des infrastructures tels </t>
    </r>
    <r>
      <rPr>
        <sz val="10"/>
        <color theme="1"/>
        <rFont val="Arial"/>
        <family val="2"/>
      </rPr>
      <t xml:space="preserve">que le </t>
    </r>
    <r>
      <rPr>
        <sz val="10"/>
        <rFont val="Arial"/>
        <family val="2"/>
      </rPr>
      <t>prévoient les protocoles d'accord conclus, ne doivent pas être repris dans cette fiche budgétaire.</t>
    </r>
  </si>
  <si>
    <r>
      <t>Pour l'année 2017, l'acompte correspond à 20% des soldes régulatoires estimés des anné</t>
    </r>
    <r>
      <rPr>
        <sz val="10"/>
        <rFont val="Arial"/>
        <family val="2"/>
      </rPr>
      <t>es 2008 à 2014</t>
    </r>
  </si>
  <si>
    <t>1. Veuillez commenter l'évolution des pertes de réseau et expliciter les hypothèses retenues pour l'élaboration du budget 2017.</t>
  </si>
  <si>
    <t>2. Veuillez commenter l'évolution du prix unitaire budgété pour l'année 2017 par rapport aux prix d'achat en vigueur pour les années 2015 et 2016.</t>
  </si>
  <si>
    <t>1. Veuillez commenter l'évolution des provisions et expliciter les hypothèses retenues pour l'élaboration du budget 2017.</t>
  </si>
  <si>
    <t>1. Veuillez commenter l'évolution des produits financiers et expliciter les hypothèses retenues pour l'élaboration du budget 2017.</t>
  </si>
  <si>
    <t>Une note explicative concernant les règles en matière d’activation des coûts appliquées par période régulatoire ainsi que les règles prises en compte pour l'élaboration du budget 2017. 
Veuillez démontrer que les frais généraux activés disparaissent effectivement du budget des coûts et fournir une note sur le processus d'activation en le motivant.</t>
  </si>
  <si>
    <t>Meilleure estimation 2016</t>
  </si>
  <si>
    <t>Fonds totaux (FT) au 31.12.2015</t>
  </si>
  <si>
    <t>Fonds propres (FP) de l'activité de distribution (en euros) 31.12.2015 après affectation du résultat</t>
  </si>
  <si>
    <t>Rapport FP / FT 2015</t>
  </si>
  <si>
    <t>alpha</t>
  </si>
  <si>
    <t>(1+alpha)</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</si>
  <si>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(1+alpha) x (rente sans risque + (prime de risque x bêta))</t>
    </r>
  </si>
  <si>
    <r>
      <rPr>
        <b/>
        <sz val="10"/>
        <rFont val="Arial"/>
        <family val="2"/>
      </rPr>
      <t>Pourcentage de rendement</t>
    </r>
    <r>
      <rPr>
        <sz val="10"/>
        <rFont val="Arial"/>
        <family val="2"/>
      </rPr>
      <t xml:space="preserve"> =</t>
    </r>
    <r>
      <rPr>
        <sz val="10"/>
        <color indexed="8"/>
        <rFont val="Arial"/>
        <family val="2"/>
      </rPr>
      <t xml:space="preserve"> 33% x (1+alpha) x (rente sans risque + (prime de risque x bêta))</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</si>
  <si>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(1+alpha) x (rente sans risque + (prime de risque x bêta))</t>
    </r>
  </si>
  <si>
    <t xml:space="preserve">(rente sans risque + Rp x bêta) </t>
  </si>
  <si>
    <t xml:space="preserve">(1+alpha) * (rente sans risque + Rp x bêta) </t>
  </si>
  <si>
    <t xml:space="preserve">33% x (1+alpha) * (rente sans risque + Rp x bêta) </t>
  </si>
  <si>
    <r>
      <t>Mutations dans le fonds de roulement :</t>
    </r>
    <r>
      <rPr>
        <i/>
        <sz val="10"/>
        <color indexed="8"/>
        <rFont val="Arial"/>
        <family val="2"/>
      </rPr>
      <t xml:space="preserve"> </t>
    </r>
  </si>
  <si>
    <t>Variation Budget 2017</t>
  </si>
  <si>
    <t>Tableau 23A : Liste des tarifs de transport - pour l'année 2017</t>
  </si>
  <si>
    <t>Tarifs 2016 publiés</t>
  </si>
  <si>
    <t>Proposition tarifaire 2017</t>
  </si>
  <si>
    <t xml:space="preserve">Tarifs 2016 publiés </t>
  </si>
  <si>
    <t>Tableau 7J : Liste des emprunts et Embedded costs</t>
  </si>
  <si>
    <t>Tableau 1E : Evolution des fonds propres - Années 2015 - 2017</t>
  </si>
  <si>
    <t>Tableau 2 : Vue d'ensemble du compte de résultat - Années 2015 - 2017</t>
  </si>
  <si>
    <r>
      <t>S</t>
    </r>
    <r>
      <rPr>
        <b/>
        <vertAlign val="subscript"/>
        <sz val="10"/>
        <rFont val="Arial"/>
        <family val="2"/>
      </rPr>
      <t>primaire</t>
    </r>
    <r>
      <rPr>
        <b/>
        <sz val="10"/>
        <rFont val="Arial"/>
        <family val="2"/>
      </rPr>
      <t xml:space="preserve"> = Rapport moyenne FP 2013 / Valeur moyenne Actif régulé total 2013</t>
    </r>
  </si>
  <si>
    <t>Fonds totaux (FT) au 31.12.2014</t>
  </si>
  <si>
    <t>Fonds propres (FP) de l'activité de distribution (en euros) 31.12.2014 après affectation du résultat</t>
  </si>
  <si>
    <t>Rapport FP / FT 2014</t>
  </si>
  <si>
    <t>=[2]-[1]</t>
  </si>
  <si>
    <t>=([2]-[1])/[1]</t>
  </si>
  <si>
    <t>Veuillez commenter l'évolution des pourcentages des pertes entre les années 2015 et le budget 2017 et spécifier les mesures prévues pour réduire ces pourcentages de pertes.</t>
  </si>
  <si>
    <t/>
  </si>
  <si>
    <t>Cette fiche reprend les comptes analytiques relatifs aux obligations de service public. Pour chaque compte analytique, le GRD indique le numéro du compte, son libellé ainsi que le budget approuvé de l'année 2015, la réalité de l'année 2015, la meilleure estimation pour l'année 2016 et le budget 2017. Pour une meilleure lisibilité, le GRD peut, s'il le souhaite, dupliquer la fiche 16A afin de présenter distinctement chaque catégorie d'OSP.</t>
  </si>
  <si>
    <r>
      <t>Les comptes annuels sous format BNB ainsi que la balance des comptes généraux détaillée pou</t>
    </r>
    <r>
      <rPr>
        <sz val="10"/>
        <rFont val="Arial"/>
        <family val="2"/>
      </rPr>
      <t>r l'année 2015</t>
    </r>
    <r>
      <rPr>
        <sz val="10"/>
        <color theme="1"/>
        <rFont val="Arial"/>
        <family val="2"/>
      </rPr>
      <t>.</t>
    </r>
  </si>
  <si>
    <t>Un plan détaillé du personnel comprenant un organigramme de l'année 2016 ainsi qu'un organigramme prévisionnel pour la période régulatoire 2017.</t>
  </si>
  <si>
    <t>Coûts comptables</t>
  </si>
  <si>
    <r>
      <t xml:space="preserve">Tableau 13 </t>
    </r>
    <r>
      <rPr>
        <b/>
        <sz val="14"/>
        <color indexed="8"/>
        <rFont val="Arial"/>
        <family val="2"/>
      </rPr>
      <t>: Vue d'ensemble des comptes de régularisation</t>
    </r>
  </si>
  <si>
    <t>2. Justification de l'évolution dans le temps.</t>
  </si>
  <si>
    <t>1. Veuillez compléter les champs de façon exhaustive.</t>
  </si>
  <si>
    <t xml:space="preserve">Ce tableau a pour objectif de valoriser le cash-flow du GRD par type d'activité (opérationnelle, investissement et financement). Le GRD remplit le budget approuvé de l'année 2015, la réalité de l'année 2015, la meilleure estimation pour l'année 2016 et les prévisions pour l'année 2017.   </t>
  </si>
  <si>
    <t>Cette fiche reprend le détail de l'actif régulé primaire par catégories d'actifs pour l'année 2016 ainsi que les prévisions de son évolution pour l'année 2017.</t>
  </si>
  <si>
    <t>Cette fiche reprend le détail de l'actif régulé secondaire par catégories d'actifs pour l'année 2016 ainsi que les prévisions de son évolution pour l'année 2017.</t>
  </si>
  <si>
    <t>Ce tableau indique les amortissements de l'actif régulé primaire à reprendre dans les tarifs pour l'année 2017.</t>
  </si>
  <si>
    <t>Ce tableau indique les amortissements de l'actif régulé secondaire à reprendre dans les tarifs pour l'année 2017.</t>
  </si>
  <si>
    <t>Ce tableau a pour objectif de calculer le pourcentage de rendement primaire et la marge bénéficiaire équitable primaire pour l'année 2017.</t>
  </si>
  <si>
    <t>Ce tableau a pour objectif de calculer le pourcentage de rendement secondaire et la marge bénéficiaire équitable secondaire pour l'année 2017.</t>
  </si>
  <si>
    <t>Ce tableau a pour objectif de calculer le pourcentage de rendement et la marge bénéficiaire équitable pour l'année 2017 selon les règles de l'AR du 2 septembre 2008.</t>
  </si>
  <si>
    <t>Ce tableau a pour objectif de fournir une vue synthétique des coûts supportés par le GRD dans le cadre de l'exécution des obligations de service public. Les données de l'année 2015 doivent correspondre aux données renseignées dans le rapport sur les coûts des OSP introduit à la CWaPE le 30 juin 2016. Le GRD fournit également la meilleure estimation des coûts des OSP pour l'année 2016 ainsi que les prévisions des coûts pour l'année 2017. Il est demandé au GRD de fournir une note explicative des montants budgétés par catégorie d'OSP en Annexe 18.</t>
  </si>
  <si>
    <t xml:space="preserve">Ce tableau reprend les coûts relatifs aux impôts, prélèvements, surcharges, contributions et rétributions (y compris les charges des pensions non-capitalisées et les engagements pour les fonds de pension des GRD). Le GRD remplit le budget approuvé de l'année 2015, la réalité de l'année 2015, la meilleure estimation pour l'année 2016 et les prévisions pour l'année 2017. Le GRD distingue ces coûts en fonction de leur origine régionale ou fédérale. Le GRD indique également la proportion de ces coûts par rapport à son enveloppe budgétaire totale (T3). Le GRD doit complèter les annexes 19 et 20.     </t>
  </si>
  <si>
    <t>Cette fiche reprend les comptes analytiques relatifs aux charges de pension. Pour chaque compte analytique, le GRD indique le numéro du compte, son libellé ainsi que le budget approuvé de l'année 2015, la réalité de l'année 2015, la meilleure estimation pour l'année 2016 et les prévisions de coût pour l'année 2017. Pour les GRD purs, le montant de la cotisation de responsabilisation ONSSAPL doit être renseigné sur une ligne distincte. Il est demandé au GRD de compléter l'annexe 21.</t>
  </si>
  <si>
    <t xml:space="preserve">Ce tableau vise à donner un aperçu des éléments composant les coûts du personnel ainsi que de l'évolution du coût horaire des prestations par Equivalent Temps Plein (ETP). Ce tableau distingue les coûts relatifs au personnel cadre et non-cadre. Le GRD remplit ce tableau en communiquant le budget approuvé de l'année 2015, la réalité de l'année 2015, la meilleure estimation pour l'année 2016 et les prévisions pour l'année 2017.  </t>
  </si>
  <si>
    <t xml:space="preserve">Ce tableau vise à donner un aperçu des éléments composant les coûts du personnel ainsi que de l'évolution du coût horaire des prestations par Equivalent Temps Plein (ETP). Ce tableau distingue les coûts relatifs au personnel statutaire et non-statutaire. Le GRD remplit ce tableau en communiquant le budget approuvé de l'année 2015, la réalité de l'année 2015, la meilleure estimation pour l'année 2016 et les prévisions pour l'année 2017.  </t>
  </si>
  <si>
    <t>N°1 :</t>
  </si>
  <si>
    <t xml:space="preserve">N°2 : </t>
  </si>
  <si>
    <t xml:space="preserve">N°3 : </t>
  </si>
  <si>
    <t>N°4 :</t>
  </si>
  <si>
    <t>N°5 :</t>
  </si>
  <si>
    <t>N°6 :</t>
  </si>
  <si>
    <t>Tableau 23B : Correspondance entre les tarifs de transport comptés par le GRD et les tarifs de transport imposés par Elia - Année 2017</t>
  </si>
  <si>
    <t>Tableau 22 : Tarifs de distribution - injection - Année 2017</t>
  </si>
  <si>
    <t>Tableau 21 : Tarifs de distribution - prélèvement - Année 2017</t>
  </si>
  <si>
    <t>Tableau 4 : Compte de résultat par groupe de clients - Années 2015, 2016 et 2017</t>
  </si>
  <si>
    <t>Tableau 1B : Bilans prévisionnels (comptabilité générale) - Année 2017</t>
  </si>
  <si>
    <t>TOTAL ENVELOPPE BUDGETAIRE</t>
  </si>
  <si>
    <t>TOTAL ENVELOPPE BUDGETAIRE HORS TRANSPORT</t>
  </si>
  <si>
    <t>MARGE EQUITABLE NETTE</t>
  </si>
  <si>
    <t>SURCHARGES</t>
  </si>
  <si>
    <t>TOTAL DES TARIFS NON PERIODIQUES</t>
  </si>
  <si>
    <t>OPEX (hors OSP)</t>
  </si>
  <si>
    <t>OPEX Utilisation réseau de transport</t>
  </si>
  <si>
    <t>OPEX Charges financières (Embedded costs)</t>
  </si>
  <si>
    <t>Amortissements hors OSP</t>
  </si>
  <si>
    <t>Amortissements Plus-value</t>
  </si>
  <si>
    <t>Amortissements OSP</t>
  </si>
  <si>
    <t>ACOMPTE ET AFFECTATION DES SOLDES DU PASSE</t>
  </si>
  <si>
    <t>check Tableau 3</t>
  </si>
  <si>
    <t>Pensions, redevance de voirie, impôts</t>
  </si>
  <si>
    <t>De</t>
  </si>
  <si>
    <t>CLIENTS TYPE CWaPE</t>
  </si>
  <si>
    <t>E1</t>
  </si>
  <si>
    <t>E2</t>
  </si>
  <si>
    <t>E3</t>
  </si>
  <si>
    <t>E4</t>
  </si>
  <si>
    <t>E5</t>
  </si>
  <si>
    <t>Ie1</t>
  </si>
  <si>
    <t>Ie2</t>
  </si>
  <si>
    <t>If1</t>
  </si>
  <si>
    <t>If2</t>
  </si>
  <si>
    <t>TRANS BT</t>
  </si>
  <si>
    <t>Gestion et développement de l'infrastructure de Réseau</t>
  </si>
  <si>
    <t xml:space="preserve">[X * E1] </t>
  </si>
  <si>
    <t>T_POWER</t>
  </si>
  <si>
    <t>E1 =</t>
  </si>
  <si>
    <t>coéfficient de foisonnement</t>
  </si>
  <si>
    <t>simple tarif =</t>
  </si>
  <si>
    <t>T_DAY_CONSUMPTION_ST</t>
  </si>
  <si>
    <t>T_DAY_CONSUMPTION_DT</t>
  </si>
  <si>
    <t>T_NIGHT_CONSUMPTION</t>
  </si>
  <si>
    <t>T_EXCL_NIGHT_CONSUMPTION</t>
  </si>
  <si>
    <t>Gestion du système électrique</t>
  </si>
  <si>
    <t>Réserves de puissance et black start</t>
  </si>
  <si>
    <t xml:space="preserve">D. </t>
  </si>
  <si>
    <t>Intégration du marché de l'électricité</t>
  </si>
  <si>
    <t xml:space="preserve">E. </t>
  </si>
  <si>
    <t>Obligations de service public et surcharges</t>
  </si>
  <si>
    <t>E 1</t>
  </si>
  <si>
    <t>OSP - Financement du raccordement des parcs éoliens offshore (fédéral)</t>
  </si>
  <si>
    <t>T_OFFSHORE</t>
  </si>
  <si>
    <t>E 2</t>
  </si>
  <si>
    <t>OSP - Financement des certificats verts (fédéral)</t>
  </si>
  <si>
    <t>T_GREEN_CERTIFICATES</t>
  </si>
  <si>
    <t>E 3</t>
  </si>
  <si>
    <t>OSP - Financement des Réserves Stratégiques (fédéral)</t>
  </si>
  <si>
    <t>T_STRATEGIC_BACKUP</t>
  </si>
  <si>
    <t>E904</t>
  </si>
  <si>
    <t>E 4</t>
  </si>
  <si>
    <t>OSP - Financement des mesures de soutien aux énergies renouvelables (Wallonie)</t>
  </si>
  <si>
    <t>T_RENEWABLE_ENERGY</t>
  </si>
  <si>
    <t>E 5</t>
  </si>
  <si>
    <t>Surcharge pour occupation du domaine public (Wallonie)</t>
  </si>
  <si>
    <t>T_OCCUP_PUBLIC_DOMAIN</t>
  </si>
  <si>
    <t>E 6</t>
  </si>
  <si>
    <t>T_COT_FEDERAL</t>
  </si>
  <si>
    <t>E 6 1</t>
  </si>
  <si>
    <t>Tarif de la surcharge pour la Couverture des frais de fonctionnement de la</t>
  </si>
  <si>
    <t>T_REGULATOR</t>
  </si>
  <si>
    <t>Commission de Régulation de l’Electricité et du Gaz (CREG)</t>
  </si>
  <si>
    <t>E 6 2</t>
  </si>
  <si>
    <t>Tarif de la surcharge pour le Financement des obligations découlant de la</t>
  </si>
  <si>
    <t>T_DENUCLEARISATION</t>
  </si>
  <si>
    <t>dénucléarisation des sites nucléaires BP1 et BP2 situés à Mol-Dessel</t>
  </si>
  <si>
    <t>(Dénucléarisation)</t>
  </si>
  <si>
    <t>E 6 3</t>
  </si>
  <si>
    <t>Tarif de la surcharge pour le Financement de la politique fédérale de réduction</t>
  </si>
  <si>
    <t>T_KYOTO</t>
  </si>
  <si>
    <t>E953</t>
  </si>
  <si>
    <t>des émissions de gaz à effet de serre (Kyoto)</t>
  </si>
  <si>
    <t>E 6 4</t>
  </si>
  <si>
    <t>Tarif de la surcharge pour le Financement des mesures sociales prévues par la</t>
  </si>
  <si>
    <t>T_SOCIAL_MATTERS</t>
  </si>
  <si>
    <t>loi du 4 septembre 2002 visant à confier aux CPAS la mission de guidance et</t>
  </si>
  <si>
    <t>d’aide sociale financière dans le cadre de la fourniture d’énergie aux personnes</t>
  </si>
  <si>
    <t>les plus démunies (OSP)</t>
  </si>
  <si>
    <t>E 6 5</t>
  </si>
  <si>
    <t>Tarif de la surcharge pour le Financement du coût réel net résultant de</t>
  </si>
  <si>
    <t>T_PROTECTED_CUSTOMERS</t>
  </si>
  <si>
    <t>l’application des prix maximaux (Clients protégés)</t>
  </si>
  <si>
    <t>Somme max. des tarifs pour la gestion et le développement de l'infrastructure de réseau,</t>
  </si>
  <si>
    <t>T_MAX_PRICE_CONSUMPTION</t>
  </si>
  <si>
    <t>la gestion du système électrique des réserves de puissance et black start</t>
  </si>
  <si>
    <t>et l'intégration du marché de l'électricité (A+B+C+D)</t>
  </si>
  <si>
    <t>Terme A</t>
  </si>
  <si>
    <t>Termes B, C et D</t>
  </si>
  <si>
    <t>Gestion du système électrique (EUR/kWh)</t>
  </si>
  <si>
    <t>Réserves de puissance et black start (EUR/kWh)</t>
  </si>
  <si>
    <t>Intégration du marché de l'électricité (EUR/kWh)</t>
  </si>
  <si>
    <t>EUR (B, C et D)</t>
  </si>
  <si>
    <t>Terme E</t>
  </si>
  <si>
    <t>Obligations de service public (EUR/kWh)</t>
  </si>
  <si>
    <t>Surcharges (EUR/kWh)</t>
  </si>
  <si>
    <t>EUR (E)</t>
  </si>
  <si>
    <t>EUR/kWh Max</t>
  </si>
  <si>
    <t>EUR Max (A, B, C et D)</t>
  </si>
  <si>
    <t>Tarifs du GRT ELIA</t>
  </si>
  <si>
    <t>Coefficient de production locale/prélèvement</t>
  </si>
  <si>
    <t>Montant corrigé par les productions locales</t>
  </si>
  <si>
    <t>A. Gestion et développement de l'infrastructure de Réseau</t>
  </si>
  <si>
    <t>Pointe mensuelle pour le prélèvement</t>
  </si>
  <si>
    <t>Pointe annuelle pour le prélèvement</t>
  </si>
  <si>
    <t>euro / kVA</t>
  </si>
  <si>
    <t xml:space="preserve">B. Gestion du système électrique </t>
  </si>
  <si>
    <t>Prélèvement d'énergie réactive complémentaire</t>
  </si>
  <si>
    <t>euro / kVArh</t>
  </si>
  <si>
    <t>C. Services auxiliaires</t>
  </si>
  <si>
    <t>Réserve de puissance et black start</t>
  </si>
  <si>
    <t>D. Intégration du marché de l'électricité</t>
  </si>
  <si>
    <t>E. Obligations de service public et surcharges</t>
  </si>
  <si>
    <t>OSP - Financement de raccordement des parcs éoliens offshore (fédéral)</t>
  </si>
  <si>
    <t>OSP - Financement de certificats verts (fédéral)</t>
  </si>
  <si>
    <t>Financement de la politique fédérale de réduction des émissions de gaz à effet de serre (Kyoto)</t>
  </si>
  <si>
    <t>Tarifs 26-1kV</t>
  </si>
  <si>
    <t>Pour tout investissement excèdant 1.000.000 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</si>
  <si>
    <t>Le taux d'imposition utilisé pour le calcul de la marge bénéficiaire équitable devra être détaillé dans le tableau 17A prévu à cet effet.</t>
  </si>
  <si>
    <t>Veuillez reprendre le détail du calcul des charges fiscales liés à l'impôt des société à travers le tableau 17A.</t>
  </si>
  <si>
    <t>CLIENTS TYPE INJECTION</t>
  </si>
  <si>
    <t xml:space="preserve">Il est demandé au gestionnaire de réseau de compléter le nom du GRD en case C7 ainsi que la version de la proposition tarifaire. La période de régulation a été préalablement renseignée.
Ces champs sont automatiquement repris au niveau de l'en-tête de chaque tableau du modèle de rapport. </t>
  </si>
  <si>
    <t>2. Variables utilisées</t>
  </si>
  <si>
    <t>Les valeurs des paramètres permettant d'établir la proposition tarifaire (paramètres du pourcentage de rendement primaire, paramètres du pourcentage de rendement secondaire, taux d'inflation, pourcentages d'amortissement) ont été préalablement complétées dans le tableau intitulé "VUE D'ENSEMBLE DES VARIABLES UTILISEES", de l'onglet "hypothèses". Les taux d'inflation réels et prévisionnels ainsi que le taux olo 10 ans prévisionnel seront communiqués par la CWaPE dans le courant du mois de mai 2016 après la mise à jour des prévisions du Bureau Fédéral du Plan. Seules les variables PM et PS doivent être complétées par le gestionnaire de réseau sur la base des résultats du tableau 5 du modèle de rapport.</t>
  </si>
  <si>
    <t>Dans ce tableau, le GRD doit compléter le bilan de la société/intercommunale/régie pour les années 2015 (réel) et 2016 (prévisionnel) en distinguant d'une part, les activités du GRD des autres activités et en distinguant d'autre part, les activités régulées et non-régulées du GRD. Pour l'année 2015, les chiffres repris dans ce tableau doivent correspondre aux comptes annuels publiés à la Banque Nationale de Belgique.</t>
  </si>
  <si>
    <t>Dans ce tableau, le GRD doit compléter le bilan prévisionnel de la société/intercommunale/régie pour l'année 2017 en distinguant d'une part, les activités du GRD des autres activités de l'intercommunale et en distinguant d'autre part, les activités régulées et non-régulées du GRD. Le GRD doit indiquer les hypothèses retenues pour estimer l'évolution des postes bilantaires ainsi que les règles appliquées pour la répartition bilantaire entre les différentes activités.</t>
  </si>
  <si>
    <t>Ce tableau présente les évolutions bilantaires réelles/prévisionnelles des activités régulées du GRD Electricité depuis le 31.12.2014 jusqu'au 31.12.2017. Ce tableau est complété automatiquement sur base des tableaux T1A et T1B à l'exception de la colonne F relative à la réalité bilantaire au 31.12.2014.</t>
  </si>
  <si>
    <t>Ce tableau présente l'évolution prévisionnelle des fonds propres entre 2015 et 2017 d'une part de la société/intercommunale/régie, d'autre part du GRD pour ses activités régulées et non régulées et finalement, du GRD pour ses activités régulées électricité. Ce tableau est complété automatiquement sur base des tableaux T1A et T1B à l'exception des différentes réserves qui doivent être renseignées par le GRD.</t>
  </si>
  <si>
    <t>COMPTE DE RESULTAT 2015-2017</t>
  </si>
  <si>
    <t>Ce tableau présente de manière synthétique l'évolution du compte de résultat entre 2015 et 2017 d'une part de la société/intercommunale/régie, d'autre part, du GRD pour ses activités régulées et non régulées et finalement du GRD pour ses activités régulées. Ce tableau est complété automatiquement sur base des tableaux T2A et T2B. Pour l'année 2015, les chiffres repris dans ce tableau doivent correspondre aux comptes annuels publiés à la Banque Nationale de Belgique.</t>
  </si>
  <si>
    <t xml:space="preserve">Dans ce tableau, le GRD doit compléter le compte de résultat prévisionnel de la société/intercommunale/régie pour l'année 2017 en distinguant d'une part, les activités du GRD des autres activités et d'autre part, en distinguant les activités régulées et les non-régulées du GRD. </t>
  </si>
  <si>
    <t>Dans ce tableau, le GRD doit détailler le compte de résultat de la société/intercommunale/régie pour les années 2015 et 2016 en distinguant d'une part, les activités du GRD des autres activités et d'autre part, en distinguant les activités régulées et les non-régulées du GRD. Pour l'année 2015, les chiffres repris dans ce tableau doivent correspondre aux comptes annuels publiés à la Banque Nationale de Belgique.</t>
  </si>
  <si>
    <t>Société/intercommunale/régie toute activité confondue [1]=[2]+[3]+[4]</t>
  </si>
  <si>
    <t>Société/ntercommunale/régie toute activité confondue [1]=[2]+[3]+[4]</t>
  </si>
  <si>
    <t>Tableau 2A : compte de résultat (comptabilité générale) - Années 2015 - 2016</t>
  </si>
  <si>
    <t>Tableau 2B : compte de résultat prévisionnel (comptabilité générale) - Année 2017</t>
  </si>
  <si>
    <t>Tableau 3 : compte de résultat prévisionnel (comptabilité générale) - comptabilité analytique - Année 2017</t>
  </si>
  <si>
    <t>- La colonne « G/NG » indique dans quelle mesure les objets de coût identifiés sont composés de coûts gérables (G) ou non gérables (NG).</t>
  </si>
  <si>
    <t xml:space="preserve">Le tableau 4 dresse un aperçu du budget 2017, scindé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 utilisées pour compléter le tableau 4. La répartition, exprimée en pourcentage, des coûts entre les prélèvements et injections, est calculée automatiquement par groupe de clients, de même que le poids relatif de chaque groupe de clients au sein du budget total. </t>
  </si>
  <si>
    <t>DETERMINATION DES PROPORTIONS DES PARAMETRES D'INDEXATION PM/PS</t>
  </si>
  <si>
    <r>
      <t xml:space="preserve">Ce tableau détermine les proportions des paramètres d’indexation Pm et Ps tels que visés par l'article 21 de la méthodologie tarifaire 2017. Le budget 2017 est ainsi scindé en trois catégories à savoir, </t>
    </r>
    <r>
      <rPr>
        <u/>
        <sz val="10"/>
        <rFont val="Arial"/>
        <family val="2"/>
      </rPr>
      <t>les "coûts de personnel gérables"</t>
    </r>
    <r>
      <rPr>
        <sz val="10"/>
        <rFont val="Arial"/>
        <family val="2"/>
      </rPr>
      <t xml:space="preserve"> qui visent les coûts gérables dépendant de l'indice des charges salariales et sociales (S), </t>
    </r>
    <r>
      <rPr>
        <u/>
        <sz val="10"/>
        <rFont val="Arial"/>
        <family val="2"/>
      </rPr>
      <t>les "coûts gérables autres"</t>
    </r>
    <r>
      <rPr>
        <sz val="10"/>
        <rFont val="Arial"/>
        <family val="2"/>
      </rPr>
      <t xml:space="preserve"> qui visent les coûts gérables dépendant de l’indice des prix des matériaux (M) et finalement, </t>
    </r>
    <r>
      <rPr>
        <u/>
        <sz val="10"/>
        <rFont val="Arial"/>
        <family val="2"/>
      </rPr>
      <t>les "coûts non gérables"</t>
    </r>
    <r>
      <rPr>
        <sz val="10"/>
        <rFont val="Arial"/>
        <family val="2"/>
      </rPr>
      <t>.  
Sous le tableau 5, la proportion (exprimée en %) Pm/Ps est déterminée par année sur base de la formule suivante</t>
    </r>
  </si>
  <si>
    <t>- % Pm = budget de l'année Pm/(budget de l'année Pm+Ps)</t>
  </si>
  <si>
    <t>- % Ps = budget de l'année Ps/(budget de l'année Pm+Ps). La répartition entre coûts gérables et non gérables est également établie par année budgétaire selon la formule suivante : % coûts gérables = (budget de l'année Pm+Ps)/budget total de l'année et % coûts non gérables = budget coûts non gérables de l'année/budget total de l'année.</t>
  </si>
  <si>
    <t>BUDGET 2016</t>
  </si>
  <si>
    <t xml:space="preserve">BUDGET 2016  </t>
  </si>
  <si>
    <t>avant activation</t>
  </si>
  <si>
    <t>Après correction de la valeur provisoire des coûts gérables 2012 et des plafonds Atrias et réseaux intelligents</t>
  </si>
  <si>
    <t>Le modèle de rapport fait partie intégrante de la proposition tarifaire. Il est constitué de tableaux dans lesquels l'entièreté des données chiffrées nécessaires à l'élaboration de la proposition tarifaire devront être introduites. Le modèle est complété par une liste d'annexes au travers desquelles le gestionnaire de réseau reprend toutes les hypothèses retenues pour l'établissement de sa proposition tarifaire ainsi que toutes les explications nécessaires à la compréhension des données chiffrées. La CWaPE se réserve le droit de demander des informations complémentaires en dehors de ce modèle de rapport et ce, conformément à l'article 17, §4 de la méthodologie tarifaire 2017.
La liste des annexes et leurs références est reprise dans l'onglet intitulé "ANNEXES" du présent fichier.</t>
  </si>
  <si>
    <t>Dans le tableau 3, le rapprochement est fait entre les coûts identifiés dans la comptabilité générale et les objets de coût (analytiques) tels qu’identifiés dans la méthodologie tarifaire. Dans cet aperçu, le GRD complète, pour les années 2015-2017, tous les types de "COUTS" (avec référence aux comptes analytiques utilisés), de même que les éléments de coûts identifiés et éléments de produits qui y sont liés. Il est également demandé au GRD de compléter le tableau synthétique repris au bas du tableau 3.</t>
  </si>
  <si>
    <t>- Les coûts activés par le gestionnaire du réseau de distribution étant considérés, conformément à l’article 2, §1er, 15° et §2 de la méthodologie tarifaire 2017, comme des réductions de coûts non gérables issues d’activations internes, et dès lors n'influencant pas les coûts gérables, les coûts gérables indiqués au tableau 6 doivent être repris avant activation.</t>
  </si>
  <si>
    <t xml:space="preserve">- Il est demandé au GRD d'apporter à chaque objet de coût une indication et une justification détaillée conformément à l'article 17 §1er de la méthodologie tarifaire 2017. </t>
  </si>
  <si>
    <t>Ce tableau compare la marge bénéficiaire équitable totale (primaire + secondaire) calculée selon la méthodologie tarifaire de la CWaPE et la marge bénéficiaire équitable calculée selon l'AR du 2 septembre 2008. La valeur maximale sera retenue pour la proposition tarifaire.</t>
  </si>
  <si>
    <t>Le tableau 7 donne un aperçu des coûts non gérables totaux tels que visés par l'article 2 §1er, 1°, 2°, 5°, 6°, 7°, 8°, 9°, 10°, 12°, 13°, 14°, 15° et 16° de la méthodologie tarifaire 2017. Il est demandé au GRD de faire une réconciliation entre le tableau 7 reprenant les charges et produits sur la base de la comptabilité générale et les montants renseignés dans les tableaux 7A et suivants du modèle de rapport détaillant ces mêmes charges et produits selon la comptabilité analytique.</t>
  </si>
  <si>
    <t>Ce tableau fournit une vue matricielle des volumes prévisionnels d'énergie qui devraient transiter entre le GRD et les GRD voisins ainsi que les charges et produits correspondant (gridfee+régularisations). Le GRD renseigne les volumes d'énergie prévisionnels transités entre GRD comme suit: Charges = Energie transitée en provenance d'autres GRD / Produits = Energie transitée à partir du GRD vers d'autres GRD voisins. Il est également demandé au GRD d'expliciter les changements techniques intervenus ou qui devraient intervenir sur leur réseau et impactant de manière significative les volumes transités entre GRD pour la période régulatoire 2017.</t>
  </si>
  <si>
    <t>8C</t>
  </si>
  <si>
    <t>Ce tableau réalise une réconciliation entre les coûts et le chiffre d’affaires pour les tarifs périodiques et non-périodiques de distribution. Le chiffre d’affaires escompté est calculé par tarif. Le revenu total obtenu via les tarifs de prélèvement doit correspondre intégralement au total des coûts du GRD relatifs au prélèvement (tableau 4).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t>
  </si>
  <si>
    <t>Tarif de base kWh</t>
  </si>
  <si>
    <t xml:space="preserve">TOTAL                  (D) </t>
  </si>
  <si>
    <t>Tableau 8C : Réconciliation des charges totales avec le chiffre d'affaires estimé pour les tarifs de transport</t>
  </si>
  <si>
    <t>IMPACT PRIX PLAFOND (*)</t>
  </si>
  <si>
    <t>COTISATION FEDERALE</t>
  </si>
  <si>
    <t>Ce tableau réalise une réconciliation entre les coûts et le chiffre d'affaires pour les tarifs de refacturation des coûts de transport. Le chiffre d'affaires est calculé par tarif. Le revenu total obtenu via les tarifs de refacturation des coûts de transport doit correspondre au total des coûts du GRD relatifs au transport.</t>
  </si>
  <si>
    <t>Tot</t>
  </si>
  <si>
    <t>PU_HP</t>
  </si>
  <si>
    <t>TABLEAUX 8A - 8C:</t>
  </si>
  <si>
    <r>
      <t xml:space="preserve">Valeur d'acquisition historique au </t>
    </r>
    <r>
      <rPr>
        <b/>
        <sz val="10"/>
        <color indexed="8"/>
        <rFont val="Arial"/>
        <family val="2"/>
      </rPr>
      <t>31.12.2015</t>
    </r>
  </si>
  <si>
    <t>Ce tableau reprend l'évolution historique de l'actif régulé du GRD pour la période 2011-2016 ainsi que les prévisions de son évolution pour la période régulatoire 2017. Ce tableau doit être complété en respectant les dispositions de l'Arrêté Royal du 2 septembre 2008. Les logiciels informatiques doivent donc être exclus !</t>
  </si>
  <si>
    <t>CHARGES REDEVANCE DE VOIRIE</t>
  </si>
  <si>
    <t>DELTA</t>
  </si>
  <si>
    <t>Solde coûts redevance de voirie</t>
  </si>
  <si>
    <t>PRODUITS REDEVANCE DE VOIRIE (signe négatif)</t>
  </si>
  <si>
    <t>Solde recettes redevance de voirie</t>
  </si>
  <si>
    <t>TOTAL REDEVANCE DE VOIRIE NET</t>
  </si>
  <si>
    <t>Justification</t>
  </si>
  <si>
    <t>- Joignez à l'analyse une documentation et une motivation circonstanciée.</t>
  </si>
  <si>
    <t>Tableau 17B : Fiche budgétaire redevance de voirie</t>
  </si>
  <si>
    <t>EVOLUTION PREVISIONNELLE DES IMMOBILISATIONS CORPORELLES ET LOGICIELS INFORMATIQUES</t>
  </si>
  <si>
    <t>Tableau 17A : Charges fiscales résultant de l'impôt des sociétés sur le résultat des activités régulées</t>
  </si>
  <si>
    <t>Marge bénéficiaire (Mbe) nette sur activité régulée</t>
  </si>
  <si>
    <t>(A)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</si>
  <si>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</si>
  <si>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</si>
  <si>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</si>
  <si>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</si>
  <si>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</si>
  <si>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</si>
  <si>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</si>
  <si>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</si>
  <si>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</si>
  <si>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</si>
  <si>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</si>
  <si>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</si>
  <si>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</si>
  <si>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</si>
  <si>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</si>
  <si>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</si>
  <si>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</si>
  <si>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</si>
  <si>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</si>
  <si>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</si>
  <si>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</si>
  <si>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</si>
  <si>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</si>
  <si>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</si>
  <si>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</si>
  <si>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</si>
  <si>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</si>
  <si>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</si>
  <si>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</si>
  <si>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</si>
  <si>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</si>
  <si>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</si>
  <si>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</si>
  <si>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</si>
  <si>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</si>
  <si>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</si>
  <si>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</si>
  <si>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</si>
  <si>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</si>
  <si>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</si>
  <si>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</si>
  <si>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</si>
  <si>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</si>
  <si>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</si>
  <si>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</si>
  <si>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r>
      <t xml:space="preserve">Impôt sur les sociétés et les personnes morales </t>
    </r>
    <r>
      <rPr>
        <sz val="10"/>
        <color rgb="FFC00000"/>
        <rFont val="Arial"/>
        <family val="2"/>
      </rPr>
      <t>(Détail du calcul ISOC à détailler dans le Tableau 17A)</t>
    </r>
  </si>
  <si>
    <t>Fonds propres au 31.12.N-1</t>
  </si>
  <si>
    <t>Taux de base des Grandes Entreprises</t>
  </si>
  <si>
    <t>17B</t>
  </si>
  <si>
    <t>Ce tableau reprend le calcul détaillé des charges fiscales résultant de l'application de l'impôt des sociétés sur le résultat des activités régulées du GRD de la société/intercommunale</t>
  </si>
  <si>
    <t>Cette fiche reprend les coûts et les produits relatifs à la redevance pour occupation du domaine public. Il est demandé au GRD de commenter l'évolution de ces coûts et de ces produits.</t>
  </si>
  <si>
    <t>17A</t>
  </si>
  <si>
    <t>TABLEAUX 17A - 17B</t>
  </si>
  <si>
    <t>T_SYSTEM_MGMT</t>
  </si>
  <si>
    <t>E540</t>
  </si>
  <si>
    <t>T_FREQ_BLACKSTART_NETLOSSES</t>
  </si>
  <si>
    <t>T_INTEGRATION</t>
  </si>
  <si>
    <t>E610</t>
  </si>
  <si>
    <t>E550</t>
  </si>
  <si>
    <t>Tableau 26A : Calcul client type Trans BT</t>
  </si>
  <si>
    <t>Tableau 26B : Calcul client type BT</t>
  </si>
  <si>
    <t xml:space="preserve">Tableau 27 : Calcul clients type injection </t>
  </si>
  <si>
    <t>26A</t>
  </si>
  <si>
    <t>CALCUL CLIENTS TYPE TRANS BT</t>
  </si>
  <si>
    <t>26B</t>
  </si>
  <si>
    <t>CALCUL CLIENTS TYPE INJECTION</t>
  </si>
  <si>
    <t>Le tableau 27 indique le calcul des coûts gridfee pour les clients Trans BT.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2016 et 2017.</t>
  </si>
  <si>
    <t>Ce tableau indique le calcul des coûts gridfee pour les clients type injection. Les kWh et kW injectés sont complétés de manière standard par client type. Chaque GRD doit, par la suite, indiquer les prix par élément tarifaire et par client type et, calculer les coûts de transport et de distribution totaux par client type. Ces calculs doivent se faire pour les années 2016 et 2017.</t>
  </si>
  <si>
    <t>TABLEAUX 26A - 26B</t>
  </si>
  <si>
    <t>Une liste détaillée des autres activités de la société/intercommunale/régie (hors GRD) avec une description complète de chacune de ces activités. A défaut de comptabilité spécifique, veuillez communiquer les critères appliqués pour l'allocation des coûts à ces autres activités.</t>
  </si>
  <si>
    <t>Un tableau de bord reprenant les plus gros clients industriels alimentés par le réseau du GRD et le pourcentage que représentent ces gros clients sur le volume total distribué sur le réseau.</t>
  </si>
  <si>
    <t>Tarifs non périodiques</t>
  </si>
  <si>
    <t xml:space="preserve">Une note explicative reprenant une vue d'ensemble des clés de répartition utilisées pour compléter le tableau 3 et leur justification.  </t>
  </si>
  <si>
    <t xml:space="preserve">Une note explicative reprenant une vue d'ensemble des clés de répartition utilisées pour compléter le tableau 4 et leur justification.  </t>
  </si>
  <si>
    <t>(8)=(7)-(3)</t>
  </si>
  <si>
    <t>Autres adaptations (Réseaux intelligents)</t>
  </si>
  <si>
    <t>#EAN's totaux</t>
  </si>
  <si>
    <t>KVaRH</t>
  </si>
  <si>
    <t>Charge fiscale</t>
  </si>
  <si>
    <t>Redevance de voirie</t>
  </si>
  <si>
    <t>Check budget prélèvement tableau 4</t>
  </si>
  <si>
    <t>CHARGES (raccordements inclus)</t>
  </si>
  <si>
    <t>PRODUITS LIES AUX RACCORDEMENTS</t>
  </si>
  <si>
    <t>kVarH</t>
  </si>
  <si>
    <t>TOTAL GENERAL PRODUITS</t>
  </si>
  <si>
    <t>Tarif de la gestion système</t>
  </si>
  <si>
    <t>Check Tableau 7B (Transport)</t>
  </si>
  <si>
    <t>Tableau 10A : Détail des immobilisations corporelles primaires régulées de 2011 à 2015</t>
  </si>
  <si>
    <r>
      <t xml:space="preserve">Valeur d'acquisition historique au </t>
    </r>
    <r>
      <rPr>
        <b/>
        <sz val="10"/>
        <color indexed="8"/>
        <rFont val="Arial"/>
        <family val="2"/>
      </rPr>
      <t>31.12.2014</t>
    </r>
  </si>
  <si>
    <t xml:space="preserve">Tableau 10C : Détail de l'évolution de l'actif régulé secondaire de 2014 à 2017 </t>
  </si>
  <si>
    <t>Concordance avec Tableau 16B détaillé</t>
  </si>
  <si>
    <r>
      <t xml:space="preserve">Total infeed </t>
    </r>
    <r>
      <rPr>
        <b/>
        <sz val="10"/>
        <color rgb="FFC00000"/>
        <rFont val="Arial"/>
        <family val="2"/>
      </rPr>
      <t>(= total fournis par le réseau)</t>
    </r>
  </si>
  <si>
    <r>
      <t xml:space="preserve">avec  </t>
    </r>
    <r>
      <rPr>
        <u/>
        <sz val="8"/>
        <rFont val="Arial"/>
        <family val="2"/>
      </rPr>
      <t>X</t>
    </r>
    <r>
      <rPr>
        <sz val="8"/>
        <rFont val="Arial"/>
        <family val="2"/>
      </rPr>
      <t xml:space="preserve"> =</t>
    </r>
  </si>
  <si>
    <t>CTE_B</t>
  </si>
  <si>
    <t>CTE_C</t>
  </si>
  <si>
    <t>CTE_D</t>
  </si>
  <si>
    <t>avec :</t>
  </si>
  <si>
    <t>[X * E1] EUR / kW</t>
  </si>
  <si>
    <t xml:space="preserve">E1 = </t>
  </si>
  <si>
    <t>CTE_B+[CTE_C/CTE_D]</t>
  </si>
  <si>
    <t>NOM DE CHAMP</t>
  </si>
  <si>
    <t>Message Ediel</t>
  </si>
  <si>
    <t>Type alimentation</t>
  </si>
  <si>
    <t>Code tarif</t>
  </si>
  <si>
    <t>Type de connection</t>
  </si>
  <si>
    <t>Tarif pour les puissances souscrites et complémentaires</t>
  </si>
  <si>
    <t>D_POWER</t>
  </si>
  <si>
    <r>
      <t xml:space="preserve">+ Y EUR / kWh </t>
    </r>
    <r>
      <rPr>
        <b/>
        <vertAlign val="subscript"/>
        <sz val="8"/>
        <rFont val="Arial"/>
        <family val="2"/>
      </rPr>
      <t>HP</t>
    </r>
  </si>
  <si>
    <r>
      <t xml:space="preserve">+ Z EUR / kWh </t>
    </r>
    <r>
      <rPr>
        <b/>
        <vertAlign val="subscript"/>
        <sz val="8"/>
        <rFont val="Arial"/>
        <family val="2"/>
      </rPr>
      <t>HC</t>
    </r>
  </si>
  <si>
    <t>Z [Heures creuses] =</t>
  </si>
  <si>
    <t>Y   [Heures pleines] =</t>
  </si>
  <si>
    <t>D_DAY_CONSUMPTION</t>
  </si>
  <si>
    <t>D_NIGHT_CONSUMPTION</t>
  </si>
  <si>
    <t>D_MAX_PRICE_CONSUMPTION</t>
  </si>
  <si>
    <t>D_EXCL_NIGHT_CONSUMPTION</t>
  </si>
  <si>
    <t>D_DAY_CONSUMPTION_DT</t>
  </si>
  <si>
    <t>D_DAY_CONSUMPTION_ST</t>
  </si>
  <si>
    <t>BT &gt; 56kVA, avec mesure de pointe</t>
  </si>
  <si>
    <t>Double tarif Heures Pleines EUR / kWh</t>
  </si>
  <si>
    <t>Double tarif Heures Creuses EUR / kWh</t>
  </si>
  <si>
    <t>Simple tarif EUR / kWh</t>
  </si>
  <si>
    <t>D_SYSTEM_MGMT</t>
  </si>
  <si>
    <t>D_METERREADING</t>
  </si>
  <si>
    <t>PUBLIC_SERVICE_MISSIONS</t>
  </si>
  <si>
    <t>D_NETLOSSES</t>
  </si>
  <si>
    <t xml:space="preserve"> Heures Pleines EUR/kWh</t>
  </si>
  <si>
    <t xml:space="preserve"> Heures Creuses EUR/kWh</t>
  </si>
  <si>
    <t>D_REACTIVE</t>
  </si>
  <si>
    <t>FACTOR_REACTIVE</t>
  </si>
  <si>
    <t>%</t>
  </si>
  <si>
    <t>Pas d'application</t>
  </si>
  <si>
    <t>Impôts sur les revenus</t>
  </si>
  <si>
    <t>Charges des pensions complémentaires non capitalisées</t>
  </si>
  <si>
    <t>Redevances de voirie</t>
  </si>
  <si>
    <t>Autres Impôts, surcharges, contributions, rétributions et prélèvement locaux, provinciaux,</t>
  </si>
  <si>
    <t>D_PENSION</t>
  </si>
  <si>
    <t>D_TAXES DE VOIRIE</t>
  </si>
  <si>
    <t>D_REVENUE_TAXES</t>
  </si>
  <si>
    <t>E850</t>
  </si>
  <si>
    <t>Période de validité : Du 01.01.2017 au 31.12.2017</t>
  </si>
  <si>
    <t xml:space="preserve">TARIFS DE DISTRIBUTION DU GESTIONNAIRE DE RESEAU DE DISTRIBUTION  -  </t>
  </si>
  <si>
    <t>-   PRELEVEMENT - ANNEE 2017</t>
  </si>
  <si>
    <t>INFORMATIONS COMPLEMENTAIRES</t>
  </si>
  <si>
    <t>Echange entre GRD</t>
  </si>
  <si>
    <t>Sans mesure de pointe</t>
  </si>
  <si>
    <t>Avec mesure de pointe</t>
  </si>
  <si>
    <t xml:space="preserve">Alimentation principale          </t>
  </si>
  <si>
    <t xml:space="preserve">Alimentation secours            </t>
  </si>
  <si>
    <t xml:space="preserve">Alimentation principale           </t>
  </si>
  <si>
    <t>Veuillez convertir le tableau des tarifs de distribution ci-dessous en version pdf afin de l'annexer à la proposition tarifaire transmise au régulateur.</t>
  </si>
  <si>
    <t>Le GRD indique en dessous du tableau des tarif de distribution, dans le tableau prévu à cet effet, les informations complémentaires nécesaires à la bonne compréhension des tarifs de distribution pour les utilisateurs de réseau.</t>
  </si>
  <si>
    <t>-   INJECTION - ANNEE 2017</t>
  </si>
  <si>
    <t xml:space="preserve">TARIFS DE REFACTURATION DES COUTS DE TRANSPORT DU GESTIONNAIRE DE RESEAU DE DISTRIBUTION  -  </t>
  </si>
  <si>
    <t>-   ANNEE 2017</t>
  </si>
  <si>
    <t>TVA</t>
  </si>
  <si>
    <t>Code globalisation</t>
  </si>
  <si>
    <t>NOM DU CHAMPS 
Message Ediel</t>
  </si>
  <si>
    <t>GRD</t>
  </si>
  <si>
    <t>HYPOTHESES</t>
  </si>
  <si>
    <t>TABLE DES MATIERES DE LA PROPOSITION TARIFAIRE</t>
  </si>
  <si>
    <r>
      <t xml:space="preserve">Calcul du montant d'acompte                        </t>
    </r>
    <r>
      <rPr>
        <sz val="10"/>
        <rFont val="Arial"/>
        <family val="2"/>
      </rPr>
      <t xml:space="preserve"> (</t>
    </r>
    <r>
      <rPr>
        <sz val="8"/>
        <color rgb="FF002060"/>
        <rFont val="Arial"/>
        <family val="2"/>
      </rPr>
      <t>visé à l'article 34 de la version consolidée de la méthodologie tarifaire 2017</t>
    </r>
    <r>
      <rPr>
        <sz val="8"/>
        <rFont val="Arial"/>
        <family val="2"/>
      </rPr>
      <t>)</t>
    </r>
  </si>
  <si>
    <t>REMARQUES:</t>
  </si>
  <si>
    <t>Tableau 17A</t>
  </si>
  <si>
    <t>Tableau 17B</t>
  </si>
  <si>
    <t>Tableaux 17, 17A et 17B</t>
  </si>
  <si>
    <t>Tableaux 16A et 16B</t>
  </si>
  <si>
    <t>Tableau 14</t>
  </si>
  <si>
    <t>Tableau 16</t>
  </si>
  <si>
    <t xml:space="preserve">Veuillez synthétiser les données rapportées dans les tableaux ci-dessous comme suit : </t>
  </si>
  <si>
    <t>Exprimé en euros</t>
  </si>
  <si>
    <t>BUDGET 2017 - REALITE 2015</t>
  </si>
  <si>
    <t>BUDGET 2017/ REALITE 2015</t>
  </si>
  <si>
    <t>Conformément à l'article 21 de la version consolidée de la méthodologie tarifaire 2017, le GRD soumet une proposition de coefficients Pm/Ps applicable au cours de la période régulatoire 2017.</t>
  </si>
  <si>
    <t>Forfait Résaux Intelligents 2017 (€/EAN)</t>
  </si>
  <si>
    <t>N°7</t>
  </si>
  <si>
    <t>Adaptation pour budget complémentaire Atrias</t>
  </si>
  <si>
    <t>- indication très détaillée et justification, comme indiqué à l'art. 17, §1 de la version consolidée de la décision de méthodologie tarifaire 2017</t>
  </si>
  <si>
    <t>N°9:</t>
  </si>
  <si>
    <t>N°10:</t>
  </si>
  <si>
    <t xml:space="preserve">N°14 : </t>
  </si>
  <si>
    <t>ANNEXE :</t>
  </si>
  <si>
    <t>N°18:</t>
  </si>
  <si>
    <t>ANNEXE:</t>
  </si>
  <si>
    <t>N°19:</t>
  </si>
  <si>
    <t>N°20:</t>
  </si>
  <si>
    <t>N°23:</t>
  </si>
  <si>
    <t>N°24:</t>
  </si>
  <si>
    <t>ANNEXES:</t>
  </si>
  <si>
    <t xml:space="preserve">N°25 : </t>
  </si>
  <si>
    <t xml:space="preserve">N°26 : </t>
  </si>
  <si>
    <t>EUR / kW/an</t>
  </si>
  <si>
    <t>EUR / kW après coefficient de foisonnement</t>
  </si>
  <si>
    <t>Total tarif réseau</t>
  </si>
  <si>
    <t>Total tarif de refacturation des coûts de transport</t>
  </si>
  <si>
    <t>Type de compteur</t>
  </si>
  <si>
    <r>
      <t>Ib</t>
    </r>
    <r>
      <rPr>
        <b/>
        <vertAlign val="subscript"/>
        <sz val="14"/>
        <color indexed="8"/>
        <rFont val="Arial"/>
        <family val="2"/>
      </rPr>
      <t>(b)</t>
    </r>
  </si>
  <si>
    <r>
      <t>Ib</t>
    </r>
    <r>
      <rPr>
        <b/>
        <vertAlign val="subscript"/>
        <sz val="14"/>
        <color indexed="8"/>
        <rFont val="Arial"/>
        <family val="2"/>
      </rPr>
      <t>(a)</t>
    </r>
  </si>
  <si>
    <r>
      <t>Ib</t>
    </r>
    <r>
      <rPr>
        <b/>
        <vertAlign val="subscript"/>
        <sz val="14"/>
        <color indexed="8"/>
        <rFont val="Arial"/>
        <family val="2"/>
      </rPr>
      <t>(c)</t>
    </r>
  </si>
  <si>
    <r>
      <t>Id</t>
    </r>
    <r>
      <rPr>
        <b/>
        <vertAlign val="subscript"/>
        <sz val="14"/>
        <color indexed="8"/>
        <rFont val="Arial"/>
        <family val="2"/>
      </rPr>
      <t>(a)</t>
    </r>
  </si>
  <si>
    <r>
      <t>Id</t>
    </r>
    <r>
      <rPr>
        <b/>
        <vertAlign val="subscript"/>
        <sz val="14"/>
        <color indexed="8"/>
        <rFont val="Arial"/>
        <family val="2"/>
      </rPr>
      <t>(b)</t>
    </r>
  </si>
  <si>
    <r>
      <t>Ie</t>
    </r>
    <r>
      <rPr>
        <b/>
        <vertAlign val="subscript"/>
        <sz val="14"/>
        <color indexed="8"/>
        <rFont val="Arial"/>
        <family val="2"/>
      </rPr>
      <t>(a)</t>
    </r>
  </si>
  <si>
    <r>
      <t>Ie</t>
    </r>
    <r>
      <rPr>
        <b/>
        <vertAlign val="subscript"/>
        <sz val="14"/>
        <color indexed="8"/>
        <rFont val="Arial"/>
        <family val="2"/>
      </rPr>
      <t>(b)</t>
    </r>
  </si>
  <si>
    <t>E6</t>
  </si>
  <si>
    <r>
      <t>Ib</t>
    </r>
    <r>
      <rPr>
        <b/>
        <vertAlign val="subscript"/>
        <sz val="14"/>
        <color indexed="8"/>
        <rFont val="Arial"/>
        <family val="2"/>
      </rPr>
      <t>(d)</t>
    </r>
  </si>
  <si>
    <r>
      <t>Ib</t>
    </r>
    <r>
      <rPr>
        <b/>
        <vertAlign val="subscript"/>
        <sz val="14"/>
        <color indexed="8"/>
        <rFont val="Arial"/>
        <family val="2"/>
      </rPr>
      <t>(e)</t>
    </r>
  </si>
  <si>
    <r>
      <t>E3</t>
    </r>
    <r>
      <rPr>
        <b/>
        <vertAlign val="subscript"/>
        <sz val="12"/>
        <rFont val="Arial"/>
        <family val="2"/>
      </rPr>
      <t>(c)</t>
    </r>
  </si>
  <si>
    <r>
      <t>E3</t>
    </r>
    <r>
      <rPr>
        <b/>
        <vertAlign val="subscript"/>
        <sz val="12"/>
        <rFont val="Arial"/>
        <family val="2"/>
      </rPr>
      <t>(b)</t>
    </r>
  </si>
  <si>
    <r>
      <t>E3</t>
    </r>
    <r>
      <rPr>
        <b/>
        <vertAlign val="subscript"/>
        <sz val="12"/>
        <rFont val="Arial"/>
        <family val="2"/>
      </rPr>
      <t>(a)</t>
    </r>
  </si>
  <si>
    <t>terme kWh hn</t>
  </si>
  <si>
    <t>kWh hn</t>
  </si>
  <si>
    <r>
      <t>total euro terme kWh</t>
    </r>
    <r>
      <rPr>
        <b/>
        <i/>
        <vertAlign val="subscript"/>
        <sz val="10"/>
        <color indexed="8"/>
        <rFont val="Arial"/>
        <family val="2"/>
      </rPr>
      <t xml:space="preserve"> hn</t>
    </r>
  </si>
  <si>
    <t>kWh hc</t>
  </si>
  <si>
    <t>total euro terme kWh hc</t>
  </si>
  <si>
    <t>terme kW (X)</t>
  </si>
  <si>
    <t>terme kWh hn (Y)</t>
  </si>
  <si>
    <t>terme kWh hc (Z)</t>
  </si>
  <si>
    <t>ACTIVITES GRD ELECTRICITE (REGULEES + NON-REGULEES)</t>
  </si>
  <si>
    <t>+ Y euro / kWh hn</t>
  </si>
  <si>
    <t>+ Z euro / kWh hc</t>
  </si>
  <si>
    <t>EOL</t>
  </si>
  <si>
    <t>BIOM</t>
  </si>
  <si>
    <t>SOL</t>
  </si>
  <si>
    <t>à appliquer sur le terme X + Y</t>
  </si>
  <si>
    <t>total euro terme kWh hn</t>
  </si>
  <si>
    <t>Suppléments :</t>
  </si>
  <si>
    <t xml:space="preserve">Suppléments : </t>
  </si>
  <si>
    <t>Total tarif réseau de distribution</t>
  </si>
  <si>
    <t>Trans MT</t>
  </si>
  <si>
    <t>Veuillez convertir le tableau des tarifs de refcaturation des coûts de transport ci-dessous en version pdf afin de l'annexer à la proposition tarifaire transmise au régulateur.</t>
  </si>
  <si>
    <r>
      <t xml:space="preserve">Client Type : </t>
    </r>
    <r>
      <rPr>
        <b/>
        <u/>
        <sz val="8"/>
        <color rgb="FF0000FF"/>
        <rFont val="Arial"/>
        <family val="2"/>
      </rPr>
      <t>A DEFINIR</t>
    </r>
  </si>
  <si>
    <t>Annexe 8A</t>
  </si>
  <si>
    <t>Annexe 8B</t>
  </si>
  <si>
    <t>N°8A</t>
  </si>
  <si>
    <t>N°8B</t>
  </si>
  <si>
    <t>TARIFS DE RACCORDEMENT</t>
  </si>
  <si>
    <t>Taux Olo 10 ans moyen pour l'année 2013 (%)</t>
  </si>
  <si>
    <t>(**)</t>
  </si>
  <si>
    <t>(**) Taux d'inflation prévisionnels 2016 et 2017 tels que publiés par le Bureau Fédéral du Plan en mai 2016.</t>
  </si>
  <si>
    <t>(*) Taux prévisionnel OLO 10 ans 2017 tel que publié par le Bureau Fédéral du Plan en mai 2016.</t>
  </si>
  <si>
    <r>
      <rPr>
        <b/>
        <sz val="10"/>
        <color theme="1"/>
        <rFont val="Arial"/>
        <family val="2"/>
      </rPr>
      <t>N°21</t>
    </r>
    <r>
      <rPr>
        <sz val="10"/>
        <color theme="1"/>
        <rFont val="Arial"/>
        <family val="2"/>
      </rPr>
      <t xml:space="preserve"> : </t>
    </r>
  </si>
  <si>
    <t>N°22 :</t>
  </si>
  <si>
    <t>(*) Valeur d'acquisition historique</t>
  </si>
  <si>
    <t>N°15</t>
  </si>
  <si>
    <t>N°16</t>
  </si>
  <si>
    <t>N°17</t>
  </si>
  <si>
    <t>Solde régulatoire cumulé 2008-2014</t>
  </si>
  <si>
    <t>Acompte 2015</t>
  </si>
  <si>
    <t>Acompte 2016</t>
  </si>
  <si>
    <t>Solde régulatoire cumulé 2008-2014 après déduction des acomptes</t>
  </si>
  <si>
    <t>Acompte 2017</t>
  </si>
  <si>
    <t>Solde distribution</t>
  </si>
  <si>
    <t>Tableau 29 : Suivi des soldes régulatoires</t>
  </si>
  <si>
    <t>TABLEAU 29</t>
  </si>
  <si>
    <t xml:space="preserve">SOLDES REGULATOIRES </t>
  </si>
  <si>
    <t>Ce tableau a pour objectif d'une part d'identifier le montant des soldes régulatoires des années 2008 à 2015 et leur impact sur le compte de résultat et les tarifs et d'autre part de calculer le montant de l'acompte régulatoire qui sera intégré dans les tarifs de l'année 2017. Le GRD indique les montants des soldes régulatoires des années 2008 à 2015 ainsi que, le cas échéant, la référence de la décision d'approbation du régulateur. Le GRD complète le tableau déterminant l'acompte relatif au montant rapporté du solde régulatoire cumulé des années 2008 à 2014. Il est également demandé au GRD de complèter les tableaux relatifs à la comptabilisation des soldes.</t>
  </si>
  <si>
    <t>1. Veuillez expliciter la politique d'affectation des soldes bonus/malus pour les années 2008 à 2015 et détailler les écritures comptables opérées.</t>
  </si>
  <si>
    <t>INTERVENTIONS DES CLIENTS</t>
  </si>
  <si>
    <t>EUR/raccordement</t>
  </si>
  <si>
    <t>Check budget injection tableau 4</t>
  </si>
  <si>
    <t>GESTION ET DEVELOPPEMENT DE L'INFRASTRUCTURE DE RESEAU ( Tarif A)</t>
  </si>
  <si>
    <t>GESTION DU SYSTÈME ELECTRIQUE (Tarif B)</t>
  </si>
  <si>
    <t>RESERVES DE PUISSANCE ET BLACK START (Tarif C)</t>
  </si>
  <si>
    <t>INTEGRATION DU MARCHE DE L'ELECTRICITE (Tarif D)</t>
  </si>
  <si>
    <t>SURCHARGES HORS COTISATION FEDERALE</t>
  </si>
  <si>
    <t xml:space="preserve"> (*) Application du prix plafond si somme des tarifs pour la gestion de l'infrastructure de réseau, la gestion du système électrique, des réserves de puissance et black start et l'intégration du marché de l'électricité (A+B+C+D) &gt; </t>
  </si>
  <si>
    <t>€/kWh</t>
  </si>
  <si>
    <t>Annexe 7A</t>
  </si>
  <si>
    <t>Annexe 7B</t>
  </si>
  <si>
    <t>N°7A</t>
  </si>
  <si>
    <t>N°7B</t>
  </si>
  <si>
    <r>
      <t xml:space="preserve">La ventilation des coûts IT des années 2014 à 2017 entre OPEX et CAPEX ainsi que la réconciliation des CAPEX avec les investissements "logiciels" repris au tableau 10C et la réconciliation des OPEX avec le montant repris dans les coûts gérables à l'annexe 7.
</t>
    </r>
    <r>
      <rPr>
        <sz val="10"/>
        <color rgb="FFFF0000"/>
        <rFont val="Arial"/>
        <family val="2"/>
      </rPr>
      <t>Pour ORES Assets : une annexe 7A par énergie</t>
    </r>
  </si>
  <si>
    <r>
      <t xml:space="preserve">Un tableau excel et une note explicative reprenant une vue d'ensemble des coûts gérables des années 2014 à 2017 selon les grandes catégories de coûts et notamment : les coûts de personnel (hors IT), les coûts de pensions (cotisations ONSS, assurance groupe, cotisations ONSSAPL, cotisations de régularisation), les coûts IT (incluant les coûts de personnel), les coûts de consultance (hors IT).
</t>
    </r>
    <r>
      <rPr>
        <sz val="10"/>
        <color rgb="FFFF0000"/>
        <rFont val="Arial"/>
        <family val="2"/>
      </rPr>
      <t>Pour ORES Assets : une annexe 7 pour ORES Assets + une annexe 7 par énergie</t>
    </r>
  </si>
  <si>
    <r>
      <t xml:space="preserve">Le détail des coûts IT des années 2014 à 2017 en distinguant les coûts de personnel, les coûts de maintenance, licences,etc et les coûts de projet. 
- Pour les coûts de personnel : veuillez indiquer le nombre d'ETP concernés et leur affectation pour les années 2014 et 2015 ainsi que les hypothèses d'évolution pour les années 2016 et 2017. 
- Pour les coûts de maintenance, licences, etc : veuillez détailler et décrire ces coûts pour les années 2014 et 2015 et expliciter les hypothèses d'évolution pour les années 2016 et 2017.
- Pour les coûts de projet : veuillez décrire de façon détaillée chaque projet en cours en 2017, communiquer la ligne du temps du projet ainsi que la répartition des coûts tout au long de la durée du projet.
</t>
    </r>
    <r>
      <rPr>
        <sz val="10"/>
        <color rgb="FFFF0000"/>
        <rFont val="Arial"/>
        <family val="2"/>
      </rPr>
      <t>Pour ORES Assets : une annexe 7B pour ORES Assets + une annexe 7B par énergie</t>
    </r>
  </si>
  <si>
    <r>
      <t xml:space="preserve">- La liste des projets contribuant au développement des réseaux intelligents
- Pour chaque projet : le business plan pluriannuel des coûts et bénéfices escomptés du projet avec la distinction OPEX/CAPEX 
</t>
    </r>
    <r>
      <rPr>
        <sz val="10"/>
        <color rgb="FFFF0000"/>
        <rFont val="Arial"/>
        <family val="2"/>
      </rPr>
      <t>Pour ORES Assets : une annexe 8B pour les secteurs électricité et la répartition des coûts par secteur.</t>
    </r>
  </si>
  <si>
    <t>Un budget détaillé et une note explicative relative aux investissements hors réseau (terrains, bâtiment, logiciels, matériel roulant, etc) -&gt; comptes de classe 20, 21, 22, 24.</t>
  </si>
  <si>
    <r>
      <t xml:space="preserve">Une note explicative détaillée reprenant les hypothèses retenues pour l'élaboration des budgets prévisionnels de chaque catégorie d'obligations de service public. 
</t>
    </r>
    <r>
      <rPr>
        <sz val="10"/>
        <color rgb="FFFF0000"/>
        <rFont val="Arial"/>
        <family val="2"/>
      </rPr>
      <t>Pour ORES Assets : une annexe 18 par énergie avec la répartition des coûts par secteur.</t>
    </r>
  </si>
  <si>
    <t>Une liste électronique comportant tous les tarifs non-périodiques. Cette liste tarifaire doit inclure toutes les prestations/tous les services pouvant être facturés par le GRD (y compris les prestations diverses) ainsi que les différents règlements établis par le GRD dans le cadre de ses prestations techniques (ex: équipement de terrain à viabiliser, etc.).  Cette liste des tarifs non périodiques devra être produite en langue française.</t>
  </si>
  <si>
    <r>
      <t xml:space="preserve">Un fichier excel permettant la comparaison des tarifs non-périodiques de la période </t>
    </r>
    <r>
      <rPr>
        <sz val="10"/>
        <rFont val="Arial"/>
        <family val="2"/>
      </rPr>
      <t xml:space="preserve">2015-2016 </t>
    </r>
    <r>
      <rPr>
        <sz val="10"/>
        <color theme="1"/>
        <rFont val="Arial"/>
        <family val="2"/>
      </rPr>
      <t>et de l'année 2017 ainsi qu'une note explicative détaillant et justifiant les changements ayant été apportés aux tarifs non périodiques.</t>
    </r>
  </si>
  <si>
    <t>Pour ORES Assets</t>
  </si>
  <si>
    <t xml:space="preserve">Pour les tableaux 2, 2A, 2B, 6, 7, 7A, 7B, 7C, 7D, 7E, 7F, 7G, 7H, 7I, 7J, 7K, 7L, 7M, 7N, 7O, 16A, 16B, 17, 17A, 17B, 18A, 18B, 19, 20A, 20B, 29 : un fichier excel incluant le tableau de chaque secteur et un onglet récpitulatif avec le tableau agrégé pour l'ensemble des secteurs électricité (somme des onglets individuels) avec les liens actifs entre les onglets.  </t>
  </si>
  <si>
    <r>
      <t xml:space="preserve">- Le business plan pluriannuel des coûts et bénéfices escomptés du projet de clearing house Atrias avec le cas échéant, la distinction OPEX/CAPEX
- Le calcul (feuille excel) du montant de l'adaptation du plafond des coûts gérables soumis à la CWaPE pour acceptation.
- Une note explicative justifiant chaque élément de coût/produit du business plan et du calcul du montant de l'adaptation.  
</t>
    </r>
    <r>
      <rPr>
        <sz val="10"/>
        <color rgb="FFFF0000"/>
        <rFont val="Arial"/>
        <family val="2"/>
      </rPr>
      <t>Pour ORES Assets : le business plan pour ORES Assets avec la répartition par énergie et par secteur. Le calcul de l'adaptation pour ORES Assets avec la répartition par secteur.</t>
    </r>
  </si>
  <si>
    <t>Une copie de l'appel d'offre public pour l'achat d'électricité pour les pertes réseaux et la fourniture de la clientèle propre au GRD , une copie du ou des contrat(s) attribué(s) avec l'indication du prix unitaire exprimé en EUR/MWh (HP et HC) pour la période régulatoire.</t>
  </si>
  <si>
    <t xml:space="preserve">Le tableau 6 donne un aperçu des coûts gérables totaux tels que visés par l'article 2 §1er, 3°, 4° et 11° de la méthodologie tarifaire 2017. Ce montant total déduction faite des coûts alloués aux obligations de service public (en vertu de l'article 2 §1er, 13°) est comparé au montant plafonné des coûts gérables conformément à l'article 32 §3 de la méthodologie tarifaire 2017. </t>
  </si>
  <si>
    <t>- L'adaptation du plafond pour "Atrias" doit être mentionnée au niveau de la case F39 et sera détaillé dans l'annexe 8A.</t>
  </si>
  <si>
    <t xml:space="preserve">- Afin de déterminer l'adaptation maximale du plafond des coûts gérables couvrant les projets informatiques "réseaux intelligents", le GRD complète la case C51 avec le nombre d'EAN's actifs sur son réseau de distribution électricité au 31.12.2015. </t>
  </si>
  <si>
    <r>
      <t>Conformément à l'article 17, §§1er, 2 et 3 de la méthodologie tarifaire Electricité 2017, la proposition tarifaire et le modèle de rapport (y compris les annexes) doivent être transmis à la CWaPE, au plus tard pour</t>
    </r>
    <r>
      <rPr>
        <b/>
        <sz val="10"/>
        <color rgb="FFFF0000"/>
        <rFont val="Arial"/>
        <family val="2"/>
      </rPr>
      <t xml:space="preserve"> le 9 septembre 2016 à 17 heures</t>
    </r>
    <r>
      <rPr>
        <sz val="10"/>
        <rFont val="Arial"/>
        <family val="2"/>
      </rPr>
      <t xml:space="preserve">, en un exemplaire papier par porteur ainsi que sur support électronique (format excel) à l'adresse suivante : tarification@cwape.be. Deux exemplaires papier supplémentaires de la proposition tarifaire 2017 et du modèle de rapport (y compris les annexes) sont attendus pour </t>
    </r>
    <r>
      <rPr>
        <b/>
        <sz val="10"/>
        <rFont val="Arial"/>
        <family val="2"/>
      </rPr>
      <t>le lundi 16 septembre 2016 au plus tard.</t>
    </r>
  </si>
  <si>
    <t>Tableau 3</t>
  </si>
  <si>
    <t>Tableau 4</t>
  </si>
  <si>
    <t>Tableau 7K</t>
  </si>
  <si>
    <t>Tableau 7N</t>
  </si>
  <si>
    <t>ANNEXE</t>
  </si>
  <si>
    <t>N°11</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</si>
</sst>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3" formatCode="_ * #,##0.00_ ;_ * \-#,##0.00_ ;_ * &quot;-&quot;??_ ;_ @_ "/>
    <numFmt numFmtId="164" formatCode="_-* #,##0.00\ &quot;€&quot;_-;\-* #,##0.00\ &quot;€&quot;_-;_-* &quot;-&quot;??\ &quot;€&quot;_-;_-@_-"/>
    <numFmt numFmtId="165" formatCode="_-* #,##0.00\ _€_-;\-* #,##0.00\ _€_-;_-* &quot;-&quot;??\ _€_-;_-@_-"/>
    <numFmt numFmtId="166" formatCode="#,##0.0"/>
    <numFmt numFmtId="167" formatCode="0.000"/>
    <numFmt numFmtId="168" formatCode="0.0000%"/>
    <numFmt numFmtId="169" formatCode="#,##0.0000"/>
    <numFmt numFmtId="170" formatCode="0.0%"/>
    <numFmt numFmtId="171" formatCode="0.000000"/>
    <numFmt numFmtId="172" formatCode="#,##0.000000"/>
    <numFmt numFmtId="173" formatCode="#,##0_ ;\-#,##0\ "/>
    <numFmt numFmtId="174" formatCode="#,##0.0000000000"/>
    <numFmt numFmtId="175" formatCode="#,##0.00_ ;\-#,##0.00\ "/>
    <numFmt numFmtId="176" formatCode="#,##0.0000000"/>
    <numFmt numFmtId="177" formatCode="0.0000000"/>
    <numFmt numFmtId="178" formatCode="#,##0.00&quot; €&quot;;\-#,##0.00&quot; €&quot;"/>
    <numFmt numFmtId="179" formatCode="_(* #,##0.00_);_(* \(#,##0.00\);_(* \-??_);_(@_)"/>
    <numFmt numFmtId="180" formatCode="&quot;€&quot;\ #,##0.00"/>
    <numFmt numFmtId="181" formatCode="#,##0\ &quot;€&quot;;[Red]\-#,##0\ &quot;€&quot;"/>
    <numFmt numFmtId="182" formatCode="#,##0.00_ ;[Red]\-#,##0.00\ "/>
  </numFmts>
  <fonts count="2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b/>
      <sz val="8"/>
      <color indexed="12"/>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vertAlign val="subscrip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b/>
      <u/>
      <sz val="8"/>
      <name val="Arial"/>
      <family val="2"/>
    </font>
    <font>
      <i/>
      <sz val="8"/>
      <name val="Arial"/>
      <family val="2"/>
    </font>
    <font>
      <u/>
      <sz val="8"/>
      <name val="Arial"/>
      <family val="2"/>
    </font>
    <font>
      <i/>
      <sz val="8"/>
      <color indexed="12"/>
      <name val="Arial"/>
      <family val="2"/>
    </font>
    <font>
      <b/>
      <u/>
      <sz val="8"/>
      <color indexed="12"/>
      <name val="Arial"/>
      <family val="2"/>
    </font>
    <font>
      <sz val="10"/>
      <name val="Arial"/>
      <family val="2"/>
    </font>
    <font>
      <b/>
      <sz val="10"/>
      <color indexed="9"/>
      <name val="Arial"/>
      <family val="2"/>
    </font>
    <font>
      <u/>
      <sz val="11"/>
      <color indexed="8"/>
      <name val="Arial"/>
      <family val="2"/>
    </font>
    <font>
      <b/>
      <sz val="11"/>
      <color indexed="8"/>
      <name val="Arial"/>
      <family val="2"/>
    </font>
    <font>
      <sz val="11"/>
      <color indexed="10"/>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u/>
      <sz val="12"/>
      <name val="Arial"/>
      <family val="2"/>
    </font>
    <font>
      <sz val="10"/>
      <name val="MS Sans Serif"/>
      <family val="2"/>
    </font>
    <font>
      <sz val="10"/>
      <color indexed="12"/>
      <name val="MS Sans Serif"/>
      <family val="2"/>
    </font>
    <font>
      <i/>
      <sz val="9"/>
      <name val="Arial"/>
      <family val="2"/>
    </font>
    <font>
      <b/>
      <sz val="12"/>
      <color indexed="9"/>
      <name val="Arial"/>
      <family val="2"/>
    </font>
    <font>
      <b/>
      <u/>
      <sz val="10"/>
      <color indexed="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b/>
      <u/>
      <sz val="8"/>
      <color indexed="8"/>
      <name val="Arial"/>
      <family val="2"/>
    </font>
    <font>
      <u/>
      <sz val="8"/>
      <color indexed="8"/>
      <name val="Arial"/>
      <family val="2"/>
    </font>
    <font>
      <b/>
      <u/>
      <sz val="12"/>
      <color indexed="8"/>
      <name val="Arial"/>
      <family val="2"/>
    </font>
    <font>
      <sz val="10"/>
      <color indexed="8"/>
      <name val="MS Sans Serif"/>
      <family val="2"/>
    </font>
    <font>
      <b/>
      <i/>
      <sz val="8"/>
      <color indexed="8"/>
      <name val="Arial"/>
      <family val="2"/>
    </font>
    <font>
      <sz val="11"/>
      <color indexed="8"/>
      <name val="Calibri"/>
      <family val="2"/>
    </font>
    <font>
      <b/>
      <u/>
      <sz val="11"/>
      <color indexed="8"/>
      <name val="Arial"/>
      <family val="2"/>
    </font>
    <font>
      <sz val="9"/>
      <color indexed="12"/>
      <name val="Arial"/>
      <family val="2"/>
    </font>
    <font>
      <sz val="11"/>
      <color indexed="12"/>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u/>
      <sz val="11"/>
      <color theme="1"/>
      <name val="Arial"/>
      <family val="2"/>
    </font>
    <font>
      <sz val="10"/>
      <color rgb="FFFFC000"/>
      <name val="Arial"/>
      <family val="2"/>
    </font>
    <font>
      <b/>
      <sz val="11"/>
      <color rgb="FFFF0000"/>
      <name val="Arial"/>
      <family val="2"/>
    </font>
    <font>
      <sz val="14"/>
      <color rgb="FFFF0000"/>
      <name val="Arial"/>
      <family val="2"/>
    </font>
    <font>
      <b/>
      <sz val="10"/>
      <color rgb="FF0000FF"/>
      <name val="Arial"/>
      <family val="2"/>
    </font>
    <font>
      <b/>
      <sz val="10"/>
      <name val="Calibri"/>
      <family val="2"/>
    </font>
    <font>
      <sz val="10"/>
      <color rgb="FF0000FF"/>
      <name val="Calibri"/>
      <family val="2"/>
      <scheme val="minor"/>
    </font>
    <font>
      <b/>
      <sz val="8"/>
      <color theme="5" tint="-0.249977111117893"/>
      <name val="Arial"/>
      <family val="2"/>
    </font>
    <font>
      <sz val="8"/>
      <color rgb="FF00B050"/>
      <name val="Arial"/>
      <family val="2"/>
    </font>
    <font>
      <sz val="8"/>
      <color rgb="FF0000FF"/>
      <name val="Arial"/>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8"/>
      <color theme="3"/>
      <name val="Arial"/>
      <family val="2"/>
    </font>
    <font>
      <b/>
      <sz val="9"/>
      <color rgb="FF0000FF"/>
      <name val="Arial"/>
      <family val="2"/>
    </font>
    <font>
      <b/>
      <sz val="9"/>
      <color rgb="FFFF0000"/>
      <name val="Arial"/>
      <family val="2"/>
    </font>
    <font>
      <b/>
      <sz val="10"/>
      <color rgb="FFC00000"/>
      <name val="Arial"/>
      <family val="2"/>
    </font>
    <font>
      <b/>
      <i/>
      <sz val="8"/>
      <name val="Arial"/>
      <family val="2"/>
    </font>
    <font>
      <b/>
      <sz val="14"/>
      <color rgb="FF0000FF"/>
      <name val="Arial"/>
      <family val="2"/>
    </font>
    <font>
      <sz val="8"/>
      <color rgb="FF002060"/>
      <name val="Arial"/>
      <family val="2"/>
    </font>
    <font>
      <b/>
      <sz val="11"/>
      <color rgb="FF0000FF"/>
      <name val="Arial"/>
      <family val="2"/>
    </font>
    <font>
      <sz val="10"/>
      <color rgb="FF000066"/>
      <name val="Arial"/>
      <family val="2"/>
    </font>
    <font>
      <b/>
      <vertAlign val="subscript"/>
      <sz val="14"/>
      <color indexed="8"/>
      <name val="Arial"/>
      <family val="2"/>
    </font>
    <font>
      <b/>
      <vertAlign val="subscript"/>
      <sz val="12"/>
      <name val="Arial"/>
      <family val="2"/>
    </font>
    <font>
      <b/>
      <i/>
      <vertAlign val="subscript"/>
      <sz val="10"/>
      <color indexed="8"/>
      <name val="Arial"/>
      <family val="2"/>
    </font>
    <font>
      <b/>
      <u/>
      <sz val="8"/>
      <color rgb="FF0000FF"/>
      <name val="Arial"/>
      <family val="2"/>
    </font>
    <font>
      <u/>
      <sz val="10"/>
      <color rgb="FF0000FF"/>
      <name val="Arial"/>
      <family val="2"/>
    </font>
  </fonts>
  <fills count="125">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indexed="20"/>
        <bgColor indexed="36"/>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0" tint="-0.249977111117893"/>
        <bgColor indexed="42"/>
      </patternFill>
    </fill>
    <fill>
      <patternFill patternType="solid">
        <fgColor theme="2" tint="-9.9978637043366805E-2"/>
        <bgColor indexed="21"/>
      </patternFill>
    </fill>
    <fill>
      <patternFill patternType="solid">
        <fgColor theme="9"/>
        <bgColor indexed="42"/>
      </patternFill>
    </fill>
    <fill>
      <patternFill patternType="solid">
        <fgColor theme="4" tint="0.79998168889431442"/>
        <bgColor indexed="64"/>
      </patternFill>
    </fill>
    <fill>
      <patternFill patternType="solid">
        <fgColor theme="2" tint="-9.9978637043366805E-2"/>
        <bgColor indexed="49"/>
      </patternFill>
    </fill>
    <fill>
      <patternFill patternType="solid">
        <fgColor theme="2" tint="-0.499984740745262"/>
        <bgColor indexed="49"/>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2" tint="-9.9948118533890809E-2"/>
        <bgColor indexed="64"/>
      </patternFill>
    </fill>
    <fill>
      <patternFill patternType="solid">
        <fgColor theme="2"/>
        <bgColor indexed="64"/>
      </patternFill>
    </fill>
    <fill>
      <patternFill patternType="solid">
        <fgColor theme="8" tint="0.59999389629810485"/>
        <bgColor indexed="64"/>
      </patternFill>
    </fill>
    <fill>
      <patternFill patternType="solid">
        <fgColor rgb="FFDDD9C3"/>
        <bgColor rgb="FF000000"/>
      </patternFill>
    </fill>
    <fill>
      <patternFill patternType="solid">
        <fgColor rgb="FFEEECE1"/>
        <bgColor rgb="FF000000"/>
      </patternFill>
    </fill>
    <fill>
      <patternFill patternType="solid">
        <fgColor theme="0"/>
        <bgColor rgb="FF000000"/>
      </patternFill>
    </fill>
    <fill>
      <patternFill patternType="solid">
        <fgColor theme="0"/>
        <bgColor indexed="23"/>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rgb="FFFFCC00"/>
        <bgColor indexed="64"/>
      </patternFill>
    </fill>
    <fill>
      <patternFill patternType="solid">
        <fgColor indexed="65"/>
        <bgColor indexed="64"/>
      </patternFill>
    </fill>
    <fill>
      <patternFill patternType="solid">
        <fgColor indexed="22"/>
        <bgColor auto="1"/>
      </patternFill>
    </fill>
    <fill>
      <patternFill patternType="solid">
        <fgColor theme="0"/>
        <bgColor auto="1"/>
      </patternFill>
    </fill>
    <fill>
      <patternFill patternType="solid">
        <fgColor theme="0"/>
        <bgColor indexed="42"/>
      </patternFill>
    </fill>
    <fill>
      <patternFill patternType="solid">
        <fgColor theme="2" tint="-9.9978637043366805E-2"/>
        <bgColor rgb="FF000000"/>
      </patternFill>
    </fill>
    <fill>
      <patternFill patternType="solid">
        <fgColor theme="2"/>
        <bgColor rgb="FF000000"/>
      </patternFill>
    </fill>
    <fill>
      <patternFill patternType="solid">
        <fgColor theme="6"/>
        <bgColor indexed="13"/>
      </patternFill>
    </fill>
    <fill>
      <patternFill patternType="solid">
        <fgColor theme="6"/>
        <bgColor indexed="49"/>
      </patternFill>
    </fill>
    <fill>
      <patternFill patternType="solid">
        <fgColor theme="6"/>
        <bgColor indexed="34"/>
      </patternFill>
    </fill>
  </fills>
  <borders count="53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double">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hair">
        <color indexed="8"/>
      </bottom>
      <diagonal/>
    </border>
    <border>
      <left/>
      <right/>
      <top/>
      <bottom style="hair">
        <color indexed="8"/>
      </bottom>
      <diagonal/>
    </border>
    <border>
      <left style="medium">
        <color indexed="8"/>
      </left>
      <right/>
      <top style="hair">
        <color indexed="8"/>
      </top>
      <bottom/>
      <diagonal/>
    </border>
    <border>
      <left/>
      <right/>
      <top style="hair">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hair">
        <color indexed="8"/>
      </top>
      <bottom style="hair">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thin">
        <color indexed="8"/>
      </right>
      <top style="hair">
        <color indexed="8"/>
      </top>
      <bottom/>
      <diagonal/>
    </border>
    <border>
      <left style="medium">
        <color indexed="8"/>
      </left>
      <right/>
      <top style="hair">
        <color indexed="8"/>
      </top>
      <bottom style="medium">
        <color indexed="8"/>
      </bottom>
      <diagonal/>
    </border>
    <border>
      <left/>
      <right/>
      <top style="hair">
        <color indexed="8"/>
      </top>
      <bottom style="medium">
        <color indexed="8"/>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right style="medium">
        <color indexed="64"/>
      </right>
      <top/>
      <bottom style="medium">
        <color indexed="8"/>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double">
        <color indexed="8"/>
      </left>
      <right style="double">
        <color indexed="8"/>
      </right>
      <top style="thin">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8"/>
      </top>
      <bottom style="medium">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8"/>
      </top>
      <bottom style="medium">
        <color indexed="64"/>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8"/>
      </left>
      <right style="thin">
        <color indexed="8"/>
      </right>
      <top style="thin">
        <color indexed="8"/>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bottom style="thin">
        <color indexed="8"/>
      </bottom>
      <diagonal/>
    </border>
    <border>
      <left/>
      <right/>
      <top style="medium">
        <color indexed="8"/>
      </top>
      <bottom style="medium">
        <color indexed="64"/>
      </bottom>
      <diagonal/>
    </border>
    <border>
      <left style="medium">
        <color indexed="64"/>
      </left>
      <right style="thin">
        <color indexed="64"/>
      </right>
      <top style="thin">
        <color indexed="64"/>
      </top>
      <bottom style="medium">
        <color indexed="64"/>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right/>
      <top style="medium">
        <color indexed="64"/>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medium">
        <color indexed="8"/>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right style="thin">
        <color indexed="8"/>
      </right>
      <top/>
      <bottom style="thin">
        <color indexed="64"/>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right style="thin">
        <color indexed="8"/>
      </right>
      <top style="dashed">
        <color indexed="8"/>
      </top>
      <bottom style="dashed">
        <color indexed="8"/>
      </bottom>
      <diagonal/>
    </border>
    <border>
      <left style="medium">
        <color indexed="64"/>
      </left>
      <right style="thin">
        <color indexed="64"/>
      </right>
      <top style="dashed">
        <color indexed="8"/>
      </top>
      <bottom style="dashed">
        <color indexed="8"/>
      </bottom>
      <diagonal/>
    </border>
    <border>
      <left/>
      <right style="thin">
        <color indexed="8"/>
      </right>
      <top style="dashed">
        <color indexed="8"/>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dashed">
        <color indexed="8"/>
      </top>
      <bottom style="thin">
        <color indexed="64"/>
      </bottom>
      <diagonal/>
    </border>
    <border>
      <left style="thin">
        <color indexed="8"/>
      </left>
      <right style="thin">
        <color indexed="64"/>
      </right>
      <top/>
      <bottom style="thin">
        <color indexed="64"/>
      </bottom>
      <diagonal/>
    </border>
    <border>
      <left style="medium">
        <color indexed="8"/>
      </left>
      <right style="thin">
        <color indexed="8"/>
      </right>
      <top style="medium">
        <color indexed="8"/>
      </top>
      <bottom style="dashed">
        <color indexed="8"/>
      </bottom>
      <diagonal/>
    </border>
    <border>
      <left style="medium">
        <color indexed="8"/>
      </left>
      <right style="thin">
        <color indexed="8"/>
      </right>
      <top style="thin">
        <color indexed="64"/>
      </top>
      <bottom style="dashed">
        <color indexed="8"/>
      </bottom>
      <diagonal/>
    </border>
    <border>
      <left/>
      <right style="thin">
        <color indexed="64"/>
      </right>
      <top style="dashed">
        <color indexed="8"/>
      </top>
      <bottom style="dashed">
        <color indexed="8"/>
      </bottom>
      <diagonal/>
    </border>
    <border>
      <left/>
      <right style="thin">
        <color indexed="64"/>
      </right>
      <top style="dashed">
        <color indexed="8"/>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medium">
        <color indexed="64"/>
      </right>
      <top/>
      <bottom style="hair">
        <color indexed="8"/>
      </bottom>
      <diagonal/>
    </border>
    <border>
      <left/>
      <right style="thin">
        <color indexed="64"/>
      </right>
      <top/>
      <bottom style="medium">
        <color indexed="64"/>
      </bottom>
      <diagonal/>
    </border>
    <border>
      <left style="thin">
        <color auto="1"/>
      </left>
      <right style="thin">
        <color auto="1"/>
      </right>
      <top/>
      <bottom style="thin">
        <color auto="1"/>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diagonal/>
    </border>
    <border>
      <left style="thin">
        <color auto="1"/>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8"/>
      </left>
      <right style="double">
        <color indexed="8"/>
      </right>
      <top style="dashed">
        <color indexed="8"/>
      </top>
      <bottom/>
      <diagonal/>
    </border>
    <border>
      <left style="medium">
        <color indexed="64"/>
      </left>
      <right style="medium">
        <color indexed="64"/>
      </right>
      <top style="medium">
        <color indexed="64"/>
      </top>
      <bottom style="hair">
        <color indexed="8"/>
      </bottom>
      <diagonal/>
    </border>
    <border>
      <left style="thin">
        <color indexed="8"/>
      </left>
      <right style="thin">
        <color indexed="8"/>
      </right>
      <top style="medium">
        <color indexed="64"/>
      </top>
      <bottom style="hair">
        <color indexed="8"/>
      </bottom>
      <diagonal/>
    </border>
    <border>
      <left/>
      <right style="medium">
        <color indexed="64"/>
      </right>
      <top style="medium">
        <color indexed="64"/>
      </top>
      <bottom style="hair">
        <color indexed="8"/>
      </bottom>
      <diagonal/>
    </border>
    <border>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auto="1"/>
      </left>
      <right style="thin">
        <color auto="1"/>
      </right>
      <top/>
      <bottom style="thin">
        <color auto="1"/>
      </bottom>
      <diagonal/>
    </border>
    <border>
      <left/>
      <right/>
      <top style="dotted">
        <color indexed="64"/>
      </top>
      <bottom style="dotted">
        <color indexed="64"/>
      </bottom>
      <diagonal/>
    </border>
    <border>
      <left style="medium">
        <color indexed="64"/>
      </left>
      <right/>
      <top style="dashed">
        <color indexed="64"/>
      </top>
      <bottom/>
      <diagonal/>
    </border>
    <border>
      <left style="thin">
        <color indexed="64"/>
      </left>
      <right/>
      <top/>
      <bottom style="thin">
        <color indexed="64"/>
      </bottom>
      <diagonal/>
    </border>
    <border>
      <left style="thin">
        <color indexed="8"/>
      </left>
      <right style="medium">
        <color indexed="64"/>
      </right>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auto="1"/>
      </left>
      <right/>
      <top/>
      <bottom/>
      <diagonal/>
    </border>
    <border>
      <left/>
      <right style="medium">
        <color auto="1"/>
      </right>
      <top/>
      <bottom/>
      <diagonal/>
    </border>
    <border>
      <left style="medium">
        <color auto="1"/>
      </left>
      <right/>
      <top/>
      <bottom style="medium">
        <color indexed="64"/>
      </bottom>
      <diagonal/>
    </border>
    <border>
      <left/>
      <right style="medium">
        <color indexed="8"/>
      </right>
      <top/>
      <bottom style="hair">
        <color indexed="8"/>
      </bottom>
      <diagonal/>
    </border>
    <border>
      <left style="medium">
        <color indexed="64"/>
      </left>
      <right style="thin">
        <color indexed="8"/>
      </right>
      <top style="medium">
        <color indexed="64"/>
      </top>
      <bottom style="hair">
        <color indexed="8"/>
      </bottom>
      <diagonal/>
    </border>
    <border>
      <left style="medium">
        <color indexed="8"/>
      </left>
      <right style="thin">
        <color indexed="8"/>
      </right>
      <top style="medium">
        <color indexed="64"/>
      </top>
      <bottom style="hair">
        <color indexed="8"/>
      </bottom>
      <diagonal/>
    </border>
    <border>
      <left style="medium">
        <color indexed="8"/>
      </left>
      <right style="medium">
        <color indexed="64"/>
      </right>
      <top style="medium">
        <color indexed="64"/>
      </top>
      <bottom style="hair">
        <color indexed="8"/>
      </bottom>
      <diagonal/>
    </border>
    <border>
      <left style="medium">
        <color indexed="8"/>
      </left>
      <right style="medium">
        <color indexed="64"/>
      </right>
      <top style="hair">
        <color indexed="8"/>
      </top>
      <bottom style="hair">
        <color indexed="8"/>
      </bottom>
      <diagonal/>
    </border>
    <border>
      <left style="medium">
        <color indexed="64"/>
      </left>
      <right style="thin">
        <color indexed="8"/>
      </right>
      <top style="hair">
        <color indexed="8"/>
      </top>
      <bottom/>
      <diagonal/>
    </border>
    <border>
      <left style="medium">
        <color indexed="8"/>
      </left>
      <right style="medium">
        <color indexed="64"/>
      </right>
      <top style="hair">
        <color indexed="8"/>
      </top>
      <bottom/>
      <diagonal/>
    </border>
    <border>
      <left/>
      <right style="medium">
        <color indexed="8"/>
      </right>
      <top style="hair">
        <color indexed="8"/>
      </top>
      <bottom/>
      <diagonal/>
    </border>
    <border>
      <left style="medium">
        <color indexed="64"/>
      </left>
      <right style="medium">
        <color indexed="64"/>
      </right>
      <top style="hair">
        <color indexed="8"/>
      </top>
      <bottom/>
      <diagonal/>
    </border>
    <border>
      <left/>
      <right style="medium">
        <color indexed="8"/>
      </right>
      <top style="hair">
        <color indexed="8"/>
      </top>
      <bottom style="medium">
        <color indexed="8"/>
      </bottom>
      <diagonal/>
    </border>
    <border>
      <left style="medium">
        <color indexed="64"/>
      </left>
      <right style="thin">
        <color indexed="8"/>
      </right>
      <top style="hair">
        <color indexed="8"/>
      </top>
      <bottom style="medium">
        <color indexed="64"/>
      </bottom>
      <diagonal/>
    </border>
    <border>
      <left style="medium">
        <color indexed="8"/>
      </left>
      <right style="thin">
        <color indexed="8"/>
      </right>
      <top style="hair">
        <color indexed="8"/>
      </top>
      <bottom style="medium">
        <color indexed="64"/>
      </bottom>
      <diagonal/>
    </border>
    <border>
      <left style="medium">
        <color indexed="8"/>
      </left>
      <right style="medium">
        <color indexed="64"/>
      </right>
      <top style="hair">
        <color indexed="8"/>
      </top>
      <bottom style="medium">
        <color indexed="64"/>
      </bottom>
      <diagonal/>
    </border>
    <border>
      <left style="medium">
        <color indexed="64"/>
      </left>
      <right/>
      <top style="medium">
        <color indexed="8"/>
      </top>
      <bottom/>
      <diagonal/>
    </border>
    <border>
      <left style="medium">
        <color indexed="8"/>
      </left>
      <right style="hair">
        <color indexed="64"/>
      </right>
      <top/>
      <bottom/>
      <diagonal/>
    </border>
    <border>
      <left style="hair">
        <color indexed="64"/>
      </left>
      <right style="medium">
        <color indexed="8"/>
      </right>
      <top/>
      <bottom/>
      <diagonal/>
    </border>
    <border>
      <left style="hair">
        <color indexed="8"/>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8"/>
      </top>
      <bottom/>
      <diagonal/>
    </border>
    <border>
      <left style="thin">
        <color auto="1"/>
      </left>
      <right style="thin">
        <color auto="1"/>
      </right>
      <top/>
      <bottom style="thin">
        <color auto="1"/>
      </bottom>
      <diagonal/>
    </border>
    <border>
      <left style="medium">
        <color indexed="64"/>
      </left>
      <right style="medium">
        <color indexed="64"/>
      </right>
      <top style="medium">
        <color indexed="8"/>
      </top>
      <bottom/>
      <diagonal/>
    </border>
    <border>
      <left style="medium">
        <color indexed="8"/>
      </left>
      <right style="medium">
        <color indexed="8"/>
      </right>
      <top style="medium">
        <color indexed="64"/>
      </top>
      <bottom/>
      <diagonal/>
    </border>
    <border>
      <left/>
      <right style="thin">
        <color indexed="64"/>
      </right>
      <top style="medium">
        <color indexed="8"/>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8"/>
      </left>
      <right/>
      <top style="hair">
        <color indexed="64"/>
      </top>
      <bottom style="hair">
        <color indexed="64"/>
      </bottom>
      <diagonal/>
    </border>
    <border>
      <left style="thin">
        <color indexed="64"/>
      </left>
      <right style="medium">
        <color indexed="64"/>
      </right>
      <top style="dashed">
        <color indexed="64"/>
      </top>
      <bottom/>
      <diagonal/>
    </border>
    <border>
      <left style="thin">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medium">
        <color indexed="8"/>
      </left>
      <right/>
      <top style="hair">
        <color indexed="64"/>
      </top>
      <bottom style="medium">
        <color indexed="8"/>
      </bottom>
      <diagonal/>
    </border>
    <border>
      <left/>
      <right/>
      <top style="hair">
        <color indexed="64"/>
      </top>
      <bottom style="medium">
        <color indexed="8"/>
      </bottom>
      <diagonal/>
    </border>
    <border>
      <left style="medium">
        <color indexed="64"/>
      </left>
      <right style="thin">
        <color indexed="8"/>
      </right>
      <top style="hair">
        <color indexed="64"/>
      </top>
      <bottom style="medium">
        <color indexed="8"/>
      </bottom>
      <diagonal/>
    </border>
    <border>
      <left style="thin">
        <color indexed="8"/>
      </left>
      <right/>
      <top style="hair">
        <color indexed="64"/>
      </top>
      <bottom style="medium">
        <color indexed="8"/>
      </bottom>
      <diagonal/>
    </border>
    <border>
      <left style="thin">
        <color indexed="64"/>
      </left>
      <right style="medium">
        <color indexed="64"/>
      </right>
      <top style="hair">
        <color indexed="64"/>
      </top>
      <bottom style="medium">
        <color indexed="8"/>
      </bottom>
      <diagonal/>
    </border>
    <border>
      <left style="medium">
        <color indexed="64"/>
      </left>
      <right style="thin">
        <color indexed="8"/>
      </right>
      <top/>
      <bottom style="hair">
        <color indexed="64"/>
      </bottom>
      <diagonal/>
    </border>
    <border>
      <left style="thin">
        <color indexed="8"/>
      </left>
      <right/>
      <top/>
      <bottom style="hair">
        <color indexed="64"/>
      </bottom>
      <diagonal/>
    </border>
    <border>
      <left style="thin">
        <color auto="1"/>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8"/>
      </right>
      <top/>
      <bottom style="hair">
        <color indexed="64"/>
      </bottom>
      <diagonal/>
    </border>
    <border>
      <left/>
      <right style="thin">
        <color indexed="8"/>
      </right>
      <top style="hair">
        <color indexed="64"/>
      </top>
      <bottom style="hair">
        <color indexed="64"/>
      </bottom>
      <diagonal/>
    </border>
    <border>
      <left/>
      <right style="thin">
        <color indexed="8"/>
      </right>
      <top style="hair">
        <color indexed="64"/>
      </top>
      <bottom style="medium">
        <color indexed="8"/>
      </bottom>
      <diagonal/>
    </border>
    <border>
      <left style="thin">
        <color auto="1"/>
      </left>
      <right/>
      <top/>
      <bottom style="hair">
        <color indexed="64"/>
      </bottom>
      <diagonal/>
    </border>
    <border>
      <left style="thin">
        <color auto="1"/>
      </left>
      <right/>
      <top style="hair">
        <color indexed="64"/>
      </top>
      <bottom style="hair">
        <color indexed="64"/>
      </bottom>
      <diagonal/>
    </border>
    <border>
      <left style="thin">
        <color indexed="64"/>
      </left>
      <right/>
      <top style="hair">
        <color indexed="64"/>
      </top>
      <bottom style="medium">
        <color indexed="8"/>
      </bottom>
      <diagonal/>
    </border>
    <border>
      <left style="medium">
        <color indexed="8"/>
      </left>
      <right/>
      <top/>
      <bottom style="hair">
        <color indexed="64"/>
      </bottom>
      <diagonal/>
    </border>
    <border>
      <left style="thin">
        <color indexed="64"/>
      </left>
      <right/>
      <top/>
      <bottom style="thin">
        <color indexed="64"/>
      </bottom>
      <diagonal/>
    </border>
    <border>
      <left style="medium">
        <color indexed="8"/>
      </left>
      <right/>
      <top style="hair">
        <color indexed="64"/>
      </top>
      <bottom style="thin">
        <color indexed="8"/>
      </bottom>
      <diagonal/>
    </border>
    <border>
      <left/>
      <right/>
      <top style="hair">
        <color indexed="64"/>
      </top>
      <bottom style="thin">
        <color indexed="8"/>
      </bottom>
      <diagonal/>
    </border>
    <border>
      <left style="medium">
        <color indexed="64"/>
      </left>
      <right style="thin">
        <color indexed="8"/>
      </right>
      <top style="hair">
        <color indexed="64"/>
      </top>
      <bottom style="thin">
        <color indexed="8"/>
      </bottom>
      <diagonal/>
    </border>
    <border>
      <left style="thin">
        <color indexed="8"/>
      </left>
      <right/>
      <top style="hair">
        <color indexed="64"/>
      </top>
      <bottom style="thin">
        <color indexed="8"/>
      </bottom>
      <diagonal/>
    </border>
    <border>
      <left style="thin">
        <color indexed="64"/>
      </left>
      <right style="medium">
        <color indexed="64"/>
      </right>
      <top style="hair">
        <color indexed="64"/>
      </top>
      <bottom style="thin">
        <color indexed="8"/>
      </bottom>
      <diagonal/>
    </border>
    <border>
      <left/>
      <right style="thin">
        <color indexed="8"/>
      </right>
      <top style="hair">
        <color indexed="64"/>
      </top>
      <bottom style="thin">
        <color indexed="8"/>
      </bottom>
      <diagonal/>
    </border>
    <border>
      <left style="thin">
        <color auto="1"/>
      </left>
      <right/>
      <top style="hair">
        <color indexed="64"/>
      </top>
      <bottom style="thin">
        <color indexed="8"/>
      </bottom>
      <diagonal/>
    </border>
    <border>
      <left style="medium">
        <color indexed="8"/>
      </left>
      <right/>
      <top style="thin">
        <color indexed="8"/>
      </top>
      <bottom style="hair">
        <color indexed="64"/>
      </bottom>
      <diagonal/>
    </border>
    <border>
      <left/>
      <right/>
      <top style="thin">
        <color indexed="8"/>
      </top>
      <bottom style="hair">
        <color indexed="64"/>
      </bottom>
      <diagonal/>
    </border>
    <border>
      <left style="medium">
        <color indexed="64"/>
      </left>
      <right style="thin">
        <color indexed="8"/>
      </right>
      <top style="thin">
        <color indexed="8"/>
      </top>
      <bottom style="hair">
        <color indexed="64"/>
      </bottom>
      <diagonal/>
    </border>
    <border>
      <left style="thin">
        <color indexed="8"/>
      </left>
      <right/>
      <top style="thin">
        <color indexed="8"/>
      </top>
      <bottom style="hair">
        <color indexed="64"/>
      </bottom>
      <diagonal/>
    </border>
    <border>
      <left style="thin">
        <color auto="1"/>
      </left>
      <right style="medium">
        <color indexed="64"/>
      </right>
      <top style="thin">
        <color indexed="8"/>
      </top>
      <bottom style="hair">
        <color indexed="64"/>
      </bottom>
      <diagonal/>
    </border>
    <border>
      <left/>
      <right style="thin">
        <color indexed="8"/>
      </right>
      <top style="thin">
        <color indexed="8"/>
      </top>
      <bottom style="hair">
        <color indexed="64"/>
      </bottom>
      <diagonal/>
    </border>
    <border>
      <left style="thin">
        <color auto="1"/>
      </left>
      <right/>
      <top style="thin">
        <color indexed="8"/>
      </top>
      <bottom style="hair">
        <color indexed="64"/>
      </bottom>
      <diagonal/>
    </border>
    <border>
      <left style="medium">
        <color indexed="8"/>
      </left>
      <right/>
      <top style="hair">
        <color indexed="64"/>
      </top>
      <bottom/>
      <diagonal/>
    </border>
    <border>
      <left/>
      <right/>
      <top style="hair">
        <color indexed="64"/>
      </top>
      <bottom/>
      <diagonal/>
    </border>
    <border>
      <left style="medium">
        <color indexed="64"/>
      </left>
      <right style="thin">
        <color indexed="8"/>
      </right>
      <top style="hair">
        <color indexed="64"/>
      </top>
      <bottom/>
      <diagonal/>
    </border>
    <border>
      <left style="thin">
        <color indexed="8"/>
      </left>
      <right/>
      <top style="hair">
        <color indexed="64"/>
      </top>
      <bottom/>
      <diagonal/>
    </border>
    <border>
      <left style="thin">
        <color indexed="64"/>
      </left>
      <right style="medium">
        <color indexed="64"/>
      </right>
      <top style="hair">
        <color indexed="64"/>
      </top>
      <bottom/>
      <diagonal/>
    </border>
    <border>
      <left/>
      <right style="thin">
        <color indexed="8"/>
      </right>
      <top style="hair">
        <color indexed="64"/>
      </top>
      <bottom/>
      <diagonal/>
    </border>
    <border>
      <left style="thin">
        <color auto="1"/>
      </left>
      <right/>
      <top style="hair">
        <color indexed="64"/>
      </top>
      <bottom/>
      <diagonal/>
    </border>
    <border>
      <left style="thin">
        <color indexed="64"/>
      </left>
      <right style="medium">
        <color indexed="64"/>
      </right>
      <top style="thin">
        <color indexed="8"/>
      </top>
      <bottom style="hair">
        <color indexed="64"/>
      </bottom>
      <diagonal/>
    </border>
    <border>
      <left style="thin">
        <color auto="1"/>
      </left>
      <right style="medium">
        <color indexed="64"/>
      </right>
      <top style="hair">
        <color indexed="64"/>
      </top>
      <bottom style="thin">
        <color indexed="8"/>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8"/>
      </right>
      <top style="thin">
        <color indexed="64"/>
      </top>
      <bottom style="hair">
        <color indexed="64"/>
      </bottom>
      <diagonal/>
    </border>
    <border>
      <left style="thin">
        <color indexed="8"/>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8"/>
      </right>
      <top style="thin">
        <color indexed="64"/>
      </top>
      <bottom style="hair">
        <color indexed="64"/>
      </bottom>
      <diagonal/>
    </border>
    <border>
      <left style="thin">
        <color auto="1"/>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8"/>
      </right>
      <top style="hair">
        <color indexed="64"/>
      </top>
      <bottom style="thin">
        <color indexed="64"/>
      </bottom>
      <diagonal/>
    </border>
    <border>
      <left style="thin">
        <color auto="1"/>
      </left>
      <right/>
      <top style="hair">
        <color indexed="64"/>
      </top>
      <bottom style="thin">
        <color indexed="64"/>
      </bottom>
      <diagonal/>
    </border>
    <border>
      <left/>
      <right/>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thin">
        <color indexed="8"/>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hair">
        <color indexed="64"/>
      </top>
      <bottom style="hair">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double">
        <color indexed="8"/>
      </left>
      <right style="double">
        <color indexed="8"/>
      </right>
      <top/>
      <bottom style="dashed">
        <color indexed="8"/>
      </bottom>
      <diagonal/>
    </border>
    <border>
      <left style="medium">
        <color indexed="8"/>
      </left>
      <right/>
      <top style="dashed">
        <color indexed="8"/>
      </top>
      <bottom style="dashed">
        <color indexed="8"/>
      </bottom>
      <diagonal/>
    </border>
    <border>
      <left/>
      <right/>
      <top style="dashed">
        <color indexed="8"/>
      </top>
      <bottom style="dashed">
        <color indexed="8"/>
      </bottom>
      <diagonal/>
    </border>
    <border>
      <left style="medium">
        <color indexed="64"/>
      </left>
      <right/>
      <top style="dashed">
        <color indexed="8"/>
      </top>
      <bottom style="dashed">
        <color indexed="8"/>
      </bottom>
      <diagonal/>
    </border>
    <border>
      <left style="thin">
        <color indexed="64"/>
      </left>
      <right style="medium">
        <color indexed="64"/>
      </right>
      <top style="dashed">
        <color indexed="8"/>
      </top>
      <bottom style="dashed">
        <color indexed="8"/>
      </bottom>
      <diagonal/>
    </border>
    <border>
      <left style="medium">
        <color indexed="64"/>
      </left>
      <right style="medium">
        <color indexed="64"/>
      </right>
      <top style="dashed">
        <color indexed="8"/>
      </top>
      <bottom style="dashed">
        <color indexed="8"/>
      </bottom>
      <diagonal/>
    </border>
    <border>
      <left/>
      <right style="medium">
        <color auto="1"/>
      </right>
      <top/>
      <bottom style="medium">
        <color indexed="64"/>
      </bottom>
      <diagonal/>
    </border>
    <border>
      <left style="medium">
        <color indexed="64"/>
      </left>
      <right style="medium">
        <color auto="1"/>
      </right>
      <top/>
      <bottom/>
      <diagonal/>
    </border>
  </borders>
  <cellStyleXfs count="32965">
    <xf numFmtId="0" fontId="0" fillId="0" borderId="0"/>
    <xf numFmtId="164" fontId="6" fillId="0" borderId="0" applyFont="0" applyFill="0" applyBorder="0" applyAlignment="0" applyProtection="0"/>
    <xf numFmtId="165" fontId="44" fillId="0" borderId="0" applyFont="0" applyFill="0" applyBorder="0" applyAlignment="0" applyProtection="0"/>
    <xf numFmtId="0" fontId="16" fillId="0" borderId="0" applyNumberFormat="0" applyFill="0" applyBorder="0" applyAlignment="0" applyProtection="0">
      <alignment vertical="top"/>
      <protection locked="0"/>
    </xf>
    <xf numFmtId="165" fontId="54" fillId="0" borderId="0" applyFont="0" applyFill="0" applyBorder="0" applyAlignment="0" applyProtection="0"/>
    <xf numFmtId="0" fontId="19" fillId="0" borderId="0">
      <alignment vertical="top"/>
    </xf>
    <xf numFmtId="9" fontId="75" fillId="0" borderId="0" applyFont="0" applyFill="0" applyBorder="0" applyAlignment="0" applyProtection="0"/>
    <xf numFmtId="9" fontId="6" fillId="0" borderId="0" applyFont="0" applyFill="0" applyBorder="0" applyAlignment="0" applyProtection="0"/>
    <xf numFmtId="9" fontId="44"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4" fillId="14" borderId="2" applyNumberFormat="0" applyProtection="0">
      <alignment horizontal="left" vertical="center" indent="1"/>
    </xf>
    <xf numFmtId="4" fontId="19" fillId="15" borderId="0"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8"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101" fillId="0" borderId="0"/>
    <xf numFmtId="0" fontId="6" fillId="0" borderId="0">
      <alignment vertical="top"/>
    </xf>
    <xf numFmtId="0" fontId="6" fillId="0" borderId="0">
      <alignment vertical="top"/>
    </xf>
    <xf numFmtId="0" fontId="44"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111" fillId="0" borderId="0"/>
    <xf numFmtId="0" fontId="12" fillId="0" borderId="0"/>
    <xf numFmtId="0" fontId="112" fillId="0" borderId="0"/>
    <xf numFmtId="0" fontId="96" fillId="38" borderId="0" applyNumberFormat="0" applyBorder="0" applyAlignment="0" applyProtection="0"/>
    <xf numFmtId="0" fontId="96" fillId="3" borderId="0" applyNumberFormat="0" applyBorder="0" applyAlignment="0" applyProtection="0"/>
    <xf numFmtId="0" fontId="96" fillId="39" borderId="0" applyNumberFormat="0" applyBorder="0" applyAlignment="0" applyProtection="0"/>
    <xf numFmtId="0" fontId="96" fillId="40" borderId="0" applyNumberFormat="0" applyBorder="0" applyAlignment="0" applyProtection="0"/>
    <xf numFmtId="0" fontId="96" fillId="41" borderId="0" applyNumberFormat="0" applyBorder="0" applyAlignment="0" applyProtection="0"/>
    <xf numFmtId="0" fontId="96" fillId="39" borderId="0" applyNumberFormat="0" applyBorder="0" applyAlignment="0" applyProtection="0"/>
    <xf numFmtId="0" fontId="96" fillId="42" borderId="0" applyNumberFormat="0" applyBorder="0" applyAlignment="0" applyProtection="0"/>
    <xf numFmtId="0" fontId="96" fillId="2" borderId="0" applyNumberFormat="0" applyBorder="0" applyAlignment="0" applyProtection="0"/>
    <xf numFmtId="0" fontId="96" fillId="43" borderId="0" applyNumberFormat="0" applyBorder="0" applyAlignment="0" applyProtection="0"/>
    <xf numFmtId="0" fontId="96" fillId="44" borderId="0" applyNumberFormat="0" applyBorder="0" applyAlignment="0" applyProtection="0"/>
    <xf numFmtId="0" fontId="96" fillId="41" borderId="0" applyNumberFormat="0" applyBorder="0" applyAlignment="0" applyProtection="0"/>
    <xf numFmtId="0" fontId="96" fillId="40" borderId="0" applyNumberFormat="0" applyBorder="0" applyAlignment="0" applyProtection="0"/>
    <xf numFmtId="0" fontId="113" fillId="0" borderId="0"/>
    <xf numFmtId="0" fontId="114" fillId="0" borderId="0"/>
    <xf numFmtId="0" fontId="96" fillId="41"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2" borderId="0" applyNumberFormat="0" applyBorder="0" applyAlignment="0" applyProtection="0"/>
    <xf numFmtId="0" fontId="96" fillId="41" borderId="0" applyNumberFormat="0" applyBorder="0" applyAlignment="0" applyProtection="0"/>
    <xf numFmtId="0" fontId="96" fillId="39" borderId="0" applyNumberFormat="0" applyBorder="0" applyAlignment="0" applyProtection="0"/>
    <xf numFmtId="0" fontId="96" fillId="38"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4" borderId="0" applyNumberFormat="0" applyBorder="0" applyAlignment="0" applyProtection="0"/>
    <xf numFmtId="0" fontId="96" fillId="38" borderId="0" applyNumberFormat="0" applyBorder="0" applyAlignment="0" applyProtection="0"/>
    <xf numFmtId="0" fontId="96" fillId="5" borderId="0" applyNumberFormat="0" applyBorder="0" applyAlignment="0" applyProtection="0"/>
    <xf numFmtId="0" fontId="115" fillId="41" borderId="0" applyNumberFormat="0" applyBorder="0" applyAlignment="0" applyProtection="0"/>
    <xf numFmtId="0" fontId="115" fillId="9" borderId="0" applyNumberFormat="0" applyBorder="0" applyAlignment="0" applyProtection="0"/>
    <xf numFmtId="0" fontId="115" fillId="5" borderId="0" applyNumberFormat="0" applyBorder="0" applyAlignment="0" applyProtection="0"/>
    <xf numFmtId="0" fontId="115" fillId="2" borderId="0" applyNumberFormat="0" applyBorder="0" applyAlignment="0" applyProtection="0"/>
    <xf numFmtId="0" fontId="115" fillId="41" borderId="0" applyNumberFormat="0" applyBorder="0" applyAlignment="0" applyProtection="0"/>
    <xf numFmtId="0" fontId="115" fillId="3" borderId="0" applyNumberFormat="0" applyBorder="0" applyAlignment="0" applyProtection="0"/>
    <xf numFmtId="0" fontId="115" fillId="45" borderId="0" applyNumberFormat="0" applyBorder="0" applyAlignment="0" applyProtection="0"/>
    <xf numFmtId="0" fontId="115" fillId="3" borderId="0" applyNumberFormat="0" applyBorder="0" applyAlignment="0" applyProtection="0"/>
    <xf numFmtId="0" fontId="115" fillId="4" borderId="0" applyNumberFormat="0" applyBorder="0" applyAlignment="0" applyProtection="0"/>
    <xf numFmtId="0" fontId="115" fillId="46" borderId="0" applyNumberFormat="0" applyBorder="0" applyAlignment="0" applyProtection="0"/>
    <xf numFmtId="0" fontId="115" fillId="47" borderId="0" applyNumberFormat="0" applyBorder="0" applyAlignment="0" applyProtection="0"/>
    <xf numFmtId="0" fontId="115" fillId="6"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96" fillId="52" borderId="0" applyNumberFormat="0" applyBorder="0" applyAlignment="0" applyProtection="0"/>
    <xf numFmtId="0" fontId="96" fillId="53" borderId="0" applyNumberFormat="0" applyBorder="0" applyAlignment="0" applyProtection="0"/>
    <xf numFmtId="0" fontId="115" fillId="54" borderId="0" applyNumberFormat="0" applyBorder="0" applyAlignment="0" applyProtection="0"/>
    <xf numFmtId="0" fontId="115" fillId="9" borderId="0" applyNumberFormat="0" applyBorder="0" applyAlignment="0" applyProtection="0"/>
    <xf numFmtId="0" fontId="96" fillId="55" borderId="0" applyNumberFormat="0" applyBorder="0" applyAlignment="0" applyProtection="0"/>
    <xf numFmtId="0" fontId="96" fillId="56" borderId="0" applyNumberFormat="0" applyBorder="0" applyAlignment="0" applyProtection="0"/>
    <xf numFmtId="0" fontId="115" fillId="57" borderId="0" applyNumberFormat="0" applyBorder="0" applyAlignment="0" applyProtection="0"/>
    <xf numFmtId="0" fontId="115" fillId="5" borderId="0" applyNumberFormat="0" applyBorder="0" applyAlignment="0" applyProtection="0"/>
    <xf numFmtId="0" fontId="96" fillId="52" borderId="0" applyNumberFormat="0" applyBorder="0" applyAlignment="0" applyProtection="0"/>
    <xf numFmtId="0" fontId="96" fillId="58" borderId="0" applyNumberFormat="0" applyBorder="0" applyAlignment="0" applyProtection="0"/>
    <xf numFmtId="0" fontId="115" fillId="53" borderId="0" applyNumberFormat="0" applyBorder="0" applyAlignment="0" applyProtection="0"/>
    <xf numFmtId="0" fontId="115"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115" fillId="50" borderId="0" applyNumberFormat="0" applyBorder="0" applyAlignment="0" applyProtection="0"/>
    <xf numFmtId="0" fontId="115" fillId="47" borderId="0" applyNumberFormat="0" applyBorder="0" applyAlignment="0" applyProtection="0"/>
    <xf numFmtId="0" fontId="96" fillId="62" borderId="0" applyNumberFormat="0" applyBorder="0" applyAlignment="0" applyProtection="0"/>
    <xf numFmtId="0" fontId="96" fillId="63" borderId="0" applyNumberFormat="0" applyBorder="0" applyAlignment="0" applyProtection="0"/>
    <xf numFmtId="0" fontId="115" fillId="64" borderId="0" applyNumberFormat="0" applyBorder="0" applyAlignment="0" applyProtection="0"/>
    <xf numFmtId="0" fontId="115" fillId="7" borderId="0" applyNumberFormat="0" applyBorder="0" applyAlignment="0" applyProtection="0"/>
    <xf numFmtId="0" fontId="116" fillId="0" borderId="0" applyNumberFormat="0" applyFill="0" applyBorder="0" applyAlignment="0" applyProtection="0"/>
    <xf numFmtId="0" fontId="117" fillId="0" borderId="0"/>
    <xf numFmtId="0" fontId="118" fillId="0" borderId="0"/>
    <xf numFmtId="0" fontId="119" fillId="0" borderId="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0" fillId="65"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21" fillId="66" borderId="213" applyNumberFormat="0" applyAlignment="0" applyProtection="0"/>
    <xf numFmtId="0" fontId="116" fillId="0" borderId="214"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96" fillId="0" borderId="0" applyFont="0" applyFill="0" applyBorder="0" applyAlignment="0" applyProtection="0"/>
    <xf numFmtId="165" fontId="9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37" borderId="208"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122" fillId="67" borderId="216" applyNumberFormat="0" applyAlignment="0" applyProtection="0"/>
    <xf numFmtId="0" fontId="79" fillId="68" borderId="0" applyNumberFormat="0" applyBorder="0" applyAlignment="0" applyProtection="0"/>
    <xf numFmtId="0" fontId="79" fillId="69" borderId="0" applyNumberFormat="0" applyBorder="0" applyAlignment="0" applyProtection="0"/>
    <xf numFmtId="0" fontId="79" fillId="70" borderId="0" applyNumberFormat="0" applyBorder="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0" fontId="123" fillId="10" borderId="213"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2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2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25" fillId="0" borderId="217" applyNumberFormat="0" applyFill="0" applyAlignment="0" applyProtection="0"/>
    <xf numFmtId="0" fontId="126" fillId="43" borderId="0" applyNumberFormat="0" applyBorder="0" applyAlignment="0" applyProtection="0"/>
    <xf numFmtId="0" fontId="127" fillId="44" borderId="0" applyNumberFormat="0" applyBorder="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3" fillId="40" borderId="213" applyNumberFormat="0" applyAlignment="0" applyProtection="0"/>
    <xf numFmtId="0" fontId="128" fillId="0" borderId="218" applyNumberFormat="0" applyFill="0" applyAlignment="0" applyProtection="0"/>
    <xf numFmtId="0" fontId="129" fillId="0" borderId="219"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220" applyNumberFormat="0" applyFill="0" applyAlignment="0" applyProtection="0"/>
    <xf numFmtId="0" fontId="130"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31" fillId="10" borderId="0" applyNumberFormat="0" applyBorder="0" applyAlignment="0" applyProtection="0"/>
    <xf numFmtId="0" fontId="132"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24"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6" fillId="0" borderId="0">
      <alignment vertical="top"/>
    </xf>
    <xf numFmtId="0" fontId="110" fillId="0" borderId="0"/>
    <xf numFmtId="0" fontId="110" fillId="0" borderId="0"/>
    <xf numFmtId="0" fontId="110"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110" fillId="0" borderId="0"/>
    <xf numFmtId="0" fontId="6" fillId="0" borderId="0">
      <alignment vertical="top"/>
    </xf>
    <xf numFmtId="0" fontId="6" fillId="0" borderId="0"/>
    <xf numFmtId="0" fontId="6" fillId="0" borderId="0"/>
    <xf numFmtId="0" fontId="96" fillId="0" borderId="0"/>
    <xf numFmtId="0" fontId="110" fillId="0" borderId="0"/>
    <xf numFmtId="0" fontId="6" fillId="0" borderId="0">
      <alignment vertical="top"/>
    </xf>
    <xf numFmtId="0" fontId="110" fillId="0" borderId="0"/>
    <xf numFmtId="0" fontId="6" fillId="0" borderId="0">
      <alignment vertical="top"/>
    </xf>
    <xf numFmtId="0" fontId="110" fillId="0" borderId="0"/>
    <xf numFmtId="0" fontId="110" fillId="0" borderId="0"/>
    <xf numFmtId="0" fontId="110"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4" fillId="0" borderId="0"/>
    <xf numFmtId="0" fontId="1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0" fillId="0" borderId="0"/>
    <xf numFmtId="0" fontId="4" fillId="0" borderId="0"/>
    <xf numFmtId="0" fontId="110"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1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6" fillId="0" borderId="0"/>
    <xf numFmtId="0" fontId="6"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6" fillId="39" borderId="215" applyNumberFormat="0" applyFont="0" applyAlignment="0" applyProtection="0"/>
    <xf numFmtId="0" fontId="127"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32" fillId="47" borderId="221" applyNumberFormat="0" applyProtection="0">
      <alignment horizontal="left" vertical="center" indent="1"/>
    </xf>
    <xf numFmtId="4" fontId="134" fillId="71" borderId="222"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50" fillId="72" borderId="222"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34" fillId="73" borderId="222"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9" fillId="71" borderId="222"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2" fillId="17" borderId="221" applyNumberFormat="0" applyProtection="0">
      <alignment horizontal="right" vertical="center"/>
    </xf>
    <xf numFmtId="4" fontId="135" fillId="74" borderId="222"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2" fillId="65" borderId="221"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2" fillId="75" borderId="221"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2" fillId="38" borderId="221"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2" fillId="15" borderId="221"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2" fillId="66" borderId="223" applyNumberFormat="0">
      <protection locked="0"/>
    </xf>
    <xf numFmtId="0" fontId="32" fillId="66" borderId="223" applyNumberFormat="0">
      <protection locked="0"/>
    </xf>
    <xf numFmtId="0" fontId="6" fillId="0" borderId="0"/>
    <xf numFmtId="0" fontId="32" fillId="66" borderId="223" applyNumberFormat="0">
      <protection locked="0"/>
    </xf>
    <xf numFmtId="0" fontId="32" fillId="66" borderId="223" applyNumberFormat="0">
      <protection locked="0"/>
    </xf>
    <xf numFmtId="0" fontId="32" fillId="66" borderId="223" applyNumberFormat="0">
      <protection locked="0"/>
    </xf>
    <xf numFmtId="0" fontId="32" fillId="66" borderId="223" applyNumberFormat="0">
      <protection locked="0"/>
    </xf>
    <xf numFmtId="0" fontId="32" fillId="66" borderId="223" applyNumberFormat="0">
      <protection locked="0"/>
    </xf>
    <xf numFmtId="0" fontId="32" fillId="66" borderId="223" applyNumberFormat="0">
      <protection locked="0"/>
    </xf>
    <xf numFmtId="0" fontId="32" fillId="66" borderId="223" applyNumberFormat="0">
      <protection locked="0"/>
    </xf>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0" fontId="14" fillId="59" borderId="224"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2" fillId="0" borderId="22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2" fillId="47" borderId="221"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36" fillId="74" borderId="222" applyNumberFormat="0" applyProtection="0">
      <alignment vertical="center"/>
    </xf>
    <xf numFmtId="4" fontId="137" fillId="74" borderId="222" applyNumberFormat="0" applyProtection="0">
      <alignment vertical="center"/>
    </xf>
    <xf numFmtId="4" fontId="138" fillId="20" borderId="222" applyNumberFormat="0" applyProtection="0">
      <alignment horizontal="left" vertical="center" indent="1"/>
    </xf>
    <xf numFmtId="4" fontId="28" fillId="21" borderId="0" applyNumberFormat="0" applyProtection="0">
      <alignment horizontal="left" vertical="center" indent="1"/>
    </xf>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0" fontId="32" fillId="76" borderId="209"/>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26" fillId="41" borderId="0" applyNumberFormat="0" applyBorder="0" applyAlignment="0" applyProtection="0"/>
    <xf numFmtId="0" fontId="139" fillId="77" borderId="0"/>
    <xf numFmtId="0" fontId="140" fillId="77" borderId="0"/>
    <xf numFmtId="0" fontId="141" fillId="77" borderId="225"/>
    <xf numFmtId="0" fontId="141" fillId="77" borderId="0"/>
    <xf numFmtId="0" fontId="139" fillId="74" borderId="225">
      <protection locked="0"/>
    </xf>
    <xf numFmtId="0" fontId="139" fillId="77" borderId="0"/>
    <xf numFmtId="0" fontId="142" fillId="27" borderId="0"/>
    <xf numFmtId="0" fontId="142" fillId="28" borderId="0"/>
    <xf numFmtId="0" fontId="142" fillId="29" borderId="0"/>
    <xf numFmtId="0" fontId="143" fillId="0" borderId="0" applyNumberFormat="0" applyFill="0" applyBorder="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144" fillId="66" borderId="226"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45" fillId="0" borderId="0" applyNumberFormat="0" applyFill="0" applyBorder="0" applyAlignment="0" applyProtection="0"/>
    <xf numFmtId="0" fontId="146" fillId="0" borderId="0" applyNumberFormat="0" applyFill="0" applyBorder="0" applyAlignment="0" applyProtection="0"/>
    <xf numFmtId="0" fontId="143" fillId="0" borderId="0" applyNumberFormat="0" applyFill="0" applyBorder="0" applyAlignment="0" applyProtection="0"/>
    <xf numFmtId="0" fontId="147" fillId="0" borderId="227" applyNumberFormat="0" applyFill="0" applyAlignment="0" applyProtection="0"/>
    <xf numFmtId="0" fontId="148" fillId="0" borderId="228"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229" applyNumberFormat="0" applyFill="0" applyAlignment="0" applyProtection="0"/>
    <xf numFmtId="0" fontId="149" fillId="0" borderId="0" applyNumberFormat="0" applyFill="0" applyBorder="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0"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79" fillId="0" borderId="231" applyNumberFormat="0" applyFill="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44" fillId="65" borderId="226" applyNumberFormat="0" applyAlignment="0" applyProtection="0"/>
    <xf numFmtId="0" fontId="122" fillId="67" borderId="216" applyNumberFormat="0" applyAlignment="0" applyProtection="0"/>
    <xf numFmtId="0" fontId="145" fillId="0" borderId="0" applyNumberFormat="0" applyFill="0" applyBorder="0" applyAlignment="0" applyProtection="0"/>
    <xf numFmtId="0" fontId="116"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32" fillId="76" borderId="212"/>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208"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60" fillId="0" borderId="0"/>
    <xf numFmtId="4" fontId="24" fillId="10" borderId="373" applyNumberFormat="0" applyProtection="0">
      <alignment vertical="center"/>
    </xf>
    <xf numFmtId="4" fontId="25" fillId="11" borderId="373" applyNumberFormat="0" applyProtection="0">
      <alignment vertical="center"/>
    </xf>
    <xf numFmtId="4" fontId="24" fillId="11" borderId="373" applyNumberFormat="0" applyProtection="0">
      <alignment horizontal="left" vertical="center" indent="1"/>
    </xf>
    <xf numFmtId="0" fontId="24" fillId="11" borderId="373" applyNumberFormat="0" applyProtection="0">
      <alignment horizontal="left" vertical="top" indent="1"/>
    </xf>
    <xf numFmtId="4" fontId="19" fillId="2" borderId="373" applyNumberFormat="0" applyProtection="0">
      <alignment horizontal="right" vertical="center"/>
    </xf>
    <xf numFmtId="4" fontId="19" fillId="3" borderId="373" applyNumberFormat="0" applyProtection="0">
      <alignment horizontal="right" vertical="center"/>
    </xf>
    <xf numFmtId="4" fontId="19" fillId="7" borderId="373" applyNumberFormat="0" applyProtection="0">
      <alignment horizontal="right" vertical="center"/>
    </xf>
    <xf numFmtId="4" fontId="19" fillId="5" borderId="373" applyNumberFormat="0" applyProtection="0">
      <alignment horizontal="right" vertical="center"/>
    </xf>
    <xf numFmtId="4" fontId="19" fillId="6" borderId="373" applyNumberFormat="0" applyProtection="0">
      <alignment horizontal="right" vertical="center"/>
    </xf>
    <xf numFmtId="4" fontId="19" fillId="9" borderId="373" applyNumberFormat="0" applyProtection="0">
      <alignment horizontal="right" vertical="center"/>
    </xf>
    <xf numFmtId="4" fontId="19" fillId="8" borderId="373" applyNumberFormat="0" applyProtection="0">
      <alignment horizontal="right" vertical="center"/>
    </xf>
    <xf numFmtId="4" fontId="19" fillId="13" borderId="373" applyNumberFormat="0" applyProtection="0">
      <alignment horizontal="right" vertical="center"/>
    </xf>
    <xf numFmtId="4" fontId="19" fillId="4" borderId="373" applyNumberFormat="0" applyProtection="0">
      <alignment horizontal="right" vertical="center"/>
    </xf>
    <xf numFmtId="4" fontId="19" fillId="17" borderId="373" applyNumberFormat="0" applyProtection="0">
      <alignment horizontal="right" vertical="center"/>
    </xf>
    <xf numFmtId="0" fontId="6" fillId="16" borderId="373" applyNumberFormat="0" applyProtection="0">
      <alignment horizontal="left" vertical="center" indent="1"/>
    </xf>
    <xf numFmtId="0" fontId="6" fillId="16" borderId="373" applyNumberFormat="0" applyProtection="0">
      <alignment horizontal="left" vertical="top" indent="1"/>
    </xf>
    <xf numFmtId="0" fontId="6" fillId="12" borderId="373" applyNumberFormat="0" applyProtection="0">
      <alignment horizontal="left" vertical="center" indent="1"/>
    </xf>
    <xf numFmtId="0" fontId="6" fillId="12" borderId="373" applyNumberFormat="0" applyProtection="0">
      <alignment horizontal="left" vertical="top" indent="1"/>
    </xf>
    <xf numFmtId="0" fontId="6" fillId="18" borderId="373" applyNumberFormat="0" applyProtection="0">
      <alignment horizontal="left" vertical="center" indent="1"/>
    </xf>
    <xf numFmtId="0" fontId="6" fillId="18" borderId="373" applyNumberFormat="0" applyProtection="0">
      <alignment horizontal="left" vertical="top" indent="1"/>
    </xf>
    <xf numFmtId="0" fontId="6" fillId="19" borderId="373" applyNumberFormat="0" applyProtection="0">
      <alignment horizontal="left" vertical="center" indent="1"/>
    </xf>
    <xf numFmtId="0" fontId="6" fillId="19" borderId="373" applyNumberFormat="0" applyProtection="0">
      <alignment horizontal="left" vertical="top" indent="1"/>
    </xf>
    <xf numFmtId="4" fontId="19" fillId="20" borderId="373" applyNumberFormat="0" applyProtection="0">
      <alignment vertical="center"/>
    </xf>
    <xf numFmtId="4" fontId="27" fillId="20" borderId="373" applyNumberFormat="0" applyProtection="0">
      <alignment vertical="center"/>
    </xf>
    <xf numFmtId="4" fontId="19" fillId="20" borderId="373" applyNumberFormat="0" applyProtection="0">
      <alignment horizontal="left" vertical="center" indent="1"/>
    </xf>
    <xf numFmtId="0" fontId="19" fillId="20" borderId="373" applyNumberFormat="0" applyProtection="0">
      <alignment horizontal="left" vertical="top" indent="1"/>
    </xf>
    <xf numFmtId="4" fontId="19" fillId="15" borderId="373" applyNumberFormat="0" applyProtection="0">
      <alignment horizontal="right" vertical="center"/>
    </xf>
    <xf numFmtId="4" fontId="27" fillId="15" borderId="373" applyNumberFormat="0" applyProtection="0">
      <alignment horizontal="right" vertical="center"/>
    </xf>
    <xf numFmtId="4" fontId="19" fillId="17" borderId="373" applyNumberFormat="0" applyProtection="0">
      <alignment horizontal="left" vertical="center" indent="1"/>
    </xf>
    <xf numFmtId="0" fontId="19" fillId="12" borderId="373" applyNumberFormat="0" applyProtection="0">
      <alignment horizontal="left" vertical="top" indent="1"/>
    </xf>
    <xf numFmtId="4" fontId="20" fillId="15" borderId="373" applyNumberFormat="0" applyProtection="0">
      <alignment horizontal="right" vertical="center"/>
    </xf>
    <xf numFmtId="0" fontId="2" fillId="0" borderId="0"/>
    <xf numFmtId="0" fontId="1" fillId="0" borderId="0"/>
    <xf numFmtId="0" fontId="6" fillId="0" borderId="0"/>
    <xf numFmtId="9" fontId="6" fillId="0" borderId="0" applyFont="0" applyFill="0" applyBorder="0" applyAlignment="0" applyProtection="0"/>
  </cellStyleXfs>
  <cellXfs count="4327">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8" fontId="6" fillId="0" borderId="0" xfId="49" applyNumberFormat="1"/>
    <xf numFmtId="4" fontId="6" fillId="0" borderId="0" xfId="49" applyNumberFormat="1" applyBorder="1"/>
    <xf numFmtId="0" fontId="6" fillId="0" borderId="0" xfId="49" applyFont="1" applyFill="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2" fillId="0" borderId="0" xfId="49" applyFont="1" applyAlignment="1">
      <alignment vertical="center"/>
    </xf>
    <xf numFmtId="0" fontId="14" fillId="0" borderId="0" xfId="49" applyFont="1" applyBorder="1" applyAlignment="1">
      <alignment horizontal="center" vertical="center"/>
    </xf>
    <xf numFmtId="0" fontId="14" fillId="0" borderId="0" xfId="49" applyFont="1" applyBorder="1" applyAlignment="1">
      <alignment horizontal="center"/>
    </xf>
    <xf numFmtId="0" fontId="32" fillId="0" borderId="0" xfId="49" applyFont="1"/>
    <xf numFmtId="3" fontId="32" fillId="0" borderId="0" xfId="49" applyNumberFormat="1" applyFont="1" applyBorder="1"/>
    <xf numFmtId="3" fontId="31" fillId="0" borderId="0" xfId="49" applyNumberFormat="1" applyFont="1" applyBorder="1"/>
    <xf numFmtId="171" fontId="32" fillId="0" borderId="0" xfId="49" applyNumberFormat="1" applyFont="1" applyBorder="1"/>
    <xf numFmtId="0" fontId="31" fillId="0" borderId="0" xfId="49" applyFont="1" applyBorder="1"/>
    <xf numFmtId="0" fontId="32" fillId="0" borderId="0" xfId="49" applyFont="1" applyBorder="1"/>
    <xf numFmtId="2" fontId="32" fillId="0" borderId="0" xfId="49" applyNumberFormat="1" applyFont="1" applyBorder="1"/>
    <xf numFmtId="0" fontId="32" fillId="0" borderId="0" xfId="49" applyFont="1" applyFill="1" applyBorder="1"/>
    <xf numFmtId="0" fontId="14" fillId="0" borderId="5" xfId="49" applyFont="1" applyFill="1" applyBorder="1" applyAlignment="1">
      <alignment horizontal="right"/>
    </xf>
    <xf numFmtId="3" fontId="14" fillId="0" borderId="0" xfId="49" applyNumberFormat="1" applyFont="1" applyFill="1" applyBorder="1"/>
    <xf numFmtId="0" fontId="31" fillId="0" borderId="0" xfId="49" applyFont="1" applyFill="1" applyBorder="1"/>
    <xf numFmtId="171" fontId="32" fillId="0" borderId="0" xfId="49" applyNumberFormat="1" applyFont="1" applyFill="1" applyBorder="1"/>
    <xf numFmtId="4" fontId="32" fillId="0" borderId="0" xfId="49" applyNumberFormat="1" applyFont="1" applyBorder="1"/>
    <xf numFmtId="0" fontId="14" fillId="0" borderId="4" xfId="49" applyFont="1" applyFill="1" applyBorder="1"/>
    <xf numFmtId="0" fontId="14" fillId="0" borderId="6" xfId="49" applyFont="1" applyFill="1" applyBorder="1"/>
    <xf numFmtId="172" fontId="14" fillId="0" borderId="0" xfId="49" applyNumberFormat="1" applyFont="1" applyBorder="1"/>
    <xf numFmtId="0" fontId="14" fillId="0" borderId="0" xfId="49" applyFont="1"/>
    <xf numFmtId="3" fontId="14" fillId="0" borderId="0" xfId="49" applyNumberFormat="1" applyFont="1" applyBorder="1"/>
    <xf numFmtId="0" fontId="14" fillId="0" borderId="0" xfId="49" applyFont="1" applyBorder="1"/>
    <xf numFmtId="3" fontId="32" fillId="0" borderId="0" xfId="49" applyNumberFormat="1" applyFont="1" applyFill="1" applyBorder="1"/>
    <xf numFmtId="4" fontId="35" fillId="0" borderId="0" xfId="49" applyNumberFormat="1" applyFont="1" applyBorder="1"/>
    <xf numFmtId="4" fontId="32" fillId="0" borderId="0" xfId="49" applyNumberFormat="1" applyFont="1"/>
    <xf numFmtId="0" fontId="7" fillId="0" borderId="0" xfId="49" applyFont="1" applyAlignment="1">
      <alignment horizontal="right"/>
    </xf>
    <xf numFmtId="171" fontId="14" fillId="0" borderId="0" xfId="49" applyNumberFormat="1" applyFont="1"/>
    <xf numFmtId="1" fontId="6" fillId="0" borderId="0" xfId="49" applyNumberFormat="1" applyFont="1"/>
    <xf numFmtId="0" fontId="18" fillId="0" borderId="0" xfId="49" applyFont="1" applyFill="1"/>
    <xf numFmtId="0" fontId="13" fillId="0" borderId="0" xfId="49" applyFont="1" applyFill="1"/>
    <xf numFmtId="0" fontId="6" fillId="0" borderId="0" xfId="49" applyFont="1" applyFill="1" applyAlignment="1">
      <alignment horizontal="right"/>
    </xf>
    <xf numFmtId="0" fontId="13" fillId="0" borderId="7" xfId="49" applyFont="1" applyFill="1" applyBorder="1"/>
    <xf numFmtId="0" fontId="13" fillId="0" borderId="8" xfId="49" applyFont="1" applyFill="1" applyBorder="1"/>
    <xf numFmtId="0" fontId="13" fillId="0" borderId="9" xfId="49" applyFont="1" applyFill="1" applyBorder="1"/>
    <xf numFmtId="0" fontId="39" fillId="0" borderId="3" xfId="49" applyFont="1" applyFill="1" applyBorder="1"/>
    <xf numFmtId="0" fontId="14" fillId="0" borderId="0" xfId="49" applyFont="1" applyFill="1" applyBorder="1"/>
    <xf numFmtId="0" fontId="14" fillId="0" borderId="10" xfId="49" applyFont="1" applyFill="1" applyBorder="1"/>
    <xf numFmtId="0" fontId="14" fillId="0" borderId="0" xfId="49" applyFont="1" applyFill="1"/>
    <xf numFmtId="0" fontId="14" fillId="0" borderId="10" xfId="49" applyFont="1" applyFill="1" applyBorder="1" applyAlignment="1">
      <alignment horizontal="center" vertical="center"/>
    </xf>
    <xf numFmtId="0" fontId="14" fillId="0" borderId="11" xfId="49" applyFont="1" applyFill="1" applyBorder="1"/>
    <xf numFmtId="0" fontId="8" fillId="0" borderId="12" xfId="49" applyFont="1" applyFill="1" applyBorder="1"/>
    <xf numFmtId="0" fontId="14" fillId="0" borderId="15" xfId="49" applyFont="1" applyFill="1" applyBorder="1" applyAlignment="1">
      <alignment horizontal="center"/>
    </xf>
    <xf numFmtId="0" fontId="14" fillId="0" borderId="0" xfId="49" applyFont="1" applyFill="1" applyAlignment="1"/>
    <xf numFmtId="0" fontId="14" fillId="0" borderId="18" xfId="49" applyFont="1" applyFill="1" applyBorder="1" applyAlignment="1">
      <alignment horizontal="center"/>
    </xf>
    <xf numFmtId="0" fontId="8" fillId="0" borderId="17" xfId="49" applyFont="1" applyFill="1" applyBorder="1"/>
    <xf numFmtId="0" fontId="8" fillId="0" borderId="13" xfId="49" applyFont="1" applyFill="1" applyBorder="1"/>
    <xf numFmtId="0" fontId="39" fillId="0" borderId="13" xfId="49" applyFont="1" applyFill="1" applyBorder="1"/>
    <xf numFmtId="0" fontId="32" fillId="0" borderId="18" xfId="49" applyFont="1" applyFill="1" applyBorder="1" applyAlignment="1">
      <alignment horizontal="center"/>
    </xf>
    <xf numFmtId="0" fontId="32" fillId="0" borderId="0" xfId="49" applyFont="1" applyFill="1"/>
    <xf numFmtId="0" fontId="32" fillId="0" borderId="17" xfId="49" applyFont="1" applyFill="1" applyBorder="1"/>
    <xf numFmtId="0" fontId="32" fillId="0" borderId="13" xfId="49" applyFont="1" applyFill="1" applyBorder="1"/>
    <xf numFmtId="172" fontId="14" fillId="0" borderId="13" xfId="49" applyNumberFormat="1" applyFont="1" applyFill="1" applyBorder="1"/>
    <xf numFmtId="172" fontId="14" fillId="0" borderId="13" xfId="49" quotePrefix="1" applyNumberFormat="1" applyFont="1" applyFill="1" applyBorder="1"/>
    <xf numFmtId="172" fontId="41" fillId="0" borderId="13" xfId="49" applyNumberFormat="1" applyFont="1" applyFill="1" applyBorder="1"/>
    <xf numFmtId="172" fontId="32" fillId="0" borderId="20" xfId="49" applyNumberFormat="1" applyFont="1" applyFill="1" applyBorder="1" applyAlignment="1">
      <alignment horizontal="center"/>
    </xf>
    <xf numFmtId="0" fontId="32" fillId="0" borderId="21" xfId="49" applyFont="1" applyFill="1" applyBorder="1" applyAlignment="1">
      <alignment horizontal="center"/>
    </xf>
    <xf numFmtId="172" fontId="32" fillId="0" borderId="13" xfId="49" applyNumberFormat="1" applyFont="1" applyFill="1" applyBorder="1" applyAlignment="1">
      <alignment horizontal="right"/>
    </xf>
    <xf numFmtId="172" fontId="32" fillId="0" borderId="20" xfId="49" applyNumberFormat="1" applyFont="1" applyFill="1" applyBorder="1" applyAlignment="1">
      <alignment horizontal="right"/>
    </xf>
    <xf numFmtId="172" fontId="32" fillId="0" borderId="22" xfId="49" applyNumberFormat="1" applyFont="1" applyFill="1" applyBorder="1" applyAlignment="1">
      <alignment horizontal="right"/>
    </xf>
    <xf numFmtId="172" fontId="32" fillId="0" borderId="23" xfId="49" applyNumberFormat="1" applyFont="1" applyFill="1" applyBorder="1" applyAlignment="1">
      <alignment horizontal="right"/>
    </xf>
    <xf numFmtId="0" fontId="32" fillId="0" borderId="24" xfId="49" applyFont="1" applyFill="1" applyBorder="1" applyAlignment="1">
      <alignment horizontal="center"/>
    </xf>
    <xf numFmtId="0" fontId="32" fillId="0" borderId="23" xfId="49" applyFont="1" applyFill="1" applyBorder="1" applyAlignment="1">
      <alignment horizontal="center"/>
    </xf>
    <xf numFmtId="0" fontId="32" fillId="0" borderId="25" xfId="49" applyFont="1" applyFill="1" applyBorder="1" applyAlignment="1">
      <alignment horizontal="center"/>
    </xf>
    <xf numFmtId="172" fontId="32" fillId="0" borderId="25" xfId="49" applyNumberFormat="1" applyFont="1" applyFill="1" applyBorder="1" applyAlignment="1">
      <alignment horizontal="right"/>
    </xf>
    <xf numFmtId="0" fontId="32" fillId="0" borderId="0" xfId="49" applyFont="1" applyFill="1" applyAlignment="1">
      <alignment horizontal="center"/>
    </xf>
    <xf numFmtId="0" fontId="14" fillId="0" borderId="0" xfId="49" applyFont="1" applyFill="1" applyAlignment="1">
      <alignment horizontal="left"/>
    </xf>
    <xf numFmtId="0" fontId="6" fillId="0" borderId="0" xfId="49" applyFill="1" applyAlignment="1">
      <alignment horizontal="right"/>
    </xf>
    <xf numFmtId="0" fontId="14" fillId="0" borderId="0" xfId="49" applyFont="1" applyFill="1" applyAlignment="1">
      <alignment vertical="center"/>
    </xf>
    <xf numFmtId="0" fontId="14" fillId="0" borderId="12" xfId="49" applyFont="1" applyFill="1" applyBorder="1" applyAlignment="1">
      <alignment horizontal="center"/>
    </xf>
    <xf numFmtId="0" fontId="14" fillId="0" borderId="16" xfId="49" applyFont="1" applyFill="1" applyBorder="1" applyAlignment="1">
      <alignment horizontal="center"/>
    </xf>
    <xf numFmtId="0" fontId="14" fillId="0" borderId="27" xfId="49" applyFont="1" applyFill="1" applyBorder="1" applyAlignment="1">
      <alignment horizontal="center"/>
    </xf>
    <xf numFmtId="0" fontId="14" fillId="0" borderId="28" xfId="49" applyFont="1" applyFill="1" applyBorder="1" applyAlignment="1">
      <alignment horizontal="center"/>
    </xf>
    <xf numFmtId="0" fontId="14" fillId="0" borderId="29" xfId="49" applyFont="1" applyFill="1" applyBorder="1" applyAlignment="1">
      <alignment horizontal="center"/>
    </xf>
    <xf numFmtId="0" fontId="14" fillId="0" borderId="30" xfId="49" applyFont="1" applyFill="1" applyBorder="1" applyAlignment="1">
      <alignment horizontal="center"/>
    </xf>
    <xf numFmtId="0" fontId="14" fillId="0" borderId="31" xfId="49" applyFont="1" applyFill="1" applyBorder="1" applyAlignment="1">
      <alignment horizontal="center"/>
    </xf>
    <xf numFmtId="0" fontId="14" fillId="0" borderId="32" xfId="49" applyFont="1" applyFill="1" applyBorder="1" applyAlignment="1">
      <alignment horizontal="center"/>
    </xf>
    <xf numFmtId="0" fontId="32" fillId="0" borderId="17" xfId="49" applyFont="1" applyFill="1" applyBorder="1" applyAlignment="1">
      <alignment horizontal="center"/>
    </xf>
    <xf numFmtId="0" fontId="32" fillId="0" borderId="20" xfId="49" applyFont="1" applyFill="1" applyBorder="1" applyAlignment="1">
      <alignment horizontal="center"/>
    </xf>
    <xf numFmtId="0" fontId="32" fillId="0" borderId="22" xfId="49" applyFont="1" applyFill="1" applyBorder="1" applyAlignment="1">
      <alignment horizontal="center"/>
    </xf>
    <xf numFmtId="4" fontId="32" fillId="0" borderId="0" xfId="49" applyNumberFormat="1" applyFont="1" applyFill="1" applyAlignment="1"/>
    <xf numFmtId="4" fontId="32" fillId="0" borderId="23" xfId="49" applyNumberFormat="1" applyFont="1" applyFill="1" applyBorder="1" applyAlignment="1"/>
    <xf numFmtId="4" fontId="32" fillId="0" borderId="24" xfId="49" applyNumberFormat="1" applyFont="1" applyFill="1" applyBorder="1" applyAlignment="1"/>
    <xf numFmtId="4" fontId="32" fillId="0" borderId="25" xfId="49" applyNumberFormat="1" applyFont="1" applyFill="1" applyBorder="1" applyAlignment="1"/>
    <xf numFmtId="4" fontId="32" fillId="0" borderId="20" xfId="49" applyNumberFormat="1" applyFont="1" applyFill="1" applyBorder="1" applyAlignment="1"/>
    <xf numFmtId="4" fontId="32" fillId="0" borderId="21" xfId="49" applyNumberFormat="1" applyFont="1" applyFill="1" applyBorder="1" applyAlignment="1"/>
    <xf numFmtId="4" fontId="32" fillId="0" borderId="18" xfId="49" applyNumberFormat="1" applyFont="1" applyFill="1" applyBorder="1" applyAlignment="1"/>
    <xf numFmtId="4" fontId="32" fillId="0" borderId="22" xfId="49" applyNumberFormat="1" applyFont="1" applyFill="1" applyBorder="1" applyAlignment="1"/>
    <xf numFmtId="0" fontId="32" fillId="0" borderId="0" xfId="49" applyFont="1" applyFill="1" applyAlignment="1"/>
    <xf numFmtId="0" fontId="32" fillId="0" borderId="17" xfId="49" applyFont="1" applyFill="1" applyBorder="1" applyAlignment="1"/>
    <xf numFmtId="0" fontId="32" fillId="0" borderId="23" xfId="49" applyFont="1" applyFill="1" applyBorder="1" applyAlignment="1"/>
    <xf numFmtId="0" fontId="32" fillId="0" borderId="24" xfId="49" applyFont="1" applyFill="1" applyBorder="1" applyAlignment="1"/>
    <xf numFmtId="0" fontId="32" fillId="0" borderId="25" xfId="49" applyFont="1" applyFill="1" applyBorder="1" applyAlignment="1"/>
    <xf numFmtId="0" fontId="32" fillId="0" borderId="20" xfId="49" applyFont="1" applyFill="1" applyBorder="1" applyAlignment="1"/>
    <xf numFmtId="0" fontId="32" fillId="0" borderId="21" xfId="49" applyFont="1" applyFill="1" applyBorder="1" applyAlignment="1"/>
    <xf numFmtId="0" fontId="32" fillId="0" borderId="18" xfId="49" applyFont="1" applyFill="1" applyBorder="1" applyAlignment="1"/>
    <xf numFmtId="0" fontId="32" fillId="0" borderId="22" xfId="49" applyFont="1" applyFill="1" applyBorder="1" applyAlignment="1"/>
    <xf numFmtId="0" fontId="32" fillId="0" borderId="0" xfId="49" applyNumberFormat="1" applyFont="1" applyFill="1" applyAlignment="1">
      <alignment horizontal="left"/>
    </xf>
    <xf numFmtId="0" fontId="32" fillId="0" borderId="17" xfId="49" applyNumberFormat="1" applyFont="1" applyFill="1" applyBorder="1" applyAlignment="1">
      <alignment horizontal="right"/>
    </xf>
    <xf numFmtId="172" fontId="32" fillId="0" borderId="24" xfId="49" applyNumberFormat="1" applyFont="1" applyFill="1" applyBorder="1" applyAlignment="1">
      <alignment horizontal="right"/>
    </xf>
    <xf numFmtId="172" fontId="32" fillId="0" borderId="20" xfId="49" applyNumberFormat="1" applyFont="1" applyFill="1" applyBorder="1" applyAlignment="1"/>
    <xf numFmtId="172" fontId="32" fillId="0" borderId="21" xfId="49" applyNumberFormat="1" applyFont="1" applyFill="1" applyBorder="1" applyAlignment="1">
      <alignment horizontal="right"/>
    </xf>
    <xf numFmtId="172" fontId="32" fillId="0" borderId="18" xfId="49" applyNumberFormat="1" applyFont="1" applyFill="1" applyBorder="1" applyAlignment="1">
      <alignment horizontal="right"/>
    </xf>
    <xf numFmtId="172" fontId="31" fillId="0" borderId="24" xfId="49" applyNumberFormat="1" applyFont="1" applyFill="1" applyBorder="1" applyAlignment="1">
      <alignment horizontal="right"/>
    </xf>
    <xf numFmtId="172" fontId="32" fillId="0" borderId="17" xfId="49" applyNumberFormat="1" applyFont="1" applyFill="1" applyBorder="1" applyAlignment="1">
      <alignment horizontal="right"/>
    </xf>
    <xf numFmtId="0" fontId="31" fillId="0" borderId="17" xfId="49" applyNumberFormat="1" applyFont="1" applyFill="1" applyBorder="1" applyAlignment="1">
      <alignment horizontal="right"/>
    </xf>
    <xf numFmtId="0" fontId="32" fillId="0" borderId="17" xfId="49" applyNumberFormat="1" applyFont="1" applyFill="1" applyBorder="1" applyAlignment="1">
      <alignment horizontal="left"/>
    </xf>
    <xf numFmtId="0" fontId="31" fillId="0" borderId="17" xfId="49" applyFont="1" applyFill="1" applyBorder="1" applyAlignment="1"/>
    <xf numFmtId="172" fontId="31" fillId="0" borderId="25" xfId="49" applyNumberFormat="1" applyFont="1" applyFill="1" applyBorder="1" applyAlignment="1">
      <alignment horizontal="right"/>
    </xf>
    <xf numFmtId="169" fontId="32" fillId="0" borderId="0" xfId="49" applyNumberFormat="1" applyFont="1" applyFill="1" applyAlignment="1"/>
    <xf numFmtId="169" fontId="32" fillId="0" borderId="17" xfId="49" applyNumberFormat="1" applyFont="1" applyFill="1" applyBorder="1" applyAlignment="1"/>
    <xf numFmtId="172" fontId="32" fillId="0" borderId="23" xfId="49" applyNumberFormat="1" applyFont="1" applyFill="1" applyBorder="1" applyAlignment="1"/>
    <xf numFmtId="0" fontId="31" fillId="0" borderId="24" xfId="49" applyFont="1" applyFill="1" applyBorder="1" applyAlignment="1">
      <alignment horizontal="right"/>
    </xf>
    <xf numFmtId="0" fontId="31" fillId="0" borderId="17" xfId="49" applyFont="1" applyFill="1" applyBorder="1" applyAlignment="1">
      <alignment horizontal="right"/>
    </xf>
    <xf numFmtId="169" fontId="32" fillId="0" borderId="25" xfId="49" applyNumberFormat="1" applyFont="1" applyFill="1" applyBorder="1" applyAlignment="1"/>
    <xf numFmtId="0" fontId="31" fillId="0" borderId="20" xfId="49" applyFont="1" applyFill="1" applyBorder="1" applyAlignment="1">
      <alignment horizontal="right"/>
    </xf>
    <xf numFmtId="0" fontId="31" fillId="0" borderId="22" xfId="49" applyFont="1" applyFill="1" applyBorder="1" applyAlignment="1">
      <alignment horizontal="right"/>
    </xf>
    <xf numFmtId="172" fontId="14" fillId="0" borderId="22" xfId="49" quotePrefix="1" applyNumberFormat="1" applyFont="1" applyFill="1" applyBorder="1" applyAlignment="1">
      <alignment horizontal="center"/>
    </xf>
    <xf numFmtId="171" fontId="32" fillId="0" borderId="24" xfId="49" applyNumberFormat="1" applyFont="1" applyFill="1" applyBorder="1" applyAlignment="1"/>
    <xf numFmtId="0" fontId="32" fillId="0" borderId="13" xfId="49" applyFont="1" applyFill="1" applyBorder="1" applyAlignment="1">
      <alignment horizontal="left"/>
    </xf>
    <xf numFmtId="2" fontId="32" fillId="0" borderId="17" xfId="49" applyNumberFormat="1" applyFont="1" applyFill="1" applyBorder="1" applyAlignment="1">
      <alignment horizontal="right"/>
    </xf>
    <xf numFmtId="0" fontId="31" fillId="0" borderId="17" xfId="49" applyFont="1" applyFill="1" applyBorder="1"/>
    <xf numFmtId="0" fontId="31" fillId="0" borderId="13" xfId="49" applyFont="1" applyFill="1" applyBorder="1"/>
    <xf numFmtId="172" fontId="31" fillId="0" borderId="20" xfId="49" applyNumberFormat="1" applyFont="1" applyFill="1" applyBorder="1" applyAlignment="1"/>
    <xf numFmtId="172" fontId="32" fillId="0" borderId="22" xfId="49" applyNumberFormat="1" applyFont="1" applyFill="1" applyBorder="1" applyAlignment="1"/>
    <xf numFmtId="0" fontId="31" fillId="0" borderId="0" xfId="49" applyFont="1" applyFill="1"/>
    <xf numFmtId="171" fontId="32" fillId="0" borderId="17" xfId="49" applyNumberFormat="1" applyFont="1" applyFill="1" applyBorder="1" applyAlignment="1">
      <alignment horizontal="right"/>
    </xf>
    <xf numFmtId="167" fontId="32" fillId="0" borderId="23" xfId="49" applyNumberFormat="1" applyFont="1" applyFill="1" applyBorder="1" applyAlignment="1"/>
    <xf numFmtId="167" fontId="31" fillId="0" borderId="24" xfId="49" applyNumberFormat="1" applyFont="1" applyFill="1" applyBorder="1" applyAlignment="1"/>
    <xf numFmtId="167" fontId="32" fillId="0" borderId="25" xfId="49" applyNumberFormat="1" applyFont="1" applyFill="1" applyBorder="1" applyAlignment="1"/>
    <xf numFmtId="167" fontId="32" fillId="0" borderId="20" xfId="49" applyNumberFormat="1" applyFont="1" applyFill="1" applyBorder="1" applyAlignment="1"/>
    <xf numFmtId="167" fontId="32" fillId="0" borderId="0" xfId="49" applyNumberFormat="1" applyFont="1" applyFill="1" applyAlignment="1"/>
    <xf numFmtId="167" fontId="32" fillId="0" borderId="21" xfId="49" applyNumberFormat="1" applyFont="1" applyFill="1" applyBorder="1" applyAlignment="1"/>
    <xf numFmtId="167" fontId="32" fillId="0" borderId="18" xfId="49" applyNumberFormat="1" applyFont="1" applyFill="1" applyBorder="1" applyAlignment="1"/>
    <xf numFmtId="171" fontId="31" fillId="0" borderId="17" xfId="49" applyNumberFormat="1" applyFont="1" applyFill="1" applyBorder="1" applyAlignment="1">
      <alignment horizontal="right"/>
    </xf>
    <xf numFmtId="171" fontId="31" fillId="0" borderId="24" xfId="49" applyNumberFormat="1" applyFont="1" applyFill="1" applyBorder="1" applyAlignment="1"/>
    <xf numFmtId="171" fontId="32" fillId="0" borderId="25" xfId="49" applyNumberFormat="1" applyFont="1" applyFill="1" applyBorder="1" applyAlignment="1"/>
    <xf numFmtId="171" fontId="32" fillId="0" borderId="20" xfId="49" applyNumberFormat="1" applyFont="1" applyFill="1" applyBorder="1" applyAlignment="1"/>
    <xf numFmtId="171" fontId="32" fillId="0" borderId="0" xfId="49" applyNumberFormat="1" applyFont="1" applyFill="1" applyAlignment="1"/>
    <xf numFmtId="171" fontId="31" fillId="0" borderId="21" xfId="49" applyNumberFormat="1" applyFont="1" applyFill="1" applyBorder="1" applyAlignment="1"/>
    <xf numFmtId="171" fontId="32" fillId="0" borderId="18" xfId="49" applyNumberFormat="1" applyFont="1" applyFill="1" applyBorder="1" applyAlignment="1"/>
    <xf numFmtId="171" fontId="32" fillId="0" borderId="21" xfId="49" applyNumberFormat="1" applyFont="1" applyFill="1" applyBorder="1" applyAlignment="1"/>
    <xf numFmtId="0" fontId="14" fillId="0" borderId="0" xfId="49" applyFont="1" applyFill="1" applyAlignment="1">
      <alignment horizontal="right"/>
    </xf>
    <xf numFmtId="49" fontId="103"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104" fillId="0" borderId="0" xfId="3" applyFont="1" applyAlignment="1" applyProtection="1"/>
    <xf numFmtId="0" fontId="105" fillId="0" borderId="0" xfId="0" applyFont="1" applyAlignment="1">
      <alignment horizontal="right"/>
    </xf>
    <xf numFmtId="0" fontId="6" fillId="0" borderId="0" xfId="49" applyBorder="1" applyAlignment="1">
      <alignment horizontal="right"/>
    </xf>
    <xf numFmtId="0" fontId="23" fillId="0" borderId="0" xfId="0" applyFont="1" applyAlignment="1">
      <alignment horizontal="center"/>
    </xf>
    <xf numFmtId="0" fontId="36"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6" fillId="0" borderId="0" xfId="0" applyFont="1"/>
    <xf numFmtId="0" fontId="7" fillId="0" borderId="0" xfId="0" applyFont="1" applyBorder="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4" fontId="7" fillId="0" borderId="0" xfId="0" applyNumberFormat="1" applyFont="1" applyBorder="1"/>
    <xf numFmtId="0" fontId="0" fillId="0" borderId="0" xfId="0" applyFill="1"/>
    <xf numFmtId="4" fontId="6" fillId="0" borderId="0" xfId="0" applyNumberFormat="1" applyFont="1" applyBorder="1"/>
    <xf numFmtId="4" fontId="7" fillId="0" borderId="0" xfId="0" applyNumberFormat="1" applyFont="1" applyFill="1" applyBorder="1"/>
    <xf numFmtId="0" fontId="37" fillId="0" borderId="0" xfId="55" applyFont="1" applyBorder="1" applyProtection="1">
      <protection hidden="1"/>
    </xf>
    <xf numFmtId="0" fontId="6" fillId="0" borderId="0" xfId="55" applyFont="1" applyAlignment="1" applyProtection="1">
      <alignment horizontal="center"/>
      <protection hidden="1"/>
    </xf>
    <xf numFmtId="4" fontId="37" fillId="0" borderId="0" xfId="55" applyNumberFormat="1" applyFont="1" applyBorder="1" applyProtection="1">
      <protection hidden="1"/>
    </xf>
    <xf numFmtId="4" fontId="37"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53"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7"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0" fillId="0" borderId="0" xfId="0" applyBorder="1"/>
    <xf numFmtId="4" fontId="0" fillId="0" borderId="0" xfId="0" applyNumberFormat="1" applyFill="1"/>
    <xf numFmtId="0" fontId="32" fillId="0" borderId="0" xfId="0" applyFont="1" applyFill="1"/>
    <xf numFmtId="0" fontId="10" fillId="0" borderId="0" xfId="0" applyFont="1"/>
    <xf numFmtId="0" fontId="14" fillId="0" borderId="0" xfId="0" applyFont="1" applyBorder="1" applyAlignment="1">
      <alignment horizontal="center"/>
    </xf>
    <xf numFmtId="0" fontId="32" fillId="0" borderId="0" xfId="0" applyFont="1" applyBorder="1"/>
    <xf numFmtId="0" fontId="50" fillId="0" borderId="0" xfId="0" applyFont="1"/>
    <xf numFmtId="0" fontId="55" fillId="0" borderId="0" xfId="0" applyFont="1" applyBorder="1"/>
    <xf numFmtId="0" fontId="39" fillId="0" borderId="0" xfId="0" applyFont="1" applyBorder="1"/>
    <xf numFmtId="0" fontId="8" fillId="0" borderId="0" xfId="0" applyFont="1" applyBorder="1" applyAlignment="1">
      <alignment horizontal="right"/>
    </xf>
    <xf numFmtId="0" fontId="8" fillId="0" borderId="0" xfId="0" applyFont="1" applyBorder="1" applyAlignment="1">
      <alignment horizontal="center"/>
    </xf>
    <xf numFmtId="3" fontId="0" fillId="0" borderId="0" xfId="0" applyNumberFormat="1" applyBorder="1"/>
    <xf numFmtId="3" fontId="32" fillId="0" borderId="0" xfId="0" applyNumberFormat="1" applyFont="1" applyBorder="1"/>
    <xf numFmtId="3" fontId="8" fillId="0" borderId="0" xfId="0" applyNumberFormat="1" applyFont="1" applyBorder="1"/>
    <xf numFmtId="3" fontId="20" fillId="0" borderId="0" xfId="0" applyNumberFormat="1" applyFont="1" applyBorder="1"/>
    <xf numFmtId="0" fontId="32" fillId="0" borderId="0" xfId="0" applyNumberFormat="1" applyFont="1" applyBorder="1" applyAlignment="1">
      <alignment horizontal="left" vertical="top"/>
    </xf>
    <xf numFmtId="172" fontId="39" fillId="0" borderId="0" xfId="0" applyNumberFormat="1" applyFont="1" applyFill="1" applyBorder="1" applyAlignment="1">
      <alignment horizontal="left"/>
    </xf>
    <xf numFmtId="172" fontId="32" fillId="0" borderId="0" xfId="0" applyNumberFormat="1" applyFont="1" applyFill="1" applyBorder="1" applyAlignment="1">
      <alignment horizontal="right"/>
    </xf>
    <xf numFmtId="172" fontId="0" fillId="0" borderId="0" xfId="0" applyNumberFormat="1" applyBorder="1"/>
    <xf numFmtId="4" fontId="0" fillId="0" borderId="0" xfId="0" applyNumberFormat="1" applyBorder="1"/>
    <xf numFmtId="0" fontId="7" fillId="0" borderId="0" xfId="0" applyFont="1" applyBorder="1" applyAlignment="1">
      <alignment horizontal="right"/>
    </xf>
    <xf numFmtId="0" fontId="22" fillId="0" borderId="0" xfId="0" applyFont="1" applyBorder="1"/>
    <xf numFmtId="0" fontId="31" fillId="0" borderId="0" xfId="0" applyFont="1" applyBorder="1"/>
    <xf numFmtId="172" fontId="22" fillId="0" borderId="0" xfId="0" applyNumberFormat="1" applyFont="1" applyBorder="1"/>
    <xf numFmtId="0" fontId="22" fillId="0" borderId="0" xfId="0" applyFont="1"/>
    <xf numFmtId="0" fontId="0" fillId="0" borderId="0" xfId="0" applyBorder="1" applyAlignment="1">
      <alignment horizontal="center"/>
    </xf>
    <xf numFmtId="0" fontId="32" fillId="0" borderId="0" xfId="0" applyFont="1" applyFill="1" applyBorder="1"/>
    <xf numFmtId="0" fontId="7" fillId="0" borderId="0" xfId="0" applyFont="1" applyFill="1" applyBorder="1" applyAlignment="1">
      <alignment horizontal="right"/>
    </xf>
    <xf numFmtId="0" fontId="32" fillId="0" borderId="0" xfId="0" applyFont="1"/>
    <xf numFmtId="0" fontId="0" fillId="0" borderId="0" xfId="0" applyFill="1" applyBorder="1"/>
    <xf numFmtId="0" fontId="0" fillId="0" borderId="0" xfId="0" applyBorder="1" applyAlignment="1">
      <alignment horizontal="right"/>
    </xf>
    <xf numFmtId="172" fontId="57" fillId="0" borderId="0" xfId="0" applyNumberFormat="1" applyFont="1" applyFill="1" applyBorder="1"/>
    <xf numFmtId="172" fontId="56" fillId="0" borderId="0" xfId="0" applyNumberFormat="1" applyFont="1" applyFill="1" applyBorder="1"/>
    <xf numFmtId="171" fontId="0" fillId="0" borderId="0" xfId="0" applyNumberFormat="1" applyBorder="1"/>
    <xf numFmtId="0" fontId="55" fillId="0" borderId="0" xfId="0" applyFont="1" applyBorder="1" applyAlignment="1">
      <alignment horizontal="right"/>
    </xf>
    <xf numFmtId="3" fontId="0" fillId="0" borderId="0" xfId="0" applyNumberFormat="1" applyBorder="1" applyAlignment="1">
      <alignment horizontal="right"/>
    </xf>
    <xf numFmtId="3" fontId="7" fillId="0" borderId="0" xfId="0" applyNumberFormat="1" applyFont="1" applyFill="1" applyBorder="1"/>
    <xf numFmtId="3" fontId="0" fillId="0" borderId="0" xfId="0" applyNumberFormat="1"/>
    <xf numFmtId="166" fontId="20" fillId="0" borderId="0" xfId="0" applyNumberFormat="1" applyFont="1" applyBorder="1"/>
    <xf numFmtId="172" fontId="8" fillId="0" borderId="0" xfId="0" applyNumberFormat="1" applyFont="1" applyFill="1" applyBorder="1" applyAlignment="1">
      <alignment horizontal="left"/>
    </xf>
    <xf numFmtId="172" fontId="0" fillId="0" borderId="0" xfId="0" applyNumberFormat="1" applyBorder="1" applyAlignment="1">
      <alignment horizontal="right"/>
    </xf>
    <xf numFmtId="172" fontId="0" fillId="0" borderId="0" xfId="0" applyNumberFormat="1" applyFill="1" applyBorder="1" applyAlignment="1">
      <alignment horizontal="right"/>
    </xf>
    <xf numFmtId="0" fontId="5" fillId="0" borderId="0" xfId="0" applyFont="1" applyBorder="1"/>
    <xf numFmtId="4" fontId="10" fillId="0" borderId="0" xfId="0" applyNumberFormat="1" applyFont="1" applyBorder="1"/>
    <xf numFmtId="169" fontId="58" fillId="0" borderId="0" xfId="0" applyNumberFormat="1" applyFont="1" applyBorder="1"/>
    <xf numFmtId="0" fontId="13" fillId="0" borderId="0" xfId="0" applyFont="1"/>
    <xf numFmtId="0" fontId="0" fillId="0" borderId="0" xfId="0" applyAlignment="1">
      <alignment horizontal="right"/>
    </xf>
    <xf numFmtId="0" fontId="13" fillId="0" borderId="0" xfId="0" applyFont="1" applyAlignment="1">
      <alignment horizontal="center"/>
    </xf>
    <xf numFmtId="0" fontId="13" fillId="0" borderId="0" xfId="0" applyFont="1" applyFill="1" applyBorder="1" applyAlignment="1">
      <alignment horizontal="center"/>
    </xf>
    <xf numFmtId="0" fontId="32" fillId="0" borderId="0" xfId="0" applyFont="1" applyAlignment="1">
      <alignment horizontal="right"/>
    </xf>
    <xf numFmtId="0" fontId="12" fillId="0" borderId="0" xfId="0" applyFont="1" applyFill="1" applyBorder="1" applyAlignment="1">
      <alignment horizontal="center"/>
    </xf>
    <xf numFmtId="0" fontId="59" fillId="0" borderId="0" xfId="0" applyFont="1" applyFill="1" applyAlignment="1">
      <alignment horizontal="center"/>
    </xf>
    <xf numFmtId="0" fontId="8" fillId="0" borderId="0" xfId="0" applyFont="1" applyFill="1" applyAlignment="1">
      <alignment horizontal="center"/>
    </xf>
    <xf numFmtId="3" fontId="20" fillId="0" borderId="0" xfId="0" applyNumberFormat="1" applyFont="1" applyFill="1"/>
    <xf numFmtId="4" fontId="20" fillId="0" borderId="0" xfId="0" applyNumberFormat="1" applyFont="1" applyFill="1"/>
    <xf numFmtId="3" fontId="60" fillId="0" borderId="0" xfId="0" applyNumberFormat="1" applyFont="1" applyFill="1"/>
    <xf numFmtId="0" fontId="0" fillId="0" borderId="0" xfId="0" applyFill="1" applyAlignment="1">
      <alignment horizontal="center"/>
    </xf>
    <xf numFmtId="4" fontId="23" fillId="0" borderId="0" xfId="0" applyNumberFormat="1" applyFont="1" applyBorder="1"/>
    <xf numFmtId="172" fontId="7" fillId="0" borderId="0" xfId="0" applyNumberFormat="1" applyFont="1" applyBorder="1"/>
    <xf numFmtId="0" fontId="32" fillId="0" borderId="0" xfId="0" applyNumberFormat="1" applyFont="1" applyFill="1" applyAlignment="1">
      <alignment horizontal="left" vertical="top"/>
    </xf>
    <xf numFmtId="169" fontId="0" fillId="0" borderId="0" xfId="0" applyNumberFormat="1" applyBorder="1"/>
    <xf numFmtId="169" fontId="0" fillId="0" borderId="0" xfId="0" applyNumberFormat="1" applyFill="1"/>
    <xf numFmtId="3" fontId="0" fillId="0" borderId="0" xfId="0" applyNumberFormat="1" applyFill="1"/>
    <xf numFmtId="172" fontId="0" fillId="0" borderId="0" xfId="0" applyNumberFormat="1" applyFill="1"/>
    <xf numFmtId="4" fontId="10" fillId="0" borderId="0" xfId="0" applyNumberFormat="1" applyFont="1" applyFill="1"/>
    <xf numFmtId="174" fontId="0" fillId="0" borderId="0" xfId="0" applyNumberFormat="1" applyBorder="1"/>
    <xf numFmtId="174" fontId="0" fillId="0" borderId="0" xfId="0" applyNumberFormat="1" applyFill="1"/>
    <xf numFmtId="169" fontId="58" fillId="0" borderId="0" xfId="0" applyNumberFormat="1" applyFont="1" applyFill="1"/>
    <xf numFmtId="0" fontId="35" fillId="0" borderId="0" xfId="55" applyFont="1" applyBorder="1" applyProtection="1">
      <protection hidden="1"/>
    </xf>
    <xf numFmtId="0" fontId="34" fillId="0" borderId="0" xfId="55" applyFont="1" applyProtection="1">
      <protection hidden="1"/>
    </xf>
    <xf numFmtId="0" fontId="34" fillId="0" borderId="0" xfId="55" applyFont="1" applyAlignment="1" applyProtection="1">
      <alignment horizontal="center"/>
      <protection hidden="1"/>
    </xf>
    <xf numFmtId="4" fontId="34" fillId="0" borderId="0" xfId="55" applyNumberFormat="1" applyFont="1" applyProtection="1">
      <protection hidden="1"/>
    </xf>
    <xf numFmtId="0" fontId="14" fillId="33" borderId="0" xfId="55" applyFont="1" applyFill="1" applyProtection="1">
      <protection hidden="1"/>
    </xf>
    <xf numFmtId="0" fontId="14" fillId="33" borderId="0" xfId="55" applyFont="1" applyFill="1" applyAlignment="1" applyProtection="1">
      <alignment horizontal="center"/>
      <protection hidden="1"/>
    </xf>
    <xf numFmtId="0" fontId="34" fillId="0" borderId="0" xfId="55" applyFont="1" applyBorder="1" applyProtection="1">
      <protection hidden="1"/>
    </xf>
    <xf numFmtId="0" fontId="51" fillId="33" borderId="0" xfId="55" applyFont="1" applyFill="1" applyProtection="1">
      <protection hidden="1"/>
    </xf>
    <xf numFmtId="0" fontId="62" fillId="0" borderId="0" xfId="55" applyFont="1" applyAlignment="1" applyProtection="1">
      <alignment horizontal="center"/>
      <protection hidden="1"/>
    </xf>
    <xf numFmtId="0" fontId="62" fillId="0" borderId="0" xfId="55" applyFont="1" applyProtection="1">
      <protection hidden="1"/>
    </xf>
    <xf numFmtId="0" fontId="62" fillId="0" borderId="0" xfId="55" applyFont="1" applyBorder="1" applyProtection="1">
      <protection hidden="1"/>
    </xf>
    <xf numFmtId="4" fontId="62" fillId="0" borderId="0" xfId="55" applyNumberFormat="1" applyFont="1" applyProtection="1">
      <protection hidden="1"/>
    </xf>
    <xf numFmtId="0" fontId="48" fillId="0" borderId="0" xfId="55" applyFont="1" applyBorder="1" applyProtection="1">
      <protection hidden="1"/>
    </xf>
    <xf numFmtId="0" fontId="32" fillId="33" borderId="0" xfId="0" applyFont="1" applyFill="1"/>
    <xf numFmtId="0" fontId="14" fillId="33" borderId="0" xfId="0" applyFont="1" applyFill="1"/>
    <xf numFmtId="0" fontId="14" fillId="0" borderId="0" xfId="55" applyFont="1" applyFill="1" applyProtection="1">
      <protection hidden="1"/>
    </xf>
    <xf numFmtId="0" fontId="32" fillId="33" borderId="0" xfId="49" applyFont="1" applyFill="1"/>
    <xf numFmtId="0" fontId="32" fillId="33" borderId="0" xfId="49" applyFont="1" applyFill="1" applyAlignment="1">
      <alignment horizontal="right"/>
    </xf>
    <xf numFmtId="0" fontId="32" fillId="33" borderId="0" xfId="0" applyFont="1" applyFill="1" applyAlignment="1">
      <alignment horizontal="right"/>
    </xf>
    <xf numFmtId="0" fontId="65" fillId="0" borderId="0" xfId="0" applyFont="1" applyAlignment="1">
      <alignment horizontal="left"/>
    </xf>
    <xf numFmtId="0" fontId="9" fillId="0" borderId="0" xfId="3" applyFont="1" applyBorder="1" applyAlignment="1" applyProtection="1"/>
    <xf numFmtId="0" fontId="12" fillId="33" borderId="0" xfId="55" applyFont="1" applyFill="1" applyProtection="1">
      <protection hidden="1"/>
    </xf>
    <xf numFmtId="0" fontId="12" fillId="33" borderId="0" xfId="55" applyFont="1" applyFill="1" applyAlignment="1" applyProtection="1">
      <alignment horizontal="center"/>
      <protection hidden="1"/>
    </xf>
    <xf numFmtId="0" fontId="69" fillId="0" borderId="0" xfId="55" applyFont="1" applyProtection="1">
      <protection hidden="1"/>
    </xf>
    <xf numFmtId="0" fontId="70" fillId="33" borderId="0" xfId="0" applyFont="1" applyFill="1"/>
    <xf numFmtId="0" fontId="70" fillId="0" borderId="0" xfId="0" applyFont="1"/>
    <xf numFmtId="0" fontId="12" fillId="33" borderId="0" xfId="0" applyFont="1" applyFill="1"/>
    <xf numFmtId="0" fontId="70" fillId="0" borderId="0" xfId="49" applyFont="1"/>
    <xf numFmtId="0" fontId="70" fillId="33" borderId="0" xfId="49" applyFont="1" applyFill="1"/>
    <xf numFmtId="0" fontId="70" fillId="0" borderId="0" xfId="49" applyFont="1" applyFill="1"/>
    <xf numFmtId="0" fontId="70" fillId="33" borderId="0" xfId="49" applyFont="1" applyFill="1" applyAlignment="1">
      <alignment horizontal="right"/>
    </xf>
    <xf numFmtId="0" fontId="70" fillId="33" borderId="0" xfId="0" applyFont="1" applyFill="1" applyAlignment="1">
      <alignment horizontal="right"/>
    </xf>
    <xf numFmtId="0" fontId="6" fillId="0" borderId="0" xfId="49" applyBorder="1" applyAlignment="1">
      <alignment vertical="top" wrapText="1"/>
    </xf>
    <xf numFmtId="0" fontId="0" fillId="33" borderId="0" xfId="0" applyFill="1"/>
    <xf numFmtId="0" fontId="0" fillId="0" borderId="65" xfId="0" applyBorder="1"/>
    <xf numFmtId="0" fontId="73" fillId="33" borderId="0" xfId="55" applyFont="1" applyFill="1" applyProtection="1">
      <protection hidden="1"/>
    </xf>
    <xf numFmtId="0" fontId="73" fillId="33" borderId="0" xfId="0" applyFont="1" applyFill="1"/>
    <xf numFmtId="0" fontId="74" fillId="33" borderId="0" xfId="0" applyFont="1"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3" borderId="0" xfId="55" applyFont="1" applyFill="1" applyBorder="1" applyProtection="1">
      <protection hidden="1"/>
    </xf>
    <xf numFmtId="0" fontId="14" fillId="33" borderId="0" xfId="55" applyFont="1" applyFill="1" applyBorder="1" applyProtection="1">
      <protection hidden="1"/>
    </xf>
    <xf numFmtId="0" fontId="8" fillId="0" borderId="0" xfId="49" applyFont="1" applyFill="1" applyBorder="1" applyAlignment="1">
      <alignment horizontal="left" vertical="center"/>
    </xf>
    <xf numFmtId="0" fontId="7" fillId="0" borderId="0" xfId="0" applyFont="1" applyBorder="1" applyAlignment="1">
      <alignment horizontal="center"/>
    </xf>
    <xf numFmtId="0" fontId="0" fillId="0" borderId="0" xfId="0" applyFont="1" applyFill="1" applyBorder="1"/>
    <xf numFmtId="0" fontId="14" fillId="0" borderId="0" xfId="0" applyFont="1" applyFill="1"/>
    <xf numFmtId="0" fontId="6" fillId="0" borderId="0" xfId="49" applyFill="1" applyBorder="1"/>
    <xf numFmtId="0" fontId="32" fillId="0" borderId="69" xfId="0" applyFont="1" applyBorder="1"/>
    <xf numFmtId="0" fontId="69" fillId="33" borderId="0" xfId="55" applyFont="1" applyFill="1" applyProtection="1">
      <protection hidden="1"/>
    </xf>
    <xf numFmtId="0" fontId="34" fillId="33" borderId="0" xfId="55" applyFont="1" applyFill="1" applyProtection="1">
      <protection hidden="1"/>
    </xf>
    <xf numFmtId="0" fontId="12" fillId="0" borderId="0" xfId="49" applyFont="1"/>
    <xf numFmtId="0" fontId="7" fillId="0" borderId="0" xfId="55" applyFont="1" applyFill="1" applyProtection="1">
      <protection hidden="1"/>
    </xf>
    <xf numFmtId="0" fontId="14" fillId="0" borderId="65" xfId="49" applyFont="1" applyFill="1" applyBorder="1" applyAlignment="1">
      <alignment horizontal="center" vertical="center"/>
    </xf>
    <xf numFmtId="0" fontId="14" fillId="0" borderId="64" xfId="49" applyFont="1" applyFill="1" applyBorder="1" applyAlignment="1">
      <alignment horizontal="center" vertical="center"/>
    </xf>
    <xf numFmtId="0" fontId="14" fillId="0" borderId="5" xfId="49" applyFont="1" applyFill="1" applyBorder="1" applyAlignment="1">
      <alignment horizontal="center"/>
    </xf>
    <xf numFmtId="0" fontId="14" fillId="0" borderId="75" xfId="49" applyFont="1" applyFill="1" applyBorder="1" applyAlignment="1">
      <alignment horizontal="center" vertical="center"/>
    </xf>
    <xf numFmtId="0" fontId="14" fillId="0" borderId="76" xfId="49" applyFont="1" applyFill="1" applyBorder="1" applyAlignment="1">
      <alignment horizontal="center" vertical="center" wrapText="1"/>
    </xf>
    <xf numFmtId="0" fontId="14" fillId="0" borderId="77" xfId="49" applyFont="1" applyFill="1" applyBorder="1" applyAlignment="1">
      <alignment horizontal="center" vertical="center" wrapText="1"/>
    </xf>
    <xf numFmtId="0" fontId="14" fillId="0" borderId="78" xfId="49" applyFont="1" applyFill="1" applyBorder="1" applyAlignment="1">
      <alignment horizontal="center" vertical="center" wrapText="1"/>
    </xf>
    <xf numFmtId="0" fontId="14" fillId="0" borderId="64" xfId="49" applyFont="1" applyFill="1" applyBorder="1" applyAlignment="1">
      <alignment horizontal="center" vertical="center" wrapText="1"/>
    </xf>
    <xf numFmtId="0" fontId="14" fillId="0" borderId="79" xfId="49" applyFont="1" applyFill="1" applyBorder="1" applyAlignment="1">
      <alignment horizontal="center" vertical="center"/>
    </xf>
    <xf numFmtId="0" fontId="14" fillId="0" borderId="80" xfId="49" applyFont="1" applyFill="1" applyBorder="1" applyAlignment="1">
      <alignment horizontal="center" vertical="center" wrapText="1"/>
    </xf>
    <xf numFmtId="0" fontId="14" fillId="0" borderId="45" xfId="49" applyFont="1" applyFill="1" applyBorder="1" applyAlignment="1">
      <alignment horizontal="center" vertical="center"/>
    </xf>
    <xf numFmtId="0" fontId="7" fillId="0" borderId="42" xfId="49" applyFont="1" applyFill="1" applyBorder="1" applyAlignment="1">
      <alignment horizontal="center"/>
    </xf>
    <xf numFmtId="0" fontId="14" fillId="0" borderId="6" xfId="49" applyFont="1" applyFill="1" applyBorder="1" applyAlignment="1">
      <alignment horizontal="center" vertical="center" wrapText="1"/>
    </xf>
    <xf numFmtId="0" fontId="13" fillId="0" borderId="42" xfId="49" applyFont="1" applyFill="1" applyBorder="1" applyAlignment="1">
      <alignment horizontal="right"/>
    </xf>
    <xf numFmtId="0" fontId="12" fillId="0" borderId="0" xfId="49" applyFont="1" applyFill="1" applyBorder="1"/>
    <xf numFmtId="0" fontId="14" fillId="0" borderId="5" xfId="49" applyFont="1" applyFill="1" applyBorder="1" applyAlignment="1">
      <alignment horizontal="center" vertical="center" wrapText="1"/>
    </xf>
    <xf numFmtId="0" fontId="31" fillId="0" borderId="18" xfId="49" applyFont="1" applyFill="1" applyBorder="1" applyAlignment="1">
      <alignment horizontal="center"/>
    </xf>
    <xf numFmtId="170" fontId="31" fillId="0" borderId="18" xfId="7" applyNumberFormat="1" applyFont="1" applyFill="1" applyBorder="1" applyAlignment="1">
      <alignment horizontal="center"/>
    </xf>
    <xf numFmtId="0" fontId="21" fillId="0" borderId="18" xfId="49" applyFont="1" applyFill="1" applyBorder="1" applyAlignment="1">
      <alignment horizontal="center"/>
    </xf>
    <xf numFmtId="0" fontId="43" fillId="0" borderId="18" xfId="49" applyFont="1" applyFill="1" applyBorder="1" applyAlignment="1">
      <alignment horizontal="center"/>
    </xf>
    <xf numFmtId="0" fontId="42" fillId="0" borderId="18" xfId="49" applyFont="1" applyFill="1" applyBorder="1" applyAlignment="1">
      <alignment horizontal="center"/>
    </xf>
    <xf numFmtId="0" fontId="21" fillId="0" borderId="26" xfId="49" applyFont="1" applyFill="1" applyBorder="1" applyAlignment="1">
      <alignment horizontal="center"/>
    </xf>
    <xf numFmtId="0" fontId="14" fillId="0" borderId="15" xfId="49" applyFont="1" applyFill="1" applyBorder="1" applyAlignment="1">
      <alignment horizontal="right"/>
    </xf>
    <xf numFmtId="0" fontId="32" fillId="0" borderId="18" xfId="49" applyFont="1" applyFill="1" applyBorder="1" applyAlignment="1">
      <alignment horizontal="right"/>
    </xf>
    <xf numFmtId="0" fontId="39" fillId="0" borderId="18" xfId="49" applyFont="1" applyFill="1" applyBorder="1" applyAlignment="1">
      <alignment horizontal="right"/>
    </xf>
    <xf numFmtId="0" fontId="31" fillId="0" borderId="18" xfId="49" applyFont="1" applyFill="1" applyBorder="1" applyAlignment="1">
      <alignment horizontal="right"/>
    </xf>
    <xf numFmtId="0" fontId="77" fillId="0" borderId="0" xfId="0" applyFont="1"/>
    <xf numFmtId="0" fontId="24" fillId="0" borderId="0" xfId="0" applyFont="1"/>
    <xf numFmtId="0" fontId="78" fillId="0" borderId="0" xfId="49" applyFont="1" applyBorder="1" applyAlignment="1">
      <alignment horizontal="center"/>
    </xf>
    <xf numFmtId="0" fontId="0" fillId="0" borderId="84" xfId="49" applyFont="1" applyBorder="1"/>
    <xf numFmtId="0" fontId="0" fillId="0" borderId="90" xfId="49" applyFont="1" applyBorder="1"/>
    <xf numFmtId="0" fontId="0" fillId="0" borderId="0" xfId="49" applyFont="1"/>
    <xf numFmtId="0" fontId="0" fillId="0" borderId="86" xfId="49" applyFont="1" applyBorder="1"/>
    <xf numFmtId="49" fontId="30" fillId="0" borderId="87" xfId="49" applyNumberFormat="1" applyFont="1" applyBorder="1" applyAlignment="1">
      <alignment horizontal="right"/>
    </xf>
    <xf numFmtId="0" fontId="0" fillId="0" borderId="85" xfId="49" applyFont="1" applyBorder="1"/>
    <xf numFmtId="49" fontId="30" fillId="0" borderId="0" xfId="49" applyNumberFormat="1" applyFont="1" applyBorder="1" applyAlignment="1">
      <alignment horizontal="right"/>
    </xf>
    <xf numFmtId="0" fontId="0" fillId="0" borderId="0" xfId="49" applyFont="1" applyBorder="1"/>
    <xf numFmtId="0" fontId="19" fillId="0" borderId="100" xfId="49" applyFont="1" applyBorder="1"/>
    <xf numFmtId="49" fontId="30" fillId="0" borderId="101" xfId="49" applyNumberFormat="1" applyFont="1" applyBorder="1" applyAlignment="1">
      <alignment horizontal="right"/>
    </xf>
    <xf numFmtId="49" fontId="30" fillId="0" borderId="0" xfId="49" applyNumberFormat="1" applyFont="1" applyAlignment="1">
      <alignment horizontal="right"/>
    </xf>
    <xf numFmtId="0" fontId="19" fillId="0" borderId="0" xfId="49" applyFont="1"/>
    <xf numFmtId="0" fontId="0" fillId="0" borderId="103" xfId="0" applyBorder="1"/>
    <xf numFmtId="0" fontId="0" fillId="0" borderId="87" xfId="0" applyBorder="1"/>
    <xf numFmtId="0" fontId="0" fillId="0" borderId="85" xfId="0" applyBorder="1"/>
    <xf numFmtId="0" fontId="19" fillId="0" borderId="0" xfId="0" applyFont="1" applyBorder="1" applyAlignment="1">
      <alignment horizontal="right"/>
    </xf>
    <xf numFmtId="0" fontId="0" fillId="0" borderId="0" xfId="0" applyFont="1" applyFill="1"/>
    <xf numFmtId="4" fontId="14" fillId="0" borderId="0" xfId="49" applyNumberFormat="1" applyFont="1" applyBorder="1"/>
    <xf numFmtId="4" fontId="14" fillId="0" borderId="0" xfId="49" applyNumberFormat="1" applyFont="1" applyFill="1" applyBorder="1"/>
    <xf numFmtId="0" fontId="14" fillId="0" borderId="0" xfId="56" applyFont="1" applyFill="1" applyBorder="1" applyAlignment="1">
      <alignment horizontal="left" vertical="center"/>
    </xf>
    <xf numFmtId="0" fontId="85" fillId="0" borderId="90" xfId="49" applyFont="1" applyBorder="1" applyAlignment="1">
      <alignment horizontal="center"/>
    </xf>
    <xf numFmtId="0" fontId="85" fillId="0" borderId="87" xfId="49" applyFont="1" applyBorder="1" applyAlignment="1">
      <alignment horizontal="center"/>
    </xf>
    <xf numFmtId="0" fontId="85" fillId="0" borderId="86" xfId="49" applyFont="1" applyBorder="1" applyAlignment="1">
      <alignment horizontal="center"/>
    </xf>
    <xf numFmtId="0" fontId="85" fillId="0" borderId="98" xfId="49" applyFont="1" applyBorder="1" applyAlignment="1">
      <alignment horizontal="center"/>
    </xf>
    <xf numFmtId="0" fontId="85" fillId="0" borderId="86" xfId="49" applyFont="1" applyFill="1" applyBorder="1" applyAlignment="1">
      <alignment horizontal="center"/>
    </xf>
    <xf numFmtId="0" fontId="85" fillId="0" borderId="87" xfId="49" applyFont="1" applyFill="1" applyBorder="1" applyAlignment="1">
      <alignment horizontal="center"/>
    </xf>
    <xf numFmtId="0" fontId="85" fillId="0" borderId="98" xfId="49" applyFont="1" applyFill="1" applyBorder="1" applyAlignment="1">
      <alignment horizontal="center"/>
    </xf>
    <xf numFmtId="0" fontId="85" fillId="0" borderId="0" xfId="49" applyFont="1" applyAlignment="1">
      <alignment horizontal="right"/>
    </xf>
    <xf numFmtId="0" fontId="85" fillId="0" borderId="0" xfId="49" applyFont="1"/>
    <xf numFmtId="0" fontId="24" fillId="0" borderId="0" xfId="49" applyFont="1" applyAlignment="1">
      <alignment horizontal="right"/>
    </xf>
    <xf numFmtId="0" fontId="38" fillId="0" borderId="0" xfId="49" applyFont="1"/>
    <xf numFmtId="0" fontId="0" fillId="0" borderId="128" xfId="0" applyFont="1" applyFill="1" applyBorder="1"/>
    <xf numFmtId="0" fontId="0" fillId="0" borderId="133" xfId="0" applyFont="1" applyFill="1" applyBorder="1"/>
    <xf numFmtId="0" fontId="0" fillId="0" borderId="131" xfId="0" applyFont="1" applyFill="1" applyBorder="1"/>
    <xf numFmtId="0" fontId="0" fillId="0" borderId="0" xfId="49" applyFont="1" applyAlignment="1"/>
    <xf numFmtId="0" fontId="0" fillId="0" borderId="129" xfId="0" applyFont="1" applyFill="1" applyBorder="1"/>
    <xf numFmtId="0" fontId="0" fillId="0" borderId="115" xfId="0" applyFont="1" applyFill="1" applyBorder="1"/>
    <xf numFmtId="0" fontId="0" fillId="0" borderId="89" xfId="0" applyFont="1" applyFill="1" applyBorder="1"/>
    <xf numFmtId="3" fontId="0" fillId="0" borderId="104" xfId="0" applyNumberFormat="1" applyFont="1" applyFill="1" applyBorder="1"/>
    <xf numFmtId="3" fontId="0" fillId="0" borderId="105" xfId="0" applyNumberFormat="1" applyFont="1" applyFill="1" applyBorder="1"/>
    <xf numFmtId="3" fontId="0" fillId="0" borderId="106" xfId="0" applyNumberFormat="1" applyFont="1" applyFill="1" applyBorder="1"/>
    <xf numFmtId="3" fontId="0" fillId="0" borderId="0" xfId="0" applyNumberFormat="1" applyFont="1" applyFill="1" applyBorder="1"/>
    <xf numFmtId="0" fontId="19" fillId="0" borderId="128" xfId="0" applyFont="1" applyFill="1" applyBorder="1" applyAlignment="1">
      <alignment horizontal="center"/>
    </xf>
    <xf numFmtId="3" fontId="19" fillId="0" borderId="107" xfId="0" applyNumberFormat="1" applyFont="1" applyFill="1" applyBorder="1" applyAlignment="1">
      <alignment horizontal="center"/>
    </xf>
    <xf numFmtId="3" fontId="19" fillId="0" borderId="99" xfId="0" applyNumberFormat="1" applyFont="1" applyFill="1" applyBorder="1" applyAlignment="1">
      <alignment horizontal="center"/>
    </xf>
    <xf numFmtId="3" fontId="19" fillId="0" borderId="108" xfId="0" applyNumberFormat="1" applyFont="1" applyFill="1" applyBorder="1" applyAlignment="1">
      <alignment horizontal="center"/>
    </xf>
    <xf numFmtId="0" fontId="0" fillId="0" borderId="0" xfId="0" applyFont="1" applyFill="1" applyBorder="1" applyAlignment="1">
      <alignment horizontal="center"/>
    </xf>
    <xf numFmtId="3" fontId="0" fillId="0" borderId="0" xfId="0" applyNumberFormat="1" applyFont="1" applyFill="1" applyBorder="1" applyAlignment="1">
      <alignment horizontal="center"/>
    </xf>
    <xf numFmtId="3" fontId="0" fillId="0" borderId="107" xfId="0" applyNumberFormat="1" applyFont="1" applyFill="1" applyBorder="1" applyAlignment="1">
      <alignment horizontal="center"/>
    </xf>
    <xf numFmtId="3" fontId="0" fillId="0" borderId="99" xfId="0" applyNumberFormat="1" applyFont="1" applyFill="1" applyBorder="1" applyAlignment="1">
      <alignment horizontal="center"/>
    </xf>
    <xf numFmtId="3" fontId="0" fillId="0" borderId="108" xfId="0" applyNumberFormat="1" applyFont="1" applyFill="1" applyBorder="1" applyAlignment="1">
      <alignment horizontal="center"/>
    </xf>
    <xf numFmtId="3" fontId="0" fillId="0" borderId="140" xfId="0" applyNumberFormat="1" applyFont="1" applyFill="1" applyBorder="1"/>
    <xf numFmtId="3" fontId="0" fillId="0" borderId="102" xfId="0" applyNumberFormat="1" applyFont="1" applyFill="1" applyBorder="1"/>
    <xf numFmtId="3" fontId="0" fillId="0" borderId="125" xfId="0" applyNumberFormat="1" applyFont="1" applyFill="1" applyBorder="1"/>
    <xf numFmtId="3" fontId="0" fillId="0" borderId="126" xfId="0" applyNumberFormat="1" applyFont="1" applyFill="1" applyBorder="1"/>
    <xf numFmtId="3" fontId="0" fillId="0" borderId="94" xfId="0" applyNumberFormat="1" applyFont="1" applyFill="1" applyBorder="1"/>
    <xf numFmtId="3" fontId="0" fillId="0" borderId="124" xfId="0" applyNumberFormat="1" applyFont="1" applyFill="1" applyBorder="1"/>
    <xf numFmtId="0" fontId="87" fillId="0" borderId="128" xfId="0" applyFont="1" applyFill="1" applyBorder="1" applyAlignment="1">
      <alignment horizontal="center"/>
    </xf>
    <xf numFmtId="3" fontId="0" fillId="0" borderId="107" xfId="0" applyNumberFormat="1" applyFont="1" applyFill="1" applyBorder="1"/>
    <xf numFmtId="3" fontId="0" fillId="0" borderId="99" xfId="0" applyNumberFormat="1" applyFont="1" applyFill="1" applyBorder="1"/>
    <xf numFmtId="3" fontId="0" fillId="0" borderId="108" xfId="0" applyNumberFormat="1" applyFont="1" applyFill="1" applyBorder="1"/>
    <xf numFmtId="0" fontId="0" fillId="0" borderId="128" xfId="0" applyFont="1" applyFill="1" applyBorder="1" applyAlignment="1">
      <alignment wrapText="1"/>
    </xf>
    <xf numFmtId="0" fontId="0" fillId="0" borderId="0" xfId="0" applyFont="1" applyFill="1" applyBorder="1" applyAlignment="1">
      <alignment wrapText="1"/>
    </xf>
    <xf numFmtId="0" fontId="19" fillId="0" borderId="149" xfId="0" applyFont="1" applyFill="1" applyBorder="1" applyAlignment="1">
      <alignment wrapText="1"/>
    </xf>
    <xf numFmtId="4" fontId="0" fillId="0" borderId="139" xfId="0" applyNumberFormat="1" applyFont="1" applyFill="1" applyBorder="1"/>
    <xf numFmtId="4" fontId="0" fillId="0" borderId="134" xfId="0" applyNumberFormat="1" applyFont="1" applyFill="1" applyBorder="1"/>
    <xf numFmtId="4" fontId="0" fillId="0" borderId="135" xfId="0" applyNumberFormat="1" applyFont="1" applyFill="1" applyBorder="1"/>
    <xf numFmtId="4" fontId="22" fillId="0" borderId="139" xfId="0" applyNumberFormat="1" applyFont="1" applyFill="1" applyBorder="1"/>
    <xf numFmtId="4" fontId="22" fillId="0" borderId="134" xfId="0" applyNumberFormat="1" applyFont="1" applyFill="1" applyBorder="1"/>
    <xf numFmtId="4" fontId="0" fillId="0" borderId="107" xfId="0" applyNumberFormat="1" applyFont="1" applyFill="1" applyBorder="1"/>
    <xf numFmtId="4" fontId="0" fillId="0" borderId="99" xfId="0" applyNumberFormat="1" applyFont="1" applyFill="1" applyBorder="1"/>
    <xf numFmtId="4" fontId="0" fillId="0" borderId="108" xfId="0" applyNumberFormat="1" applyFont="1" applyFill="1" applyBorder="1"/>
    <xf numFmtId="4" fontId="22" fillId="0" borderId="107" xfId="0" applyNumberFormat="1" applyFont="1" applyFill="1" applyBorder="1"/>
    <xf numFmtId="4" fontId="22" fillId="0" borderId="99" xfId="0" applyNumberFormat="1" applyFont="1" applyFill="1" applyBorder="1"/>
    <xf numFmtId="0" fontId="87" fillId="0" borderId="128" xfId="0" applyFont="1" applyFill="1" applyBorder="1" applyAlignment="1">
      <alignment horizontal="center" wrapText="1"/>
    </xf>
    <xf numFmtId="0" fontId="19" fillId="0" borderId="149" xfId="0" applyFont="1" applyFill="1" applyBorder="1" applyAlignment="1"/>
    <xf numFmtId="0" fontId="0" fillId="0" borderId="0" xfId="0" applyFont="1" applyFill="1" applyBorder="1" applyAlignment="1"/>
    <xf numFmtId="0" fontId="0" fillId="0" borderId="129" xfId="0" applyFont="1" applyFill="1" applyBorder="1" applyAlignment="1">
      <alignment wrapText="1"/>
    </xf>
    <xf numFmtId="3" fontId="0" fillId="0" borderId="141" xfId="0" applyNumberFormat="1" applyFont="1" applyFill="1" applyBorder="1"/>
    <xf numFmtId="3" fontId="0" fillId="0" borderId="97" xfId="0" applyNumberFormat="1" applyFont="1" applyFill="1" applyBorder="1"/>
    <xf numFmtId="3" fontId="0" fillId="0" borderId="138" xfId="0" applyNumberFormat="1" applyFont="1" applyFill="1" applyBorder="1"/>
    <xf numFmtId="3" fontId="22" fillId="0" borderId="141" xfId="0" applyNumberFormat="1" applyFont="1" applyFill="1" applyBorder="1"/>
    <xf numFmtId="3" fontId="22" fillId="0" borderId="97" xfId="0" applyNumberFormat="1" applyFont="1" applyFill="1" applyBorder="1"/>
    <xf numFmtId="0" fontId="24" fillId="0" borderId="128" xfId="0" applyFont="1" applyFill="1" applyBorder="1"/>
    <xf numFmtId="3" fontId="7" fillId="0" borderId="107" xfId="0" applyNumberFormat="1" applyFont="1" applyFill="1" applyBorder="1"/>
    <xf numFmtId="3" fontId="7" fillId="0" borderId="99" xfId="0" applyNumberFormat="1" applyFont="1" applyFill="1" applyBorder="1"/>
    <xf numFmtId="4" fontId="7" fillId="0" borderId="108" xfId="0" applyNumberFormat="1" applyFont="1" applyFill="1" applyBorder="1"/>
    <xf numFmtId="3" fontId="7" fillId="0" borderId="138" xfId="0" applyNumberFormat="1" applyFont="1" applyFill="1" applyBorder="1"/>
    <xf numFmtId="0" fontId="24" fillId="0" borderId="0" xfId="0" applyFont="1" applyFill="1"/>
    <xf numFmtId="4" fontId="0" fillId="0" borderId="0" xfId="0" applyNumberFormat="1" applyFont="1" applyFill="1"/>
    <xf numFmtId="49" fontId="77" fillId="0" borderId="85" xfId="49" applyNumberFormat="1" applyFont="1" applyBorder="1"/>
    <xf numFmtId="49" fontId="8" fillId="0" borderId="103" xfId="49" applyNumberFormat="1" applyFont="1" applyBorder="1"/>
    <xf numFmtId="0" fontId="19" fillId="0" borderId="161" xfId="49" applyFont="1" applyBorder="1" applyAlignment="1">
      <alignment horizontal="center"/>
    </xf>
    <xf numFmtId="0" fontId="19" fillId="0" borderId="162" xfId="49" applyFont="1" applyBorder="1" applyAlignment="1">
      <alignment horizontal="center"/>
    </xf>
    <xf numFmtId="49" fontId="0" fillId="0" borderId="85" xfId="49" applyNumberFormat="1" applyFont="1" applyBorder="1"/>
    <xf numFmtId="49" fontId="0" fillId="0" borderId="103" xfId="49" applyNumberFormat="1" applyFont="1" applyBorder="1"/>
    <xf numFmtId="0" fontId="0" fillId="0" borderId="161" xfId="49" applyFont="1" applyBorder="1" applyAlignment="1">
      <alignment horizontal="right"/>
    </xf>
    <xf numFmtId="0" fontId="0" fillId="0" borderId="162" xfId="49" applyFont="1" applyBorder="1" applyAlignment="1">
      <alignment horizontal="right"/>
    </xf>
    <xf numFmtId="49" fontId="19" fillId="0" borderId="163" xfId="49" applyNumberFormat="1" applyFont="1" applyBorder="1"/>
    <xf numFmtId="49" fontId="0" fillId="0" borderId="142" xfId="49" applyNumberFormat="1" applyFont="1" applyBorder="1"/>
    <xf numFmtId="4" fontId="0" fillId="0" borderId="164" xfId="49" applyNumberFormat="1" applyFont="1" applyBorder="1" applyAlignment="1">
      <alignment horizontal="right"/>
    </xf>
    <xf numFmtId="4" fontId="0" fillId="0" borderId="162" xfId="49" applyNumberFormat="1" applyFont="1" applyBorder="1" applyAlignment="1">
      <alignment horizontal="right"/>
    </xf>
    <xf numFmtId="4" fontId="0" fillId="0" borderId="161" xfId="49" applyNumberFormat="1" applyFont="1" applyBorder="1" applyAlignment="1">
      <alignment horizontal="right"/>
    </xf>
    <xf numFmtId="49" fontId="89" fillId="0" borderId="103" xfId="49" applyNumberFormat="1" applyFont="1" applyBorder="1"/>
    <xf numFmtId="49" fontId="19" fillId="0" borderId="142" xfId="49" applyNumberFormat="1" applyFont="1" applyBorder="1"/>
    <xf numFmtId="4" fontId="0" fillId="0" borderId="164" xfId="49" applyNumberFormat="1" applyFont="1" applyFill="1" applyBorder="1" applyAlignment="1">
      <alignment horizontal="right"/>
    </xf>
    <xf numFmtId="4" fontId="0" fillId="0" borderId="165" xfId="49" applyNumberFormat="1" applyFont="1" applyBorder="1" applyAlignment="1">
      <alignment horizontal="right"/>
    </xf>
    <xf numFmtId="4" fontId="7" fillId="0" borderId="162" xfId="49" applyNumberFormat="1" applyFont="1" applyBorder="1" applyAlignment="1">
      <alignment horizontal="right"/>
    </xf>
    <xf numFmtId="4" fontId="0" fillId="0" borderId="164" xfId="49" applyNumberFormat="1" applyFont="1" applyBorder="1" applyAlignment="1">
      <alignment horizontal="center"/>
    </xf>
    <xf numFmtId="49" fontId="7" fillId="0" borderId="85" xfId="49" applyNumberFormat="1" applyFont="1" applyBorder="1" applyAlignment="1">
      <alignment horizontal="right"/>
    </xf>
    <xf numFmtId="49" fontId="7" fillId="0" borderId="103" xfId="49" applyNumberFormat="1" applyFont="1" applyBorder="1" applyAlignment="1">
      <alignment horizontal="right"/>
    </xf>
    <xf numFmtId="4" fontId="0" fillId="0" borderId="161" xfId="49" applyNumberFormat="1" applyFont="1" applyBorder="1"/>
    <xf numFmtId="4" fontId="0" fillId="0" borderId="162" xfId="49" applyNumberFormat="1" applyFont="1" applyBorder="1"/>
    <xf numFmtId="4" fontId="7" fillId="0" borderId="166" xfId="49" applyNumberFormat="1" applyFont="1" applyBorder="1" applyAlignment="1">
      <alignment horizontal="right"/>
    </xf>
    <xf numFmtId="49" fontId="37" fillId="0" borderId="142" xfId="49" applyNumberFormat="1" applyFont="1" applyBorder="1"/>
    <xf numFmtId="4" fontId="0" fillId="0" borderId="167" xfId="49" applyNumberFormat="1" applyFont="1" applyBorder="1" applyAlignment="1">
      <alignment horizontal="right"/>
    </xf>
    <xf numFmtId="49" fontId="19" fillId="0" borderId="86" xfId="49" applyNumberFormat="1" applyFont="1" applyBorder="1"/>
    <xf numFmtId="49" fontId="37" fillId="0" borderId="98" xfId="49" applyNumberFormat="1" applyFont="1" applyBorder="1"/>
    <xf numFmtId="4" fontId="0" fillId="0" borderId="168" xfId="49" applyNumberFormat="1" applyFont="1" applyBorder="1"/>
    <xf numFmtId="4" fontId="0" fillId="0" borderId="169" xfId="49" applyNumberFormat="1" applyFont="1" applyBorder="1"/>
    <xf numFmtId="0" fontId="26" fillId="0" borderId="0" xfId="0" applyFont="1"/>
    <xf numFmtId="0" fontId="90" fillId="0" borderId="109" xfId="0" applyNumberFormat="1" applyFont="1" applyBorder="1" applyAlignment="1">
      <alignment horizontal="right"/>
    </xf>
    <xf numFmtId="0" fontId="47" fillId="0" borderId="111" xfId="0" applyFont="1" applyBorder="1" applyAlignment="1">
      <alignment horizontal="center" vertical="center"/>
    </xf>
    <xf numFmtId="0" fontId="47" fillId="0" borderId="84" xfId="0" applyNumberFormat="1" applyFont="1" applyBorder="1" applyAlignment="1"/>
    <xf numFmtId="0" fontId="19" fillId="0" borderId="85" xfId="0" applyNumberFormat="1" applyFont="1" applyBorder="1" applyAlignment="1">
      <alignment horizontal="left" indent="1"/>
    </xf>
    <xf numFmtId="173" fontId="0" fillId="0" borderId="107" xfId="0" applyNumberFormat="1" applyFont="1" applyFill="1" applyBorder="1" applyAlignment="1"/>
    <xf numFmtId="173" fontId="0" fillId="0" borderId="107" xfId="0" applyNumberFormat="1" applyFont="1" applyBorder="1" applyAlignment="1"/>
    <xf numFmtId="173" fontId="0" fillId="0" borderId="99" xfId="0" applyNumberFormat="1" applyFont="1" applyBorder="1" applyAlignment="1"/>
    <xf numFmtId="173" fontId="0" fillId="0" borderId="108" xfId="0" applyNumberFormat="1" applyFont="1" applyBorder="1" applyAlignment="1"/>
    <xf numFmtId="0" fontId="0" fillId="0" borderId="86" xfId="0" applyFont="1" applyBorder="1" applyAlignment="1">
      <alignment vertical="top"/>
    </xf>
    <xf numFmtId="173" fontId="0" fillId="0" borderId="99" xfId="0" applyNumberFormat="1" applyFont="1" applyBorder="1" applyAlignment="1">
      <alignment vertical="top"/>
    </xf>
    <xf numFmtId="173" fontId="0" fillId="0" borderId="108" xfId="0" applyNumberFormat="1" applyFont="1" applyBorder="1" applyAlignment="1">
      <alignment vertical="top"/>
    </xf>
    <xf numFmtId="173" fontId="0" fillId="0" borderId="107" xfId="0" applyNumberFormat="1" applyFont="1" applyBorder="1" applyAlignment="1">
      <alignment vertical="top"/>
    </xf>
    <xf numFmtId="0" fontId="24" fillId="0" borderId="109" xfId="0" applyNumberFormat="1" applyFont="1" applyBorder="1" applyAlignment="1">
      <alignment horizontal="center" vertical="center"/>
    </xf>
    <xf numFmtId="173" fontId="0" fillId="0" borderId="104" xfId="0" applyNumberFormat="1" applyFont="1" applyFill="1" applyBorder="1" applyAlignment="1">
      <alignment vertical="top"/>
    </xf>
    <xf numFmtId="175" fontId="0" fillId="0" borderId="107" xfId="0" applyNumberFormat="1" applyFont="1" applyFill="1" applyBorder="1" applyAlignment="1"/>
    <xf numFmtId="175" fontId="0" fillId="0" borderId="99" xfId="0" applyNumberFormat="1" applyFont="1" applyBorder="1" applyAlignment="1"/>
    <xf numFmtId="175" fontId="0" fillId="0" borderId="108" xfId="0" applyNumberFormat="1" applyFont="1" applyBorder="1" applyAlignment="1"/>
    <xf numFmtId="175" fontId="0" fillId="0" borderId="107" xfId="0" applyNumberFormat="1" applyFont="1" applyBorder="1" applyAlignment="1"/>
    <xf numFmtId="175" fontId="0" fillId="0" borderId="141" xfId="0" applyNumberFormat="1" applyFont="1" applyFill="1" applyBorder="1" applyAlignment="1">
      <alignment vertical="top"/>
    </xf>
    <xf numFmtId="0" fontId="0" fillId="0" borderId="97" xfId="0" applyFont="1" applyBorder="1" applyAlignment="1">
      <alignment vertical="top"/>
    </xf>
    <xf numFmtId="0" fontId="0" fillId="0" borderId="138" xfId="0" applyFont="1" applyBorder="1" applyAlignment="1">
      <alignment vertical="top"/>
    </xf>
    <xf numFmtId="0" fontId="0" fillId="0" borderId="141" xfId="0" applyFont="1" applyBorder="1" applyAlignment="1">
      <alignment vertical="top"/>
    </xf>
    <xf numFmtId="0" fontId="0" fillId="0" borderId="0" xfId="0" applyFont="1" applyBorder="1" applyAlignment="1">
      <alignment vertical="top"/>
    </xf>
    <xf numFmtId="0" fontId="0" fillId="0" borderId="0" xfId="0" applyFont="1" applyAlignment="1">
      <alignment vertical="top"/>
    </xf>
    <xf numFmtId="175" fontId="0" fillId="0" borderId="0" xfId="0" applyNumberFormat="1" applyFont="1" applyFill="1" applyAlignment="1">
      <alignment vertical="top"/>
    </xf>
    <xf numFmtId="0" fontId="24" fillId="0" borderId="109" xfId="0" applyFont="1" applyBorder="1" applyAlignment="1">
      <alignment horizontal="center"/>
    </xf>
    <xf numFmtId="0" fontId="0" fillId="0" borderId="0" xfId="0" applyFont="1" applyBorder="1" applyAlignment="1">
      <alignment horizontal="center"/>
    </xf>
    <xf numFmtId="0" fontId="19" fillId="0" borderId="85" xfId="0" applyFont="1" applyBorder="1" applyAlignment="1">
      <alignment horizontal="center"/>
    </xf>
    <xf numFmtId="0" fontId="19" fillId="0" borderId="86" xfId="0" applyFont="1" applyBorder="1" applyAlignment="1">
      <alignment horizontal="center"/>
    </xf>
    <xf numFmtId="0" fontId="0" fillId="0" borderId="87" xfId="0" applyBorder="1" applyAlignment="1">
      <alignment horizontal="center"/>
    </xf>
    <xf numFmtId="0" fontId="24" fillId="0" borderId="109" xfId="0" applyFont="1" applyFill="1" applyBorder="1" applyAlignment="1">
      <alignment horizontal="center"/>
    </xf>
    <xf numFmtId="0" fontId="85" fillId="0" borderId="171" xfId="0" applyFont="1" applyFill="1" applyBorder="1" applyAlignment="1"/>
    <xf numFmtId="0" fontId="14" fillId="0" borderId="172" xfId="0" applyFont="1" applyFill="1" applyBorder="1" applyAlignment="1"/>
    <xf numFmtId="0" fontId="38" fillId="0" borderId="92" xfId="0" applyFont="1" applyBorder="1"/>
    <xf numFmtId="0" fontId="38" fillId="0" borderId="69" xfId="0" applyFont="1" applyBorder="1"/>
    <xf numFmtId="0" fontId="63" fillId="24" borderId="143" xfId="0" applyFont="1" applyFill="1" applyBorder="1" applyAlignment="1">
      <alignment horizontal="center"/>
    </xf>
    <xf numFmtId="0" fontId="63" fillId="24" borderId="173" xfId="0" applyFont="1" applyFill="1" applyBorder="1" applyAlignment="1">
      <alignment horizontal="center"/>
    </xf>
    <xf numFmtId="0" fontId="38" fillId="0" borderId="95" xfId="0" applyFont="1" applyBorder="1"/>
    <xf numFmtId="0" fontId="32" fillId="0" borderId="92" xfId="0" applyFont="1" applyBorder="1"/>
    <xf numFmtId="4" fontId="32" fillId="0" borderId="85" xfId="0" applyNumberFormat="1" applyFont="1" applyBorder="1"/>
    <xf numFmtId="4" fontId="32" fillId="0" borderId="0" xfId="0" applyNumberFormat="1" applyFont="1" applyBorder="1"/>
    <xf numFmtId="4" fontId="32" fillId="0" borderId="124" xfId="0" applyNumberFormat="1" applyFont="1" applyBorder="1"/>
    <xf numFmtId="4" fontId="32" fillId="0" borderId="92" xfId="0" applyNumberFormat="1" applyFont="1" applyBorder="1"/>
    <xf numFmtId="4" fontId="32" fillId="0" borderId="93" xfId="0" applyNumberFormat="1" applyFont="1" applyBorder="1"/>
    <xf numFmtId="0" fontId="32" fillId="0" borderId="143" xfId="0" applyFont="1" applyBorder="1"/>
    <xf numFmtId="0" fontId="64" fillId="0" borderId="146" xfId="0" applyFont="1" applyBorder="1" applyAlignment="1">
      <alignment horizontal="left"/>
    </xf>
    <xf numFmtId="179" fontId="64" fillId="0" borderId="143" xfId="4" applyNumberFormat="1" applyFont="1" applyFill="1" applyBorder="1" applyAlignment="1" applyProtection="1">
      <alignment horizontal="left"/>
    </xf>
    <xf numFmtId="179" fontId="64" fillId="0" borderId="173" xfId="4" applyNumberFormat="1" applyFont="1" applyFill="1" applyBorder="1" applyAlignment="1" applyProtection="1">
      <alignment horizontal="left"/>
    </xf>
    <xf numFmtId="4" fontId="14" fillId="26" borderId="147" xfId="0" applyNumberFormat="1" applyFont="1" applyFill="1" applyBorder="1" applyAlignment="1">
      <alignment horizontal="center"/>
    </xf>
    <xf numFmtId="0" fontId="32" fillId="0" borderId="85" xfId="0" applyFont="1" applyFill="1" applyBorder="1"/>
    <xf numFmtId="4" fontId="32" fillId="0" borderId="85" xfId="0" applyNumberFormat="1" applyFont="1" applyFill="1" applyBorder="1"/>
    <xf numFmtId="4" fontId="32" fillId="0" borderId="0" xfId="0" applyNumberFormat="1" applyFont="1" applyFill="1" applyBorder="1"/>
    <xf numFmtId="4" fontId="14" fillId="0" borderId="103" xfId="0" applyNumberFormat="1" applyFont="1" applyFill="1" applyBorder="1" applyAlignment="1">
      <alignment horizontal="center"/>
    </xf>
    <xf numFmtId="0" fontId="32" fillId="0" borderId="86" xfId="0" applyFont="1" applyFill="1" applyBorder="1"/>
    <xf numFmtId="0" fontId="64" fillId="0" borderId="87" xfId="0" applyFont="1" applyBorder="1" applyAlignment="1">
      <alignment horizontal="left"/>
    </xf>
    <xf numFmtId="4" fontId="32" fillId="0" borderId="86" xfId="0" applyNumberFormat="1" applyFont="1" applyFill="1" applyBorder="1"/>
    <xf numFmtId="4" fontId="32" fillId="0" borderId="87" xfId="0" applyNumberFormat="1" applyFont="1" applyFill="1" applyBorder="1"/>
    <xf numFmtId="4" fontId="64" fillId="0" borderId="98" xfId="0" applyNumberFormat="1" applyFont="1" applyBorder="1" applyAlignment="1">
      <alignment horizontal="right"/>
    </xf>
    <xf numFmtId="0" fontId="63" fillId="24" borderId="0" xfId="0" applyFont="1" applyFill="1" applyAlignment="1">
      <alignment horizontal="left"/>
    </xf>
    <xf numFmtId="4" fontId="32" fillId="0" borderId="0" xfId="0" applyNumberFormat="1" applyFont="1"/>
    <xf numFmtId="0" fontId="32" fillId="0" borderId="0" xfId="0" applyFont="1" applyAlignment="1">
      <alignment horizontal="center"/>
    </xf>
    <xf numFmtId="172" fontId="85" fillId="0" borderId="136" xfId="49" applyNumberFormat="1" applyFont="1" applyFill="1" applyBorder="1"/>
    <xf numFmtId="172" fontId="38" fillId="0" borderId="136" xfId="49" applyNumberFormat="1" applyFont="1" applyFill="1" applyBorder="1" applyAlignment="1">
      <alignment horizontal="right"/>
    </xf>
    <xf numFmtId="0" fontId="38" fillId="0" borderId="142" xfId="49" applyFont="1" applyFill="1" applyBorder="1" applyAlignment="1">
      <alignment horizontal="right"/>
    </xf>
    <xf numFmtId="0" fontId="0" fillId="0" borderId="0" xfId="49" applyFont="1" applyFill="1"/>
    <xf numFmtId="0" fontId="0" fillId="0" borderId="0" xfId="49" applyFont="1" applyFill="1" applyAlignment="1">
      <alignment horizontal="right"/>
    </xf>
    <xf numFmtId="0" fontId="91" fillId="0" borderId="0" xfId="0" applyFont="1" applyBorder="1"/>
    <xf numFmtId="0" fontId="8" fillId="0" borderId="103" xfId="0" applyFont="1" applyBorder="1" applyAlignment="1">
      <alignment horizontal="center"/>
    </xf>
    <xf numFmtId="3" fontId="0" fillId="0" borderId="85" xfId="0" applyNumberFormat="1" applyBorder="1"/>
    <xf numFmtId="3" fontId="38" fillId="0" borderId="0" xfId="0" applyNumberFormat="1" applyFont="1" applyBorder="1"/>
    <xf numFmtId="3" fontId="0" fillId="0" borderId="0" xfId="0" applyNumberFormat="1" applyFont="1" applyBorder="1"/>
    <xf numFmtId="3" fontId="0" fillId="0" borderId="103" xfId="0" applyNumberFormat="1" applyFont="1" applyBorder="1"/>
    <xf numFmtId="4" fontId="0" fillId="0" borderId="0" xfId="0" applyNumberFormat="1" applyFont="1" applyBorder="1"/>
    <xf numFmtId="4" fontId="0" fillId="0" borderId="103" xfId="0" applyNumberFormat="1" applyFont="1" applyBorder="1"/>
    <xf numFmtId="3" fontId="8" fillId="0" borderId="103" xfId="0" applyNumberFormat="1" applyFont="1" applyBorder="1"/>
    <xf numFmtId="3" fontId="20" fillId="0" borderId="103" xfId="0" applyNumberFormat="1" applyFont="1" applyBorder="1"/>
    <xf numFmtId="0" fontId="93" fillId="0" borderId="85" xfId="0" applyFont="1" applyBorder="1"/>
    <xf numFmtId="0" fontId="93" fillId="0" borderId="0" xfId="0" applyFont="1" applyBorder="1"/>
    <xf numFmtId="0" fontId="77" fillId="0" borderId="0" xfId="0" applyFont="1" applyBorder="1"/>
    <xf numFmtId="172" fontId="85" fillId="0" borderId="0" xfId="0" applyNumberFormat="1" applyFont="1" applyBorder="1"/>
    <xf numFmtId="172" fontId="38" fillId="0" borderId="0" xfId="0" applyNumberFormat="1" applyFont="1" applyBorder="1" applyAlignment="1">
      <alignment horizontal="right"/>
    </xf>
    <xf numFmtId="0" fontId="32" fillId="0" borderId="103" xfId="0" applyNumberFormat="1" applyFont="1" applyBorder="1" applyAlignment="1">
      <alignment horizontal="left" vertical="top"/>
    </xf>
    <xf numFmtId="172" fontId="91" fillId="0" borderId="0" xfId="0" applyNumberFormat="1" applyFont="1" applyFill="1" applyBorder="1" applyAlignment="1">
      <alignment horizontal="left"/>
    </xf>
    <xf numFmtId="3" fontId="19" fillId="0" borderId="0" xfId="0" applyNumberFormat="1" applyFont="1" applyBorder="1" applyAlignment="1">
      <alignment horizontal="right"/>
    </xf>
    <xf numFmtId="0" fontId="24" fillId="0" borderId="0" xfId="0" applyFont="1" applyBorder="1" applyAlignment="1">
      <alignment horizontal="right"/>
    </xf>
    <xf numFmtId="0" fontId="22" fillId="0" borderId="85" xfId="0" applyFont="1" applyBorder="1"/>
    <xf numFmtId="0" fontId="38" fillId="0" borderId="0" xfId="0" applyFont="1" applyBorder="1"/>
    <xf numFmtId="0" fontId="0" fillId="0" borderId="0" xfId="0" applyFont="1" applyAlignment="1">
      <alignment horizontal="right"/>
    </xf>
    <xf numFmtId="0" fontId="24" fillId="0" borderId="0" xfId="0" applyFont="1" applyBorder="1" applyAlignment="1">
      <alignment horizontal="left"/>
    </xf>
    <xf numFmtId="0" fontId="19" fillId="0" borderId="0" xfId="0" applyFont="1" applyBorder="1" applyAlignment="1">
      <alignment horizontal="center"/>
    </xf>
    <xf numFmtId="0" fontId="19" fillId="0" borderId="103" xfId="0" applyFont="1" applyBorder="1" applyAlignment="1">
      <alignment horizontal="center"/>
    </xf>
    <xf numFmtId="0" fontId="32" fillId="0" borderId="103" xfId="0" applyFont="1" applyBorder="1" applyAlignment="1">
      <alignment horizontal="right"/>
    </xf>
    <xf numFmtId="0" fontId="39" fillId="0" borderId="103" xfId="0" applyFont="1" applyBorder="1" applyAlignment="1">
      <alignment horizontal="right"/>
    </xf>
    <xf numFmtId="3" fontId="19" fillId="0" borderId="0" xfId="0" applyNumberFormat="1" applyFont="1" applyBorder="1"/>
    <xf numFmtId="3" fontId="32" fillId="0" borderId="103" xfId="0" applyNumberFormat="1" applyFont="1" applyBorder="1" applyAlignment="1">
      <alignment horizontal="right"/>
    </xf>
    <xf numFmtId="3" fontId="38" fillId="0" borderId="103" xfId="0" applyNumberFormat="1" applyFont="1" applyBorder="1" applyAlignment="1">
      <alignment horizontal="right"/>
    </xf>
    <xf numFmtId="0" fontId="31" fillId="0" borderId="103" xfId="0" applyFont="1" applyBorder="1" applyAlignment="1">
      <alignment horizontal="right"/>
    </xf>
    <xf numFmtId="172" fontId="24" fillId="0" borderId="0" xfId="0" applyNumberFormat="1" applyFont="1" applyBorder="1"/>
    <xf numFmtId="172" fontId="19" fillId="0" borderId="0" xfId="0" applyNumberFormat="1" applyFont="1" applyBorder="1" applyAlignment="1">
      <alignment horizontal="right"/>
    </xf>
    <xf numFmtId="169" fontId="0" fillId="0" borderId="103" xfId="0" applyNumberFormat="1" applyBorder="1"/>
    <xf numFmtId="172" fontId="77" fillId="0" borderId="0" xfId="0" applyNumberFormat="1" applyFont="1" applyFill="1" applyBorder="1" applyAlignment="1">
      <alignment horizontal="left"/>
    </xf>
    <xf numFmtId="0" fontId="5" fillId="0" borderId="85" xfId="0" applyFont="1" applyBorder="1"/>
    <xf numFmtId="172" fontId="0" fillId="0" borderId="0" xfId="0" applyNumberFormat="1" applyFont="1" applyFill="1"/>
    <xf numFmtId="0" fontId="19" fillId="0" borderId="0" xfId="0" applyFont="1" applyBorder="1"/>
    <xf numFmtId="0" fontId="78" fillId="0" borderId="87" xfId="0" applyFont="1" applyBorder="1" applyAlignment="1">
      <alignment horizontal="center"/>
    </xf>
    <xf numFmtId="0" fontId="55" fillId="0" borderId="85" xfId="0" applyFont="1" applyBorder="1"/>
    <xf numFmtId="3" fontId="0" fillId="0" borderId="85" xfId="0" applyNumberFormat="1" applyFont="1" applyBorder="1"/>
    <xf numFmtId="166" fontId="0" fillId="0" borderId="85" xfId="0" applyNumberFormat="1" applyFont="1" applyBorder="1"/>
    <xf numFmtId="166" fontId="0" fillId="0" borderId="0" xfId="0" applyNumberFormat="1" applyFont="1" applyBorder="1"/>
    <xf numFmtId="166" fontId="20" fillId="0" borderId="85" xfId="0" applyNumberFormat="1" applyFont="1" applyBorder="1"/>
    <xf numFmtId="166" fontId="20" fillId="0" borderId="103" xfId="0" applyNumberFormat="1" applyFont="1" applyBorder="1"/>
    <xf numFmtId="4" fontId="23" fillId="0" borderId="85" xfId="0" applyNumberFormat="1" applyFont="1" applyBorder="1" applyAlignment="1">
      <alignment horizontal="right"/>
    </xf>
    <xf numFmtId="172" fontId="23" fillId="0" borderId="85" xfId="0" applyNumberFormat="1" applyFont="1" applyBorder="1" applyAlignment="1">
      <alignment horizontal="right"/>
    </xf>
    <xf numFmtId="172" fontId="0" fillId="0" borderId="103" xfId="0" applyNumberFormat="1" applyBorder="1" applyAlignment="1">
      <alignment horizontal="right"/>
    </xf>
    <xf numFmtId="172" fontId="15" fillId="0" borderId="85" xfId="0" applyNumberFormat="1" applyFont="1" applyBorder="1" applyAlignment="1">
      <alignment horizontal="right"/>
    </xf>
    <xf numFmtId="0" fontId="87" fillId="0" borderId="0" xfId="0" applyFont="1" applyBorder="1" applyAlignment="1">
      <alignment horizontal="right"/>
    </xf>
    <xf numFmtId="0" fontId="0" fillId="0" borderId="8" xfId="0" applyBorder="1"/>
    <xf numFmtId="0" fontId="0" fillId="0" borderId="42" xfId="0" applyBorder="1"/>
    <xf numFmtId="0" fontId="0" fillId="0" borderId="5" xfId="0" applyBorder="1"/>
    <xf numFmtId="0" fontId="6" fillId="0" borderId="3" xfId="49" applyBorder="1" applyAlignment="1">
      <alignment vertical="top" wrapText="1"/>
    </xf>
    <xf numFmtId="0" fontId="0" fillId="0" borderId="44" xfId="0" applyBorder="1"/>
    <xf numFmtId="175" fontId="84" fillId="0" borderId="0" xfId="5" applyNumberFormat="1" applyFont="1" applyFill="1" applyBorder="1" applyAlignment="1">
      <alignment vertical="center"/>
    </xf>
    <xf numFmtId="175" fontId="84" fillId="0" borderId="0" xfId="5" applyNumberFormat="1" applyFont="1" applyFill="1" applyBorder="1" applyAlignment="1">
      <alignment horizontal="center" vertical="center"/>
    </xf>
    <xf numFmtId="0" fontId="32" fillId="0" borderId="0" xfId="5" applyFont="1" applyFill="1" applyBorder="1">
      <alignment vertical="top"/>
    </xf>
    <xf numFmtId="0" fontId="32" fillId="0" borderId="0" xfId="5" applyFont="1" applyFill="1">
      <alignment vertical="top"/>
    </xf>
    <xf numFmtId="175" fontId="6" fillId="0" borderId="187" xfId="0" applyNumberFormat="1" applyFont="1" applyFill="1" applyBorder="1" applyAlignment="1">
      <alignment vertical="top"/>
    </xf>
    <xf numFmtId="0" fontId="6" fillId="0" borderId="188" xfId="0" applyFont="1" applyBorder="1" applyAlignment="1">
      <alignment vertical="top"/>
    </xf>
    <xf numFmtId="0" fontId="6" fillId="0" borderId="189" xfId="0" applyFont="1" applyBorder="1" applyAlignment="1">
      <alignment vertical="top"/>
    </xf>
    <xf numFmtId="175" fontId="6" fillId="0" borderId="190" xfId="0" applyNumberFormat="1" applyFont="1" applyFill="1" applyBorder="1" applyAlignment="1">
      <alignment vertical="top"/>
    </xf>
    <xf numFmtId="0" fontId="6" fillId="0" borderId="191" xfId="0" applyFont="1" applyBorder="1" applyAlignment="1">
      <alignment vertical="top"/>
    </xf>
    <xf numFmtId="173" fontId="6" fillId="0" borderId="190" xfId="0" applyNumberFormat="1" applyFont="1" applyFill="1" applyBorder="1" applyAlignment="1"/>
    <xf numFmtId="173" fontId="6" fillId="0" borderId="191" xfId="0" applyNumberFormat="1" applyFont="1" applyBorder="1" applyAlignment="1"/>
    <xf numFmtId="173" fontId="6" fillId="0" borderId="189" xfId="0" applyNumberFormat="1" applyFont="1" applyFill="1" applyBorder="1" applyAlignment="1"/>
    <xf numFmtId="173" fontId="6" fillId="0" borderId="185" xfId="0" applyNumberFormat="1" applyFont="1" applyFill="1" applyBorder="1" applyAlignment="1">
      <alignment vertical="top"/>
    </xf>
    <xf numFmtId="173" fontId="6" fillId="0" borderId="188" xfId="0" applyNumberFormat="1" applyFont="1" applyBorder="1" applyAlignment="1">
      <alignment vertical="top"/>
    </xf>
    <xf numFmtId="173" fontId="6" fillId="0" borderId="189" xfId="0" applyNumberFormat="1" applyFont="1" applyBorder="1" applyAlignment="1">
      <alignment vertical="top"/>
    </xf>
    <xf numFmtId="173" fontId="7" fillId="0" borderId="76" xfId="0" applyNumberFormat="1" applyFont="1" applyFill="1" applyBorder="1" applyAlignment="1">
      <alignment vertical="center"/>
    </xf>
    <xf numFmtId="173" fontId="7" fillId="0" borderId="79" xfId="0" applyNumberFormat="1" applyFont="1" applyFill="1" applyBorder="1" applyAlignment="1">
      <alignment vertical="center"/>
    </xf>
    <xf numFmtId="0" fontId="0" fillId="0" borderId="46" xfId="0" applyBorder="1"/>
    <xf numFmtId="0" fontId="0" fillId="0" borderId="10" xfId="0" applyBorder="1" applyAlignment="1">
      <alignment horizontal="center"/>
    </xf>
    <xf numFmtId="0" fontId="0" fillId="0" borderId="193" xfId="0" applyBorder="1" applyAlignment="1">
      <alignment horizontal="center"/>
    </xf>
    <xf numFmtId="3" fontId="0" fillId="0" borderId="3" xfId="0" applyNumberFormat="1" applyBorder="1"/>
    <xf numFmtId="3" fontId="0" fillId="0" borderId="5" xfId="0" applyNumberFormat="1" applyBorder="1"/>
    <xf numFmtId="4" fontId="10" fillId="0" borderId="3" xfId="0" applyNumberFormat="1" applyFont="1" applyBorder="1"/>
    <xf numFmtId="4" fontId="10" fillId="0" borderId="5" xfId="0" applyNumberFormat="1" applyFont="1" applyBorder="1"/>
    <xf numFmtId="166" fontId="20" fillId="0" borderId="3" xfId="0" applyNumberFormat="1" applyFont="1" applyBorder="1"/>
    <xf numFmtId="166" fontId="20" fillId="0" borderId="5" xfId="0" applyNumberFormat="1" applyFont="1" applyBorder="1"/>
    <xf numFmtId="0" fontId="0" fillId="0" borderId="3" xfId="0" applyBorder="1"/>
    <xf numFmtId="172" fontId="23" fillId="0" borderId="3" xfId="0" applyNumberFormat="1" applyFont="1" applyBorder="1" applyAlignment="1">
      <alignment horizontal="right"/>
    </xf>
    <xf numFmtId="172" fontId="6" fillId="0" borderId="0" xfId="0" applyNumberFormat="1" applyFont="1" applyBorder="1" applyAlignment="1">
      <alignment horizontal="right"/>
    </xf>
    <xf numFmtId="172" fontId="6" fillId="0" borderId="5" xfId="0" applyNumberFormat="1" applyFont="1" applyBorder="1" applyAlignment="1">
      <alignment horizontal="right"/>
    </xf>
    <xf numFmtId="169" fontId="58" fillId="0" borderId="3" xfId="0" applyNumberFormat="1" applyFont="1" applyBorder="1"/>
    <xf numFmtId="169" fontId="58" fillId="0" borderId="5" xfId="0" applyNumberFormat="1" applyFont="1" applyBorder="1"/>
    <xf numFmtId="4" fontId="7" fillId="0" borderId="3" xfId="0" applyNumberFormat="1" applyFont="1" applyBorder="1"/>
    <xf numFmtId="4" fontId="7" fillId="0" borderId="5" xfId="0" applyNumberFormat="1" applyFont="1" applyBorder="1"/>
    <xf numFmtId="172" fontId="23" fillId="0" borderId="3" xfId="0" applyNumberFormat="1" applyFont="1" applyBorder="1"/>
    <xf numFmtId="4" fontId="0" fillId="0" borderId="3" xfId="0" applyNumberFormat="1" applyBorder="1"/>
    <xf numFmtId="4" fontId="0" fillId="0" borderId="5" xfId="0" applyNumberFormat="1" applyBorder="1"/>
    <xf numFmtId="0" fontId="0" fillId="0" borderId="3" xfId="0" applyBorder="1" applyAlignment="1">
      <alignment horizontal="center"/>
    </xf>
    <xf numFmtId="0" fontId="0" fillId="0" borderId="5" xfId="0" applyBorder="1" applyAlignment="1">
      <alignment horizontal="center"/>
    </xf>
    <xf numFmtId="172" fontId="0" fillId="0" borderId="5" xfId="0" applyNumberFormat="1" applyBorder="1"/>
    <xf numFmtId="172" fontId="6" fillId="0" borderId="0" xfId="0" applyNumberFormat="1" applyFont="1" applyBorder="1"/>
    <xf numFmtId="172" fontId="6" fillId="0" borderId="5" xfId="0" applyNumberFormat="1" applyFont="1" applyBorder="1"/>
    <xf numFmtId="4" fontId="6" fillId="0" borderId="5" xfId="0" applyNumberFormat="1" applyFont="1" applyBorder="1"/>
    <xf numFmtId="0" fontId="19" fillId="0" borderId="103" xfId="0" applyFont="1" applyBorder="1" applyAlignment="1">
      <alignment horizontal="right"/>
    </xf>
    <xf numFmtId="3" fontId="19" fillId="0" borderId="103" xfId="0" applyNumberFormat="1" applyFont="1" applyBorder="1" applyAlignment="1">
      <alignment horizontal="right"/>
    </xf>
    <xf numFmtId="0" fontId="87" fillId="0" borderId="103" xfId="0" applyFont="1" applyBorder="1" applyAlignment="1">
      <alignment horizontal="right"/>
    </xf>
    <xf numFmtId="0" fontId="6" fillId="0" borderId="103" xfId="0" applyFont="1" applyBorder="1" applyAlignment="1">
      <alignment horizontal="right"/>
    </xf>
    <xf numFmtId="0" fontId="24" fillId="0" borderId="103" xfId="0" applyFont="1" applyBorder="1" applyAlignment="1">
      <alignment horizontal="right"/>
    </xf>
    <xf numFmtId="0" fontId="8" fillId="0" borderId="103" xfId="0" applyFont="1" applyBorder="1" applyAlignment="1">
      <alignment horizontal="right"/>
    </xf>
    <xf numFmtId="0" fontId="7" fillId="0" borderId="103" xfId="0" applyFont="1" applyBorder="1" applyAlignment="1">
      <alignment horizontal="right"/>
    </xf>
    <xf numFmtId="0" fontId="0" fillId="0" borderId="130" xfId="0" applyBorder="1"/>
    <xf numFmtId="3" fontId="32" fillId="0" borderId="3" xfId="49" applyNumberFormat="1" applyFont="1" applyBorder="1"/>
    <xf numFmtId="3" fontId="14" fillId="0" borderId="3" xfId="49" applyNumberFormat="1" applyFont="1" applyFill="1" applyBorder="1"/>
    <xf numFmtId="3" fontId="7" fillId="0" borderId="4" xfId="49" applyNumberFormat="1" applyFont="1" applyBorder="1"/>
    <xf numFmtId="3" fontId="7" fillId="0" borderId="44" xfId="49" applyNumberFormat="1" applyFont="1" applyBorder="1"/>
    <xf numFmtId="3" fontId="32" fillId="0" borderId="7" xfId="49" applyNumberFormat="1" applyFont="1" applyBorder="1"/>
    <xf numFmtId="3" fontId="32" fillId="0" borderId="8" xfId="49" applyNumberFormat="1" applyFont="1" applyBorder="1"/>
    <xf numFmtId="3" fontId="7" fillId="0" borderId="3" xfId="49" applyNumberFormat="1" applyFont="1" applyBorder="1"/>
    <xf numFmtId="3" fontId="7" fillId="0" borderId="0" xfId="49" applyNumberFormat="1" applyFont="1" applyBorder="1"/>
    <xf numFmtId="0" fontId="32" fillId="0" borderId="4" xfId="49" applyFont="1" applyBorder="1"/>
    <xf numFmtId="0" fontId="32" fillId="0" borderId="44" xfId="49" applyFont="1" applyBorder="1"/>
    <xf numFmtId="0" fontId="32" fillId="0" borderId="6" xfId="49" applyFont="1" applyBorder="1"/>
    <xf numFmtId="2" fontId="31" fillId="0" borderId="0" xfId="7" applyNumberFormat="1" applyFont="1" applyBorder="1"/>
    <xf numFmtId="4" fontId="32" fillId="0" borderId="5" xfId="49" applyNumberFormat="1" applyFont="1" applyBorder="1"/>
    <xf numFmtId="3" fontId="32" fillId="0" borderId="3" xfId="49" applyNumberFormat="1" applyFont="1" applyFill="1" applyBorder="1"/>
    <xf numFmtId="4" fontId="32" fillId="0" borderId="5" xfId="49" applyNumberFormat="1" applyFont="1" applyFill="1" applyBorder="1"/>
    <xf numFmtId="0" fontId="32" fillId="0" borderId="3" xfId="49" applyFont="1" applyFill="1" applyBorder="1"/>
    <xf numFmtId="0" fontId="23" fillId="0" borderId="44" xfId="49" applyFont="1" applyBorder="1"/>
    <xf numFmtId="4" fontId="7" fillId="0" borderId="6" xfId="49" applyNumberFormat="1" applyFont="1" applyBorder="1"/>
    <xf numFmtId="171" fontId="32" fillId="0" borderId="8" xfId="49" applyNumberFormat="1" applyFont="1" applyBorder="1"/>
    <xf numFmtId="2" fontId="31" fillId="0" borderId="8" xfId="49" applyNumberFormat="1" applyFont="1" applyBorder="1"/>
    <xf numFmtId="4" fontId="32" fillId="0" borderId="42" xfId="49" applyNumberFormat="1" applyFont="1" applyBorder="1"/>
    <xf numFmtId="0" fontId="32" fillId="0" borderId="8" xfId="49" applyFont="1" applyBorder="1"/>
    <xf numFmtId="0" fontId="7" fillId="0" borderId="0" xfId="49" applyFont="1" applyBorder="1"/>
    <xf numFmtId="4" fontId="7" fillId="0" borderId="5" xfId="49" applyNumberFormat="1" applyFont="1" applyBorder="1"/>
    <xf numFmtId="4" fontId="14" fillId="0" borderId="5" xfId="49" applyNumberFormat="1" applyFont="1" applyFill="1" applyBorder="1"/>
    <xf numFmtId="0" fontId="23" fillId="0" borderId="44" xfId="49" applyFont="1" applyFill="1" applyBorder="1"/>
    <xf numFmtId="4" fontId="7" fillId="0" borderId="6" xfId="49" applyNumberFormat="1" applyFont="1" applyFill="1" applyBorder="1"/>
    <xf numFmtId="2" fontId="32" fillId="0" borderId="8" xfId="49" applyNumberFormat="1" applyFont="1" applyBorder="1"/>
    <xf numFmtId="3" fontId="7" fillId="0" borderId="3" xfId="49" applyNumberFormat="1" applyFont="1" applyFill="1" applyBorder="1"/>
    <xf numFmtId="0" fontId="23" fillId="0" borderId="0" xfId="49" applyFont="1" applyFill="1" applyBorder="1"/>
    <xf numFmtId="4" fontId="7" fillId="0" borderId="5" xfId="49" applyNumberFormat="1" applyFont="1" applyFill="1" applyBorder="1"/>
    <xf numFmtId="0" fontId="32" fillId="0" borderId="4" xfId="49" applyFont="1" applyFill="1" applyBorder="1"/>
    <xf numFmtId="0" fontId="32" fillId="0" borderId="44" xfId="49" applyFont="1" applyFill="1" applyBorder="1"/>
    <xf numFmtId="0" fontId="32" fillId="0" borderId="6" xfId="49" applyFont="1" applyFill="1" applyBorder="1"/>
    <xf numFmtId="4" fontId="32" fillId="0" borderId="0" xfId="49" applyNumberFormat="1" applyFont="1" applyFill="1" applyBorder="1"/>
    <xf numFmtId="0" fontId="32" fillId="0" borderId="5" xfId="49" applyFont="1" applyFill="1" applyBorder="1"/>
    <xf numFmtId="0" fontId="23" fillId="0" borderId="0" xfId="49" applyFont="1" applyBorder="1"/>
    <xf numFmtId="0" fontId="32" fillId="0" borderId="3" xfId="49" applyFont="1" applyBorder="1"/>
    <xf numFmtId="0" fontId="32" fillId="0" borderId="5" xfId="49" applyFont="1" applyBorder="1"/>
    <xf numFmtId="0" fontId="32" fillId="0" borderId="7" xfId="49" applyFont="1" applyBorder="1"/>
    <xf numFmtId="0" fontId="32" fillId="0" borderId="42" xfId="49" applyFont="1" applyBorder="1"/>
    <xf numFmtId="3" fontId="14" fillId="0" borderId="3" xfId="49" applyNumberFormat="1" applyFont="1" applyBorder="1"/>
    <xf numFmtId="4" fontId="14" fillId="0" borderId="5" xfId="49" applyNumberFormat="1" applyFont="1" applyBorder="1"/>
    <xf numFmtId="4" fontId="14" fillId="0" borderId="3" xfId="49" applyNumberFormat="1" applyFont="1" applyBorder="1"/>
    <xf numFmtId="4" fontId="32" fillId="0" borderId="3" xfId="49" applyNumberFormat="1" applyFont="1" applyFill="1" applyBorder="1"/>
    <xf numFmtId="3" fontId="84" fillId="0" borderId="70" xfId="49" applyNumberFormat="1" applyFont="1" applyBorder="1"/>
    <xf numFmtId="3" fontId="84" fillId="0" borderId="53" xfId="49" applyNumberFormat="1" applyFont="1" applyBorder="1"/>
    <xf numFmtId="0" fontId="37" fillId="0" borderId="70" xfId="49" applyFont="1" applyBorder="1"/>
    <xf numFmtId="0" fontId="37" fillId="0" borderId="53" xfId="49" applyFont="1" applyBorder="1"/>
    <xf numFmtId="4" fontId="37" fillId="0" borderId="194" xfId="49" applyNumberFormat="1" applyFont="1" applyBorder="1"/>
    <xf numFmtId="171" fontId="37" fillId="0" borderId="53" xfId="49" applyNumberFormat="1" applyFont="1" applyFill="1" applyBorder="1"/>
    <xf numFmtId="4" fontId="84" fillId="0" borderId="194" xfId="49" applyNumberFormat="1" applyFont="1" applyFill="1" applyBorder="1"/>
    <xf numFmtId="4" fontId="84" fillId="0" borderId="194" xfId="49" applyNumberFormat="1" applyFont="1" applyBorder="1"/>
    <xf numFmtId="3" fontId="84" fillId="0" borderId="70" xfId="49" applyNumberFormat="1" applyFont="1" applyFill="1" applyBorder="1"/>
    <xf numFmtId="4" fontId="84" fillId="0" borderId="70" xfId="49" applyNumberFormat="1" applyFont="1" applyFill="1" applyBorder="1"/>
    <xf numFmtId="4" fontId="84" fillId="0" borderId="53" xfId="49" applyNumberFormat="1" applyFont="1" applyFill="1" applyBorder="1"/>
    <xf numFmtId="3" fontId="14" fillId="0" borderId="73" xfId="49" applyNumberFormat="1" applyFont="1" applyBorder="1"/>
    <xf numFmtId="3" fontId="14" fillId="0" borderId="47" xfId="49" applyNumberFormat="1" applyFont="1" applyBorder="1"/>
    <xf numFmtId="0" fontId="32" fillId="0" borderId="73" xfId="49" applyFont="1" applyBorder="1"/>
    <xf numFmtId="0" fontId="32" fillId="0" borderId="47" xfId="49" applyFont="1" applyBorder="1"/>
    <xf numFmtId="0" fontId="32" fillId="0" borderId="74" xfId="49" applyFont="1" applyBorder="1"/>
    <xf numFmtId="171" fontId="32" fillId="0" borderId="47" xfId="49" applyNumberFormat="1" applyFont="1" applyBorder="1"/>
    <xf numFmtId="4" fontId="14" fillId="0" borderId="74" xfId="49" applyNumberFormat="1" applyFont="1" applyBorder="1"/>
    <xf numFmtId="171" fontId="32" fillId="0" borderId="47" xfId="49" applyNumberFormat="1" applyFont="1" applyFill="1" applyBorder="1"/>
    <xf numFmtId="4" fontId="14" fillId="0" borderId="74" xfId="49" applyNumberFormat="1" applyFont="1" applyFill="1" applyBorder="1"/>
    <xf numFmtId="3" fontId="14" fillId="0" borderId="47" xfId="49" applyNumberFormat="1" applyFont="1" applyFill="1" applyBorder="1"/>
    <xf numFmtId="0" fontId="32" fillId="0" borderId="47" xfId="49" applyFont="1" applyFill="1" applyBorder="1"/>
    <xf numFmtId="3" fontId="14" fillId="0" borderId="73" xfId="49" applyNumberFormat="1" applyFont="1" applyFill="1" applyBorder="1"/>
    <xf numFmtId="4" fontId="14" fillId="0" borderId="73" xfId="49" applyNumberFormat="1" applyFont="1" applyFill="1" applyBorder="1"/>
    <xf numFmtId="4" fontId="14" fillId="0" borderId="47" xfId="49" applyNumberFormat="1" applyFont="1" applyFill="1" applyBorder="1"/>
    <xf numFmtId="3" fontId="84" fillId="0" borderId="3" xfId="49" applyNumberFormat="1" applyFont="1" applyBorder="1"/>
    <xf numFmtId="3" fontId="84" fillId="0" borderId="0" xfId="49" applyNumberFormat="1" applyFont="1" applyBorder="1"/>
    <xf numFmtId="0" fontId="37" fillId="0" borderId="3" xfId="49" applyFont="1" applyBorder="1"/>
    <xf numFmtId="0" fontId="37" fillId="0" borderId="0" xfId="49" applyFont="1" applyBorder="1"/>
    <xf numFmtId="0" fontId="37" fillId="0" borderId="5" xfId="49" applyFont="1" applyBorder="1"/>
    <xf numFmtId="4" fontId="84" fillId="0" borderId="5" xfId="49" applyNumberFormat="1" applyFont="1" applyBorder="1"/>
    <xf numFmtId="3" fontId="37" fillId="0" borderId="3" xfId="49" applyNumberFormat="1" applyFont="1" applyFill="1" applyBorder="1"/>
    <xf numFmtId="0" fontId="98" fillId="0" borderId="0" xfId="49" applyFont="1" applyFill="1" applyBorder="1"/>
    <xf numFmtId="4" fontId="37" fillId="0" borderId="5" xfId="49" applyNumberFormat="1" applyFont="1" applyFill="1" applyBorder="1"/>
    <xf numFmtId="4" fontId="37" fillId="0" borderId="5" xfId="49" applyNumberFormat="1" applyFont="1" applyBorder="1"/>
    <xf numFmtId="0" fontId="98" fillId="0" borderId="0" xfId="49" applyFont="1" applyBorder="1"/>
    <xf numFmtId="3" fontId="84" fillId="0" borderId="3" xfId="49" applyNumberFormat="1" applyFont="1" applyFill="1" applyBorder="1"/>
    <xf numFmtId="4" fontId="84" fillId="0" borderId="5" xfId="49" applyNumberFormat="1" applyFont="1" applyFill="1" applyBorder="1"/>
    <xf numFmtId="4" fontId="84" fillId="0" borderId="3" xfId="49" applyNumberFormat="1" applyFont="1" applyBorder="1"/>
    <xf numFmtId="4" fontId="84" fillId="0" borderId="0" xfId="49" applyNumberFormat="1" applyFont="1" applyBorder="1"/>
    <xf numFmtId="3" fontId="32" fillId="0" borderId="4" xfId="49" applyNumberFormat="1" applyFont="1" applyBorder="1"/>
    <xf numFmtId="3" fontId="32" fillId="0" borderId="44" xfId="49" applyNumberFormat="1" applyFont="1" applyBorder="1"/>
    <xf numFmtId="3" fontId="32" fillId="0" borderId="4" xfId="49" applyNumberFormat="1" applyFont="1" applyFill="1" applyBorder="1"/>
    <xf numFmtId="171" fontId="32" fillId="0" borderId="44" xfId="49" applyNumberFormat="1" applyFont="1" applyFill="1" applyBorder="1"/>
    <xf numFmtId="4" fontId="32" fillId="0" borderId="6" xfId="49" applyNumberFormat="1" applyFont="1" applyFill="1" applyBorder="1"/>
    <xf numFmtId="3" fontId="32" fillId="0" borderId="44" xfId="49" applyNumberFormat="1" applyFont="1" applyFill="1" applyBorder="1"/>
    <xf numFmtId="4" fontId="32" fillId="0" borderId="4" xfId="49" applyNumberFormat="1" applyFont="1" applyFill="1" applyBorder="1"/>
    <xf numFmtId="4" fontId="32" fillId="0" borderId="44" xfId="49" applyNumberFormat="1" applyFont="1" applyFill="1" applyBorder="1"/>
    <xf numFmtId="4" fontId="14" fillId="0" borderId="7" xfId="49" applyNumberFormat="1" applyFont="1" applyBorder="1"/>
    <xf numFmtId="4" fontId="14" fillId="0" borderId="8" xfId="49" applyNumberFormat="1" applyFont="1" applyBorder="1"/>
    <xf numFmtId="4" fontId="14" fillId="0" borderId="42" xfId="49" applyNumberFormat="1" applyFont="1" applyBorder="1"/>
    <xf numFmtId="0" fontId="6" fillId="0" borderId="3" xfId="49" applyFont="1" applyBorder="1"/>
    <xf numFmtId="0" fontId="7" fillId="0" borderId="5" xfId="49" applyFont="1" applyBorder="1"/>
    <xf numFmtId="0" fontId="6" fillId="0" borderId="0" xfId="49" applyFont="1" applyFill="1" applyBorder="1"/>
    <xf numFmtId="4" fontId="7" fillId="0" borderId="3" xfId="49" applyNumberFormat="1" applyFont="1" applyBorder="1"/>
    <xf numFmtId="4" fontId="7" fillId="0" borderId="0" xfId="49" applyNumberFormat="1" applyFont="1" applyBorder="1"/>
    <xf numFmtId="3" fontId="7" fillId="0" borderId="0" xfId="49" applyNumberFormat="1" applyFont="1" applyFill="1" applyBorder="1"/>
    <xf numFmtId="0" fontId="6" fillId="0" borderId="4" xfId="49" applyFont="1" applyBorder="1"/>
    <xf numFmtId="0" fontId="6" fillId="0" borderId="44" xfId="49" applyFont="1" applyBorder="1"/>
    <xf numFmtId="0" fontId="6" fillId="0" borderId="6" xfId="49" applyFont="1" applyBorder="1"/>
    <xf numFmtId="0" fontId="6" fillId="0" borderId="4" xfId="49" applyFont="1" applyFill="1" applyBorder="1"/>
    <xf numFmtId="0" fontId="6" fillId="0" borderId="44" xfId="49" applyFont="1" applyFill="1" applyBorder="1"/>
    <xf numFmtId="0" fontId="6" fillId="0" borderId="6" xfId="49" applyFont="1" applyFill="1" applyBorder="1"/>
    <xf numFmtId="173"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175" fontId="52" fillId="0" borderId="0" xfId="5" applyNumberFormat="1" applyFont="1" applyFill="1" applyBorder="1" applyAlignment="1">
      <alignment horizontal="center" vertical="center"/>
    </xf>
    <xf numFmtId="0" fontId="7" fillId="0" borderId="0" xfId="49" applyFont="1" applyFill="1"/>
    <xf numFmtId="0" fontId="6" fillId="0" borderId="0" xfId="49" applyBorder="1"/>
    <xf numFmtId="0" fontId="6" fillId="0" borderId="3" xfId="49" applyBorder="1"/>
    <xf numFmtId="0" fontId="6" fillId="0" borderId="8" xfId="49" applyBorder="1"/>
    <xf numFmtId="0" fontId="0" fillId="34" borderId="0" xfId="0" applyFill="1"/>
    <xf numFmtId="0" fontId="7" fillId="34" borderId="0" xfId="0" applyFont="1" applyFill="1"/>
    <xf numFmtId="0" fontId="7" fillId="34" borderId="0" xfId="0" applyFont="1" applyFill="1" applyAlignment="1">
      <alignment horizontal="left"/>
    </xf>
    <xf numFmtId="0" fontId="12" fillId="34" borderId="0" xfId="0" applyFont="1" applyFill="1"/>
    <xf numFmtId="0" fontId="6" fillId="34" borderId="0" xfId="49" applyFill="1"/>
    <xf numFmtId="4" fontId="6" fillId="34" borderId="0" xfId="0" applyNumberFormat="1" applyFont="1" applyFill="1"/>
    <xf numFmtId="0" fontId="6" fillId="34" borderId="0" xfId="0" applyFont="1" applyFill="1"/>
    <xf numFmtId="4" fontId="0" fillId="34" borderId="0" xfId="0" applyNumberFormat="1" applyFill="1"/>
    <xf numFmtId="4" fontId="7" fillId="78" borderId="58" xfId="0" applyNumberFormat="1" applyFont="1" applyFill="1" applyBorder="1" applyProtection="1"/>
    <xf numFmtId="0" fontId="8" fillId="78" borderId="55" xfId="0" applyFont="1" applyFill="1" applyBorder="1" applyAlignment="1" applyProtection="1">
      <alignment horizontal="center"/>
    </xf>
    <xf numFmtId="0" fontId="6" fillId="78" borderId="56" xfId="0" applyFont="1" applyFill="1" applyBorder="1"/>
    <xf numFmtId="0" fontId="6" fillId="78" borderId="55" xfId="0" applyFont="1" applyFill="1" applyBorder="1"/>
    <xf numFmtId="4" fontId="8" fillId="78" borderId="50" xfId="0" applyNumberFormat="1" applyFont="1" applyFill="1" applyBorder="1" applyAlignment="1" applyProtection="1"/>
    <xf numFmtId="0" fontId="8" fillId="78" borderId="49" xfId="0" applyFont="1" applyFill="1" applyBorder="1" applyAlignment="1" applyProtection="1">
      <alignment horizontal="center"/>
    </xf>
    <xf numFmtId="0" fontId="6" fillId="78" borderId="0" xfId="0" applyFont="1" applyFill="1" applyBorder="1"/>
    <xf numFmtId="0" fontId="8" fillId="78" borderId="49" xfId="0" applyFont="1" applyFill="1" applyBorder="1" applyAlignment="1" applyProtection="1">
      <alignment horizontal="left"/>
    </xf>
    <xf numFmtId="4" fontId="6" fillId="78" borderId="51" xfId="0" applyNumberFormat="1" applyFont="1" applyFill="1" applyBorder="1"/>
    <xf numFmtId="0" fontId="6" fillId="78" borderId="52" xfId="0" applyFont="1" applyFill="1" applyBorder="1" applyAlignment="1">
      <alignment horizontal="center"/>
    </xf>
    <xf numFmtId="0" fontId="6" fillId="78" borderId="53" xfId="0" applyFont="1" applyFill="1" applyBorder="1"/>
    <xf numFmtId="0" fontId="6" fillId="78" borderId="52" xfId="0" applyFont="1" applyFill="1" applyBorder="1"/>
    <xf numFmtId="4" fontId="7" fillId="78" borderId="50" xfId="0" applyNumberFormat="1" applyFont="1" applyFill="1" applyBorder="1"/>
    <xf numFmtId="0" fontId="7" fillId="78" borderId="49" xfId="0" applyFont="1" applyFill="1" applyBorder="1" applyAlignment="1">
      <alignment horizontal="center"/>
    </xf>
    <xf numFmtId="0" fontId="7" fillId="78" borderId="0" xfId="0" applyFont="1" applyFill="1" applyBorder="1"/>
    <xf numFmtId="0" fontId="6" fillId="78" borderId="49" xfId="0" applyFont="1" applyFill="1" applyBorder="1"/>
    <xf numFmtId="4" fontId="6" fillId="78" borderId="233" xfId="0" applyNumberFormat="1" applyFont="1" applyFill="1" applyBorder="1" applyAlignment="1"/>
    <xf numFmtId="4" fontId="6" fillId="34" borderId="233" xfId="0" applyNumberFormat="1" applyFont="1" applyFill="1" applyBorder="1" applyAlignment="1"/>
    <xf numFmtId="4" fontId="6" fillId="78" borderId="50" xfId="0" applyNumberFormat="1" applyFont="1" applyFill="1" applyBorder="1"/>
    <xf numFmtId="0" fontId="6" fillId="78" borderId="49" xfId="0" applyFont="1" applyFill="1" applyBorder="1" applyAlignment="1">
      <alignment horizontal="center"/>
    </xf>
    <xf numFmtId="0" fontId="6" fillId="78" borderId="0" xfId="0" quotePrefix="1" applyFont="1" applyFill="1" applyBorder="1"/>
    <xf numFmtId="0" fontId="6" fillId="78" borderId="0" xfId="55" applyFont="1" applyFill="1" applyBorder="1" applyAlignment="1" applyProtection="1">
      <alignment horizontal="left" vertical="center"/>
      <protection hidden="1"/>
    </xf>
    <xf numFmtId="0" fontId="6" fillId="78" borderId="49" xfId="0" applyFont="1" applyFill="1" applyBorder="1" applyAlignment="1" applyProtection="1">
      <alignment horizontal="center"/>
    </xf>
    <xf numFmtId="0" fontId="22" fillId="78" borderId="0" xfId="0" applyFont="1" applyFill="1" applyBorder="1"/>
    <xf numFmtId="0" fontId="6" fillId="78" borderId="0" xfId="0" applyFont="1" applyFill="1" applyBorder="1" applyAlignment="1" applyProtection="1">
      <alignment horizontal="left"/>
    </xf>
    <xf numFmtId="0" fontId="7" fillId="78" borderId="0" xfId="0" applyFont="1" applyFill="1" applyBorder="1" applyAlignment="1" applyProtection="1">
      <alignment horizontal="left"/>
    </xf>
    <xf numFmtId="4" fontId="6" fillId="78" borderId="50" xfId="0" applyNumberFormat="1" applyFont="1" applyFill="1" applyBorder="1" applyProtection="1"/>
    <xf numFmtId="4" fontId="8" fillId="78" borderId="50" xfId="0" applyNumberFormat="1" applyFont="1" applyFill="1" applyBorder="1"/>
    <xf numFmtId="0" fontId="8" fillId="78" borderId="49" xfId="0" applyFont="1" applyFill="1" applyBorder="1" applyAlignment="1">
      <alignment horizontal="center"/>
    </xf>
    <xf numFmtId="0" fontId="8" fillId="78" borderId="49" xfId="0" applyFont="1" applyFill="1" applyBorder="1"/>
    <xf numFmtId="37" fontId="6" fillId="78" borderId="0" xfId="0" applyNumberFormat="1" applyFont="1" applyFill="1" applyBorder="1" applyProtection="1"/>
    <xf numFmtId="4" fontId="8" fillId="78" borderId="50" xfId="0" applyNumberFormat="1" applyFont="1" applyFill="1" applyBorder="1" applyProtection="1"/>
    <xf numFmtId="4" fontId="7" fillId="78" borderId="50" xfId="0" applyNumberFormat="1" applyFont="1" applyFill="1" applyBorder="1" applyProtection="1"/>
    <xf numFmtId="0" fontId="7" fillId="78" borderId="49" xfId="0" applyFont="1" applyFill="1" applyBorder="1" applyAlignment="1" applyProtection="1">
      <alignment horizontal="center"/>
    </xf>
    <xf numFmtId="17" fontId="8" fillId="78" borderId="49" xfId="0" quotePrefix="1" applyNumberFormat="1" applyFont="1" applyFill="1" applyBorder="1" applyAlignment="1" applyProtection="1">
      <alignment horizontal="center"/>
    </xf>
    <xf numFmtId="4" fontId="6" fillId="78" borderId="48" xfId="0" applyNumberFormat="1" applyFont="1" applyFill="1" applyBorder="1" applyProtection="1"/>
    <xf numFmtId="0" fontId="7" fillId="78" borderId="46" xfId="0" applyFont="1" applyFill="1" applyBorder="1" applyAlignment="1">
      <alignment horizontal="center" wrapText="1"/>
    </xf>
    <xf numFmtId="4" fontId="6" fillId="78" borderId="58" xfId="0" applyNumberFormat="1" applyFont="1" applyFill="1" applyBorder="1"/>
    <xf numFmtId="0" fontId="6" fillId="78" borderId="58" xfId="0" applyFont="1" applyFill="1" applyBorder="1"/>
    <xf numFmtId="0" fontId="6" fillId="78" borderId="57" xfId="0" applyFont="1" applyFill="1" applyBorder="1"/>
    <xf numFmtId="0" fontId="8" fillId="78" borderId="55" xfId="0" applyFont="1" applyFill="1" applyBorder="1" applyAlignment="1" applyProtection="1">
      <alignment horizontal="left"/>
    </xf>
    <xf numFmtId="0" fontId="8" fillId="78" borderId="50" xfId="0" applyFont="1" applyFill="1" applyBorder="1" applyAlignment="1" applyProtection="1">
      <alignment horizontal="center"/>
    </xf>
    <xf numFmtId="4" fontId="6" fillId="78" borderId="50" xfId="0" applyNumberFormat="1" applyFont="1" applyFill="1" applyBorder="1" applyAlignment="1"/>
    <xf numFmtId="0" fontId="6" fillId="78" borderId="234" xfId="0" applyFont="1" applyFill="1" applyBorder="1"/>
    <xf numFmtId="0" fontId="6" fillId="78" borderId="235" xfId="0" applyFont="1" applyFill="1" applyBorder="1"/>
    <xf numFmtId="0" fontId="6" fillId="78" borderId="236" xfId="0" applyFont="1" applyFill="1" applyBorder="1"/>
    <xf numFmtId="4" fontId="6" fillId="78" borderId="51" xfId="0" applyNumberFormat="1" applyFont="1" applyFill="1" applyBorder="1" applyAlignment="1"/>
    <xf numFmtId="0" fontId="6" fillId="78" borderId="50" xfId="0" applyFont="1" applyFill="1" applyBorder="1"/>
    <xf numFmtId="4" fontId="7" fillId="78" borderId="233" xfId="0" applyNumberFormat="1" applyFont="1" applyFill="1" applyBorder="1" applyAlignment="1" applyProtection="1"/>
    <xf numFmtId="4" fontId="7" fillId="34" borderId="233" xfId="0" applyNumberFormat="1" applyFont="1" applyFill="1" applyBorder="1" applyAlignment="1" applyProtection="1"/>
    <xf numFmtId="0" fontId="7" fillId="78" borderId="50" xfId="0" applyFont="1" applyFill="1" applyBorder="1" applyAlignment="1" applyProtection="1">
      <alignment horizontal="center"/>
    </xf>
    <xf numFmtId="4" fontId="7" fillId="78" borderId="50" xfId="0" quotePrefix="1" applyNumberFormat="1" applyFont="1" applyFill="1" applyBorder="1" applyAlignment="1"/>
    <xf numFmtId="0" fontId="7" fillId="78" borderId="50" xfId="0" quotePrefix="1" applyFont="1" applyFill="1" applyBorder="1" applyAlignment="1">
      <alignment horizontal="left"/>
    </xf>
    <xf numFmtId="0" fontId="7" fillId="78" borderId="0" xfId="0" quotePrefix="1" applyFont="1" applyFill="1" applyBorder="1" applyAlignment="1">
      <alignment horizontal="left"/>
    </xf>
    <xf numFmtId="4" fontId="7" fillId="34" borderId="233" xfId="0" quotePrefix="1" applyNumberFormat="1" applyFont="1" applyFill="1" applyBorder="1" applyAlignment="1"/>
    <xf numFmtId="0" fontId="7" fillId="78" borderId="50" xfId="0" quotePrefix="1" applyFont="1" applyFill="1" applyBorder="1" applyAlignment="1">
      <alignment horizontal="center"/>
    </xf>
    <xf numFmtId="4" fontId="8" fillId="78" borderId="50" xfId="0" applyNumberFormat="1" applyFont="1" applyFill="1" applyBorder="1" applyAlignment="1" applyProtection="1">
      <alignment horizontal="center" vertical="center" wrapText="1"/>
    </xf>
    <xf numFmtId="0" fontId="34" fillId="34" borderId="0" xfId="55" applyFont="1" applyFill="1" applyProtection="1">
      <protection hidden="1"/>
    </xf>
    <xf numFmtId="0" fontId="151" fillId="33" borderId="0" xfId="55" applyFont="1" applyFill="1" applyProtection="1">
      <protection hidden="1"/>
    </xf>
    <xf numFmtId="0" fontId="69" fillId="34" borderId="0" xfId="55" applyFont="1" applyFill="1" applyProtection="1">
      <protection hidden="1"/>
    </xf>
    <xf numFmtId="0" fontId="12" fillId="34" borderId="0" xfId="55" applyFont="1" applyFill="1" applyAlignment="1" applyProtection="1">
      <alignment horizontal="center"/>
      <protection hidden="1"/>
    </xf>
    <xf numFmtId="0" fontId="14" fillId="34" borderId="0" xfId="55" applyFont="1" applyFill="1" applyAlignment="1" applyProtection="1">
      <alignment horizontal="center"/>
      <protection hidden="1"/>
    </xf>
    <xf numFmtId="0" fontId="0" fillId="34" borderId="0" xfId="0" applyFill="1" applyAlignment="1"/>
    <xf numFmtId="0" fontId="70" fillId="34" borderId="0" xfId="49" applyFont="1" applyFill="1"/>
    <xf numFmtId="0" fontId="32" fillId="34" borderId="0" xfId="49" applyFont="1" applyFill="1"/>
    <xf numFmtId="0" fontId="6" fillId="33" borderId="0" xfId="49" applyFont="1" applyFill="1"/>
    <xf numFmtId="0" fontId="6" fillId="33" borderId="0" xfId="49" applyFill="1"/>
    <xf numFmtId="4" fontId="6" fillId="34" borderId="0" xfId="49" applyNumberFormat="1" applyFill="1"/>
    <xf numFmtId="0" fontId="0" fillId="78" borderId="150" xfId="0" applyFont="1" applyFill="1" applyBorder="1"/>
    <xf numFmtId="0" fontId="0" fillId="78" borderId="151" xfId="0" applyFont="1" applyFill="1" applyBorder="1"/>
    <xf numFmtId="0" fontId="0" fillId="78" borderId="152" xfId="0" applyFont="1" applyFill="1" applyBorder="1"/>
    <xf numFmtId="0" fontId="77" fillId="78" borderId="153" xfId="0" applyFont="1" applyFill="1" applyBorder="1" applyAlignment="1" applyProtection="1">
      <alignment horizontal="center"/>
    </xf>
    <xf numFmtId="0" fontId="0" fillId="78" borderId="157" xfId="0" applyFont="1" applyFill="1" applyBorder="1"/>
    <xf numFmtId="0" fontId="0" fillId="78" borderId="158" xfId="0" applyFont="1" applyFill="1" applyBorder="1"/>
    <xf numFmtId="0" fontId="0" fillId="78" borderId="160" xfId="0" applyFont="1" applyFill="1" applyBorder="1"/>
    <xf numFmtId="0" fontId="0" fillId="78" borderId="156" xfId="0" applyFont="1" applyFill="1" applyBorder="1"/>
    <xf numFmtId="0" fontId="0" fillId="78" borderId="0" xfId="0" applyFont="1" applyFill="1" applyBorder="1"/>
    <xf numFmtId="0" fontId="0" fillId="78" borderId="153" xfId="0" applyFont="1" applyFill="1" applyBorder="1"/>
    <xf numFmtId="4" fontId="0" fillId="78" borderId="153" xfId="0" applyNumberFormat="1" applyFont="1" applyFill="1" applyBorder="1"/>
    <xf numFmtId="4" fontId="8" fillId="78" borderId="153" xfId="0" applyNumberFormat="1" applyFont="1" applyFill="1" applyBorder="1" applyAlignment="1" applyProtection="1">
      <alignment horizontal="center" vertical="center" wrapText="1"/>
    </xf>
    <xf numFmtId="4" fontId="8" fillId="78" borderId="152" xfId="0" applyNumberFormat="1" applyFont="1" applyFill="1" applyBorder="1" applyAlignment="1" applyProtection="1">
      <alignment horizontal="center" vertical="center" wrapText="1"/>
    </xf>
    <xf numFmtId="0" fontId="77" fillId="78" borderId="156" xfId="0" applyFont="1" applyFill="1" applyBorder="1" applyAlignment="1" applyProtection="1">
      <alignment horizontal="left"/>
    </xf>
    <xf numFmtId="4" fontId="8" fillId="78" borderId="153" xfId="0" applyNumberFormat="1" applyFont="1" applyFill="1" applyBorder="1" applyAlignment="1" applyProtection="1"/>
    <xf numFmtId="4" fontId="7" fillId="78" borderId="153" xfId="0" applyNumberFormat="1" applyFont="1" applyFill="1" applyBorder="1" applyAlignment="1"/>
    <xf numFmtId="0" fontId="24" fillId="78" borderId="0" xfId="0" applyFont="1" applyFill="1" applyBorder="1" applyAlignment="1" applyProtection="1">
      <alignment horizontal="left"/>
    </xf>
    <xf numFmtId="0" fontId="24" fillId="78" borderId="153" xfId="0" applyFont="1" applyFill="1" applyBorder="1" applyAlignment="1" applyProtection="1">
      <alignment horizontal="center"/>
    </xf>
    <xf numFmtId="4" fontId="23" fillId="34" borderId="239" xfId="0" applyNumberFormat="1" applyFont="1" applyFill="1" applyBorder="1" applyAlignment="1" applyProtection="1"/>
    <xf numFmtId="4" fontId="6" fillId="78" borderId="153" xfId="0" applyNumberFormat="1" applyFont="1" applyFill="1" applyBorder="1" applyAlignment="1" applyProtection="1"/>
    <xf numFmtId="4" fontId="23" fillId="78" borderId="153" xfId="0" applyNumberFormat="1" applyFont="1" applyFill="1" applyBorder="1" applyAlignment="1" applyProtection="1"/>
    <xf numFmtId="37" fontId="0" fillId="78" borderId="0" xfId="0" applyNumberFormat="1" applyFont="1" applyFill="1" applyBorder="1" applyProtection="1"/>
    <xf numFmtId="4" fontId="23" fillId="78" borderId="153" xfId="0" applyNumberFormat="1" applyFont="1" applyFill="1" applyBorder="1" applyAlignment="1"/>
    <xf numFmtId="4" fontId="23" fillId="34" borderId="239" xfId="0" applyNumberFormat="1" applyFont="1" applyFill="1" applyBorder="1" applyAlignment="1"/>
    <xf numFmtId="0" fontId="24" fillId="78" borderId="0" xfId="0" applyFont="1" applyFill="1" applyBorder="1" applyAlignment="1">
      <alignment horizontal="left"/>
    </xf>
    <xf numFmtId="0" fontId="24" fillId="78" borderId="153" xfId="0" applyFont="1" applyFill="1" applyBorder="1" applyAlignment="1">
      <alignment horizontal="center"/>
    </xf>
    <xf numFmtId="0" fontId="7" fillId="78" borderId="0" xfId="0" applyFont="1" applyFill="1" applyBorder="1" applyAlignment="1">
      <alignment horizontal="left"/>
    </xf>
    <xf numFmtId="0" fontId="7" fillId="78" borderId="153" xfId="0" applyFont="1" applyFill="1" applyBorder="1" applyAlignment="1">
      <alignment horizontal="left"/>
    </xf>
    <xf numFmtId="4" fontId="23" fillId="78" borderId="155" xfId="0" applyNumberFormat="1" applyFont="1" applyFill="1" applyBorder="1" applyAlignment="1" applyProtection="1"/>
    <xf numFmtId="4" fontId="7" fillId="78" borderId="155" xfId="0" applyNumberFormat="1" applyFont="1" applyFill="1" applyBorder="1" applyAlignment="1" applyProtection="1"/>
    <xf numFmtId="0" fontId="0" fillId="78" borderId="240" xfId="0" applyFont="1" applyFill="1" applyBorder="1"/>
    <xf numFmtId="0" fontId="0" fillId="78" borderId="241" xfId="0" applyFont="1" applyFill="1" applyBorder="1"/>
    <xf numFmtId="0" fontId="0" fillId="78" borderId="242" xfId="0" applyFont="1" applyFill="1" applyBorder="1"/>
    <xf numFmtId="0" fontId="8" fillId="78" borderId="157" xfId="0" applyFont="1" applyFill="1" applyBorder="1" applyAlignment="1" applyProtection="1">
      <alignment horizontal="left"/>
    </xf>
    <xf numFmtId="0" fontId="0" fillId="78" borderId="159" xfId="0" applyFont="1" applyFill="1" applyBorder="1"/>
    <xf numFmtId="4" fontId="0" fillId="78" borderId="160" xfId="0" applyNumberFormat="1" applyFont="1" applyFill="1" applyBorder="1"/>
    <xf numFmtId="4" fontId="0" fillId="34" borderId="0" xfId="0" applyNumberFormat="1" applyFont="1" applyFill="1"/>
    <xf numFmtId="0" fontId="0" fillId="78" borderId="150" xfId="0" applyFont="1" applyFill="1" applyBorder="1" applyAlignment="1">
      <alignment horizontal="center"/>
    </xf>
    <xf numFmtId="0" fontId="0" fillId="78" borderId="154" xfId="0" applyFont="1" applyFill="1" applyBorder="1"/>
    <xf numFmtId="0" fontId="0" fillId="78" borderId="101" xfId="0" applyFont="1" applyFill="1" applyBorder="1"/>
    <xf numFmtId="0" fontId="0" fillId="78" borderId="154" xfId="0" applyFont="1" applyFill="1" applyBorder="1" applyAlignment="1">
      <alignment horizontal="center"/>
    </xf>
    <xf numFmtId="0" fontId="0" fillId="78" borderId="156" xfId="0" applyFont="1" applyFill="1" applyBorder="1" applyAlignment="1">
      <alignment horizontal="center"/>
    </xf>
    <xf numFmtId="4" fontId="0" fillId="78" borderId="242" xfId="0" applyNumberFormat="1" applyFont="1" applyFill="1" applyBorder="1" applyProtection="1"/>
    <xf numFmtId="17" fontId="77" fillId="78" borderId="156" xfId="0" applyNumberFormat="1" applyFont="1" applyFill="1" applyBorder="1" applyAlignment="1" applyProtection="1">
      <alignment horizontal="center"/>
    </xf>
    <xf numFmtId="4" fontId="8" fillId="78" borderId="153" xfId="0" applyNumberFormat="1" applyFont="1" applyFill="1" applyBorder="1" applyProtection="1"/>
    <xf numFmtId="4" fontId="7" fillId="78" borderId="153" xfId="0" applyNumberFormat="1" applyFont="1" applyFill="1" applyBorder="1"/>
    <xf numFmtId="0" fontId="24" fillId="78" borderId="156" xfId="0" applyFont="1" applyFill="1" applyBorder="1" applyAlignment="1" applyProtection="1">
      <alignment horizontal="center"/>
    </xf>
    <xf numFmtId="4" fontId="6" fillId="78" borderId="239" xfId="0" applyNumberFormat="1" applyFont="1" applyFill="1" applyBorder="1" applyAlignment="1"/>
    <xf numFmtId="0" fontId="0" fillId="78" borderId="156" xfId="0" applyFont="1" applyFill="1" applyBorder="1" applyAlignment="1" applyProtection="1">
      <alignment horizontal="center"/>
    </xf>
    <xf numFmtId="4" fontId="23" fillId="78" borderId="153" xfId="0" applyNumberFormat="1" applyFont="1" applyFill="1" applyBorder="1" applyProtection="1"/>
    <xf numFmtId="0" fontId="7" fillId="78" borderId="156" xfId="0" applyFont="1" applyFill="1" applyBorder="1" applyAlignment="1" applyProtection="1">
      <alignment horizontal="center"/>
    </xf>
    <xf numFmtId="0" fontId="24" fillId="78" borderId="0" xfId="0" applyFont="1" applyFill="1" applyBorder="1"/>
    <xf numFmtId="0" fontId="0" fillId="78" borderId="0" xfId="0" applyFont="1" applyFill="1" applyBorder="1" applyAlignment="1" applyProtection="1">
      <alignment horizontal="left"/>
    </xf>
    <xf numFmtId="4" fontId="23" fillId="78" borderId="153" xfId="0" applyNumberFormat="1" applyFont="1" applyFill="1" applyBorder="1"/>
    <xf numFmtId="4" fontId="7" fillId="78" borderId="153" xfId="0" applyNumberFormat="1" applyFont="1" applyFill="1" applyBorder="1" applyProtection="1"/>
    <xf numFmtId="4" fontId="8" fillId="78" borderId="153" xfId="0" applyNumberFormat="1" applyFont="1" applyFill="1" applyBorder="1"/>
    <xf numFmtId="0" fontId="77" fillId="78" borderId="156" xfId="0" applyFont="1" applyFill="1" applyBorder="1"/>
    <xf numFmtId="0" fontId="8" fillId="78" borderId="156" xfId="0" applyFont="1" applyFill="1" applyBorder="1" applyAlignment="1" applyProtection="1">
      <alignment horizontal="center"/>
    </xf>
    <xf numFmtId="0" fontId="8" fillId="78" borderId="156" xfId="0" applyFont="1" applyFill="1" applyBorder="1"/>
    <xf numFmtId="0" fontId="24" fillId="78" borderId="156" xfId="0" applyFont="1" applyFill="1" applyBorder="1" applyAlignment="1">
      <alignment horizontal="center"/>
    </xf>
    <xf numFmtId="0" fontId="77" fillId="78" borderId="156" xfId="0" applyFont="1" applyFill="1" applyBorder="1" applyAlignment="1">
      <alignment horizontal="center"/>
    </xf>
    <xf numFmtId="0" fontId="19" fillId="78" borderId="0" xfId="0" applyFont="1" applyFill="1" applyBorder="1" applyAlignment="1" applyProtection="1">
      <alignment horizontal="left"/>
    </xf>
    <xf numFmtId="0" fontId="19" fillId="78" borderId="156" xfId="0" applyFont="1" applyFill="1" applyBorder="1" applyAlignment="1" applyProtection="1">
      <alignment horizontal="center"/>
    </xf>
    <xf numFmtId="0" fontId="19" fillId="78" borderId="0" xfId="0" applyFont="1" applyFill="1" applyBorder="1"/>
    <xf numFmtId="4" fontId="7" fillId="78" borderId="239" xfId="0" applyNumberFormat="1" applyFont="1" applyFill="1" applyBorder="1" applyAlignment="1"/>
    <xf numFmtId="4" fontId="22" fillId="78" borderId="153" xfId="0" applyNumberFormat="1" applyFont="1" applyFill="1" applyBorder="1" applyProtection="1"/>
    <xf numFmtId="0" fontId="19" fillId="78" borderId="156" xfId="0" applyFont="1" applyFill="1" applyBorder="1" applyAlignment="1">
      <alignment horizontal="center"/>
    </xf>
    <xf numFmtId="4" fontId="6" fillId="78" borderId="153" xfId="0" applyNumberFormat="1" applyFont="1" applyFill="1" applyBorder="1" applyProtection="1"/>
    <xf numFmtId="0" fontId="19" fillId="78" borderId="0" xfId="55" applyFont="1" applyFill="1" applyBorder="1" applyAlignment="1" applyProtection="1">
      <alignment horizontal="left" vertical="center"/>
      <protection hidden="1"/>
    </xf>
    <xf numFmtId="4" fontId="22" fillId="78" borderId="153" xfId="0" applyNumberFormat="1" applyFont="1" applyFill="1" applyBorder="1"/>
    <xf numFmtId="0" fontId="7" fillId="78" borderId="156" xfId="0" applyFont="1" applyFill="1" applyBorder="1" applyAlignment="1">
      <alignment horizontal="center"/>
    </xf>
    <xf numFmtId="17" fontId="77" fillId="78" borderId="240" xfId="0" quotePrefix="1" applyNumberFormat="1" applyFont="1" applyFill="1" applyBorder="1" applyAlignment="1" applyProtection="1">
      <alignment horizontal="center"/>
    </xf>
    <xf numFmtId="4" fontId="8" fillId="78" borderId="242" xfId="0" applyNumberFormat="1" applyFont="1" applyFill="1" applyBorder="1" applyAlignment="1" applyProtection="1"/>
    <xf numFmtId="0" fontId="8" fillId="78" borderId="157" xfId="0" applyFont="1" applyFill="1" applyBorder="1" applyAlignment="1" applyProtection="1">
      <alignment horizontal="center"/>
    </xf>
    <xf numFmtId="4" fontId="7" fillId="78" borderId="160" xfId="0" applyNumberFormat="1" applyFont="1" applyFill="1" applyBorder="1" applyProtection="1"/>
    <xf numFmtId="0" fontId="0" fillId="34" borderId="0" xfId="0" applyFont="1" applyFill="1"/>
    <xf numFmtId="0" fontId="19" fillId="34" borderId="0" xfId="0" applyFont="1" applyFill="1"/>
    <xf numFmtId="4" fontId="7" fillId="78" borderId="243" xfId="0" applyNumberFormat="1" applyFont="1" applyFill="1" applyBorder="1" applyAlignment="1"/>
    <xf numFmtId="0" fontId="6" fillId="34" borderId="0" xfId="49" applyFont="1" applyFill="1"/>
    <xf numFmtId="0" fontId="7" fillId="78" borderId="156" xfId="0" applyFont="1" applyFill="1" applyBorder="1"/>
    <xf numFmtId="0" fontId="7" fillId="34" borderId="0" xfId="49" applyFont="1" applyFill="1"/>
    <xf numFmtId="0" fontId="18" fillId="33" borderId="0" xfId="568" applyFont="1" applyFill="1" applyAlignment="1"/>
    <xf numFmtId="0" fontId="6" fillId="33" borderId="0" xfId="568" applyFill="1" applyAlignment="1"/>
    <xf numFmtId="0" fontId="12" fillId="33" borderId="0" xfId="568" applyFont="1" applyFill="1" applyAlignment="1"/>
    <xf numFmtId="0" fontId="6" fillId="34" borderId="0" xfId="568" applyFill="1"/>
    <xf numFmtId="0" fontId="151" fillId="34" borderId="0" xfId="55" applyFont="1" applyFill="1" applyProtection="1">
      <protection hidden="1"/>
    </xf>
    <xf numFmtId="0" fontId="6" fillId="34" borderId="0" xfId="568" applyFill="1" applyAlignment="1"/>
    <xf numFmtId="0" fontId="6" fillId="78" borderId="7" xfId="568" applyFont="1" applyFill="1" applyBorder="1" applyAlignment="1">
      <alignment vertical="top"/>
    </xf>
    <xf numFmtId="0" fontId="7" fillId="78" borderId="9" xfId="568" applyFont="1" applyFill="1" applyBorder="1" applyAlignment="1">
      <alignment horizontal="center" vertical="center" wrapText="1"/>
    </xf>
    <xf numFmtId="2" fontId="7" fillId="78" borderId="9" xfId="568" applyNumberFormat="1" applyFont="1" applyFill="1" applyBorder="1" applyAlignment="1">
      <alignment horizontal="center" vertical="center" wrapText="1"/>
    </xf>
    <xf numFmtId="2" fontId="7" fillId="78" borderId="42" xfId="568" applyNumberFormat="1" applyFont="1" applyFill="1" applyBorder="1" applyAlignment="1">
      <alignment horizontal="center" vertical="center" wrapText="1"/>
    </xf>
    <xf numFmtId="0" fontId="7" fillId="78" borderId="4" xfId="568" applyFont="1" applyFill="1" applyBorder="1" applyAlignment="1"/>
    <xf numFmtId="3" fontId="6" fillId="78" borderId="45" xfId="568" applyNumberFormat="1" applyFont="1" applyFill="1" applyBorder="1" applyAlignment="1">
      <alignment horizontal="center"/>
    </xf>
    <xf numFmtId="0" fontId="6" fillId="78" borderId="45" xfId="568" applyFont="1" applyFill="1" applyBorder="1" applyAlignment="1">
      <alignment horizontal="center"/>
    </xf>
    <xf numFmtId="0" fontId="6" fillId="78" borderId="45" xfId="568" quotePrefix="1" applyFont="1" applyFill="1" applyBorder="1" applyAlignment="1">
      <alignment horizontal="center"/>
    </xf>
    <xf numFmtId="0" fontId="7" fillId="78" borderId="3" xfId="568" applyFont="1" applyFill="1" applyBorder="1" applyAlignment="1">
      <alignment horizontal="left" wrapText="1"/>
    </xf>
    <xf numFmtId="4" fontId="7" fillId="78" borderId="10" xfId="568" applyNumberFormat="1" applyFont="1" applyFill="1" applyBorder="1" applyAlignment="1"/>
    <xf numFmtId="4" fontId="6" fillId="78" borderId="10" xfId="568" applyNumberFormat="1" applyFont="1" applyFill="1" applyBorder="1" applyAlignment="1"/>
    <xf numFmtId="10" fontId="6" fillId="78" borderId="10" xfId="7" applyNumberFormat="1" applyFont="1" applyFill="1" applyBorder="1" applyAlignment="1">
      <alignment horizontal="right"/>
    </xf>
    <xf numFmtId="0" fontId="7" fillId="78" borderId="3" xfId="568" applyFont="1" applyFill="1" applyBorder="1" applyAlignment="1"/>
    <xf numFmtId="4" fontId="6" fillId="78" borderId="237" xfId="568" applyNumberFormat="1" applyFont="1" applyFill="1" applyBorder="1" applyAlignment="1" applyProtection="1">
      <alignment horizontal="right"/>
    </xf>
    <xf numFmtId="4" fontId="6" fillId="78" borderId="237" xfId="568" applyNumberFormat="1" applyFont="1" applyFill="1" applyBorder="1" applyAlignment="1" applyProtection="1"/>
    <xf numFmtId="4" fontId="6" fillId="78" borderId="10" xfId="568" applyNumberFormat="1" applyFont="1" applyFill="1" applyBorder="1" applyAlignment="1">
      <alignment horizontal="right"/>
    </xf>
    <xf numFmtId="4" fontId="6" fillId="78" borderId="244" xfId="568" applyNumberFormat="1" applyFont="1" applyFill="1" applyBorder="1" applyAlignment="1" applyProtection="1"/>
    <xf numFmtId="0" fontId="6" fillId="78" borderId="3" xfId="568" applyFont="1" applyFill="1" applyBorder="1" applyAlignment="1"/>
    <xf numFmtId="4" fontId="6" fillId="34" borderId="245" xfId="568" applyNumberFormat="1" applyFont="1" applyFill="1" applyBorder="1" applyAlignment="1" applyProtection="1"/>
    <xf numFmtId="4" fontId="6" fillId="34" borderId="237" xfId="568" applyNumberFormat="1" applyFont="1" applyFill="1" applyBorder="1" applyAlignment="1" applyProtection="1"/>
    <xf numFmtId="4" fontId="6" fillId="34" borderId="237" xfId="568" applyNumberFormat="1" applyFont="1" applyFill="1" applyBorder="1" applyAlignment="1"/>
    <xf numFmtId="4" fontId="6" fillId="78" borderId="237" xfId="568" applyNumberFormat="1" applyFont="1" applyFill="1" applyBorder="1" applyAlignment="1"/>
    <xf numFmtId="0" fontId="7" fillId="78" borderId="65" xfId="568" applyFont="1" applyFill="1" applyBorder="1" applyAlignment="1">
      <alignment horizontal="left" wrapText="1"/>
    </xf>
    <xf numFmtId="4" fontId="7" fillId="78" borderId="46" xfId="568" applyNumberFormat="1" applyFont="1" applyFill="1" applyBorder="1" applyAlignment="1"/>
    <xf numFmtId="4" fontId="6" fillId="78" borderId="46" xfId="568" applyNumberFormat="1" applyFont="1" applyFill="1" applyBorder="1" applyAlignment="1">
      <alignment horizontal="right"/>
    </xf>
    <xf numFmtId="0" fontId="6" fillId="34" borderId="0" xfId="568" applyFill="1" applyBorder="1" applyAlignment="1"/>
    <xf numFmtId="4" fontId="6" fillId="78" borderId="46" xfId="568" applyNumberFormat="1" applyFont="1" applyFill="1" applyBorder="1" applyAlignment="1"/>
    <xf numFmtId="0" fontId="7" fillId="34" borderId="0" xfId="568" quotePrefix="1" applyFont="1" applyFill="1" applyAlignment="1">
      <alignment horizontal="left"/>
    </xf>
    <xf numFmtId="0" fontId="6" fillId="78" borderId="68" xfId="568" applyFill="1" applyBorder="1" applyAlignment="1">
      <alignment vertical="top"/>
    </xf>
    <xf numFmtId="0" fontId="6" fillId="78" borderId="59" xfId="568" applyFill="1" applyBorder="1" applyAlignment="1"/>
    <xf numFmtId="0" fontId="6" fillId="78" borderId="246" xfId="568" applyFont="1" applyFill="1" applyBorder="1" applyAlignment="1">
      <alignment horizontal="center" wrapText="1"/>
    </xf>
    <xf numFmtId="0" fontId="6" fillId="78" borderId="183" xfId="568" applyFill="1" applyBorder="1" applyAlignment="1">
      <alignment horizontal="center" wrapText="1"/>
    </xf>
    <xf numFmtId="0" fontId="6" fillId="78" borderId="181" xfId="568" applyFill="1" applyBorder="1" applyAlignment="1">
      <alignment horizontal="center" wrapText="1"/>
    </xf>
    <xf numFmtId="0" fontId="6" fillId="78" borderId="53" xfId="568" applyFont="1" applyFill="1" applyBorder="1" applyAlignment="1">
      <alignment horizontal="center" wrapText="1"/>
    </xf>
    <xf numFmtId="0" fontId="6" fillId="78" borderId="3" xfId="568" applyFill="1" applyBorder="1" applyAlignment="1"/>
    <xf numFmtId="4" fontId="105" fillId="78" borderId="10" xfId="568" applyNumberFormat="1" applyFont="1" applyFill="1" applyBorder="1" applyAlignment="1"/>
    <xf numFmtId="4" fontId="6" fillId="78" borderId="10" xfId="568" applyNumberFormat="1" applyFill="1" applyBorder="1" applyAlignment="1"/>
    <xf numFmtId="4" fontId="6" fillId="78" borderId="248" xfId="568" applyNumberFormat="1" applyFill="1" applyBorder="1" applyAlignment="1"/>
    <xf numFmtId="4" fontId="6" fillId="78" borderId="249" xfId="568" applyNumberFormat="1" applyFill="1" applyBorder="1" applyAlignment="1"/>
    <xf numFmtId="4" fontId="6" fillId="78" borderId="5" xfId="568" applyNumberFormat="1" applyFill="1" applyBorder="1" applyAlignment="1"/>
    <xf numFmtId="4" fontId="6" fillId="78" borderId="0" xfId="568" applyNumberFormat="1" applyFill="1" applyBorder="1" applyAlignment="1"/>
    <xf numFmtId="4" fontId="6" fillId="78" borderId="189" xfId="568" applyNumberFormat="1" applyFill="1" applyBorder="1" applyAlignment="1"/>
    <xf numFmtId="0" fontId="6" fillId="78" borderId="70" xfId="568" applyFill="1" applyBorder="1" applyAlignment="1"/>
    <xf numFmtId="4" fontId="105" fillId="78" borderId="60" xfId="568" applyNumberFormat="1" applyFont="1" applyFill="1" applyBorder="1" applyAlignment="1"/>
    <xf numFmtId="4" fontId="6" fillId="78" borderId="60" xfId="568" applyNumberFormat="1" applyFill="1" applyBorder="1" applyAlignment="1"/>
    <xf numFmtId="4" fontId="6" fillId="78" borderId="250" xfId="568" applyNumberFormat="1" applyFill="1" applyBorder="1" applyAlignment="1"/>
    <xf numFmtId="4" fontId="6" fillId="78" borderId="184" xfId="568" applyNumberFormat="1" applyFill="1" applyBorder="1" applyAlignment="1"/>
    <xf numFmtId="4" fontId="6" fillId="78" borderId="53" xfId="568" applyNumberFormat="1" applyFill="1" applyBorder="1" applyAlignment="1"/>
    <xf numFmtId="0" fontId="7" fillId="79" borderId="4" xfId="568" applyFont="1" applyFill="1" applyBorder="1" applyAlignment="1"/>
    <xf numFmtId="4" fontId="105" fillId="79" borderId="45" xfId="568" applyNumberFormat="1" applyFont="1" applyFill="1" applyBorder="1" applyAlignment="1"/>
    <xf numFmtId="4" fontId="105" fillId="79" borderId="251" xfId="568" applyNumberFormat="1" applyFont="1" applyFill="1" applyBorder="1" applyAlignment="1"/>
    <xf numFmtId="4" fontId="105" fillId="79" borderId="252" xfId="568" applyNumberFormat="1" applyFont="1" applyFill="1" applyBorder="1" applyAlignment="1"/>
    <xf numFmtId="4" fontId="105" fillId="79" borderId="253" xfId="568" applyNumberFormat="1" applyFont="1" applyFill="1" applyBorder="1" applyAlignment="1"/>
    <xf numFmtId="0" fontId="6" fillId="34" borderId="0" xfId="568" applyFont="1" applyFill="1" applyBorder="1" applyAlignment="1"/>
    <xf numFmtId="10" fontId="105" fillId="79" borderId="45" xfId="568" applyNumberFormat="1" applyFont="1" applyFill="1" applyBorder="1" applyAlignment="1"/>
    <xf numFmtId="0" fontId="8" fillId="34" borderId="0" xfId="568" applyFont="1" applyFill="1" applyAlignment="1"/>
    <xf numFmtId="0" fontId="12" fillId="33" borderId="0" xfId="55" applyFont="1" applyFill="1" applyAlignment="1" applyProtection="1">
      <alignment horizontal="left"/>
      <protection hidden="1"/>
    </xf>
    <xf numFmtId="0" fontId="68" fillId="33" borderId="0" xfId="55" applyFont="1" applyFill="1" applyBorder="1" applyProtection="1">
      <protection hidden="1"/>
    </xf>
    <xf numFmtId="0" fontId="35" fillId="33" borderId="0" xfId="55" applyFont="1" applyFill="1" applyBorder="1" applyProtection="1">
      <protection hidden="1"/>
    </xf>
    <xf numFmtId="0" fontId="7" fillId="78" borderId="46" xfId="568" applyFont="1" applyFill="1" applyBorder="1" applyAlignment="1">
      <alignment horizontal="center" wrapText="1"/>
    </xf>
    <xf numFmtId="0" fontId="7" fillId="78" borderId="46" xfId="568" applyFont="1" applyFill="1" applyBorder="1" applyAlignment="1">
      <alignment horizontal="center" vertical="center" wrapText="1"/>
    </xf>
    <xf numFmtId="4" fontId="6" fillId="78" borderId="7" xfId="55" applyNumberFormat="1" applyFont="1" applyFill="1" applyBorder="1" applyProtection="1">
      <protection hidden="1"/>
    </xf>
    <xf numFmtId="4" fontId="6" fillId="78" borderId="8" xfId="55" applyNumberFormat="1" applyFont="1" applyFill="1" applyBorder="1" applyProtection="1">
      <protection hidden="1"/>
    </xf>
    <xf numFmtId="4" fontId="6" fillId="78" borderId="42" xfId="55" applyNumberFormat="1" applyFont="1" applyFill="1" applyBorder="1" applyProtection="1">
      <protection hidden="1"/>
    </xf>
    <xf numFmtId="0" fontId="6" fillId="78" borderId="9" xfId="55" applyNumberFormat="1" applyFont="1" applyFill="1" applyBorder="1" applyAlignment="1" applyProtection="1">
      <alignment horizontal="center"/>
      <protection hidden="1"/>
    </xf>
    <xf numFmtId="0" fontId="6" fillId="78" borderId="7" xfId="55" applyNumberFormat="1" applyFont="1" applyFill="1" applyBorder="1" applyAlignment="1" applyProtection="1">
      <alignment horizontal="center"/>
      <protection hidden="1"/>
    </xf>
    <xf numFmtId="4" fontId="6" fillId="78" borderId="9" xfId="55" applyNumberFormat="1" applyFont="1" applyFill="1" applyBorder="1" applyProtection="1">
      <protection hidden="1"/>
    </xf>
    <xf numFmtId="4" fontId="8" fillId="78" borderId="3" xfId="55" applyNumberFormat="1" applyFont="1" applyFill="1" applyBorder="1" applyAlignment="1" applyProtection="1">
      <alignment horizontal="left" vertical="center"/>
      <protection hidden="1"/>
    </xf>
    <xf numFmtId="4" fontId="8" fillId="78" borderId="0" xfId="55" applyNumberFormat="1" applyFont="1" applyFill="1" applyBorder="1" applyAlignment="1" applyProtection="1">
      <alignment vertical="center"/>
      <protection hidden="1"/>
    </xf>
    <xf numFmtId="4" fontId="8" fillId="78" borderId="5" xfId="55" applyNumberFormat="1" applyFont="1" applyFill="1" applyBorder="1" applyAlignment="1" applyProtection="1">
      <alignment vertical="center"/>
      <protection hidden="1"/>
    </xf>
    <xf numFmtId="0" fontId="8" fillId="78" borderId="10" xfId="55" applyNumberFormat="1" applyFont="1" applyFill="1" applyBorder="1" applyAlignment="1" applyProtection="1">
      <alignment horizontal="center" vertical="center"/>
      <protection hidden="1"/>
    </xf>
    <xf numFmtId="4" fontId="8" fillId="78" borderId="10" xfId="55" applyNumberFormat="1" applyFont="1" applyFill="1" applyBorder="1" applyAlignment="1" applyProtection="1">
      <alignment vertical="center"/>
      <protection hidden="1"/>
    </xf>
    <xf numFmtId="4" fontId="8" fillId="78" borderId="3" xfId="55" applyNumberFormat="1" applyFont="1" applyFill="1" applyBorder="1" applyAlignment="1" applyProtection="1">
      <alignment vertical="center"/>
      <protection hidden="1"/>
    </xf>
    <xf numFmtId="4" fontId="6" fillId="78" borderId="3" xfId="55" applyNumberFormat="1" applyFont="1" applyFill="1" applyBorder="1" applyAlignment="1" applyProtection="1">
      <alignment horizontal="left" vertical="center"/>
      <protection hidden="1"/>
    </xf>
    <xf numFmtId="4" fontId="6" fillId="78" borderId="0" xfId="55" applyNumberFormat="1" applyFont="1" applyFill="1" applyBorder="1" applyAlignment="1" applyProtection="1">
      <alignment vertical="center"/>
      <protection hidden="1"/>
    </xf>
    <xf numFmtId="4" fontId="6" fillId="78" borderId="5" xfId="55" applyNumberFormat="1" applyFont="1" applyFill="1" applyBorder="1" applyAlignment="1" applyProtection="1">
      <alignment vertical="center"/>
      <protection hidden="1"/>
    </xf>
    <xf numFmtId="0" fontId="6" fillId="78" borderId="10" xfId="55" applyNumberFormat="1" applyFont="1" applyFill="1" applyBorder="1" applyAlignment="1" applyProtection="1">
      <alignment horizontal="center" vertical="center"/>
      <protection hidden="1"/>
    </xf>
    <xf numFmtId="4" fontId="6" fillId="78" borderId="10" xfId="55" applyNumberFormat="1" applyFont="1" applyFill="1" applyBorder="1" applyAlignment="1" applyProtection="1">
      <alignment vertical="center"/>
      <protection hidden="1"/>
    </xf>
    <xf numFmtId="4" fontId="6" fillId="78" borderId="3" xfId="55" applyNumberFormat="1" applyFont="1" applyFill="1" applyBorder="1" applyAlignment="1" applyProtection="1">
      <alignment vertical="center"/>
      <protection hidden="1"/>
    </xf>
    <xf numFmtId="4" fontId="6" fillId="78" borderId="10" xfId="55" applyNumberFormat="1" applyFont="1" applyFill="1" applyBorder="1" applyProtection="1">
      <protection hidden="1"/>
    </xf>
    <xf numFmtId="4" fontId="6" fillId="78" borderId="237" xfId="55" applyNumberFormat="1" applyFont="1" applyFill="1" applyBorder="1" applyAlignment="1" applyProtection="1">
      <alignment vertical="center"/>
      <protection hidden="1"/>
    </xf>
    <xf numFmtId="4" fontId="6" fillId="34" borderId="237" xfId="55" applyNumberFormat="1" applyFont="1" applyFill="1" applyBorder="1" applyAlignment="1" applyProtection="1">
      <alignment vertical="center"/>
      <protection hidden="1"/>
    </xf>
    <xf numFmtId="4" fontId="6" fillId="34" borderId="254" xfId="55" applyNumberFormat="1" applyFont="1" applyFill="1" applyBorder="1" applyAlignment="1" applyProtection="1">
      <alignment vertical="center"/>
      <protection hidden="1"/>
    </xf>
    <xf numFmtId="4" fontId="6" fillId="78" borderId="0" xfId="55" applyNumberFormat="1" applyFont="1" applyFill="1" applyBorder="1" applyAlignment="1" applyProtection="1">
      <alignment horizontal="left" vertical="center"/>
      <protection hidden="1"/>
    </xf>
    <xf numFmtId="4" fontId="8" fillId="78" borderId="0" xfId="55" applyNumberFormat="1" applyFont="1" applyFill="1" applyBorder="1" applyAlignment="1" applyProtection="1">
      <alignment horizontal="left" vertical="center"/>
      <protection hidden="1"/>
    </xf>
    <xf numFmtId="4" fontId="8" fillId="78" borderId="237" xfId="55" applyNumberFormat="1" applyFont="1" applyFill="1" applyBorder="1" applyAlignment="1" applyProtection="1">
      <alignment vertical="center"/>
      <protection hidden="1"/>
    </xf>
    <xf numFmtId="4" fontId="8" fillId="34" borderId="237" xfId="55" applyNumberFormat="1" applyFont="1" applyFill="1" applyBorder="1" applyAlignment="1" applyProtection="1">
      <alignment vertical="center"/>
      <protection hidden="1"/>
    </xf>
    <xf numFmtId="4" fontId="8" fillId="34" borderId="254" xfId="55" applyNumberFormat="1" applyFont="1" applyFill="1" applyBorder="1" applyAlignment="1" applyProtection="1">
      <alignment vertical="center"/>
      <protection hidden="1"/>
    </xf>
    <xf numFmtId="4" fontId="5" fillId="78" borderId="3" xfId="55" applyNumberFormat="1" applyFont="1" applyFill="1" applyBorder="1" applyAlignment="1" applyProtection="1">
      <alignment vertical="center"/>
      <protection hidden="1"/>
    </xf>
    <xf numFmtId="4" fontId="5" fillId="78" borderId="0" xfId="55" applyNumberFormat="1" applyFont="1" applyFill="1" applyBorder="1" applyAlignment="1" applyProtection="1">
      <alignment horizontal="left" vertical="center"/>
      <protection hidden="1"/>
    </xf>
    <xf numFmtId="4" fontId="5" fillId="78" borderId="5" xfId="55" applyNumberFormat="1" applyFont="1" applyFill="1" applyBorder="1" applyAlignment="1" applyProtection="1">
      <alignment vertical="center"/>
      <protection hidden="1"/>
    </xf>
    <xf numFmtId="0" fontId="5" fillId="78" borderId="10" xfId="55" applyNumberFormat="1" applyFont="1" applyFill="1" applyBorder="1" applyAlignment="1" applyProtection="1">
      <alignment horizontal="center" vertical="center"/>
      <protection hidden="1"/>
    </xf>
    <xf numFmtId="4" fontId="5" fillId="78" borderId="10" xfId="55" applyNumberFormat="1" applyFont="1" applyFill="1" applyBorder="1" applyAlignment="1" applyProtection="1">
      <alignment vertical="center"/>
      <protection hidden="1"/>
    </xf>
    <xf numFmtId="4" fontId="5" fillId="78" borderId="0" xfId="55" applyNumberFormat="1" applyFont="1" applyFill="1" applyBorder="1" applyAlignment="1" applyProtection="1">
      <alignment vertical="center"/>
      <protection hidden="1"/>
    </xf>
    <xf numFmtId="4" fontId="6" fillId="78" borderId="60" xfId="55" applyNumberFormat="1" applyFont="1" applyFill="1" applyBorder="1" applyAlignment="1" applyProtection="1">
      <alignment vertical="center"/>
      <protection hidden="1"/>
    </xf>
    <xf numFmtId="4" fontId="6" fillId="78" borderId="70" xfId="55" applyNumberFormat="1" applyFont="1" applyFill="1" applyBorder="1" applyAlignment="1" applyProtection="1">
      <alignment vertical="center"/>
      <protection hidden="1"/>
    </xf>
    <xf numFmtId="4" fontId="13" fillId="78" borderId="3" xfId="55" applyNumberFormat="1" applyFont="1" applyFill="1" applyBorder="1" applyAlignment="1" applyProtection="1">
      <alignment horizontal="right" vertical="center"/>
      <protection hidden="1"/>
    </xf>
    <xf numFmtId="4" fontId="13" fillId="78" borderId="0" xfId="568" applyNumberFormat="1" applyFont="1" applyFill="1" applyBorder="1" applyAlignment="1" applyProtection="1">
      <alignment horizontal="right" vertical="center"/>
      <protection hidden="1"/>
    </xf>
    <xf numFmtId="4" fontId="13" fillId="78" borderId="5" xfId="568" applyNumberFormat="1" applyFont="1" applyFill="1" applyBorder="1" applyAlignment="1" applyProtection="1">
      <alignment horizontal="right" vertical="center"/>
      <protection hidden="1"/>
    </xf>
    <xf numFmtId="0" fontId="13" fillId="78" borderId="255" xfId="55" applyNumberFormat="1" applyFont="1" applyFill="1" applyBorder="1" applyAlignment="1" applyProtection="1">
      <alignment horizontal="center" vertical="center"/>
      <protection hidden="1"/>
    </xf>
    <xf numFmtId="4" fontId="13" fillId="78" borderId="255" xfId="55" applyNumberFormat="1" applyFont="1" applyFill="1" applyBorder="1" applyAlignment="1" applyProtection="1">
      <alignment vertical="center"/>
      <protection hidden="1"/>
    </xf>
    <xf numFmtId="4" fontId="13" fillId="78" borderId="256" xfId="55" applyNumberFormat="1" applyFont="1" applyFill="1" applyBorder="1" applyAlignment="1" applyProtection="1">
      <alignment vertical="center"/>
      <protection hidden="1"/>
    </xf>
    <xf numFmtId="4" fontId="51" fillId="78" borderId="3" xfId="568" applyNumberFormat="1" applyFont="1" applyFill="1" applyBorder="1" applyAlignment="1" applyProtection="1">
      <alignment horizontal="right" vertical="center"/>
      <protection hidden="1"/>
    </xf>
    <xf numFmtId="4" fontId="51" fillId="78" borderId="0" xfId="568" applyNumberFormat="1" applyFont="1" applyFill="1" applyBorder="1" applyAlignment="1" applyProtection="1">
      <alignment horizontal="right" vertical="center"/>
      <protection hidden="1"/>
    </xf>
    <xf numFmtId="4" fontId="51" fillId="78" borderId="5" xfId="568" applyNumberFormat="1" applyFont="1" applyFill="1" applyBorder="1" applyAlignment="1" applyProtection="1">
      <alignment horizontal="right" vertical="center"/>
      <protection hidden="1"/>
    </xf>
    <xf numFmtId="0" fontId="51" fillId="78" borderId="10" xfId="568" applyNumberFormat="1" applyFont="1" applyFill="1" applyBorder="1" applyAlignment="1" applyProtection="1">
      <alignment horizontal="center" vertical="center"/>
      <protection hidden="1"/>
    </xf>
    <xf numFmtId="4" fontId="51" fillId="78" borderId="10" xfId="55" applyNumberFormat="1" applyFont="1" applyFill="1" applyBorder="1" applyAlignment="1" applyProtection="1">
      <alignment vertical="center"/>
      <protection hidden="1"/>
    </xf>
    <xf numFmtId="4" fontId="51" fillId="78" borderId="3" xfId="55" applyNumberFormat="1" applyFont="1" applyFill="1" applyBorder="1" applyAlignment="1" applyProtection="1">
      <alignment vertical="center"/>
      <protection hidden="1"/>
    </xf>
    <xf numFmtId="4" fontId="13" fillId="78" borderId="4" xfId="568" applyNumberFormat="1" applyFont="1" applyFill="1" applyBorder="1" applyAlignment="1" applyProtection="1">
      <alignment horizontal="right" vertical="center"/>
      <protection hidden="1"/>
    </xf>
    <xf numFmtId="4" fontId="13" fillId="78" borderId="44" xfId="568" applyNumberFormat="1" applyFont="1" applyFill="1" applyBorder="1" applyAlignment="1" applyProtection="1">
      <alignment horizontal="right" vertical="center"/>
      <protection hidden="1"/>
    </xf>
    <xf numFmtId="4" fontId="13" fillId="78" borderId="6" xfId="568" applyNumberFormat="1" applyFont="1" applyFill="1" applyBorder="1" applyAlignment="1" applyProtection="1">
      <alignment horizontal="right" vertical="center"/>
      <protection hidden="1"/>
    </xf>
    <xf numFmtId="0" fontId="13" fillId="78" borderId="45" xfId="568" applyNumberFormat="1" applyFont="1" applyFill="1" applyBorder="1" applyAlignment="1" applyProtection="1">
      <alignment horizontal="center" vertical="center"/>
      <protection hidden="1"/>
    </xf>
    <xf numFmtId="0" fontId="13" fillId="78" borderId="4" xfId="568" applyNumberFormat="1" applyFont="1" applyFill="1" applyBorder="1" applyAlignment="1" applyProtection="1">
      <alignment horizontal="center" vertical="center"/>
      <protection hidden="1"/>
    </xf>
    <xf numFmtId="4" fontId="13" fillId="78" borderId="45" xfId="568" applyNumberFormat="1" applyFont="1" applyFill="1" applyBorder="1" applyAlignment="1" applyProtection="1">
      <alignment vertical="center"/>
      <protection hidden="1"/>
    </xf>
    <xf numFmtId="0" fontId="7" fillId="78" borderId="64" xfId="568" applyFont="1" applyFill="1" applyBorder="1" applyAlignment="1">
      <alignment horizontal="center" wrapText="1"/>
    </xf>
    <xf numFmtId="4" fontId="6" fillId="78" borderId="49" xfId="55" applyNumberFormat="1" applyFont="1" applyFill="1" applyBorder="1" applyProtection="1">
      <protection hidden="1"/>
    </xf>
    <xf numFmtId="4" fontId="6" fillId="78" borderId="0" xfId="55" applyNumberFormat="1" applyFont="1" applyFill="1" applyBorder="1" applyProtection="1">
      <protection hidden="1"/>
    </xf>
    <xf numFmtId="0" fontId="6" fillId="78" borderId="49" xfId="55" applyNumberFormat="1" applyFont="1" applyFill="1" applyBorder="1" applyAlignment="1" applyProtection="1">
      <alignment horizontal="center"/>
      <protection hidden="1"/>
    </xf>
    <xf numFmtId="0" fontId="6" fillId="78" borderId="10" xfId="55" applyNumberFormat="1" applyFont="1" applyFill="1" applyBorder="1" applyAlignment="1" applyProtection="1">
      <alignment horizontal="center"/>
      <protection hidden="1"/>
    </xf>
    <xf numFmtId="4" fontId="8" fillId="78" borderId="49" xfId="55" applyNumberFormat="1" applyFont="1" applyFill="1" applyBorder="1" applyAlignment="1" applyProtection="1">
      <alignment horizontal="left" vertical="center"/>
      <protection hidden="1"/>
    </xf>
    <xf numFmtId="4" fontId="8" fillId="78" borderId="49" xfId="55" applyNumberFormat="1" applyFont="1" applyFill="1" applyBorder="1" applyAlignment="1" applyProtection="1">
      <alignment vertical="center"/>
      <protection hidden="1"/>
    </xf>
    <xf numFmtId="4" fontId="6" fillId="78" borderId="49" xfId="55" applyNumberFormat="1" applyFont="1" applyFill="1" applyBorder="1" applyAlignment="1" applyProtection="1">
      <alignment horizontal="left" vertical="center"/>
      <protection hidden="1"/>
    </xf>
    <xf numFmtId="0" fontId="6" fillId="78" borderId="49" xfId="55" applyNumberFormat="1" applyFont="1" applyFill="1" applyBorder="1" applyAlignment="1" applyProtection="1">
      <alignment horizontal="center" vertical="center"/>
      <protection hidden="1"/>
    </xf>
    <xf numFmtId="4" fontId="6" fillId="78" borderId="49" xfId="55" applyNumberFormat="1" applyFont="1" applyFill="1" applyBorder="1" applyAlignment="1" applyProtection="1">
      <alignment vertical="center"/>
      <protection hidden="1"/>
    </xf>
    <xf numFmtId="4" fontId="5" fillId="78" borderId="49" xfId="55" applyNumberFormat="1" applyFont="1" applyFill="1" applyBorder="1" applyAlignment="1" applyProtection="1">
      <alignment vertical="center"/>
      <protection hidden="1"/>
    </xf>
    <xf numFmtId="4" fontId="13" fillId="78" borderId="49" xfId="55" applyNumberFormat="1" applyFont="1" applyFill="1" applyBorder="1" applyAlignment="1" applyProtection="1">
      <alignment horizontal="right" vertical="center"/>
      <protection hidden="1"/>
    </xf>
    <xf numFmtId="4" fontId="13" fillId="78" borderId="54" xfId="568" applyNumberFormat="1" applyFont="1" applyFill="1" applyBorder="1" applyAlignment="1" applyProtection="1">
      <alignment horizontal="right" vertical="center"/>
      <protection hidden="1"/>
    </xf>
    <xf numFmtId="0" fontId="13" fillId="78" borderId="236" xfId="55" applyNumberFormat="1" applyFont="1" applyFill="1" applyBorder="1" applyAlignment="1" applyProtection="1">
      <alignment horizontal="center" vertical="center"/>
      <protection hidden="1"/>
    </xf>
    <xf numFmtId="4" fontId="51" fillId="78" borderId="49" xfId="568" applyNumberFormat="1" applyFont="1" applyFill="1" applyBorder="1" applyAlignment="1" applyProtection="1">
      <alignment horizontal="right" vertical="center"/>
      <protection hidden="1"/>
    </xf>
    <xf numFmtId="4" fontId="51" fillId="78" borderId="54" xfId="568" applyNumberFormat="1" applyFont="1" applyFill="1" applyBorder="1" applyAlignment="1" applyProtection="1">
      <alignment horizontal="right" vertical="center"/>
      <protection hidden="1"/>
    </xf>
    <xf numFmtId="4" fontId="13" fillId="78" borderId="55" xfId="568" applyNumberFormat="1" applyFont="1" applyFill="1" applyBorder="1" applyAlignment="1" applyProtection="1">
      <alignment horizontal="right" vertical="center"/>
      <protection hidden="1"/>
    </xf>
    <xf numFmtId="4" fontId="13" fillId="78" borderId="56" xfId="568" applyNumberFormat="1" applyFont="1" applyFill="1" applyBorder="1" applyAlignment="1" applyProtection="1">
      <alignment horizontal="right" vertical="center"/>
      <protection hidden="1"/>
    </xf>
    <xf numFmtId="4" fontId="13" fillId="78" borderId="57" xfId="568" applyNumberFormat="1" applyFont="1" applyFill="1" applyBorder="1" applyAlignment="1" applyProtection="1">
      <alignment horizontal="right" vertical="center"/>
      <protection hidden="1"/>
    </xf>
    <xf numFmtId="0" fontId="13" fillId="78" borderId="55" xfId="568" applyNumberFormat="1" applyFont="1" applyFill="1" applyBorder="1" applyAlignment="1" applyProtection="1">
      <alignment horizontal="center" vertical="center"/>
      <protection hidden="1"/>
    </xf>
    <xf numFmtId="4" fontId="51" fillId="0" borderId="0" xfId="55" applyNumberFormat="1" applyFont="1" applyAlignment="1" applyProtection="1">
      <alignment vertical="center"/>
      <protection hidden="1"/>
    </xf>
    <xf numFmtId="4" fontId="51" fillId="0" borderId="0" xfId="55" applyNumberFormat="1" applyFont="1" applyAlignment="1" applyProtection="1">
      <alignment horizontal="right" vertical="center"/>
      <protection hidden="1"/>
    </xf>
    <xf numFmtId="4" fontId="10" fillId="35" borderId="0" xfId="55" quotePrefix="1" applyNumberFormat="1" applyFont="1" applyFill="1" applyAlignment="1" applyProtection="1">
      <alignment vertical="center"/>
      <protection hidden="1"/>
    </xf>
    <xf numFmtId="4" fontId="6" fillId="35" borderId="0" xfId="55" applyNumberFormat="1" applyFont="1" applyFill="1" applyAlignment="1" applyProtection="1">
      <alignment horizontal="center" vertical="center"/>
      <protection hidden="1"/>
    </xf>
    <xf numFmtId="0" fontId="12" fillId="34" borderId="0" xfId="568" applyFont="1" applyFill="1"/>
    <xf numFmtId="0" fontId="7" fillId="34" borderId="0" xfId="568" applyFont="1" applyFill="1" applyAlignment="1">
      <alignment horizontal="left"/>
    </xf>
    <xf numFmtId="0" fontId="6" fillId="34" borderId="0" xfId="568" applyFont="1" applyFill="1" applyBorder="1" applyAlignment="1">
      <alignment vertical="top"/>
    </xf>
    <xf numFmtId="0" fontId="108" fillId="0" borderId="0" xfId="49" applyFont="1" applyBorder="1" applyAlignment="1">
      <alignment horizontal="center"/>
    </xf>
    <xf numFmtId="0" fontId="106" fillId="0" borderId="0" xfId="49" applyFont="1" applyBorder="1" applyAlignment="1">
      <alignment horizontal="center"/>
    </xf>
    <xf numFmtId="0" fontId="153" fillId="36" borderId="65" xfId="55" applyFont="1" applyFill="1" applyBorder="1" applyProtection="1">
      <protection hidden="1"/>
    </xf>
    <xf numFmtId="0" fontId="154" fillId="36" borderId="130" xfId="49" applyFont="1" applyFill="1" applyBorder="1"/>
    <xf numFmtId="0" fontId="154" fillId="36" borderId="130" xfId="568" applyFont="1" applyFill="1" applyBorder="1" applyAlignment="1"/>
    <xf numFmtId="0" fontId="153" fillId="36" borderId="65" xfId="568" applyFont="1" applyFill="1" applyBorder="1" applyAlignment="1">
      <alignment horizontal="centerContinuous"/>
    </xf>
    <xf numFmtId="0" fontId="153" fillId="36" borderId="64" xfId="568" applyFont="1" applyFill="1" applyBorder="1" applyAlignment="1">
      <alignment horizontal="centerContinuous"/>
    </xf>
    <xf numFmtId="0" fontId="50" fillId="0" borderId="0" xfId="568" applyFont="1" applyFill="1"/>
    <xf numFmtId="0" fontId="6" fillId="0" borderId="0" xfId="568" applyFont="1"/>
    <xf numFmtId="4" fontId="6" fillId="34" borderId="0" xfId="568" applyNumberFormat="1" applyFont="1" applyFill="1"/>
    <xf numFmtId="0" fontId="6" fillId="34" borderId="0" xfId="568" applyFont="1" applyFill="1"/>
    <xf numFmtId="0" fontId="6" fillId="0" borderId="45" xfId="568" applyFont="1" applyFill="1" applyBorder="1"/>
    <xf numFmtId="0" fontId="6" fillId="0" borderId="0" xfId="568" applyFont="1" applyFill="1" applyBorder="1"/>
    <xf numFmtId="0" fontId="6" fillId="0" borderId="1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0" fontId="85" fillId="34" borderId="0" xfId="49" applyFont="1" applyFill="1" applyBorder="1" applyAlignment="1">
      <alignment horizontal="center"/>
    </xf>
    <xf numFmtId="4" fontId="32" fillId="34" borderId="0" xfId="49" applyNumberFormat="1" applyFont="1" applyFill="1" applyBorder="1"/>
    <xf numFmtId="4" fontId="7" fillId="34" borderId="0" xfId="49" applyNumberFormat="1" applyFont="1" applyFill="1" applyBorder="1"/>
    <xf numFmtId="0" fontId="32" fillId="34" borderId="0" xfId="49" applyFont="1" applyFill="1" applyBorder="1"/>
    <xf numFmtId="0" fontId="85" fillId="0" borderId="0" xfId="49" applyFont="1" applyBorder="1" applyAlignment="1">
      <alignment horizontal="center" vertical="center"/>
    </xf>
    <xf numFmtId="0" fontId="6" fillId="78" borderId="85" xfId="49" applyFont="1" applyFill="1" applyBorder="1"/>
    <xf numFmtId="0" fontId="19" fillId="82" borderId="237" xfId="49" applyFont="1" applyFill="1" applyBorder="1"/>
    <xf numFmtId="0" fontId="6" fillId="83" borderId="10" xfId="49" applyFont="1" applyFill="1" applyBorder="1"/>
    <xf numFmtId="0" fontId="6" fillId="78" borderId="0" xfId="49" applyFont="1" applyFill="1" applyBorder="1"/>
    <xf numFmtId="49" fontId="19" fillId="84" borderId="0" xfId="49" applyNumberFormat="1" applyFont="1" applyFill="1" applyBorder="1" applyAlignment="1">
      <alignment horizontal="right"/>
    </xf>
    <xf numFmtId="0" fontId="19" fillId="34" borderId="85" xfId="49" applyFont="1" applyFill="1" applyBorder="1"/>
    <xf numFmtId="0" fontId="6" fillId="34" borderId="85" xfId="49" applyFont="1" applyFill="1" applyBorder="1"/>
    <xf numFmtId="0" fontId="20" fillId="34" borderId="85" xfId="49" applyFont="1" applyFill="1" applyBorder="1"/>
    <xf numFmtId="0" fontId="24" fillId="82" borderId="237" xfId="49" applyFont="1" applyFill="1" applyBorder="1"/>
    <xf numFmtId="0" fontId="19" fillId="82" borderId="266" xfId="49" applyFont="1" applyFill="1" applyBorder="1"/>
    <xf numFmtId="0" fontId="0" fillId="0" borderId="10" xfId="49" applyFont="1" applyBorder="1"/>
    <xf numFmtId="0" fontId="19" fillId="83" borderId="10" xfId="49" applyFont="1" applyFill="1" applyBorder="1"/>
    <xf numFmtId="0" fontId="29" fillId="86" borderId="267" xfId="49" applyFont="1" applyFill="1" applyBorder="1"/>
    <xf numFmtId="0" fontId="24" fillId="87" borderId="109" xfId="49" applyFont="1" applyFill="1" applyBorder="1"/>
    <xf numFmtId="49" fontId="29" fillId="87" borderId="110" xfId="49" applyNumberFormat="1" applyFont="1" applyFill="1" applyBorder="1" applyAlignment="1">
      <alignment horizontal="right"/>
    </xf>
    <xf numFmtId="0" fontId="24" fillId="88" borderId="65" xfId="49" applyFont="1" applyFill="1" applyBorder="1"/>
    <xf numFmtId="49" fontId="29" fillId="88" borderId="130" xfId="49" applyNumberFormat="1" applyFont="1" applyFill="1" applyBorder="1" applyAlignment="1">
      <alignment horizontal="right"/>
    </xf>
    <xf numFmtId="0" fontId="24" fillId="89" borderId="65" xfId="49" applyFont="1" applyFill="1" applyBorder="1"/>
    <xf numFmtId="49" fontId="29" fillId="89" borderId="130" xfId="49" applyNumberFormat="1" applyFont="1" applyFill="1" applyBorder="1" applyAlignment="1">
      <alignment horizontal="right"/>
    </xf>
    <xf numFmtId="0" fontId="19" fillId="90" borderId="85" xfId="49" applyFont="1" applyFill="1" applyBorder="1"/>
    <xf numFmtId="1" fontId="7" fillId="88" borderId="46" xfId="49" applyNumberFormat="1" applyFont="1" applyFill="1" applyBorder="1"/>
    <xf numFmtId="0" fontId="0" fillId="0" borderId="45" xfId="49" applyFont="1" applyBorder="1"/>
    <xf numFmtId="0" fontId="0" fillId="0" borderId="264" xfId="49" applyFont="1" applyBorder="1"/>
    <xf numFmtId="0" fontId="29" fillId="86" borderId="270" xfId="49" applyFont="1" applyFill="1" applyBorder="1"/>
    <xf numFmtId="0" fontId="24" fillId="82" borderId="266" xfId="49" applyFont="1" applyFill="1" applyBorder="1"/>
    <xf numFmtId="1" fontId="7" fillId="88" borderId="64" xfId="49" applyNumberFormat="1" applyFont="1" applyFill="1" applyBorder="1"/>
    <xf numFmtId="2" fontId="0" fillId="0" borderId="6" xfId="49" applyNumberFormat="1" applyFont="1" applyBorder="1"/>
    <xf numFmtId="0" fontId="7" fillId="0" borderId="190" xfId="49" applyFont="1" applyBorder="1"/>
    <xf numFmtId="0" fontId="7" fillId="0" borderId="274" xfId="49" applyFont="1" applyBorder="1"/>
    <xf numFmtId="0" fontId="24" fillId="82" borderId="275" xfId="49" applyFont="1" applyFill="1" applyBorder="1"/>
    <xf numFmtId="0" fontId="7" fillId="83" borderId="190" xfId="49" applyFont="1" applyFill="1" applyBorder="1"/>
    <xf numFmtId="0" fontId="24" fillId="83" borderId="190" xfId="49" applyFont="1" applyFill="1" applyBorder="1"/>
    <xf numFmtId="0" fontId="29" fillId="86" borderId="277" xfId="49" applyFont="1" applyFill="1" applyBorder="1"/>
    <xf numFmtId="0" fontId="0" fillId="0" borderId="190" xfId="49" applyFont="1" applyBorder="1"/>
    <xf numFmtId="0" fontId="0" fillId="0" borderId="185" xfId="49" applyFont="1" applyBorder="1"/>
    <xf numFmtId="0" fontId="24" fillId="91" borderId="65" xfId="49" applyFont="1" applyFill="1" applyBorder="1"/>
    <xf numFmtId="49" fontId="29" fillId="91" borderId="130" xfId="49" applyNumberFormat="1" applyFont="1" applyFill="1" applyBorder="1" applyAlignment="1">
      <alignment horizontal="right"/>
    </xf>
    <xf numFmtId="0" fontId="24" fillId="93" borderId="200" xfId="49" applyFont="1" applyFill="1" applyBorder="1"/>
    <xf numFmtId="0" fontId="47" fillId="34" borderId="3" xfId="568" applyFont="1" applyFill="1" applyBorder="1"/>
    <xf numFmtId="0" fontId="24" fillId="94" borderId="201" xfId="49" applyFont="1" applyFill="1" applyBorder="1"/>
    <xf numFmtId="0" fontId="70" fillId="33" borderId="0" xfId="568" applyFont="1" applyFill="1"/>
    <xf numFmtId="0" fontId="70" fillId="0" borderId="0" xfId="568" applyFont="1"/>
    <xf numFmtId="0" fontId="32" fillId="33" borderId="0" xfId="568" applyFont="1" applyFill="1"/>
    <xf numFmtId="0" fontId="32" fillId="0" borderId="0" xfId="568" applyFont="1"/>
    <xf numFmtId="0" fontId="6" fillId="78" borderId="109" xfId="568" applyFont="1" applyFill="1" applyBorder="1"/>
    <xf numFmtId="0" fontId="6" fillId="78" borderId="127" xfId="568" applyFont="1" applyFill="1" applyBorder="1"/>
    <xf numFmtId="1" fontId="24" fillId="78" borderId="109" xfId="568" applyNumberFormat="1" applyFont="1" applyFill="1" applyBorder="1" applyAlignment="1">
      <alignment horizontal="center"/>
    </xf>
    <xf numFmtId="1" fontId="24" fillId="78" borderId="109" xfId="568" applyNumberFormat="1" applyFont="1" applyFill="1" applyBorder="1" applyAlignment="1">
      <alignment horizontal="center" wrapText="1"/>
    </xf>
    <xf numFmtId="0" fontId="7" fillId="79" borderId="85" xfId="568" applyFont="1" applyFill="1" applyBorder="1"/>
    <xf numFmtId="0" fontId="19" fillId="79" borderId="103" xfId="568" applyFont="1" applyFill="1" applyBorder="1"/>
    <xf numFmtId="0" fontId="6" fillId="79" borderId="5" xfId="568" applyFont="1" applyFill="1" applyBorder="1"/>
    <xf numFmtId="0" fontId="0" fillId="34" borderId="0" xfId="49" applyFont="1" applyFill="1"/>
    <xf numFmtId="0" fontId="5" fillId="34" borderId="196" xfId="568" applyFont="1" applyFill="1" applyBorder="1"/>
    <xf numFmtId="0" fontId="5" fillId="78" borderId="196" xfId="568" applyFont="1" applyFill="1" applyBorder="1"/>
    <xf numFmtId="0" fontId="24" fillId="79" borderId="85" xfId="568" applyFont="1" applyFill="1" applyBorder="1" applyAlignment="1">
      <alignment horizontal="left" wrapText="1"/>
    </xf>
    <xf numFmtId="0" fontId="6" fillId="79" borderId="194" xfId="568" applyFont="1" applyFill="1" applyBorder="1"/>
    <xf numFmtId="0" fontId="6" fillId="78" borderId="292" xfId="568" applyFont="1" applyFill="1" applyBorder="1"/>
    <xf numFmtId="0" fontId="6" fillId="78" borderId="293" xfId="568" applyFont="1" applyFill="1" applyBorder="1"/>
    <xf numFmtId="0" fontId="6" fillId="78" borderId="262" xfId="568" applyFont="1" applyFill="1" applyBorder="1"/>
    <xf numFmtId="0" fontId="19" fillId="78" borderId="85" xfId="568" applyFont="1" applyFill="1" applyBorder="1"/>
    <xf numFmtId="0" fontId="19" fillId="78" borderId="103" xfId="568" applyFont="1" applyFill="1" applyBorder="1"/>
    <xf numFmtId="0" fontId="6" fillId="78" borderId="5" xfId="568" applyFont="1" applyFill="1" applyBorder="1"/>
    <xf numFmtId="0" fontId="6" fillId="78" borderId="85" xfId="568" applyFont="1" applyFill="1" applyBorder="1"/>
    <xf numFmtId="0" fontId="81" fillId="78" borderId="142" xfId="568" applyFont="1" applyFill="1" applyBorder="1"/>
    <xf numFmtId="0" fontId="6" fillId="78" borderId="100" xfId="568" applyFont="1" applyFill="1" applyBorder="1"/>
    <xf numFmtId="0" fontId="6" fillId="78" borderId="132" xfId="568" applyFont="1" applyFill="1" applyBorder="1"/>
    <xf numFmtId="0" fontId="6" fillId="78" borderId="194" xfId="568" applyFont="1" applyFill="1" applyBorder="1"/>
    <xf numFmtId="0" fontId="6" fillId="78" borderId="103" xfId="568" applyFont="1" applyFill="1" applyBorder="1"/>
    <xf numFmtId="0" fontId="19" fillId="78" borderId="142" xfId="568" applyFont="1" applyFill="1" applyBorder="1" applyAlignment="1">
      <alignment horizontal="right"/>
    </xf>
    <xf numFmtId="0" fontId="5" fillId="78" borderId="142" xfId="568" applyFont="1" applyFill="1" applyBorder="1"/>
    <xf numFmtId="0" fontId="6" fillId="79" borderId="7" xfId="568" applyFont="1" applyFill="1" applyBorder="1"/>
    <xf numFmtId="0" fontId="6" fillId="79" borderId="203" xfId="568" applyFont="1" applyFill="1" applyBorder="1"/>
    <xf numFmtId="0" fontId="6" fillId="79" borderId="42" xfId="568" applyFont="1" applyFill="1" applyBorder="1"/>
    <xf numFmtId="0" fontId="7" fillId="79" borderId="3" xfId="568" applyFont="1" applyFill="1" applyBorder="1"/>
    <xf numFmtId="0" fontId="7" fillId="79" borderId="5" xfId="568" applyFont="1" applyFill="1" applyBorder="1"/>
    <xf numFmtId="0" fontId="7" fillId="79" borderId="4" xfId="568" applyFont="1" applyFill="1" applyBorder="1"/>
    <xf numFmtId="0" fontId="6" fillId="79" borderId="294" xfId="568" applyFont="1" applyFill="1" applyBorder="1"/>
    <xf numFmtId="0" fontId="6" fillId="79" borderId="6" xfId="568" applyFont="1" applyFill="1" applyBorder="1"/>
    <xf numFmtId="0" fontId="6" fillId="78" borderId="110" xfId="568" applyFont="1" applyFill="1" applyBorder="1"/>
    <xf numFmtId="1" fontId="24" fillId="78" borderId="192" xfId="568" applyNumberFormat="1" applyFont="1" applyFill="1" applyBorder="1" applyAlignment="1">
      <alignment horizontal="center"/>
    </xf>
    <xf numFmtId="0" fontId="6" fillId="79" borderId="85" xfId="568" applyFont="1" applyFill="1" applyBorder="1"/>
    <xf numFmtId="0" fontId="19" fillId="79" borderId="0" xfId="568" applyFont="1" applyFill="1" applyBorder="1"/>
    <xf numFmtId="0" fontId="6" fillId="79" borderId="10" xfId="568" applyFont="1" applyFill="1" applyBorder="1"/>
    <xf numFmtId="0" fontId="6" fillId="79" borderId="0" xfId="568" applyFont="1" applyFill="1" applyBorder="1"/>
    <xf numFmtId="0" fontId="6" fillId="78" borderId="241" xfId="568" applyFont="1" applyFill="1" applyBorder="1"/>
    <xf numFmtId="0" fontId="6" fillId="78" borderId="255" xfId="568" applyFont="1" applyFill="1" applyBorder="1"/>
    <xf numFmtId="0" fontId="19" fillId="78" borderId="0" xfId="568" applyFont="1" applyFill="1" applyBorder="1"/>
    <xf numFmtId="0" fontId="6" fillId="78" borderId="10" xfId="568" applyFont="1" applyFill="1" applyBorder="1"/>
    <xf numFmtId="0" fontId="81" fillId="78" borderId="136" xfId="568" applyFont="1" applyFill="1" applyBorder="1"/>
    <xf numFmtId="0" fontId="5" fillId="34" borderId="295" xfId="568" applyFont="1" applyFill="1" applyBorder="1"/>
    <xf numFmtId="0" fontId="6" fillId="78" borderId="101" xfId="568" applyFont="1" applyFill="1" applyBorder="1"/>
    <xf numFmtId="0" fontId="6" fillId="78" borderId="60" xfId="568" applyFont="1" applyFill="1" applyBorder="1"/>
    <xf numFmtId="0" fontId="6" fillId="78" borderId="0" xfId="568" applyFont="1" applyFill="1" applyBorder="1"/>
    <xf numFmtId="0" fontId="19" fillId="78" borderId="136" xfId="568" applyFont="1" applyFill="1" applyBorder="1"/>
    <xf numFmtId="0" fontId="5" fillId="78" borderId="295" xfId="568" applyFont="1" applyFill="1" applyBorder="1"/>
    <xf numFmtId="0" fontId="19" fillId="78" borderId="136" xfId="568" applyFont="1" applyFill="1" applyBorder="1" applyAlignment="1">
      <alignment horizontal="right"/>
    </xf>
    <xf numFmtId="0" fontId="6" fillId="79" borderId="8" xfId="568" applyFont="1" applyFill="1" applyBorder="1"/>
    <xf numFmtId="0" fontId="6" fillId="79" borderId="9" xfId="568" applyFont="1" applyFill="1" applyBorder="1"/>
    <xf numFmtId="0" fontId="0" fillId="79" borderId="44" xfId="49" applyFont="1" applyFill="1" applyBorder="1" applyAlignment="1"/>
    <xf numFmtId="0" fontId="6" fillId="79" borderId="45" xfId="568" applyFont="1" applyFill="1" applyBorder="1"/>
    <xf numFmtId="4" fontId="0" fillId="34" borderId="303" xfId="49" applyNumberFormat="1" applyFont="1" applyFill="1" applyBorder="1"/>
    <xf numFmtId="4" fontId="0" fillId="34" borderId="134" xfId="49" applyNumberFormat="1" applyFont="1" applyFill="1" applyBorder="1"/>
    <xf numFmtId="0" fontId="7" fillId="78" borderId="3" xfId="49" applyFont="1" applyFill="1" applyBorder="1"/>
    <xf numFmtId="0" fontId="13" fillId="34" borderId="0" xfId="49" applyFont="1" applyFill="1"/>
    <xf numFmtId="0" fontId="67" fillId="34" borderId="0" xfId="568" applyFont="1" applyFill="1" applyAlignment="1">
      <alignment horizontal="justify"/>
    </xf>
    <xf numFmtId="0" fontId="6" fillId="34" borderId="0" xfId="568" applyFont="1" applyFill="1" applyAlignment="1">
      <alignment horizontal="justify"/>
    </xf>
    <xf numFmtId="0" fontId="13" fillId="34" borderId="0" xfId="568" applyFont="1" applyFill="1"/>
    <xf numFmtId="0" fontId="24" fillId="79" borderId="314" xfId="568" applyFont="1" applyFill="1" applyBorder="1"/>
    <xf numFmtId="0" fontId="6" fillId="34" borderId="0" xfId="49" applyFill="1" applyBorder="1"/>
    <xf numFmtId="4" fontId="6" fillId="34" borderId="0" xfId="49" applyNumberFormat="1" applyFill="1" applyBorder="1"/>
    <xf numFmtId="168" fontId="6" fillId="34" borderId="0" xfId="49" applyNumberFormat="1" applyFill="1"/>
    <xf numFmtId="0" fontId="158" fillId="78" borderId="46" xfId="568" applyFont="1" applyFill="1" applyBorder="1" applyAlignment="1">
      <alignment vertical="center"/>
    </xf>
    <xf numFmtId="0" fontId="7" fillId="34" borderId="0" xfId="568" applyFont="1" applyFill="1" applyBorder="1" applyAlignment="1">
      <alignment horizontal="center"/>
    </xf>
    <xf numFmtId="0" fontId="24" fillId="78" borderId="192" xfId="568" applyFont="1" applyFill="1" applyBorder="1" applyAlignment="1">
      <alignment horizontal="center" vertical="center"/>
    </xf>
    <xf numFmtId="0" fontId="7" fillId="92" borderId="60" xfId="568" applyFont="1" applyFill="1" applyBorder="1" applyAlignment="1">
      <alignment horizontal="left" vertical="center"/>
    </xf>
    <xf numFmtId="0" fontId="7" fillId="34" borderId="0" xfId="568" applyFont="1" applyFill="1" applyBorder="1" applyAlignment="1">
      <alignment horizontal="left" vertical="center"/>
    </xf>
    <xf numFmtId="0" fontId="7" fillId="34" borderId="0" xfId="568" applyFont="1" applyFill="1"/>
    <xf numFmtId="0" fontId="6" fillId="78" borderId="60" xfId="568" applyFont="1" applyFill="1" applyBorder="1" applyAlignment="1">
      <alignment horizontal="left" vertical="center"/>
    </xf>
    <xf numFmtId="10" fontId="7" fillId="78" borderId="60" xfId="568" applyNumberFormat="1" applyFont="1" applyFill="1" applyBorder="1" applyAlignment="1">
      <alignment horizontal="right" vertical="center"/>
    </xf>
    <xf numFmtId="4" fontId="7" fillId="78" borderId="10" xfId="568" applyNumberFormat="1" applyFont="1" applyFill="1" applyBorder="1" applyAlignment="1">
      <alignment horizontal="right" vertical="center"/>
    </xf>
    <xf numFmtId="0" fontId="7" fillId="92" borderId="46" xfId="568" applyFont="1" applyFill="1" applyBorder="1" applyAlignment="1">
      <alignment horizontal="left" vertical="center"/>
    </xf>
    <xf numFmtId="4" fontId="22" fillId="92" borderId="46" xfId="568" applyNumberFormat="1" applyFont="1" applyFill="1" applyBorder="1"/>
    <xf numFmtId="0" fontId="6" fillId="79" borderId="9" xfId="568" applyFill="1" applyBorder="1"/>
    <xf numFmtId="0" fontId="6" fillId="34" borderId="0" xfId="568" applyFill="1" applyBorder="1"/>
    <xf numFmtId="0" fontId="24" fillId="79" borderId="10" xfId="568" applyFont="1" applyFill="1" applyBorder="1"/>
    <xf numFmtId="0" fontId="7" fillId="34" borderId="0" xfId="568" applyFont="1" applyFill="1" applyBorder="1"/>
    <xf numFmtId="4" fontId="7" fillId="79" borderId="10" xfId="568" applyNumberFormat="1" applyFont="1" applyFill="1" applyBorder="1"/>
    <xf numFmtId="0" fontId="6" fillId="79" borderId="45" xfId="568" applyFill="1" applyBorder="1"/>
    <xf numFmtId="10" fontId="6" fillId="34" borderId="0" xfId="568" applyNumberFormat="1" applyFill="1" applyBorder="1"/>
    <xf numFmtId="4" fontId="6" fillId="34" borderId="0" xfId="568" applyNumberFormat="1" applyFont="1" applyFill="1" applyBorder="1"/>
    <xf numFmtId="4" fontId="6" fillId="34" borderId="0" xfId="568" applyNumberFormat="1" applyFill="1"/>
    <xf numFmtId="4" fontId="6" fillId="34"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78" borderId="9" xfId="568" applyNumberFormat="1" applyFont="1" applyFill="1" applyBorder="1" applyAlignment="1">
      <alignment horizontal="right" vertical="center"/>
    </xf>
    <xf numFmtId="0" fontId="7" fillId="92" borderId="46" xfId="568" applyFont="1" applyFill="1" applyBorder="1" applyAlignment="1">
      <alignment horizontal="right" vertical="center"/>
    </xf>
    <xf numFmtId="0" fontId="7" fillId="34" borderId="237" xfId="568" applyFont="1" applyFill="1" applyBorder="1" applyAlignment="1">
      <alignment horizontal="right" vertical="center"/>
    </xf>
    <xf numFmtId="10" fontId="6" fillId="78" borderId="10" xfId="568" applyNumberFormat="1" applyFill="1" applyBorder="1"/>
    <xf numFmtId="0" fontId="8" fillId="0" borderId="0" xfId="568" applyFont="1" applyBorder="1"/>
    <xf numFmtId="0" fontId="6" fillId="0" borderId="0" xfId="568" applyBorder="1"/>
    <xf numFmtId="0" fontId="6" fillId="78" borderId="178" xfId="568" applyFill="1" applyBorder="1"/>
    <xf numFmtId="0" fontId="77" fillId="78" borderId="314" xfId="49" applyFont="1" applyFill="1" applyBorder="1" applyAlignment="1">
      <alignment horizontal="left" vertical="center"/>
    </xf>
    <xf numFmtId="0" fontId="8" fillId="78" borderId="178" xfId="49" applyFont="1" applyFill="1" applyBorder="1" applyAlignment="1">
      <alignment horizontal="left" vertical="center"/>
    </xf>
    <xf numFmtId="4" fontId="6" fillId="78" borderId="10" xfId="568" applyNumberFormat="1" applyFill="1" applyBorder="1"/>
    <xf numFmtId="0" fontId="19" fillId="78" borderId="314" xfId="49" applyFont="1" applyFill="1" applyBorder="1"/>
    <xf numFmtId="10" fontId="152" fillId="78" borderId="178" xfId="49" applyNumberFormat="1" applyFont="1" applyFill="1" applyBorder="1"/>
    <xf numFmtId="10" fontId="152" fillId="78" borderId="10" xfId="49" applyNumberFormat="1" applyFont="1" applyFill="1" applyBorder="1"/>
    <xf numFmtId="0" fontId="6" fillId="78" borderId="314" xfId="49" applyFill="1" applyBorder="1"/>
    <xf numFmtId="0" fontId="6" fillId="78" borderId="178" xfId="49" applyFill="1" applyBorder="1"/>
    <xf numFmtId="0" fontId="19" fillId="78" borderId="314" xfId="49" quotePrefix="1" applyFont="1" applyFill="1" applyBorder="1"/>
    <xf numFmtId="0" fontId="6" fillId="78" borderId="314" xfId="568" applyFill="1" applyBorder="1"/>
    <xf numFmtId="0" fontId="6" fillId="78" borderId="315" xfId="568" applyFill="1" applyBorder="1"/>
    <xf numFmtId="0" fontId="6" fillId="78" borderId="179" xfId="568" applyFill="1" applyBorder="1"/>
    <xf numFmtId="4" fontId="6" fillId="78" borderId="45" xfId="568" applyNumberFormat="1" applyFill="1" applyBorder="1"/>
    <xf numFmtId="0" fontId="6" fillId="79" borderId="313" xfId="568" applyFill="1" applyBorder="1"/>
    <xf numFmtId="0" fontId="6" fillId="79" borderId="177" xfId="568" applyFill="1" applyBorder="1"/>
    <xf numFmtId="4" fontId="7" fillId="79" borderId="178" xfId="568" applyNumberFormat="1" applyFont="1" applyFill="1" applyBorder="1"/>
    <xf numFmtId="0" fontId="32" fillId="79" borderId="315" xfId="568" applyFont="1" applyFill="1" applyBorder="1"/>
    <xf numFmtId="0" fontId="6" fillId="79" borderId="179" xfId="568" applyFill="1" applyBorder="1"/>
    <xf numFmtId="10" fontId="6" fillId="0" borderId="0" xfId="568" applyNumberFormat="1" applyBorder="1"/>
    <xf numFmtId="0" fontId="24" fillId="79" borderId="109" xfId="568" applyFont="1" applyFill="1" applyBorder="1"/>
    <xf numFmtId="4" fontId="7" fillId="79" borderId="115" xfId="568" applyNumberFormat="1" applyFont="1" applyFill="1" applyBorder="1"/>
    <xf numFmtId="4" fontId="6" fillId="0" borderId="0" xfId="568" applyNumberFormat="1" applyFont="1" applyBorder="1"/>
    <xf numFmtId="4" fontId="6" fillId="0" borderId="0" xfId="568" applyNumberFormat="1" applyBorder="1"/>
    <xf numFmtId="0" fontId="7" fillId="78" borderId="60" xfId="568" applyFont="1" applyFill="1" applyBorder="1" applyAlignment="1">
      <alignment horizontal="left" vertical="center"/>
    </xf>
    <xf numFmtId="0" fontId="19" fillId="78" borderId="10" xfId="568" applyFont="1" applyFill="1" applyBorder="1"/>
    <xf numFmtId="0" fontId="6" fillId="78" borderId="295" xfId="568" applyFont="1" applyFill="1" applyBorder="1"/>
    <xf numFmtId="0" fontId="7" fillId="78" borderId="295" xfId="568" applyFont="1" applyFill="1" applyBorder="1"/>
    <xf numFmtId="1" fontId="24" fillId="78" borderId="192" xfId="568" applyNumberFormat="1" applyFont="1" applyFill="1" applyBorder="1" applyAlignment="1">
      <alignment horizontal="center" wrapText="1"/>
    </xf>
    <xf numFmtId="0" fontId="19" fillId="79" borderId="10" xfId="568" applyFont="1" applyFill="1" applyBorder="1"/>
    <xf numFmtId="0" fontId="6" fillId="79" borderId="10" xfId="49" applyFont="1" applyFill="1" applyBorder="1"/>
    <xf numFmtId="0" fontId="0" fillId="79" borderId="45" xfId="49" applyFont="1" applyFill="1" applyBorder="1" applyAlignment="1"/>
    <xf numFmtId="0" fontId="7" fillId="34" borderId="295" xfId="568" applyFont="1" applyFill="1" applyBorder="1"/>
    <xf numFmtId="0" fontId="6" fillId="0" borderId="0" xfId="568" applyAlignment="1"/>
    <xf numFmtId="0" fontId="6" fillId="0" borderId="68" xfId="48" applyFont="1" applyBorder="1" applyAlignment="1">
      <alignment vertical="top"/>
    </xf>
    <xf numFmtId="0" fontId="7" fillId="0" borderId="9" xfId="48" applyFont="1" applyFill="1" applyBorder="1" applyAlignment="1">
      <alignment horizontal="center" vertical="center" wrapText="1"/>
    </xf>
    <xf numFmtId="0" fontId="6" fillId="0" borderId="46" xfId="48" applyFont="1" applyBorder="1">
      <alignment vertical="top"/>
    </xf>
    <xf numFmtId="181" fontId="6" fillId="0" borderId="9" xfId="48" applyNumberFormat="1" applyFont="1" applyFill="1" applyBorder="1" applyAlignment="1">
      <alignment horizontal="center"/>
    </xf>
    <xf numFmtId="0" fontId="7" fillId="0" borderId="7" xfId="48" applyFont="1" applyBorder="1">
      <alignment vertical="top"/>
    </xf>
    <xf numFmtId="182" fontId="156" fillId="0" borderId="9" xfId="48" quotePrefix="1" applyNumberFormat="1" applyFont="1" applyFill="1" applyBorder="1" applyAlignment="1">
      <alignment horizontal="right"/>
    </xf>
    <xf numFmtId="0" fontId="6" fillId="0" borderId="3" xfId="48" applyFont="1" applyBorder="1">
      <alignment vertical="top"/>
    </xf>
    <xf numFmtId="4" fontId="6" fillId="0" borderId="10" xfId="48" applyNumberFormat="1" applyFont="1" applyFill="1" applyBorder="1">
      <alignment vertical="top"/>
    </xf>
    <xf numFmtId="0" fontId="6" fillId="0" borderId="3" xfId="48" applyFont="1" applyFill="1" applyBorder="1">
      <alignment vertical="top"/>
    </xf>
    <xf numFmtId="4" fontId="156" fillId="0" borderId="9" xfId="48" applyNumberFormat="1" applyFont="1" applyFill="1" applyBorder="1">
      <alignment vertical="top"/>
    </xf>
    <xf numFmtId="0" fontId="6" fillId="0" borderId="4" xfId="48" applyFont="1" applyBorder="1">
      <alignment vertical="top"/>
    </xf>
    <xf numFmtId="4" fontId="6" fillId="0" borderId="45" xfId="48" applyNumberFormat="1" applyFont="1" applyFill="1" applyBorder="1">
      <alignment vertical="top"/>
    </xf>
    <xf numFmtId="0" fontId="6" fillId="0" borderId="9" xfId="48" applyFont="1" applyBorder="1">
      <alignment vertical="top"/>
    </xf>
    <xf numFmtId="0" fontId="6" fillId="78" borderId="59" xfId="568" applyFont="1" applyFill="1" applyBorder="1" applyAlignment="1">
      <alignment horizontal="left" vertical="center"/>
    </xf>
    <xf numFmtId="4" fontId="7" fillId="78" borderId="237" xfId="568" applyNumberFormat="1" applyFont="1" applyFill="1" applyBorder="1" applyAlignment="1">
      <alignment horizontal="right" vertical="center"/>
    </xf>
    <xf numFmtId="4" fontId="7" fillId="34" borderId="245" xfId="568" applyNumberFormat="1" applyFont="1" applyFill="1" applyBorder="1" applyAlignment="1">
      <alignment horizontal="right" vertical="center"/>
    </xf>
    <xf numFmtId="0" fontId="7" fillId="78" borderId="46" xfId="568" applyFont="1" applyFill="1" applyBorder="1" applyAlignment="1">
      <alignment horizontal="left" vertical="center"/>
    </xf>
    <xf numFmtId="4" fontId="7" fillId="78" borderId="46" xfId="568" applyNumberFormat="1" applyFont="1" applyFill="1" applyBorder="1" applyAlignment="1">
      <alignment horizontal="right" vertical="center"/>
    </xf>
    <xf numFmtId="4" fontId="7" fillId="34" borderId="244" xfId="568" applyNumberFormat="1" applyFont="1" applyFill="1" applyBorder="1" applyAlignment="1">
      <alignment horizontal="right" vertical="center"/>
    </xf>
    <xf numFmtId="10" fontId="7" fillId="78" borderId="46" xfId="568" applyNumberFormat="1" applyFont="1" applyFill="1" applyBorder="1" applyAlignment="1">
      <alignment horizontal="right" vertical="center"/>
    </xf>
    <xf numFmtId="10" fontId="7" fillId="34" borderId="46" xfId="568" applyNumberFormat="1" applyFont="1" applyFill="1" applyBorder="1" applyAlignment="1">
      <alignment horizontal="right" vertical="center"/>
    </xf>
    <xf numFmtId="0" fontId="7" fillId="92" borderId="45" xfId="568" applyFont="1" applyFill="1" applyBorder="1" applyAlignment="1">
      <alignment horizontal="left" vertical="center"/>
    </xf>
    <xf numFmtId="10" fontId="7" fillId="34" borderId="0" xfId="568" applyNumberFormat="1" applyFont="1" applyFill="1" applyBorder="1" applyAlignment="1">
      <alignment horizontal="right" vertical="center"/>
    </xf>
    <xf numFmtId="0" fontId="24" fillId="34" borderId="0" xfId="568" applyFont="1" applyFill="1" applyBorder="1" applyAlignment="1">
      <alignment horizontal="center"/>
    </xf>
    <xf numFmtId="0" fontId="24" fillId="34" borderId="0" xfId="568" applyFont="1" applyFill="1" applyBorder="1" applyAlignment="1">
      <alignment horizontal="center" vertical="center"/>
    </xf>
    <xf numFmtId="0" fontId="158" fillId="34" borderId="0" xfId="568" applyFont="1" applyFill="1" applyBorder="1" applyAlignment="1">
      <alignment vertical="center"/>
    </xf>
    <xf numFmtId="0" fontId="24" fillId="78" borderId="46" xfId="568" applyFont="1" applyFill="1" applyBorder="1" applyAlignment="1">
      <alignment horizontal="center" vertical="center"/>
    </xf>
    <xf numFmtId="0" fontId="6" fillId="78" borderId="10" xfId="568" applyFont="1" applyFill="1" applyBorder="1" applyAlignment="1">
      <alignment horizontal="left" vertical="center"/>
    </xf>
    <xf numFmtId="0" fontId="24" fillId="78" borderId="46" xfId="568" applyFont="1" applyFill="1" applyBorder="1" applyAlignment="1">
      <alignment horizontal="left" vertical="center"/>
    </xf>
    <xf numFmtId="0" fontId="24" fillId="34" borderId="0" xfId="568" applyFont="1" applyFill="1" applyBorder="1" applyAlignment="1">
      <alignment horizontal="left" vertical="center"/>
    </xf>
    <xf numFmtId="0" fontId="19" fillId="78" borderId="316" xfId="568" applyFont="1" applyFill="1" applyBorder="1" applyAlignment="1">
      <alignment horizontal="left" vertical="center"/>
    </xf>
    <xf numFmtId="0" fontId="7" fillId="34" borderId="317" xfId="568" applyFont="1" applyFill="1" applyBorder="1" applyAlignment="1">
      <alignment horizontal="right" vertical="center"/>
    </xf>
    <xf numFmtId="10" fontId="7" fillId="78" borderId="45" xfId="568" applyNumberFormat="1" applyFont="1" applyFill="1" applyBorder="1" applyAlignment="1">
      <alignment horizontal="right" vertical="center"/>
    </xf>
    <xf numFmtId="2" fontId="6" fillId="78" borderId="10" xfId="568" applyNumberFormat="1" applyFill="1" applyBorder="1"/>
    <xf numFmtId="10" fontId="6" fillId="78" borderId="45" xfId="568" applyNumberFormat="1" applyFill="1" applyBorder="1"/>
    <xf numFmtId="168" fontId="6" fillId="34" borderId="0" xfId="568" applyNumberFormat="1" applyFill="1" applyBorder="1"/>
    <xf numFmtId="0" fontId="6" fillId="92" borderId="46" xfId="568" applyFill="1" applyBorder="1"/>
    <xf numFmtId="168" fontId="6" fillId="92" borderId="46" xfId="568" applyNumberFormat="1" applyFill="1" applyBorder="1"/>
    <xf numFmtId="0" fontId="8" fillId="92" borderId="46" xfId="568" applyFont="1" applyFill="1" applyBorder="1"/>
    <xf numFmtId="0" fontId="19" fillId="78" borderId="45" xfId="568" applyFont="1" applyFill="1" applyBorder="1"/>
    <xf numFmtId="0" fontId="158" fillId="0" borderId="10" xfId="568" applyFont="1" applyFill="1" applyBorder="1" applyAlignment="1">
      <alignment vertical="center"/>
    </xf>
    <xf numFmtId="0" fontId="7" fillId="0" borderId="0" xfId="568" applyFont="1" applyFill="1" applyBorder="1" applyAlignment="1">
      <alignment horizontal="center"/>
    </xf>
    <xf numFmtId="0" fontId="24" fillId="0" borderId="10" xfId="568" applyFont="1" applyFill="1" applyBorder="1" applyAlignment="1">
      <alignment horizontal="center" vertical="center"/>
    </xf>
    <xf numFmtId="0" fontId="6" fillId="34" borderId="10" xfId="49" applyFill="1" applyBorder="1"/>
    <xf numFmtId="4" fontId="13" fillId="34" borderId="46" xfId="49" applyNumberFormat="1" applyFont="1" applyFill="1" applyBorder="1"/>
    <xf numFmtId="4" fontId="110" fillId="92" borderId="10" xfId="568" applyNumberFormat="1" applyFont="1" applyFill="1" applyBorder="1"/>
    <xf numFmtId="0" fontId="110" fillId="34" borderId="10" xfId="49" applyFont="1" applyFill="1" applyBorder="1"/>
    <xf numFmtId="4" fontId="110" fillId="92" borderId="45" xfId="568" applyNumberFormat="1" applyFont="1" applyFill="1" applyBorder="1"/>
    <xf numFmtId="0" fontId="6" fillId="96" borderId="0" xfId="568" applyFont="1" applyFill="1"/>
    <xf numFmtId="0" fontId="7" fillId="34" borderId="257" xfId="568" applyFont="1" applyFill="1" applyBorder="1" applyAlignment="1">
      <alignment horizontal="center" vertical="center" wrapText="1"/>
    </xf>
    <xf numFmtId="0" fontId="6" fillId="34" borderId="0" xfId="568" applyFont="1" applyFill="1" applyBorder="1"/>
    <xf numFmtId="0" fontId="6" fillId="34" borderId="0" xfId="568" applyFont="1" applyFill="1" applyBorder="1" applyAlignment="1">
      <alignment horizontal="center"/>
    </xf>
    <xf numFmtId="0" fontId="7" fillId="97" borderId="0" xfId="568" applyFont="1" applyFill="1"/>
    <xf numFmtId="0" fontId="7" fillId="98" borderId="0" xfId="568" applyFont="1" applyFill="1"/>
    <xf numFmtId="0" fontId="6" fillId="81" borderId="0" xfId="568" applyFill="1"/>
    <xf numFmtId="0" fontId="6" fillId="81" borderId="0" xfId="568" applyFont="1" applyFill="1"/>
    <xf numFmtId="0" fontId="19" fillId="34" borderId="0" xfId="53" applyFont="1" applyFill="1" applyBorder="1">
      <alignment vertical="top"/>
    </xf>
    <xf numFmtId="0" fontId="19" fillId="34" borderId="0" xfId="53" applyFont="1" applyFill="1" applyBorder="1" applyAlignment="1">
      <alignment horizontal="left" vertical="top"/>
    </xf>
    <xf numFmtId="0" fontId="7" fillId="99" borderId="0" xfId="568" applyFont="1" applyFill="1"/>
    <xf numFmtId="0" fontId="7" fillId="80" borderId="0" xfId="568" applyFont="1" applyFill="1"/>
    <xf numFmtId="0" fontId="6" fillId="80" borderId="0" xfId="568" applyFont="1" applyFill="1"/>
    <xf numFmtId="0" fontId="7" fillId="100" borderId="0" xfId="568" applyFont="1" applyFill="1"/>
    <xf numFmtId="0" fontId="6" fillId="100" borderId="0" xfId="568" applyFont="1" applyFill="1"/>
    <xf numFmtId="0" fontId="7" fillId="32" borderId="0" xfId="568" applyFont="1" applyFill="1"/>
    <xf numFmtId="0" fontId="153" fillId="101" borderId="0" xfId="568" applyFont="1" applyFill="1"/>
    <xf numFmtId="0" fontId="5" fillId="34" borderId="0" xfId="568" applyFont="1" applyFill="1" applyAlignment="1">
      <alignment horizontal="right"/>
    </xf>
    <xf numFmtId="0" fontId="7" fillId="96" borderId="0" xfId="568" applyFont="1" applyFill="1"/>
    <xf numFmtId="0" fontId="18" fillId="33" borderId="0" xfId="0" applyFont="1" applyFill="1" applyAlignment="1">
      <alignment horizontal="center"/>
    </xf>
    <xf numFmtId="0" fontId="7" fillId="78" borderId="46" xfId="0" applyFont="1" applyFill="1" applyBorder="1" applyAlignment="1">
      <alignment horizontal="center"/>
    </xf>
    <xf numFmtId="0" fontId="6" fillId="34" borderId="0" xfId="0" applyFont="1" applyFill="1" applyAlignment="1">
      <alignment horizontal="right"/>
    </xf>
    <xf numFmtId="0" fontId="7" fillId="34" borderId="7" xfId="0" applyFont="1" applyFill="1" applyBorder="1" applyAlignment="1">
      <alignment horizontal="center"/>
    </xf>
    <xf numFmtId="0" fontId="7" fillId="34" borderId="9" xfId="0" applyFont="1" applyFill="1" applyBorder="1" applyAlignment="1">
      <alignment horizontal="center"/>
    </xf>
    <xf numFmtId="0" fontId="7" fillId="34" borderId="42" xfId="0" applyFont="1" applyFill="1" applyBorder="1" applyAlignment="1">
      <alignment horizontal="center"/>
    </xf>
    <xf numFmtId="0" fontId="7" fillId="34" borderId="254" xfId="0" applyFont="1" applyFill="1" applyBorder="1" applyAlignment="1">
      <alignment horizontal="center"/>
    </xf>
    <xf numFmtId="0" fontId="7" fillId="34" borderId="237" xfId="0" applyFont="1" applyFill="1" applyBorder="1" applyAlignment="1">
      <alignment horizontal="center"/>
    </xf>
    <xf numFmtId="0" fontId="7" fillId="34" borderId="266" xfId="0" applyFont="1" applyFill="1" applyBorder="1" applyAlignment="1">
      <alignment horizontal="center"/>
    </xf>
    <xf numFmtId="4" fontId="7" fillId="34" borderId="45" xfId="0" applyNumberFormat="1" applyFont="1" applyFill="1" applyBorder="1"/>
    <xf numFmtId="4" fontId="7" fillId="34" borderId="45" xfId="0" applyNumberFormat="1" applyFont="1" applyFill="1" applyBorder="1" applyAlignment="1">
      <alignment horizontal="center"/>
    </xf>
    <xf numFmtId="0" fontId="9" fillId="34" borderId="0" xfId="0" applyFont="1" applyFill="1" applyBorder="1"/>
    <xf numFmtId="4" fontId="7" fillId="34" borderId="0" xfId="0" applyNumberFormat="1" applyFont="1" applyFill="1" applyBorder="1"/>
    <xf numFmtId="4" fontId="7" fillId="34" borderId="0" xfId="0" applyNumberFormat="1" applyFont="1" applyFill="1" applyBorder="1" applyAlignment="1">
      <alignment horizontal="center"/>
    </xf>
    <xf numFmtId="0" fontId="5" fillId="34" borderId="0" xfId="0" quotePrefix="1" applyFont="1" applyFill="1"/>
    <xf numFmtId="0" fontId="155" fillId="34" borderId="0" xfId="0" applyFont="1" applyFill="1" applyAlignment="1">
      <alignment horizontal="center"/>
    </xf>
    <xf numFmtId="0" fontId="6" fillId="78" borderId="46" xfId="0" applyFont="1" applyFill="1" applyBorder="1" applyAlignment="1">
      <alignment horizontal="center"/>
    </xf>
    <xf numFmtId="0" fontId="6" fillId="78" borderId="80" xfId="0" applyFont="1" applyFill="1" applyBorder="1" applyAlignment="1">
      <alignment horizontal="center"/>
    </xf>
    <xf numFmtId="0" fontId="6" fillId="78" borderId="81" xfId="0" applyFont="1" applyFill="1" applyBorder="1" applyAlignment="1">
      <alignment horizontal="center"/>
    </xf>
    <xf numFmtId="0" fontId="6" fillId="78" borderId="319" xfId="0" applyFont="1" applyFill="1" applyBorder="1" applyAlignment="1">
      <alignment horizontal="center"/>
    </xf>
    <xf numFmtId="0" fontId="6" fillId="78" borderId="79" xfId="0" applyFont="1" applyFill="1" applyBorder="1" applyAlignment="1">
      <alignment horizontal="center"/>
    </xf>
    <xf numFmtId="0" fontId="7" fillId="79" borderId="45" xfId="0" applyFont="1" applyFill="1" applyBorder="1" applyAlignment="1">
      <alignment horizontal="center"/>
    </xf>
    <xf numFmtId="0" fontId="6" fillId="78" borderId="0" xfId="0" applyFont="1" applyFill="1" applyBorder="1" applyAlignment="1">
      <alignment horizontal="center"/>
    </xf>
    <xf numFmtId="4" fontId="6" fillId="79" borderId="62" xfId="0" applyNumberFormat="1" applyFont="1" applyFill="1" applyBorder="1"/>
    <xf numFmtId="0" fontId="6" fillId="78" borderId="62" xfId="0" applyFont="1" applyFill="1" applyBorder="1" applyAlignment="1">
      <alignment horizontal="center"/>
    </xf>
    <xf numFmtId="4" fontId="6" fillId="34" borderId="257" xfId="0" applyNumberFormat="1" applyFont="1" applyFill="1" applyBorder="1"/>
    <xf numFmtId="4" fontId="6" fillId="34" borderId="258" xfId="0" applyNumberFormat="1" applyFont="1" applyFill="1" applyBorder="1"/>
    <xf numFmtId="4" fontId="6" fillId="78" borderId="0" xfId="0" applyNumberFormat="1" applyFont="1" applyFill="1" applyBorder="1"/>
    <xf numFmtId="0" fontId="7" fillId="79" borderId="65" xfId="0" applyFont="1" applyFill="1" applyBorder="1" applyAlignment="1">
      <alignment horizontal="center"/>
    </xf>
    <xf numFmtId="4" fontId="7" fillId="79" borderId="76" xfId="0" applyNumberFormat="1" applyFont="1" applyFill="1" applyBorder="1" applyAlignment="1">
      <alignment horizontal="center"/>
    </xf>
    <xf numFmtId="4" fontId="7" fillId="79" borderId="81" xfId="0" applyNumberFormat="1" applyFont="1" applyFill="1" applyBorder="1" applyAlignment="1">
      <alignment horizontal="center"/>
    </xf>
    <xf numFmtId="4" fontId="7" fillId="79" borderId="79" xfId="0" applyNumberFormat="1" applyFont="1" applyFill="1" applyBorder="1" applyAlignment="1">
      <alignment horizontal="center"/>
    </xf>
    <xf numFmtId="0" fontId="6" fillId="78" borderId="3" xfId="0" applyFont="1" applyFill="1" applyBorder="1"/>
    <xf numFmtId="0" fontId="6" fillId="78" borderId="5" xfId="0" applyFont="1" applyFill="1" applyBorder="1"/>
    <xf numFmtId="0" fontId="7" fillId="79" borderId="46" xfId="0" applyFont="1" applyFill="1" applyBorder="1" applyAlignment="1">
      <alignment horizontal="center"/>
    </xf>
    <xf numFmtId="4" fontId="6" fillId="79" borderId="60" xfId="0" applyNumberFormat="1" applyFont="1" applyFill="1" applyBorder="1"/>
    <xf numFmtId="0" fontId="6" fillId="78" borderId="61" xfId="0" applyFont="1" applyFill="1" applyBorder="1" applyAlignment="1">
      <alignment horizontal="center"/>
    </xf>
    <xf numFmtId="4" fontId="6" fillId="34" borderId="252" xfId="0" applyNumberFormat="1" applyFont="1" applyFill="1" applyBorder="1"/>
    <xf numFmtId="4" fontId="6" fillId="79" borderId="45" xfId="0" applyNumberFormat="1" applyFont="1" applyFill="1" applyBorder="1"/>
    <xf numFmtId="4" fontId="6" fillId="34" borderId="0" xfId="0" applyNumberFormat="1" applyFont="1" applyFill="1" applyBorder="1"/>
    <xf numFmtId="4" fontId="6" fillId="78" borderId="257" xfId="0" applyNumberFormat="1" applyFont="1" applyFill="1" applyBorder="1"/>
    <xf numFmtId="0" fontId="157" fillId="78" borderId="4" xfId="0" applyFont="1" applyFill="1" applyBorder="1" applyAlignment="1">
      <alignment vertical="center" wrapText="1"/>
    </xf>
    <xf numFmtId="4" fontId="7" fillId="79" borderId="65" xfId="0" applyNumberFormat="1" applyFont="1" applyFill="1" applyBorder="1" applyAlignment="1">
      <alignment horizontal="center"/>
    </xf>
    <xf numFmtId="4" fontId="7" fillId="79" borderId="46" xfId="0" applyNumberFormat="1" applyFont="1" applyFill="1" applyBorder="1" applyAlignment="1">
      <alignment horizontal="center"/>
    </xf>
    <xf numFmtId="0" fontId="6" fillId="78" borderId="7" xfId="0" applyFont="1" applyFill="1" applyBorder="1"/>
    <xf numFmtId="0" fontId="6" fillId="78" borderId="8" xfId="0" applyFont="1" applyFill="1" applyBorder="1"/>
    <xf numFmtId="0" fontId="7" fillId="79" borderId="9" xfId="0" applyFont="1" applyFill="1" applyBorder="1" applyAlignment="1">
      <alignment horizontal="center"/>
    </xf>
    <xf numFmtId="0" fontId="6" fillId="79" borderId="45" xfId="0" quotePrefix="1" applyFont="1" applyFill="1" applyBorder="1" applyAlignment="1">
      <alignment horizontal="center"/>
    </xf>
    <xf numFmtId="4" fontId="7" fillId="79" borderId="80" xfId="0" applyNumberFormat="1" applyFont="1" applyFill="1" applyBorder="1"/>
    <xf numFmtId="0" fontId="13" fillId="34" borderId="0" xfId="0" applyFont="1" applyFill="1"/>
    <xf numFmtId="0" fontId="102" fillId="34" borderId="0" xfId="0" applyFont="1" applyFill="1"/>
    <xf numFmtId="0" fontId="110" fillId="34" borderId="0" xfId="32916" applyFont="1" applyFill="1"/>
    <xf numFmtId="0" fontId="8" fillId="103" borderId="0" xfId="0" applyFont="1" applyFill="1"/>
    <xf numFmtId="0" fontId="0" fillId="103" borderId="0" xfId="0" applyFill="1"/>
    <xf numFmtId="0" fontId="165" fillId="34" borderId="0" xfId="32916" applyFont="1" applyFill="1"/>
    <xf numFmtId="0" fontId="6" fillId="34" borderId="0" xfId="32916" applyFont="1" applyFill="1"/>
    <xf numFmtId="0" fontId="166" fillId="34" borderId="0" xfId="32916" applyFont="1" applyFill="1"/>
    <xf numFmtId="0" fontId="6" fillId="34" borderId="53" xfId="32916" applyFont="1" applyFill="1" applyBorder="1" applyAlignment="1">
      <alignment horizontal="center"/>
    </xf>
    <xf numFmtId="0" fontId="6" fillId="34" borderId="248" xfId="32916" applyFont="1" applyFill="1" applyBorder="1"/>
    <xf numFmtId="0" fontId="6" fillId="34" borderId="320" xfId="32916" applyFont="1" applyFill="1" applyBorder="1"/>
    <xf numFmtId="0" fontId="107" fillId="104" borderId="0" xfId="32916" quotePrefix="1" applyFont="1" applyFill="1"/>
    <xf numFmtId="0" fontId="107" fillId="104" borderId="0" xfId="32916" applyFont="1" applyFill="1"/>
    <xf numFmtId="0" fontId="6" fillId="34" borderId="0" xfId="32916" applyFont="1" applyFill="1" applyBorder="1"/>
    <xf numFmtId="0" fontId="6" fillId="34" borderId="321" xfId="32916" applyFont="1" applyFill="1" applyBorder="1"/>
    <xf numFmtId="0" fontId="107" fillId="104" borderId="320" xfId="32916" applyFont="1" applyFill="1" applyBorder="1"/>
    <xf numFmtId="0" fontId="107" fillId="34" borderId="0" xfId="32916" applyFont="1" applyFill="1" applyBorder="1"/>
    <xf numFmtId="0" fontId="107" fillId="104" borderId="191" xfId="32916" applyFont="1" applyFill="1" applyBorder="1"/>
    <xf numFmtId="0" fontId="6" fillId="34" borderId="191" xfId="32916" applyFont="1" applyFill="1" applyBorder="1"/>
    <xf numFmtId="0" fontId="6" fillId="0" borderId="0" xfId="32916" applyFont="1"/>
    <xf numFmtId="0" fontId="6" fillId="34" borderId="235" xfId="32916" applyFont="1" applyFill="1" applyBorder="1"/>
    <xf numFmtId="0" fontId="167" fillId="97" borderId="0" xfId="32916" applyFont="1" applyFill="1"/>
    <xf numFmtId="0" fontId="6" fillId="0" borderId="53" xfId="32916" applyFont="1" applyBorder="1" applyAlignment="1">
      <alignment horizontal="center"/>
    </xf>
    <xf numFmtId="0" fontId="6" fillId="0" borderId="248" xfId="32916" applyFont="1" applyBorder="1"/>
    <xf numFmtId="0" fontId="167" fillId="97" borderId="0" xfId="32916" applyFont="1" applyFill="1" applyBorder="1"/>
    <xf numFmtId="0" fontId="167" fillId="34" borderId="320" xfId="32916" applyFont="1" applyFill="1" applyBorder="1"/>
    <xf numFmtId="0" fontId="6" fillId="0" borderId="320" xfId="32916" applyFont="1" applyBorder="1"/>
    <xf numFmtId="0" fontId="14" fillId="34" borderId="0" xfId="55" applyFont="1" applyFill="1" applyProtection="1">
      <protection hidden="1"/>
    </xf>
    <xf numFmtId="0" fontId="50" fillId="33" borderId="0" xfId="568" applyFont="1" applyFill="1"/>
    <xf numFmtId="0" fontId="32" fillId="0" borderId="0" xfId="568" applyFont="1" applyFill="1"/>
    <xf numFmtId="0" fontId="6" fillId="0" borderId="0" xfId="568" applyAlignment="1">
      <alignment horizontal="center"/>
    </xf>
    <xf numFmtId="0" fontId="7" fillId="78" borderId="9" xfId="568" applyFont="1" applyFill="1" applyBorder="1" applyAlignment="1">
      <alignment horizontal="center"/>
    </xf>
    <xf numFmtId="0" fontId="7" fillId="78" borderId="187" xfId="568" applyFont="1" applyFill="1" applyBorder="1" applyAlignment="1">
      <alignment horizontal="center"/>
    </xf>
    <xf numFmtId="0" fontId="7" fillId="78" borderId="42" xfId="568" applyFont="1" applyFill="1" applyBorder="1" applyAlignment="1">
      <alignment horizontal="center"/>
    </xf>
    <xf numFmtId="0" fontId="7" fillId="78" borderId="10" xfId="568" applyFont="1" applyFill="1" applyBorder="1" applyAlignment="1">
      <alignment horizontal="center"/>
    </xf>
    <xf numFmtId="0" fontId="7" fillId="78" borderId="185" xfId="568" quotePrefix="1" applyFont="1" applyFill="1" applyBorder="1" applyAlignment="1">
      <alignment horizontal="center"/>
    </xf>
    <xf numFmtId="0" fontId="7" fillId="78" borderId="5" xfId="568" quotePrefix="1" applyFont="1" applyFill="1" applyBorder="1" applyAlignment="1">
      <alignment horizontal="center"/>
    </xf>
    <xf numFmtId="0" fontId="6" fillId="78" borderId="7" xfId="568" applyFont="1" applyFill="1" applyBorder="1"/>
    <xf numFmtId="3" fontId="6" fillId="0" borderId="317" xfId="568" applyNumberFormat="1" applyBorder="1" applyAlignment="1">
      <alignment horizontal="right"/>
    </xf>
    <xf numFmtId="0" fontId="6" fillId="78" borderId="3" xfId="568" applyFont="1" applyFill="1" applyBorder="1"/>
    <xf numFmtId="3" fontId="6" fillId="0" borderId="237" xfId="568" applyNumberFormat="1" applyBorder="1" applyAlignment="1">
      <alignment horizontal="right"/>
    </xf>
    <xf numFmtId="3" fontId="6" fillId="0" borderId="244" xfId="568" applyNumberFormat="1" applyBorder="1" applyAlignment="1">
      <alignment horizontal="right"/>
    </xf>
    <xf numFmtId="0" fontId="6" fillId="78" borderId="180" xfId="568" applyFont="1" applyFill="1" applyBorder="1" applyAlignment="1">
      <alignment horizontal="right"/>
    </xf>
    <xf numFmtId="3" fontId="7" fillId="78" borderId="61" xfId="568" applyNumberFormat="1" applyFont="1" applyFill="1" applyBorder="1" applyAlignment="1">
      <alignment horizontal="right"/>
    </xf>
    <xf numFmtId="3" fontId="7" fillId="78" borderId="324" xfId="568" applyNumberFormat="1" applyFont="1" applyFill="1" applyBorder="1" applyAlignment="1">
      <alignment horizontal="right"/>
    </xf>
    <xf numFmtId="10" fontId="7" fillId="78" borderId="67" xfId="568" applyNumberFormat="1" applyFont="1" applyFill="1" applyBorder="1" applyAlignment="1">
      <alignment horizontal="right"/>
    </xf>
    <xf numFmtId="3" fontId="6" fillId="34" borderId="317" xfId="568" applyNumberFormat="1" applyFill="1" applyBorder="1" applyAlignment="1">
      <alignment horizontal="right"/>
    </xf>
    <xf numFmtId="3" fontId="6" fillId="34" borderId="237" xfId="568" applyNumberFormat="1" applyFill="1" applyBorder="1" applyAlignment="1">
      <alignment horizontal="right"/>
    </xf>
    <xf numFmtId="3" fontId="6" fillId="34" borderId="244" xfId="568" applyNumberFormat="1" applyFill="1" applyBorder="1" applyAlignment="1">
      <alignment horizontal="right"/>
    </xf>
    <xf numFmtId="3" fontId="6" fillId="34" borderId="245" xfId="568" applyNumberFormat="1" applyFill="1" applyBorder="1" applyAlignment="1">
      <alignment horizontal="right"/>
    </xf>
    <xf numFmtId="3" fontId="6" fillId="79" borderId="9" xfId="568" applyNumberFormat="1" applyFill="1" applyBorder="1" applyAlignment="1">
      <alignment horizontal="right"/>
    </xf>
    <xf numFmtId="0" fontId="6" fillId="79" borderId="3" xfId="568" applyFont="1" applyFill="1" applyBorder="1"/>
    <xf numFmtId="3" fontId="6" fillId="79" borderId="10" xfId="568" applyNumberFormat="1" applyFill="1" applyBorder="1" applyAlignment="1">
      <alignment horizontal="right"/>
    </xf>
    <xf numFmtId="3" fontId="7" fillId="79" borderId="45" xfId="568" applyNumberFormat="1" applyFont="1" applyFill="1" applyBorder="1" applyAlignment="1">
      <alignment horizontal="right"/>
    </xf>
    <xf numFmtId="3" fontId="7" fillId="79" borderId="185" xfId="568" applyNumberFormat="1" applyFont="1" applyFill="1" applyBorder="1" applyAlignment="1">
      <alignment horizontal="right"/>
    </xf>
    <xf numFmtId="10" fontId="7" fillId="79" borderId="6" xfId="568" applyNumberFormat="1" applyFont="1" applyFill="1" applyBorder="1" applyAlignment="1">
      <alignment horizontal="right"/>
    </xf>
    <xf numFmtId="3" fontId="6" fillId="0" borderId="0" xfId="568" applyNumberFormat="1"/>
    <xf numFmtId="0" fontId="7" fillId="79" borderId="9" xfId="568" applyFont="1" applyFill="1" applyBorder="1"/>
    <xf numFmtId="9" fontId="7" fillId="79" borderId="9" xfId="568" applyNumberFormat="1" applyFont="1" applyFill="1" applyBorder="1" applyAlignment="1">
      <alignment horizontal="right"/>
    </xf>
    <xf numFmtId="0" fontId="6" fillId="79" borderId="10" xfId="568" applyFont="1" applyFill="1" applyBorder="1" applyAlignment="1">
      <alignment horizontal="right"/>
    </xf>
    <xf numFmtId="9" fontId="6" fillId="79" borderId="10" xfId="568" applyNumberFormat="1" applyFill="1" applyBorder="1"/>
    <xf numFmtId="0" fontId="6" fillId="79" borderId="45" xfId="568" applyFont="1" applyFill="1" applyBorder="1" applyAlignment="1">
      <alignment horizontal="right"/>
    </xf>
    <xf numFmtId="9" fontId="6" fillId="79" borderId="45" xfId="568" applyNumberFormat="1" applyFill="1" applyBorder="1"/>
    <xf numFmtId="0" fontId="19" fillId="0" borderId="0" xfId="568" applyFont="1"/>
    <xf numFmtId="173" fontId="6" fillId="0" borderId="191" xfId="0" applyNumberFormat="1" applyFont="1" applyFill="1" applyBorder="1" applyAlignment="1"/>
    <xf numFmtId="173" fontId="6" fillId="0" borderId="191" xfId="0" applyNumberFormat="1" applyFont="1" applyBorder="1" applyAlignment="1">
      <alignment vertical="top"/>
    </xf>
    <xf numFmtId="173" fontId="7" fillId="0" borderId="319" xfId="0" applyNumberFormat="1" applyFont="1" applyFill="1" applyBorder="1" applyAlignment="1">
      <alignment vertical="center"/>
    </xf>
    <xf numFmtId="173" fontId="0" fillId="0" borderId="114" xfId="0" applyNumberFormat="1" applyFont="1" applyBorder="1" applyAlignment="1">
      <alignment vertical="top"/>
    </xf>
    <xf numFmtId="173" fontId="0" fillId="0" borderId="114" xfId="0" applyNumberFormat="1" applyFont="1" applyBorder="1" applyAlignment="1"/>
    <xf numFmtId="175" fontId="0" fillId="0" borderId="114" xfId="0" applyNumberFormat="1" applyFont="1" applyBorder="1" applyAlignment="1"/>
    <xf numFmtId="0" fontId="0" fillId="0" borderId="96" xfId="0" applyFont="1" applyBorder="1" applyAlignment="1">
      <alignment vertical="top"/>
    </xf>
    <xf numFmtId="173" fontId="0" fillId="0" borderId="280" xfId="0" applyNumberFormat="1" applyFont="1" applyBorder="1" applyAlignment="1">
      <alignment vertical="top"/>
    </xf>
    <xf numFmtId="173" fontId="0" fillId="0" borderId="281" xfId="0" applyNumberFormat="1" applyFont="1" applyBorder="1" applyAlignment="1">
      <alignment vertical="top"/>
    </xf>
    <xf numFmtId="173" fontId="0" fillId="0" borderId="280" xfId="0" applyNumberFormat="1" applyFont="1" applyBorder="1" applyAlignment="1"/>
    <xf numFmtId="173" fontId="0" fillId="0" borderId="281" xfId="0" applyNumberFormat="1" applyFont="1" applyBorder="1" applyAlignment="1"/>
    <xf numFmtId="175" fontId="0" fillId="0" borderId="280" xfId="0" applyNumberFormat="1" applyFont="1" applyBorder="1" applyAlignment="1"/>
    <xf numFmtId="175" fontId="0" fillId="0" borderId="281" xfId="0" applyNumberFormat="1" applyFont="1" applyBorder="1" applyAlignment="1"/>
    <xf numFmtId="0" fontId="0" fillId="0" borderId="289" xfId="0" applyFont="1" applyBorder="1" applyAlignment="1">
      <alignment vertical="top"/>
    </xf>
    <xf numFmtId="0" fontId="0" fillId="0" borderId="290" xfId="0" applyFont="1" applyBorder="1" applyAlignment="1">
      <alignment vertical="top"/>
    </xf>
    <xf numFmtId="0" fontId="0" fillId="0" borderId="326" xfId="0" applyFont="1" applyBorder="1" applyAlignment="1">
      <alignment vertical="top"/>
    </xf>
    <xf numFmtId="0" fontId="0" fillId="0" borderId="327" xfId="0" applyFont="1" applyBorder="1" applyAlignment="1">
      <alignment vertical="top"/>
    </xf>
    <xf numFmtId="0" fontId="0" fillId="0" borderId="291" xfId="0" applyFont="1" applyBorder="1" applyAlignment="1">
      <alignment vertical="top"/>
    </xf>
    <xf numFmtId="0" fontId="23" fillId="34" borderId="0" xfId="0" applyFont="1" applyFill="1" applyAlignment="1">
      <alignment horizontal="center"/>
    </xf>
    <xf numFmtId="0" fontId="23" fillId="34" borderId="130" xfId="0" applyFont="1" applyFill="1" applyBorder="1" applyAlignment="1">
      <alignment horizontal="centerContinuous" vertical="center" wrapText="1"/>
    </xf>
    <xf numFmtId="0" fontId="6" fillId="34" borderId="64" xfId="0" applyFont="1" applyFill="1" applyBorder="1" applyAlignment="1">
      <alignment horizontal="centerContinuous" vertical="center" wrapText="1"/>
    </xf>
    <xf numFmtId="0" fontId="6" fillId="34" borderId="0" xfId="0" applyFont="1" applyFill="1" applyAlignment="1">
      <alignment vertical="center"/>
    </xf>
    <xf numFmtId="0" fontId="0" fillId="34" borderId="0" xfId="0" applyFill="1" applyAlignment="1">
      <alignment horizontal="center"/>
    </xf>
    <xf numFmtId="0" fontId="6" fillId="34" borderId="0" xfId="0" applyFont="1" applyFill="1" applyAlignment="1">
      <alignment horizontal="center"/>
    </xf>
    <xf numFmtId="0" fontId="19" fillId="0" borderId="0" xfId="49" applyFont="1" applyFill="1"/>
    <xf numFmtId="0" fontId="97" fillId="0" borderId="0" xfId="55" applyFont="1" applyFill="1" applyProtection="1">
      <protection hidden="1"/>
    </xf>
    <xf numFmtId="0" fontId="169" fillId="34" borderId="0" xfId="0" applyFont="1" applyFill="1" applyBorder="1" applyAlignment="1">
      <alignment wrapText="1"/>
    </xf>
    <xf numFmtId="0" fontId="6" fillId="34" borderId="0" xfId="49" applyFont="1" applyFill="1" applyBorder="1"/>
    <xf numFmtId="0" fontId="97" fillId="0" borderId="0" xfId="0" applyFont="1" applyFill="1" applyAlignment="1">
      <alignment horizontal="left"/>
    </xf>
    <xf numFmtId="0" fontId="7" fillId="34" borderId="65" xfId="568" applyFont="1" applyFill="1" applyBorder="1" applyAlignment="1">
      <alignment vertical="center"/>
    </xf>
    <xf numFmtId="0" fontId="6" fillId="34" borderId="0" xfId="568" applyFont="1" applyFill="1" applyAlignment="1">
      <alignment vertical="center"/>
    </xf>
    <xf numFmtId="0" fontId="152" fillId="34" borderId="0" xfId="568" applyFont="1" applyFill="1" applyBorder="1"/>
    <xf numFmtId="0" fontId="152" fillId="34" borderId="0" xfId="568" applyFont="1" applyFill="1"/>
    <xf numFmtId="0" fontId="6" fillId="106" borderId="332" xfId="568" applyFont="1" applyFill="1" applyBorder="1" applyAlignment="1">
      <alignment wrapText="1"/>
    </xf>
    <xf numFmtId="0" fontId="6" fillId="106" borderId="257" xfId="568" applyFont="1" applyFill="1" applyBorder="1" applyAlignment="1">
      <alignment wrapText="1"/>
    </xf>
    <xf numFmtId="0" fontId="6" fillId="106" borderId="334" xfId="568" applyFont="1" applyFill="1" applyBorder="1" applyAlignment="1">
      <alignment horizontal="left" wrapText="1"/>
    </xf>
    <xf numFmtId="0" fontId="6" fillId="106" borderId="257" xfId="568" applyFont="1" applyFill="1" applyBorder="1" applyAlignment="1">
      <alignment horizontal="left" wrapText="1"/>
    </xf>
    <xf numFmtId="0" fontId="7" fillId="78" borderId="335" xfId="0" applyFont="1" applyFill="1" applyBorder="1"/>
    <xf numFmtId="0" fontId="23" fillId="78" borderId="320" xfId="0" applyFont="1" applyFill="1" applyBorder="1" applyAlignment="1">
      <alignment horizontal="center"/>
    </xf>
    <xf numFmtId="0" fontId="0" fillId="78" borderId="320" xfId="0" applyFill="1" applyBorder="1"/>
    <xf numFmtId="0" fontId="0" fillId="78" borderId="337" xfId="0" applyFill="1" applyBorder="1"/>
    <xf numFmtId="0" fontId="0" fillId="78" borderId="334" xfId="0" applyFill="1" applyBorder="1"/>
    <xf numFmtId="0" fontId="7" fillId="78" borderId="335" xfId="0" applyFont="1" applyFill="1" applyBorder="1" applyAlignment="1">
      <alignment horizontal="right"/>
    </xf>
    <xf numFmtId="0" fontId="0" fillId="78" borderId="335" xfId="0" applyFill="1" applyBorder="1" applyAlignment="1">
      <alignment horizontal="right"/>
    </xf>
    <xf numFmtId="0" fontId="0" fillId="34" borderId="0" xfId="0" applyFill="1" applyBorder="1"/>
    <xf numFmtId="0" fontId="6" fillId="34" borderId="3" xfId="49" applyFill="1" applyBorder="1" applyAlignment="1">
      <alignment horizontal="left" vertical="top"/>
    </xf>
    <xf numFmtId="0" fontId="19" fillId="85" borderId="0" xfId="49" applyFont="1" applyFill="1" applyBorder="1"/>
    <xf numFmtId="0" fontId="6" fillId="33" borderId="0" xfId="568" applyFill="1"/>
    <xf numFmtId="0" fontId="12" fillId="33" borderId="0" xfId="568" applyFont="1" applyFill="1"/>
    <xf numFmtId="0" fontId="6" fillId="78" borderId="7" xfId="49" applyFill="1" applyBorder="1"/>
    <xf numFmtId="0" fontId="6" fillId="78" borderId="8" xfId="49" applyFill="1" applyBorder="1"/>
    <xf numFmtId="0" fontId="76" fillId="78" borderId="3" xfId="49" applyFont="1" applyFill="1" applyBorder="1"/>
    <xf numFmtId="0" fontId="9" fillId="78" borderId="0" xfId="49" applyFont="1" applyFill="1" applyBorder="1"/>
    <xf numFmtId="0" fontId="6" fillId="78" borderId="0" xfId="49" applyFill="1" applyBorder="1"/>
    <xf numFmtId="0" fontId="6" fillId="78" borderId="5" xfId="49" applyFill="1" applyBorder="1"/>
    <xf numFmtId="0" fontId="6" fillId="78" borderId="3" xfId="49" applyFill="1" applyBorder="1"/>
    <xf numFmtId="0" fontId="6" fillId="78" borderId="3" xfId="49" applyFill="1" applyBorder="1" applyAlignment="1"/>
    <xf numFmtId="0" fontId="6" fillId="78" borderId="10" xfId="49" applyFill="1" applyBorder="1" applyAlignment="1"/>
    <xf numFmtId="0" fontId="6" fillId="78" borderId="187" xfId="49" applyFill="1" applyBorder="1" applyAlignment="1"/>
    <xf numFmtId="0" fontId="6" fillId="78" borderId="195" xfId="49" applyFill="1" applyBorder="1" applyAlignment="1"/>
    <xf numFmtId="0" fontId="6" fillId="34" borderId="254" xfId="49" applyFill="1" applyBorder="1" applyAlignment="1"/>
    <xf numFmtId="0" fontId="6" fillId="34" borderId="237" xfId="49" applyFill="1" applyBorder="1" applyAlignment="1"/>
    <xf numFmtId="0" fontId="6" fillId="34" borderId="275" xfId="49" applyFill="1" applyBorder="1" applyAlignment="1"/>
    <xf numFmtId="0" fontId="6" fillId="34" borderId="271" xfId="49" applyFill="1" applyBorder="1" applyAlignment="1"/>
    <xf numFmtId="0" fontId="6" fillId="78" borderId="190" xfId="49" applyFill="1" applyBorder="1" applyAlignment="1"/>
    <xf numFmtId="178" fontId="7" fillId="79" borderId="65" xfId="1" applyNumberFormat="1" applyFont="1" applyFill="1" applyBorder="1" applyAlignment="1" applyProtection="1">
      <alignment vertical="center"/>
    </xf>
    <xf numFmtId="178" fontId="7" fillId="79" borderId="46" xfId="1" applyNumberFormat="1" applyFont="1" applyFill="1" applyBorder="1" applyAlignment="1" applyProtection="1">
      <alignment vertical="center"/>
    </xf>
    <xf numFmtId="178" fontId="7" fillId="79" borderId="76" xfId="1" applyNumberFormat="1" applyFont="1" applyFill="1" applyBorder="1" applyAlignment="1" applyProtection="1">
      <alignment vertical="center"/>
    </xf>
    <xf numFmtId="178" fontId="7" fillId="79" borderId="81" xfId="1" applyNumberFormat="1" applyFont="1" applyFill="1" applyBorder="1" applyAlignment="1" applyProtection="1">
      <alignment vertical="center"/>
    </xf>
    <xf numFmtId="178" fontId="7" fillId="79" borderId="79" xfId="1" applyNumberFormat="1" applyFont="1" applyFill="1" applyBorder="1" applyAlignment="1" applyProtection="1">
      <alignment vertical="center"/>
    </xf>
    <xf numFmtId="0" fontId="6" fillId="78" borderId="0" xfId="49" applyFill="1" applyBorder="1" applyAlignment="1"/>
    <xf numFmtId="178" fontId="7" fillId="78" borderId="3" xfId="1" applyNumberFormat="1" applyFont="1" applyFill="1" applyBorder="1" applyAlignment="1" applyProtection="1">
      <alignment vertical="center"/>
    </xf>
    <xf numFmtId="178" fontId="7" fillId="78" borderId="0" xfId="1" applyNumberFormat="1" applyFont="1" applyFill="1" applyBorder="1" applyAlignment="1" applyProtection="1">
      <alignment vertical="center"/>
    </xf>
    <xf numFmtId="178" fontId="7" fillId="78" borderId="5" xfId="1" applyNumberFormat="1" applyFont="1" applyFill="1" applyBorder="1" applyAlignment="1" applyProtection="1">
      <alignment vertical="center"/>
    </xf>
    <xf numFmtId="0" fontId="6" fillId="34" borderId="3" xfId="49" applyFill="1" applyBorder="1" applyAlignment="1">
      <alignment vertical="top" wrapText="1"/>
    </xf>
    <xf numFmtId="0" fontId="6" fillId="34" borderId="0" xfId="49" applyFill="1" applyBorder="1" applyAlignment="1">
      <alignment vertical="top" wrapText="1"/>
    </xf>
    <xf numFmtId="0" fontId="6" fillId="33" borderId="0" xfId="49" applyFill="1" applyBorder="1" applyAlignment="1">
      <alignment vertical="top" wrapText="1"/>
    </xf>
    <xf numFmtId="0" fontId="20" fillId="34" borderId="0" xfId="49" applyFont="1" applyFill="1" applyBorder="1" applyAlignment="1">
      <alignment vertical="top" wrapText="1"/>
    </xf>
    <xf numFmtId="0" fontId="6" fillId="78" borderId="4" xfId="49" applyFill="1" applyBorder="1" applyAlignment="1">
      <alignment vertical="top" wrapText="1"/>
    </xf>
    <xf numFmtId="0" fontId="6" fillId="78" borderId="44" xfId="49" applyFill="1" applyBorder="1" applyAlignment="1">
      <alignment vertical="top" wrapText="1"/>
    </xf>
    <xf numFmtId="0" fontId="6" fillId="78" borderId="0" xfId="49" applyFill="1" applyBorder="1" applyAlignment="1">
      <alignment horizontal="right"/>
    </xf>
    <xf numFmtId="0" fontId="6" fillId="78" borderId="5" xfId="49" applyFill="1" applyBorder="1" applyAlignment="1"/>
    <xf numFmtId="0" fontId="6" fillId="78" borderId="6" xfId="49" applyFill="1" applyBorder="1" applyAlignment="1">
      <alignment vertical="top" wrapText="1"/>
    </xf>
    <xf numFmtId="0" fontId="6" fillId="34" borderId="0" xfId="49" applyFill="1" applyBorder="1" applyAlignment="1">
      <alignment horizontal="left" vertical="top"/>
    </xf>
    <xf numFmtId="0" fontId="7" fillId="78" borderId="3" xfId="49" applyFont="1" applyFill="1" applyBorder="1" applyAlignment="1"/>
    <xf numFmtId="178" fontId="7" fillId="78" borderId="10" xfId="1" applyNumberFormat="1" applyFont="1" applyFill="1" applyBorder="1" applyAlignment="1" applyProtection="1">
      <alignment vertical="center"/>
    </xf>
    <xf numFmtId="0" fontId="6" fillId="34" borderId="4" xfId="49" applyFill="1" applyBorder="1" applyAlignment="1">
      <alignment vertical="top" wrapText="1"/>
    </xf>
    <xf numFmtId="0" fontId="6" fillId="34" borderId="44" xfId="49" applyFill="1" applyBorder="1" applyAlignment="1">
      <alignment vertical="top" wrapText="1"/>
    </xf>
    <xf numFmtId="4" fontId="6" fillId="78" borderId="0" xfId="49" applyNumberFormat="1" applyFill="1" applyBorder="1" applyAlignment="1"/>
    <xf numFmtId="4" fontId="6" fillId="78" borderId="5" xfId="49" applyNumberFormat="1" applyFill="1" applyBorder="1" applyAlignment="1"/>
    <xf numFmtId="0" fontId="110" fillId="0" borderId="0" xfId="0" applyFont="1" applyFill="1" applyBorder="1"/>
    <xf numFmtId="0" fontId="110" fillId="0" borderId="44" xfId="0" applyFont="1" applyFill="1" applyBorder="1"/>
    <xf numFmtId="0" fontId="161" fillId="0" borderId="7" xfId="0" applyFont="1" applyFill="1" applyBorder="1"/>
    <xf numFmtId="0" fontId="110" fillId="0" borderId="8" xfId="0" applyFont="1" applyFill="1" applyBorder="1"/>
    <xf numFmtId="0" fontId="161" fillId="0" borderId="3" xfId="0" applyFont="1" applyFill="1" applyBorder="1"/>
    <xf numFmtId="0" fontId="110" fillId="0" borderId="0" xfId="0" applyFont="1"/>
    <xf numFmtId="0" fontId="164" fillId="0" borderId="71" xfId="0" applyFont="1" applyFill="1" applyBorder="1" applyAlignment="1">
      <alignment horizontal="left"/>
    </xf>
    <xf numFmtId="0" fontId="171" fillId="0" borderId="0" xfId="0" applyFont="1"/>
    <xf numFmtId="0" fontId="164" fillId="0" borderId="72" xfId="0" applyFont="1" applyFill="1" applyBorder="1" applyAlignment="1">
      <alignment horizontal="left"/>
    </xf>
    <xf numFmtId="0" fontId="164" fillId="0" borderId="72" xfId="0" applyFont="1" applyFill="1" applyBorder="1"/>
    <xf numFmtId="0" fontId="164" fillId="0" borderId="259" xfId="0" applyFont="1" applyFill="1" applyBorder="1"/>
    <xf numFmtId="0" fontId="164" fillId="0" borderId="259" xfId="568" applyFont="1" applyFill="1" applyBorder="1"/>
    <xf numFmtId="0" fontId="171" fillId="0" borderId="259" xfId="568" applyFont="1" applyFill="1" applyBorder="1"/>
    <xf numFmtId="0" fontId="172" fillId="33" borderId="0" xfId="55" applyFont="1" applyFill="1" applyProtection="1">
      <protection hidden="1"/>
    </xf>
    <xf numFmtId="0" fontId="173" fillId="33" borderId="0" xfId="55" applyFont="1" applyFill="1" applyBorder="1" applyProtection="1">
      <protection hidden="1"/>
    </xf>
    <xf numFmtId="0" fontId="172" fillId="33" borderId="0" xfId="55" applyFont="1" applyFill="1" applyAlignment="1" applyProtection="1">
      <alignment horizontal="center"/>
      <protection hidden="1"/>
    </xf>
    <xf numFmtId="0" fontId="172" fillId="0" borderId="0" xfId="55" applyFont="1" applyProtection="1">
      <protection hidden="1"/>
    </xf>
    <xf numFmtId="0" fontId="172" fillId="0" borderId="0" xfId="55" applyFont="1" applyBorder="1" applyProtection="1">
      <protection hidden="1"/>
    </xf>
    <xf numFmtId="4" fontId="172" fillId="0" borderId="0" xfId="55" applyNumberFormat="1" applyFont="1" applyProtection="1">
      <protection hidden="1"/>
    </xf>
    <xf numFmtId="0" fontId="174" fillId="33" borderId="0" xfId="55" applyFont="1" applyFill="1" applyProtection="1">
      <protection hidden="1"/>
    </xf>
    <xf numFmtId="0" fontId="175" fillId="33" borderId="0" xfId="55" applyFont="1" applyFill="1" applyBorder="1" applyProtection="1">
      <protection hidden="1"/>
    </xf>
    <xf numFmtId="0" fontId="174" fillId="33" borderId="0" xfId="55" applyFont="1" applyFill="1" applyAlignment="1" applyProtection="1">
      <alignment horizontal="center"/>
      <protection hidden="1"/>
    </xf>
    <xf numFmtId="0" fontId="174" fillId="0" borderId="0" xfId="55" applyFont="1" applyProtection="1">
      <protection hidden="1"/>
    </xf>
    <xf numFmtId="0" fontId="174" fillId="0" borderId="0" xfId="55" applyFont="1" applyBorder="1" applyProtection="1">
      <protection hidden="1"/>
    </xf>
    <xf numFmtId="4" fontId="174" fillId="0" borderId="0" xfId="55" applyNumberFormat="1" applyFont="1" applyProtection="1">
      <protection hidden="1"/>
    </xf>
    <xf numFmtId="0" fontId="161" fillId="0" borderId="0" xfId="55" applyFont="1" applyProtection="1">
      <protection hidden="1"/>
    </xf>
    <xf numFmtId="0" fontId="110" fillId="0" borderId="0" xfId="55" applyFont="1" applyBorder="1" applyProtection="1">
      <protection hidden="1"/>
    </xf>
    <xf numFmtId="4" fontId="161" fillId="0" borderId="0" xfId="55" applyNumberFormat="1" applyFont="1" applyProtection="1">
      <protection hidden="1"/>
    </xf>
    <xf numFmtId="0" fontId="161" fillId="0" borderId="43" xfId="55" applyFont="1" applyBorder="1" applyAlignment="1" applyProtection="1">
      <alignment horizontal="left"/>
      <protection hidden="1"/>
    </xf>
    <xf numFmtId="0" fontId="161" fillId="0" borderId="82" xfId="55" applyFont="1" applyBorder="1" applyAlignment="1" applyProtection="1">
      <alignment horizontal="center"/>
      <protection hidden="1"/>
    </xf>
    <xf numFmtId="0" fontId="161" fillId="0" borderId="0" xfId="55" applyFont="1" applyBorder="1" applyAlignment="1" applyProtection="1">
      <alignment horizontal="center"/>
      <protection hidden="1"/>
    </xf>
    <xf numFmtId="0" fontId="110" fillId="0" borderId="0" xfId="55" applyFont="1" applyProtection="1">
      <protection hidden="1"/>
    </xf>
    <xf numFmtId="0" fontId="161" fillId="0" borderId="0" xfId="55" applyFont="1" applyAlignment="1" applyProtection="1">
      <alignment horizontal="center"/>
      <protection hidden="1"/>
    </xf>
    <xf numFmtId="0" fontId="164" fillId="0" borderId="7" xfId="0" applyFont="1" applyFill="1" applyBorder="1"/>
    <xf numFmtId="0" fontId="164" fillId="0" borderId="8" xfId="0" applyFont="1" applyFill="1" applyBorder="1"/>
    <xf numFmtId="0" fontId="171" fillId="0" borderId="8" xfId="0" applyFont="1" applyFill="1" applyBorder="1"/>
    <xf numFmtId="0" fontId="171" fillId="0" borderId="42" xfId="0" applyFont="1" applyFill="1" applyBorder="1"/>
    <xf numFmtId="0" fontId="164" fillId="0" borderId="9" xfId="0" applyNumberFormat="1" applyFont="1" applyFill="1" applyBorder="1" applyAlignment="1">
      <alignment horizontal="center" vertical="center"/>
    </xf>
    <xf numFmtId="0" fontId="164" fillId="0" borderId="9" xfId="0" applyNumberFormat="1" applyFont="1" applyFill="1" applyBorder="1" applyAlignment="1">
      <alignment horizontal="center" vertical="center" wrapText="1"/>
    </xf>
    <xf numFmtId="0" fontId="164" fillId="0" borderId="0" xfId="0" applyFont="1"/>
    <xf numFmtId="0" fontId="164" fillId="34" borderId="3" xfId="0" applyFont="1" applyFill="1" applyBorder="1"/>
    <xf numFmtId="0" fontId="164" fillId="34" borderId="0" xfId="0" applyFont="1" applyFill="1" applyBorder="1"/>
    <xf numFmtId="0" fontId="171" fillId="34" borderId="0" xfId="0" applyFont="1" applyFill="1" applyBorder="1"/>
    <xf numFmtId="0" fontId="171" fillId="34" borderId="5" xfId="0" applyFont="1" applyFill="1" applyBorder="1"/>
    <xf numFmtId="10" fontId="164" fillId="0" borderId="45" xfId="0" applyNumberFormat="1" applyFont="1" applyFill="1" applyBorder="1" applyAlignment="1">
      <alignment horizontal="center" vertical="center"/>
    </xf>
    <xf numFmtId="0" fontId="164" fillId="0" borderId="45" xfId="0" applyNumberFormat="1" applyFont="1" applyFill="1" applyBorder="1" applyAlignment="1">
      <alignment horizontal="center" vertical="center" wrapText="1"/>
    </xf>
    <xf numFmtId="0" fontId="164" fillId="0" borderId="4" xfId="0" applyFont="1" applyFill="1" applyBorder="1"/>
    <xf numFmtId="0" fontId="164" fillId="0" borderId="44" xfId="0" applyFont="1" applyFill="1" applyBorder="1"/>
    <xf numFmtId="0" fontId="171" fillId="0" borderId="44" xfId="0" applyFont="1" applyFill="1" applyBorder="1"/>
    <xf numFmtId="0" fontId="171" fillId="0" borderId="6" xfId="0" applyFont="1" applyFill="1" applyBorder="1"/>
    <xf numFmtId="0" fontId="164" fillId="0" borderId="46" xfId="0" applyFont="1" applyFill="1" applyBorder="1" applyAlignment="1">
      <alignment horizontal="center" vertical="center"/>
    </xf>
    <xf numFmtId="0" fontId="175" fillId="0" borderId="0" xfId="0" applyFont="1" applyBorder="1" applyAlignment="1">
      <alignment horizontal="center"/>
    </xf>
    <xf numFmtId="0" fontId="164" fillId="0" borderId="46" xfId="55" applyFont="1" applyBorder="1" applyAlignment="1" applyProtection="1">
      <alignment horizontal="center"/>
      <protection hidden="1"/>
    </xf>
    <xf numFmtId="0" fontId="164" fillId="0" borderId="64" xfId="55" applyFont="1" applyBorder="1" applyAlignment="1" applyProtection="1">
      <alignment horizontal="center"/>
      <protection hidden="1"/>
    </xf>
    <xf numFmtId="0" fontId="164" fillId="0" borderId="71" xfId="0" applyFont="1" applyFill="1" applyBorder="1"/>
    <xf numFmtId="0" fontId="164" fillId="0" borderId="66" xfId="0" applyFont="1" applyFill="1" applyBorder="1"/>
    <xf numFmtId="0" fontId="164" fillId="0" borderId="62" xfId="0" applyFont="1" applyFill="1" applyBorder="1"/>
    <xf numFmtId="0" fontId="164" fillId="0" borderId="5" xfId="0" applyFont="1" applyFill="1" applyBorder="1" applyAlignment="1">
      <alignment horizontal="center" vertical="center"/>
    </xf>
    <xf numFmtId="0" fontId="171" fillId="0" borderId="0" xfId="0" applyFont="1" applyFill="1" applyBorder="1"/>
    <xf numFmtId="0" fontId="164" fillId="0" borderId="5" xfId="55" applyFont="1" applyBorder="1" applyAlignment="1" applyProtection="1">
      <alignment horizontal="center"/>
      <protection hidden="1"/>
    </xf>
    <xf numFmtId="0" fontId="164" fillId="0" borderId="5" xfId="0" applyFont="1" applyFill="1" applyBorder="1" applyAlignment="1">
      <alignment horizontal="center"/>
    </xf>
    <xf numFmtId="0" fontId="164" fillId="0" borderId="261" xfId="0" applyFont="1" applyFill="1" applyBorder="1"/>
    <xf numFmtId="0" fontId="164" fillId="0" borderId="10" xfId="55" applyFont="1" applyBorder="1" applyAlignment="1" applyProtection="1">
      <alignment horizontal="center"/>
      <protection hidden="1"/>
    </xf>
    <xf numFmtId="0" fontId="175" fillId="0" borderId="0" xfId="0" applyFont="1" applyFill="1" applyBorder="1"/>
    <xf numFmtId="4" fontId="171" fillId="0" borderId="0" xfId="0" applyNumberFormat="1" applyFont="1" applyFill="1"/>
    <xf numFmtId="0" fontId="171" fillId="0" borderId="0" xfId="0" applyFont="1" applyFill="1"/>
    <xf numFmtId="0" fontId="174" fillId="0" borderId="0" xfId="0" applyFont="1" applyFill="1" applyBorder="1"/>
    <xf numFmtId="4" fontId="164" fillId="0" borderId="0" xfId="0" applyNumberFormat="1" applyFont="1" applyFill="1"/>
    <xf numFmtId="0" fontId="164" fillId="0" borderId="0" xfId="0" applyFont="1" applyFill="1"/>
    <xf numFmtId="0" fontId="164" fillId="0" borderId="72" xfId="0" quotePrefix="1" applyFont="1" applyFill="1" applyBorder="1"/>
    <xf numFmtId="0" fontId="171" fillId="0" borderId="72" xfId="0" applyFont="1" applyFill="1" applyBorder="1"/>
    <xf numFmtId="0" fontId="171" fillId="0" borderId="66" xfId="0" applyFont="1" applyFill="1" applyBorder="1"/>
    <xf numFmtId="0" fontId="171" fillId="0" borderId="62" xfId="0" applyFont="1" applyFill="1" applyBorder="1"/>
    <xf numFmtId="0" fontId="171" fillId="0" borderId="72" xfId="0" applyFont="1" applyFill="1" applyBorder="1" applyAlignment="1"/>
    <xf numFmtId="0" fontId="164" fillId="0" borderId="72" xfId="0" applyFont="1" applyFill="1" applyBorder="1" applyAlignment="1"/>
    <xf numFmtId="0" fontId="164" fillId="0" borderId="62" xfId="568" applyFont="1" applyFill="1" applyBorder="1"/>
    <xf numFmtId="0" fontId="171" fillId="0" borderId="71" xfId="0" applyFont="1" applyFill="1" applyBorder="1"/>
    <xf numFmtId="0" fontId="171" fillId="0" borderId="261" xfId="568" applyFont="1" applyFill="1" applyBorder="1"/>
    <xf numFmtId="0" fontId="171" fillId="0" borderId="261" xfId="0" applyFont="1" applyFill="1" applyBorder="1"/>
    <xf numFmtId="0" fontId="164" fillId="0" borderId="73" xfId="0" applyFont="1" applyFill="1" applyBorder="1"/>
    <xf numFmtId="0" fontId="164" fillId="0" borderId="74" xfId="0" applyFont="1" applyFill="1" applyBorder="1"/>
    <xf numFmtId="0" fontId="164" fillId="0" borderId="63" xfId="0" applyFont="1" applyFill="1" applyBorder="1"/>
    <xf numFmtId="0" fontId="164" fillId="0" borderId="47" xfId="0" applyFont="1" applyFill="1" applyBorder="1"/>
    <xf numFmtId="0" fontId="171" fillId="0" borderId="47" xfId="0" applyFont="1" applyFill="1" applyBorder="1"/>
    <xf numFmtId="0" fontId="171" fillId="0" borderId="74" xfId="0" applyFont="1" applyFill="1" applyBorder="1"/>
    <xf numFmtId="0" fontId="171" fillId="0" borderId="63" xfId="0" applyFont="1" applyFill="1" applyBorder="1"/>
    <xf numFmtId="0" fontId="164" fillId="0" borderId="3" xfId="0" applyFont="1" applyFill="1" applyBorder="1"/>
    <xf numFmtId="0" fontId="164" fillId="0" borderId="5" xfId="0" applyFont="1" applyFill="1" applyBorder="1"/>
    <xf numFmtId="0" fontId="164" fillId="0" borderId="10" xfId="0" applyFont="1" applyFill="1" applyBorder="1"/>
    <xf numFmtId="0" fontId="164" fillId="0" borderId="0" xfId="0" applyFont="1" applyFill="1" applyBorder="1"/>
    <xf numFmtId="0" fontId="171" fillId="0" borderId="5" xfId="0" applyFont="1" applyFill="1" applyBorder="1"/>
    <xf numFmtId="0" fontId="171" fillId="0" borderId="10" xfId="0" applyFont="1" applyFill="1" applyBorder="1"/>
    <xf numFmtId="0" fontId="164" fillId="0" borderId="65" xfId="0" applyFont="1" applyFill="1" applyBorder="1"/>
    <xf numFmtId="0" fontId="164" fillId="0" borderId="64" xfId="0" applyFont="1" applyFill="1" applyBorder="1"/>
    <xf numFmtId="0" fontId="164" fillId="0" borderId="46" xfId="0" applyFont="1" applyFill="1" applyBorder="1"/>
    <xf numFmtId="0" fontId="164" fillId="0" borderId="130" xfId="0" applyFont="1" applyFill="1" applyBorder="1"/>
    <xf numFmtId="0" fontId="171" fillId="0" borderId="130" xfId="0" applyFont="1" applyFill="1" applyBorder="1"/>
    <xf numFmtId="0" fontId="171" fillId="0" borderId="64" xfId="0" applyFont="1" applyFill="1" applyBorder="1"/>
    <xf numFmtId="0" fontId="171" fillId="0" borderId="46" xfId="0" applyFont="1" applyFill="1" applyBorder="1"/>
    <xf numFmtId="0" fontId="161" fillId="0" borderId="42" xfId="0" applyFont="1" applyFill="1" applyBorder="1"/>
    <xf numFmtId="0" fontId="161" fillId="0" borderId="8" xfId="0" applyFont="1" applyFill="1" applyBorder="1"/>
    <xf numFmtId="4" fontId="110" fillId="0" borderId="0" xfId="0" applyNumberFormat="1" applyFont="1"/>
    <xf numFmtId="0" fontId="176" fillId="22" borderId="3" xfId="0" applyFont="1" applyFill="1" applyBorder="1"/>
    <xf numFmtId="0" fontId="176" fillId="22" borderId="5" xfId="0" applyFont="1" applyFill="1" applyBorder="1"/>
    <xf numFmtId="0" fontId="177" fillId="0" borderId="0" xfId="0" applyFont="1"/>
    <xf numFmtId="0" fontId="161" fillId="0" borderId="4" xfId="0" applyFont="1" applyFill="1" applyBorder="1"/>
    <xf numFmtId="0" fontId="161" fillId="0" borderId="44" xfId="0" applyFont="1" applyFill="1" applyBorder="1"/>
    <xf numFmtId="0" fontId="161" fillId="0" borderId="0" xfId="0" applyFont="1" applyFill="1"/>
    <xf numFmtId="0" fontId="110" fillId="0" borderId="0" xfId="0" applyFont="1" applyFill="1"/>
    <xf numFmtId="4" fontId="161" fillId="0" borderId="0" xfId="0" applyNumberFormat="1" applyFont="1"/>
    <xf numFmtId="4" fontId="178" fillId="0" borderId="0" xfId="0" applyNumberFormat="1" applyFont="1" applyFill="1"/>
    <xf numFmtId="4" fontId="161" fillId="0" borderId="0" xfId="0" applyNumberFormat="1" applyFont="1" applyFill="1"/>
    <xf numFmtId="4" fontId="161" fillId="0" borderId="0" xfId="0" applyNumberFormat="1" applyFont="1" applyFill="1" applyBorder="1"/>
    <xf numFmtId="4" fontId="110" fillId="0" borderId="0" xfId="0" applyNumberFormat="1" applyFont="1" applyFill="1"/>
    <xf numFmtId="0" fontId="161" fillId="0" borderId="0" xfId="0" applyFont="1" applyFill="1" applyBorder="1"/>
    <xf numFmtId="0" fontId="161" fillId="0" borderId="0" xfId="0" applyNumberFormat="1" applyFont="1" applyFill="1" applyBorder="1" applyAlignment="1">
      <alignment horizontal="center" vertical="center"/>
    </xf>
    <xf numFmtId="0" fontId="161" fillId="0" borderId="0" xfId="0" applyNumberFormat="1" applyFont="1" applyFill="1" applyBorder="1" applyAlignment="1">
      <alignment horizontal="center" vertical="center" wrapText="1"/>
    </xf>
    <xf numFmtId="0" fontId="161" fillId="0" borderId="0" xfId="55" applyFont="1" applyFill="1" applyBorder="1" applyAlignment="1" applyProtection="1">
      <alignment horizontal="center"/>
      <protection hidden="1"/>
    </xf>
    <xf numFmtId="4" fontId="174" fillId="0" borderId="0" xfId="0" applyNumberFormat="1" applyFont="1" applyFill="1" applyBorder="1" applyAlignment="1">
      <alignment horizontal="center"/>
    </xf>
    <xf numFmtId="4" fontId="164" fillId="0" borderId="0" xfId="0" applyNumberFormat="1" applyFont="1" applyFill="1" applyBorder="1"/>
    <xf numFmtId="0" fontId="164" fillId="0" borderId="256" xfId="0" applyFont="1" applyFill="1" applyBorder="1"/>
    <xf numFmtId="0" fontId="164" fillId="0" borderId="262" xfId="0" applyFont="1" applyFill="1" applyBorder="1"/>
    <xf numFmtId="0" fontId="171" fillId="0" borderId="262" xfId="0" applyFont="1" applyFill="1" applyBorder="1"/>
    <xf numFmtId="4" fontId="161" fillId="0" borderId="0" xfId="0" applyNumberFormat="1" applyFont="1" applyFill="1" applyBorder="1" applyAlignment="1">
      <alignment horizontal="right"/>
    </xf>
    <xf numFmtId="4" fontId="110" fillId="0" borderId="0" xfId="0" applyNumberFormat="1" applyFont="1" applyFill="1" applyBorder="1"/>
    <xf numFmtId="0" fontId="161" fillId="0" borderId="0" xfId="0" applyFont="1"/>
    <xf numFmtId="0" fontId="161" fillId="0" borderId="0" xfId="0" applyFont="1" applyBorder="1"/>
    <xf numFmtId="0" fontId="172" fillId="34" borderId="0" xfId="0" applyFont="1" applyFill="1"/>
    <xf numFmtId="0" fontId="171" fillId="0" borderId="259" xfId="0" applyFont="1" applyFill="1" applyBorder="1"/>
    <xf numFmtId="0" fontId="161" fillId="34" borderId="3" xfId="0" applyFont="1" applyFill="1" applyBorder="1"/>
    <xf numFmtId="0" fontId="161" fillId="34" borderId="0" xfId="0" applyFont="1" applyFill="1" applyBorder="1"/>
    <xf numFmtId="0" fontId="110" fillId="34" borderId="0" xfId="0" applyFont="1" applyFill="1" applyBorder="1"/>
    <xf numFmtId="0" fontId="161" fillId="0" borderId="46" xfId="0" applyFont="1" applyFill="1" applyBorder="1" applyAlignment="1">
      <alignment horizontal="center" vertical="center"/>
    </xf>
    <xf numFmtId="0" fontId="164" fillId="0" borderId="6" xfId="0" applyFont="1" applyFill="1" applyBorder="1"/>
    <xf numFmtId="0" fontId="164" fillId="0" borderId="45" xfId="0" applyFont="1" applyFill="1" applyBorder="1"/>
    <xf numFmtId="0" fontId="171" fillId="0" borderId="45" xfId="0" applyFont="1" applyFill="1" applyBorder="1"/>
    <xf numFmtId="0" fontId="161" fillId="0" borderId="0" xfId="0" applyFont="1" applyFill="1" applyBorder="1" applyAlignment="1">
      <alignment horizontal="right"/>
    </xf>
    <xf numFmtId="0" fontId="164" fillId="34" borderId="259" xfId="0" applyFont="1" applyFill="1" applyBorder="1"/>
    <xf numFmtId="0" fontId="161" fillId="34" borderId="259" xfId="0" applyFont="1" applyFill="1" applyBorder="1"/>
    <xf numFmtId="0" fontId="110" fillId="34" borderId="259" xfId="0" applyFont="1" applyFill="1" applyBorder="1"/>
    <xf numFmtId="0" fontId="110" fillId="34" borderId="260" xfId="0" applyFont="1" applyFill="1" applyBorder="1"/>
    <xf numFmtId="0" fontId="164" fillId="34" borderId="72" xfId="0" applyFont="1" applyFill="1" applyBorder="1" applyAlignment="1">
      <alignment horizontal="left"/>
    </xf>
    <xf numFmtId="0" fontId="164" fillId="34" borderId="71" xfId="0" applyFont="1" applyFill="1" applyBorder="1"/>
    <xf numFmtId="0" fontId="171" fillId="34" borderId="0" xfId="0" applyFont="1" applyFill="1"/>
    <xf numFmtId="0" fontId="110" fillId="34" borderId="0" xfId="0" applyFont="1" applyFill="1"/>
    <xf numFmtId="0" fontId="164" fillId="34" borderId="66" xfId="0" applyFont="1" applyFill="1" applyBorder="1"/>
    <xf numFmtId="0" fontId="164" fillId="34" borderId="62" xfId="0" applyFont="1" applyFill="1" applyBorder="1"/>
    <xf numFmtId="4" fontId="171" fillId="34" borderId="0" xfId="0" applyNumberFormat="1" applyFont="1" applyFill="1" applyBorder="1"/>
    <xf numFmtId="3" fontId="161" fillId="0" borderId="59" xfId="0" applyNumberFormat="1" applyFont="1" applyFill="1" applyBorder="1" applyAlignment="1"/>
    <xf numFmtId="3" fontId="161" fillId="0" borderId="60" xfId="0" applyNumberFormat="1" applyFont="1" applyFill="1" applyBorder="1" applyAlignment="1"/>
    <xf numFmtId="3" fontId="161" fillId="0" borderId="70" xfId="0" applyNumberFormat="1" applyFont="1" applyFill="1" applyBorder="1" applyAlignment="1"/>
    <xf numFmtId="0" fontId="164" fillId="0" borderId="3" xfId="0" applyFont="1" applyFill="1" applyBorder="1" applyAlignment="1">
      <alignment horizontal="center"/>
    </xf>
    <xf numFmtId="3" fontId="161" fillId="0" borderId="62" xfId="0" applyNumberFormat="1" applyFont="1" applyFill="1" applyBorder="1" applyAlignment="1">
      <alignment horizontal="right"/>
    </xf>
    <xf numFmtId="3" fontId="161" fillId="0" borderId="71" xfId="0" applyNumberFormat="1" applyFont="1" applyFill="1" applyBorder="1" applyAlignment="1">
      <alignment horizontal="right"/>
    </xf>
    <xf numFmtId="3" fontId="176" fillId="0" borderId="62" xfId="0" applyNumberFormat="1" applyFont="1" applyFill="1" applyBorder="1" applyAlignment="1">
      <alignment horizontal="right"/>
    </xf>
    <xf numFmtId="3" fontId="176" fillId="0" borderId="71" xfId="0" applyNumberFormat="1" applyFont="1" applyFill="1" applyBorder="1" applyAlignment="1">
      <alignment horizontal="right"/>
    </xf>
    <xf numFmtId="3" fontId="164" fillId="0" borderId="62" xfId="0" applyNumberFormat="1" applyFont="1" applyFill="1" applyBorder="1" applyAlignment="1">
      <alignment horizontal="right"/>
    </xf>
    <xf numFmtId="3" fontId="164" fillId="0" borderId="71" xfId="0" applyNumberFormat="1" applyFont="1" applyFill="1" applyBorder="1" applyAlignment="1">
      <alignment horizontal="right"/>
    </xf>
    <xf numFmtId="3" fontId="171" fillId="0" borderId="62" xfId="0" applyNumberFormat="1" applyFont="1" applyFill="1" applyBorder="1"/>
    <xf numFmtId="3" fontId="171" fillId="0" borderId="71" xfId="0" applyNumberFormat="1" applyFont="1" applyFill="1" applyBorder="1"/>
    <xf numFmtId="3" fontId="161" fillId="0" borderId="61" xfId="0" applyNumberFormat="1" applyFont="1" applyFill="1" applyBorder="1" applyAlignment="1">
      <alignment horizontal="right"/>
    </xf>
    <xf numFmtId="3" fontId="161" fillId="0" borderId="180" xfId="0" applyNumberFormat="1" applyFont="1" applyFill="1" applyBorder="1" applyAlignment="1">
      <alignment horizontal="right"/>
    </xf>
    <xf numFmtId="0" fontId="161" fillId="0" borderId="0" xfId="0" applyFont="1" applyFill="1" applyAlignment="1">
      <alignment horizontal="right"/>
    </xf>
    <xf numFmtId="0" fontId="7" fillId="79" borderId="65" xfId="0" applyFont="1" applyFill="1" applyBorder="1" applyAlignment="1">
      <alignment horizontal="center" vertical="center" wrapText="1"/>
    </xf>
    <xf numFmtId="0" fontId="157" fillId="34" borderId="65" xfId="0" applyFont="1" applyFill="1" applyBorder="1" applyAlignment="1">
      <alignment horizontal="center" vertical="center" wrapText="1"/>
    </xf>
    <xf numFmtId="0" fontId="6" fillId="78" borderId="42" xfId="49" applyFill="1" applyBorder="1"/>
    <xf numFmtId="0" fontId="6" fillId="78" borderId="340" xfId="49" applyFill="1" applyBorder="1" applyAlignment="1"/>
    <xf numFmtId="0" fontId="6" fillId="34" borderId="276" xfId="49" applyFill="1" applyBorder="1" applyAlignment="1"/>
    <xf numFmtId="0" fontId="6" fillId="34" borderId="3" xfId="49" applyFill="1" applyBorder="1"/>
    <xf numFmtId="0" fontId="20" fillId="78" borderId="0" xfId="49" applyFont="1" applyFill="1" applyBorder="1" applyAlignment="1">
      <alignment vertical="top" wrapText="1"/>
    </xf>
    <xf numFmtId="0" fontId="6" fillId="34" borderId="5" xfId="49" applyFill="1" applyBorder="1" applyAlignment="1">
      <alignment vertical="top" wrapText="1"/>
    </xf>
    <xf numFmtId="0" fontId="179" fillId="34" borderId="3" xfId="49" applyFont="1" applyFill="1" applyBorder="1"/>
    <xf numFmtId="0" fontId="7" fillId="78" borderId="9" xfId="568" applyFont="1" applyFill="1" applyBorder="1" applyAlignment="1">
      <alignment horizontal="center" vertical="center" wrapText="1"/>
    </xf>
    <xf numFmtId="0" fontId="164" fillId="0" borderId="5" xfId="0" applyFont="1" applyFill="1" applyBorder="1" applyAlignment="1">
      <alignment horizontal="center"/>
    </xf>
    <xf numFmtId="0" fontId="7" fillId="107" borderId="0" xfId="568" applyFont="1" applyFill="1"/>
    <xf numFmtId="0" fontId="180" fillId="34" borderId="0" xfId="568" applyFont="1" applyFill="1" applyAlignment="1">
      <alignment horizontal="right"/>
    </xf>
    <xf numFmtId="0" fontId="6" fillId="78" borderId="0" xfId="568" applyFill="1" applyBorder="1"/>
    <xf numFmtId="0" fontId="6" fillId="78" borderId="0" xfId="49" applyFill="1" applyBorder="1" applyAlignment="1">
      <alignment vertical="top" wrapText="1"/>
    </xf>
    <xf numFmtId="0" fontId="6" fillId="0" borderId="0" xfId="568" applyFill="1" applyBorder="1"/>
    <xf numFmtId="0" fontId="110" fillId="34" borderId="0" xfId="49" quotePrefix="1" applyFont="1" applyFill="1" applyBorder="1" applyAlignment="1">
      <alignment vertical="top" wrapText="1"/>
    </xf>
    <xf numFmtId="0" fontId="6" fillId="78" borderId="3" xfId="49" applyFill="1" applyBorder="1" applyAlignment="1">
      <alignment vertical="top" wrapText="1"/>
    </xf>
    <xf numFmtId="0" fontId="6" fillId="78" borderId="5" xfId="49" applyFill="1" applyBorder="1" applyAlignment="1">
      <alignment vertical="top" wrapText="1"/>
    </xf>
    <xf numFmtId="0" fontId="55" fillId="34" borderId="0" xfId="568" applyFont="1" applyFill="1"/>
    <xf numFmtId="0" fontId="6" fillId="34" borderId="0" xfId="568" applyFont="1" applyFill="1" applyBorder="1" applyAlignment="1">
      <alignment horizontal="right"/>
    </xf>
    <xf numFmtId="9" fontId="6" fillId="34" borderId="0" xfId="568" applyNumberFormat="1" applyFill="1" applyBorder="1"/>
    <xf numFmtId="0" fontId="161" fillId="34" borderId="0" xfId="568" applyFont="1" applyFill="1"/>
    <xf numFmtId="0" fontId="110" fillId="34" borderId="0" xfId="568" applyFont="1" applyFill="1"/>
    <xf numFmtId="0" fontId="110" fillId="34" borderId="257" xfId="0" applyFont="1" applyFill="1" applyBorder="1" applyAlignment="1">
      <alignment vertical="top" wrapText="1"/>
    </xf>
    <xf numFmtId="0" fontId="110" fillId="0" borderId="257" xfId="0" applyFont="1" applyFill="1" applyBorder="1" applyAlignment="1">
      <alignment vertical="top" wrapText="1"/>
    </xf>
    <xf numFmtId="0" fontId="110" fillId="34" borderId="257" xfId="0" applyFont="1" applyFill="1" applyBorder="1" applyAlignment="1">
      <alignment wrapText="1"/>
    </xf>
    <xf numFmtId="0" fontId="110" fillId="0" borderId="257" xfId="0" applyFont="1" applyFill="1" applyBorder="1" applyAlignment="1">
      <alignment horizontal="left" wrapText="1"/>
    </xf>
    <xf numFmtId="0" fontId="110" fillId="0" borderId="257" xfId="0" applyFont="1" applyFill="1" applyBorder="1" applyAlignment="1">
      <alignment wrapText="1"/>
    </xf>
    <xf numFmtId="0" fontId="110" fillId="0" borderId="257" xfId="0" applyFont="1" applyFill="1" applyBorder="1" applyAlignment="1"/>
    <xf numFmtId="0" fontId="110" fillId="0" borderId="257" xfId="0" applyFont="1" applyFill="1" applyBorder="1"/>
    <xf numFmtId="0" fontId="161" fillId="0" borderId="0" xfId="55" applyFont="1" applyFill="1" applyProtection="1">
      <protection hidden="1"/>
    </xf>
    <xf numFmtId="0" fontId="6" fillId="34" borderId="0" xfId="0" applyFont="1" applyFill="1" applyBorder="1" applyAlignment="1">
      <alignment vertical="top"/>
    </xf>
    <xf numFmtId="0" fontId="161" fillId="0" borderId="46" xfId="0" applyFont="1" applyFill="1" applyBorder="1" applyAlignment="1">
      <alignment horizontal="center" vertical="center" wrapText="1"/>
    </xf>
    <xf numFmtId="0" fontId="14" fillId="33" borderId="0" xfId="55" applyFont="1" applyFill="1" applyAlignment="1" applyProtection="1">
      <alignment horizontal="left"/>
      <protection hidden="1"/>
    </xf>
    <xf numFmtId="0" fontId="14" fillId="33" borderId="0" xfId="49" applyFont="1" applyFill="1"/>
    <xf numFmtId="0" fontId="7" fillId="33" borderId="0" xfId="55" applyFont="1" applyFill="1" applyProtection="1">
      <protection hidden="1"/>
    </xf>
    <xf numFmtId="0" fontId="6" fillId="33" borderId="0" xfId="32929" applyFont="1" applyFill="1"/>
    <xf numFmtId="0" fontId="6" fillId="33" borderId="0" xfId="568" applyFont="1" applyFill="1"/>
    <xf numFmtId="0" fontId="171" fillId="0" borderId="347" xfId="0" applyFont="1" applyFill="1" applyBorder="1"/>
    <xf numFmtId="0" fontId="164" fillId="0" borderId="348" xfId="0" applyFont="1" applyFill="1" applyBorder="1"/>
    <xf numFmtId="0" fontId="171" fillId="0" borderId="348" xfId="0" applyFont="1" applyFill="1" applyBorder="1"/>
    <xf numFmtId="0" fontId="164" fillId="0" borderId="350" xfId="0" applyFont="1" applyFill="1" applyBorder="1"/>
    <xf numFmtId="0" fontId="171" fillId="0" borderId="350" xfId="0" applyFont="1" applyFill="1" applyBorder="1"/>
    <xf numFmtId="4" fontId="110" fillId="34" borderId="0" xfId="0" applyNumberFormat="1" applyFont="1" applyFill="1" applyBorder="1"/>
    <xf numFmtId="0" fontId="164" fillId="34" borderId="0" xfId="55" applyFont="1" applyFill="1" applyBorder="1" applyAlignment="1" applyProtection="1">
      <alignment horizontal="center"/>
      <protection hidden="1"/>
    </xf>
    <xf numFmtId="4" fontId="164" fillId="34" borderId="0" xfId="0" applyNumberFormat="1" applyFont="1" applyFill="1" applyBorder="1"/>
    <xf numFmtId="0" fontId="66" fillId="0" borderId="0" xfId="568" applyFont="1" applyAlignment="1">
      <alignment horizontal="left" indent="9"/>
    </xf>
    <xf numFmtId="0" fontId="18"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19" fillId="0" borderId="3" xfId="568" applyFont="1" applyBorder="1"/>
    <xf numFmtId="0" fontId="6" fillId="0" borderId="278" xfId="568" applyBorder="1"/>
    <xf numFmtId="0" fontId="6" fillId="0" borderId="3" xfId="568" applyBorder="1"/>
    <xf numFmtId="0" fontId="19" fillId="0" borderId="278" xfId="568" applyFont="1" applyBorder="1"/>
    <xf numFmtId="0" fontId="79" fillId="95" borderId="201" xfId="568" applyFont="1" applyFill="1" applyBorder="1"/>
    <xf numFmtId="0" fontId="79" fillId="95" borderId="267" xfId="568" applyFont="1" applyFill="1" applyBorder="1"/>
    <xf numFmtId="0" fontId="6" fillId="0" borderId="3" xfId="568" applyFont="1" applyBorder="1"/>
    <xf numFmtId="0" fontId="79" fillId="78" borderId="267" xfId="568" applyFont="1" applyFill="1" applyBorder="1"/>
    <xf numFmtId="0" fontId="15" fillId="34" borderId="0" xfId="49" applyFont="1" applyFill="1"/>
    <xf numFmtId="0" fontId="6" fillId="78" borderId="7" xfId="49" applyFill="1" applyBorder="1" applyAlignment="1"/>
    <xf numFmtId="178" fontId="6" fillId="79" borderId="130" xfId="1" applyNumberFormat="1" applyFont="1" applyFill="1" applyBorder="1" applyAlignment="1" applyProtection="1">
      <alignment horizontal="right" vertical="center"/>
    </xf>
    <xf numFmtId="0" fontId="181" fillId="34" borderId="0" xfId="49" applyFont="1" applyFill="1" applyBorder="1"/>
    <xf numFmtId="0" fontId="110" fillId="34" borderId="0" xfId="49" applyFont="1" applyFill="1" applyBorder="1"/>
    <xf numFmtId="0" fontId="110" fillId="34" borderId="0" xfId="568" applyFont="1" applyFill="1" applyBorder="1"/>
    <xf numFmtId="0" fontId="6" fillId="78" borderId="333" xfId="49" applyFill="1" applyBorder="1" applyAlignment="1"/>
    <xf numFmtId="0" fontId="6" fillId="78" borderId="8" xfId="49" applyFill="1" applyBorder="1" applyAlignment="1"/>
    <xf numFmtId="0" fontId="20" fillId="78" borderId="3" xfId="49" applyFont="1" applyFill="1" applyBorder="1" applyAlignment="1">
      <alignment vertical="top" wrapText="1"/>
    </xf>
    <xf numFmtId="0" fontId="14" fillId="33" borderId="0" xfId="568" applyFont="1" applyFill="1"/>
    <xf numFmtId="0" fontId="19" fillId="78" borderId="107" xfId="568" applyFont="1" applyFill="1" applyBorder="1"/>
    <xf numFmtId="0" fontId="19" fillId="78" borderId="99" xfId="568" applyFont="1" applyFill="1" applyBorder="1"/>
    <xf numFmtId="0" fontId="24" fillId="78" borderId="122" xfId="568" applyFont="1" applyFill="1" applyBorder="1"/>
    <xf numFmtId="0" fontId="19" fillId="78" borderId="322" xfId="568" applyFont="1" applyFill="1" applyBorder="1"/>
    <xf numFmtId="0" fontId="19" fillId="78" borderId="102" xfId="568" applyFont="1" applyFill="1" applyBorder="1"/>
    <xf numFmtId="0" fontId="24" fillId="78" borderId="279" xfId="568" applyFont="1" applyFill="1" applyBorder="1"/>
    <xf numFmtId="0" fontId="19" fillId="34" borderId="352" xfId="568" applyFont="1" applyFill="1" applyBorder="1"/>
    <xf numFmtId="0" fontId="76" fillId="78" borderId="269" xfId="568" applyFont="1" applyFill="1" applyBorder="1"/>
    <xf numFmtId="0" fontId="6" fillId="23" borderId="353" xfId="568" applyFill="1" applyBorder="1"/>
    <xf numFmtId="0" fontId="6" fillId="0" borderId="354" xfId="568" applyBorder="1"/>
    <xf numFmtId="0" fontId="6" fillId="0" borderId="355" xfId="568" applyBorder="1"/>
    <xf numFmtId="0" fontId="7" fillId="78" borderId="345" xfId="568" applyFont="1" applyFill="1" applyBorder="1"/>
    <xf numFmtId="0" fontId="6" fillId="23" borderId="342" xfId="568" applyFill="1" applyBorder="1"/>
    <xf numFmtId="0" fontId="7" fillId="78" borderId="343" xfId="568" applyFont="1" applyFill="1" applyBorder="1"/>
    <xf numFmtId="0" fontId="6" fillId="78" borderId="280" xfId="568" applyFill="1" applyBorder="1"/>
    <xf numFmtId="0" fontId="19" fillId="78" borderId="281" xfId="568" applyFont="1" applyFill="1" applyBorder="1"/>
    <xf numFmtId="0" fontId="6" fillId="23" borderId="121" xfId="568" applyFill="1" applyBorder="1"/>
    <xf numFmtId="0" fontId="6" fillId="0" borderId="356" xfId="568" applyBorder="1"/>
    <xf numFmtId="0" fontId="6" fillId="0" borderId="357" xfId="568" applyBorder="1"/>
    <xf numFmtId="0" fontId="88" fillId="78" borderId="0" xfId="568" applyFont="1" applyFill="1" applyBorder="1"/>
    <xf numFmtId="0" fontId="6" fillId="23" borderId="280" xfId="568" applyFill="1" applyBorder="1"/>
    <xf numFmtId="0" fontId="88" fillId="78" borderId="281" xfId="568" applyFont="1" applyFill="1" applyBorder="1"/>
    <xf numFmtId="0" fontId="76" fillId="78" borderId="281" xfId="568" applyFont="1" applyFill="1" applyBorder="1"/>
    <xf numFmtId="0" fontId="6" fillId="0" borderId="99" xfId="568" applyBorder="1"/>
    <xf numFmtId="0" fontId="6" fillId="0" borderId="358" xfId="568" applyBorder="1"/>
    <xf numFmtId="0" fontId="7" fillId="78" borderId="0" xfId="568" applyFont="1" applyFill="1" applyBorder="1"/>
    <xf numFmtId="0" fontId="7" fillId="78" borderId="281" xfId="568" applyFont="1" applyFill="1" applyBorder="1"/>
    <xf numFmtId="4" fontId="88" fillId="78" borderId="0" xfId="568" applyNumberFormat="1" applyFont="1" applyFill="1" applyBorder="1"/>
    <xf numFmtId="4" fontId="88" fillId="78" borderId="281" xfId="568" applyNumberFormat="1" applyFont="1" applyFill="1" applyBorder="1"/>
    <xf numFmtId="0" fontId="6" fillId="78" borderId="322" xfId="568" applyFill="1" applyBorder="1"/>
    <xf numFmtId="0" fontId="19" fillId="78" borderId="279" xfId="568" applyFont="1" applyFill="1" applyBorder="1"/>
    <xf numFmtId="0" fontId="6" fillId="23" borderId="359" xfId="568" applyFill="1" applyBorder="1"/>
    <xf numFmtId="0" fontId="6" fillId="0" borderId="360" xfId="568" applyBorder="1"/>
    <xf numFmtId="0" fontId="6" fillId="0" borderId="361" xfId="568" applyBorder="1"/>
    <xf numFmtId="0" fontId="6" fillId="23" borderId="322" xfId="568" applyFill="1" applyBorder="1"/>
    <xf numFmtId="0" fontId="19" fillId="34" borderId="362" xfId="568" applyFont="1" applyFill="1" applyBorder="1"/>
    <xf numFmtId="0" fontId="76" fillId="78" borderId="343" xfId="568" applyFont="1" applyFill="1" applyBorder="1"/>
    <xf numFmtId="0" fontId="6" fillId="0" borderId="353" xfId="568" applyBorder="1"/>
    <xf numFmtId="0" fontId="6" fillId="23" borderId="354" xfId="568" applyFill="1" applyBorder="1"/>
    <xf numFmtId="0" fontId="6" fillId="0" borderId="273" xfId="568" applyBorder="1"/>
    <xf numFmtId="0" fontId="6" fillId="23" borderId="344" xfId="568" applyFill="1" applyBorder="1"/>
    <xf numFmtId="0" fontId="6" fillId="0" borderId="363" xfId="568" applyBorder="1"/>
    <xf numFmtId="0" fontId="6" fillId="23" borderId="99" xfId="568" applyFill="1" applyBorder="1"/>
    <xf numFmtId="0" fontId="6" fillId="0" borderId="364" xfId="568" applyBorder="1"/>
    <xf numFmtId="0" fontId="6" fillId="0" borderId="121" xfId="568" applyBorder="1"/>
    <xf numFmtId="0" fontId="6" fillId="0" borderId="190" xfId="568" applyBorder="1"/>
    <xf numFmtId="0" fontId="6" fillId="0" borderId="365" xfId="568" applyBorder="1"/>
    <xf numFmtId="0" fontId="6" fillId="23" borderId="366" xfId="568" applyFill="1" applyBorder="1"/>
    <xf numFmtId="0" fontId="6" fillId="0" borderId="367" xfId="568" applyBorder="1"/>
    <xf numFmtId="0" fontId="6" fillId="23" borderId="102" xfId="568" applyFill="1" applyBorder="1"/>
    <xf numFmtId="0" fontId="167" fillId="34" borderId="362" xfId="568" applyFont="1" applyFill="1" applyBorder="1"/>
    <xf numFmtId="0" fontId="6" fillId="23" borderId="355" xfId="568" applyFill="1" applyBorder="1"/>
    <xf numFmtId="0" fontId="6" fillId="23" borderId="358" xfId="568" applyFill="1" applyBorder="1"/>
    <xf numFmtId="0" fontId="6" fillId="23" borderId="368" xfId="568" applyFill="1" applyBorder="1"/>
    <xf numFmtId="0" fontId="24" fillId="78" borderId="342" xfId="568" applyFont="1" applyFill="1" applyBorder="1"/>
    <xf numFmtId="0" fontId="77" fillId="78" borderId="343" xfId="568" applyFont="1" applyFill="1" applyBorder="1"/>
    <xf numFmtId="0" fontId="7" fillId="78" borderId="121" xfId="568" applyFont="1" applyFill="1" applyBorder="1"/>
    <xf numFmtId="0" fontId="7" fillId="78" borderId="99" xfId="568" applyFont="1" applyFill="1" applyBorder="1"/>
    <xf numFmtId="0" fontId="7" fillId="23" borderId="341" xfId="568" applyFont="1" applyFill="1" applyBorder="1"/>
    <xf numFmtId="0" fontId="7" fillId="78" borderId="342" xfId="568" applyFont="1" applyFill="1" applyBorder="1"/>
    <xf numFmtId="0" fontId="7" fillId="78" borderId="344" xfId="568" applyFont="1" applyFill="1" applyBorder="1"/>
    <xf numFmtId="0" fontId="7" fillId="23" borderId="343" xfId="568" applyFont="1" applyFill="1" applyBorder="1"/>
    <xf numFmtId="0" fontId="7" fillId="78" borderId="280" xfId="568" applyFont="1" applyFill="1" applyBorder="1"/>
    <xf numFmtId="0" fontId="24" fillId="78" borderId="281" xfId="568" applyFont="1" applyFill="1" applyBorder="1"/>
    <xf numFmtId="0" fontId="88" fillId="78" borderId="121" xfId="568" applyFont="1" applyFill="1" applyBorder="1"/>
    <xf numFmtId="0" fontId="88" fillId="78" borderId="99" xfId="568" applyFont="1" applyFill="1" applyBorder="1"/>
    <xf numFmtId="0" fontId="7" fillId="23" borderId="114" xfId="568" applyFont="1" applyFill="1" applyBorder="1"/>
    <xf numFmtId="0" fontId="88" fillId="78" borderId="280" xfId="568" applyFont="1" applyFill="1" applyBorder="1"/>
    <xf numFmtId="0" fontId="7" fillId="23" borderId="281" xfId="568" applyFont="1" applyFill="1" applyBorder="1"/>
    <xf numFmtId="0" fontId="77" fillId="78" borderId="281" xfId="568" applyFont="1" applyFill="1" applyBorder="1"/>
    <xf numFmtId="4" fontId="88" fillId="78" borderId="121" xfId="568" applyNumberFormat="1" applyFont="1" applyFill="1" applyBorder="1"/>
    <xf numFmtId="4" fontId="88" fillId="78" borderId="99" xfId="568" applyNumberFormat="1" applyFont="1" applyFill="1" applyBorder="1"/>
    <xf numFmtId="4" fontId="88" fillId="78" borderId="280" xfId="568" applyNumberFormat="1" applyFont="1" applyFill="1" applyBorder="1"/>
    <xf numFmtId="0" fontId="7" fillId="78" borderId="289" xfId="568" applyFont="1" applyFill="1" applyBorder="1"/>
    <xf numFmtId="0" fontId="24" fillId="78" borderId="291" xfId="568" applyFont="1" applyFill="1" applyBorder="1"/>
    <xf numFmtId="4" fontId="88" fillId="78" borderId="137" xfId="568" applyNumberFormat="1" applyFont="1" applyFill="1" applyBorder="1"/>
    <xf numFmtId="4" fontId="88" fillId="78" borderId="97" xfId="568" applyNumberFormat="1" applyFont="1" applyFill="1" applyBorder="1"/>
    <xf numFmtId="0" fontId="7" fillId="23" borderId="96" xfId="568" applyFont="1" applyFill="1" applyBorder="1"/>
    <xf numFmtId="4" fontId="88" fillId="78" borderId="289" xfId="568" applyNumberFormat="1" applyFont="1" applyFill="1" applyBorder="1"/>
    <xf numFmtId="4" fontId="88" fillId="78" borderId="290" xfId="568" applyNumberFormat="1" applyFont="1" applyFill="1" applyBorder="1"/>
    <xf numFmtId="0" fontId="7" fillId="23" borderId="291" xfId="568" applyFont="1" applyFill="1" applyBorder="1"/>
    <xf numFmtId="0" fontId="19" fillId="78" borderId="305" xfId="568" applyFont="1" applyFill="1" applyBorder="1"/>
    <xf numFmtId="0" fontId="19" fillId="78" borderId="328" xfId="568" applyFont="1" applyFill="1" applyBorder="1"/>
    <xf numFmtId="0" fontId="24" fillId="78" borderId="284" xfId="568" applyFont="1" applyFill="1" applyBorder="1"/>
    <xf numFmtId="0" fontId="19" fillId="78" borderId="123" xfId="568" applyFont="1" applyFill="1" applyBorder="1"/>
    <xf numFmtId="0" fontId="19" fillId="78" borderId="369" xfId="568" applyFont="1" applyFill="1" applyBorder="1"/>
    <xf numFmtId="0" fontId="76" fillId="78" borderId="170" xfId="568" applyFont="1" applyFill="1" applyBorder="1"/>
    <xf numFmtId="0" fontId="6" fillId="23" borderId="120" xfId="568" applyFill="1" applyBorder="1"/>
    <xf numFmtId="0" fontId="7" fillId="78" borderId="341" xfId="568" applyFont="1" applyFill="1" applyBorder="1"/>
    <xf numFmtId="0" fontId="6" fillId="78" borderId="107" xfId="568" applyFill="1" applyBorder="1"/>
    <xf numFmtId="0" fontId="19" fillId="78" borderId="114" xfId="568" applyFont="1" applyFill="1" applyBorder="1"/>
    <xf numFmtId="0" fontId="76" fillId="78" borderId="114" xfId="568" applyFont="1" applyFill="1" applyBorder="1"/>
    <xf numFmtId="0" fontId="19" fillId="78" borderId="122" xfId="568" applyFont="1" applyFill="1" applyBorder="1"/>
    <xf numFmtId="0" fontId="6" fillId="23" borderId="123" xfId="568" applyFill="1" applyBorder="1"/>
    <xf numFmtId="0" fontId="19" fillId="78" borderId="370" xfId="568" applyFont="1" applyFill="1" applyBorder="1"/>
    <xf numFmtId="0" fontId="76" fillId="78" borderId="341" xfId="568" applyFont="1" applyFill="1" applyBorder="1"/>
    <xf numFmtId="0" fontId="6" fillId="0" borderId="248" xfId="568" applyBorder="1"/>
    <xf numFmtId="0" fontId="6" fillId="0" borderId="371" xfId="568" applyBorder="1"/>
    <xf numFmtId="0" fontId="6" fillId="0" borderId="320" xfId="568" applyBorder="1"/>
    <xf numFmtId="0" fontId="6" fillId="0" borderId="372" xfId="568" applyBorder="1"/>
    <xf numFmtId="0" fontId="6" fillId="78" borderId="140" xfId="568" applyFill="1" applyBorder="1"/>
    <xf numFmtId="0" fontId="24" fillId="78" borderId="282" xfId="568" applyFont="1" applyFill="1" applyBorder="1"/>
    <xf numFmtId="0" fontId="77" fillId="78" borderId="341" xfId="568" applyFont="1" applyFill="1" applyBorder="1"/>
    <xf numFmtId="0" fontId="7" fillId="78" borderId="120" xfId="568" applyFont="1" applyFill="1" applyBorder="1"/>
    <xf numFmtId="0" fontId="7" fillId="78" borderId="107" xfId="568" applyFont="1" applyFill="1" applyBorder="1"/>
    <xf numFmtId="0" fontId="24" fillId="78" borderId="114" xfId="568" applyFont="1" applyFill="1" applyBorder="1"/>
    <xf numFmtId="0" fontId="77" fillId="78" borderId="114" xfId="568" applyFont="1" applyFill="1" applyBorder="1"/>
    <xf numFmtId="0" fontId="7" fillId="78" borderId="141" xfId="568" applyFont="1" applyFill="1" applyBorder="1"/>
    <xf numFmtId="0" fontId="24" fillId="78" borderId="96" xfId="568" applyFont="1" applyFill="1" applyBorder="1"/>
    <xf numFmtId="10" fontId="88" fillId="79" borderId="7" xfId="568" applyNumberFormat="1" applyFont="1" applyFill="1" applyBorder="1"/>
    <xf numFmtId="10" fontId="88" fillId="79" borderId="195" xfId="568" applyNumberFormat="1" applyFont="1" applyFill="1" applyBorder="1"/>
    <xf numFmtId="10" fontId="88" fillId="79" borderId="42" xfId="568" applyNumberFormat="1" applyFont="1" applyFill="1" applyBorder="1"/>
    <xf numFmtId="10" fontId="88" fillId="79" borderId="3" xfId="568" applyNumberFormat="1" applyFont="1" applyFill="1" applyBorder="1"/>
    <xf numFmtId="10" fontId="88" fillId="79" borderId="188" xfId="568" applyNumberFormat="1" applyFont="1" applyFill="1" applyBorder="1"/>
    <xf numFmtId="10" fontId="88" fillId="79" borderId="5" xfId="568" applyNumberFormat="1" applyFont="1" applyFill="1" applyBorder="1"/>
    <xf numFmtId="0" fontId="88" fillId="79" borderId="3" xfId="568" applyFont="1" applyFill="1" applyBorder="1"/>
    <xf numFmtId="0" fontId="88" fillId="79" borderId="188" xfId="568" applyFont="1" applyFill="1" applyBorder="1"/>
    <xf numFmtId="0" fontId="88" fillId="79" borderId="5" xfId="568" applyFont="1" applyFill="1" applyBorder="1"/>
    <xf numFmtId="10" fontId="88" fillId="79" borderId="4" xfId="568" applyNumberFormat="1" applyFont="1" applyFill="1" applyBorder="1"/>
    <xf numFmtId="10" fontId="88" fillId="79" borderId="186" xfId="568" applyNumberFormat="1" applyFont="1" applyFill="1" applyBorder="1"/>
    <xf numFmtId="10" fontId="88" fillId="79" borderId="6" xfId="568" applyNumberFormat="1" applyFont="1" applyFill="1" applyBorder="1"/>
    <xf numFmtId="0" fontId="19" fillId="34" borderId="0" xfId="568" applyFont="1" applyFill="1"/>
    <xf numFmtId="0" fontId="19" fillId="78" borderId="336" xfId="568" applyFont="1" applyFill="1" applyBorder="1"/>
    <xf numFmtId="0" fontId="24" fillId="78" borderId="207" xfId="568" applyFont="1" applyFill="1" applyBorder="1" applyAlignment="1">
      <alignment horizontal="center" vertical="center"/>
    </xf>
    <xf numFmtId="0" fontId="24" fillId="78" borderId="336" xfId="568" applyFont="1" applyFill="1" applyBorder="1" applyAlignment="1">
      <alignment horizontal="center" vertical="center" wrapText="1"/>
    </xf>
    <xf numFmtId="0" fontId="6" fillId="78" borderId="3" xfId="568" applyFill="1" applyBorder="1"/>
    <xf numFmtId="0" fontId="6" fillId="78" borderId="103" xfId="568" applyFill="1" applyBorder="1"/>
    <xf numFmtId="0" fontId="6" fillId="78" borderId="128" xfId="568" applyFill="1" applyBorder="1"/>
    <xf numFmtId="0" fontId="6" fillId="34" borderId="254" xfId="568" applyFill="1" applyBorder="1"/>
    <xf numFmtId="0" fontId="6" fillId="34" borderId="318" xfId="568" applyFill="1" applyBorder="1"/>
    <xf numFmtId="0" fontId="6" fillId="34" borderId="338" xfId="568" applyFill="1" applyBorder="1"/>
    <xf numFmtId="0" fontId="6" fillId="34" borderId="339" xfId="568" applyFill="1" applyBorder="1"/>
    <xf numFmtId="0" fontId="6" fillId="79" borderId="110" xfId="568" applyFill="1" applyBorder="1"/>
    <xf numFmtId="0" fontId="6" fillId="79" borderId="323" xfId="568" applyFill="1" applyBorder="1"/>
    <xf numFmtId="0" fontId="19" fillId="34" borderId="0" xfId="568" applyFont="1" applyFill="1" applyBorder="1" applyAlignment="1">
      <alignment horizontal="center"/>
    </xf>
    <xf numFmtId="0" fontId="19" fillId="34" borderId="0" xfId="568" applyFont="1" applyFill="1" applyBorder="1" applyAlignment="1">
      <alignment horizontal="left"/>
    </xf>
    <xf numFmtId="0" fontId="7" fillId="78" borderId="65" xfId="568" applyFont="1" applyFill="1" applyBorder="1"/>
    <xf numFmtId="0" fontId="24" fillId="78" borderId="46" xfId="568" applyFont="1" applyFill="1" applyBorder="1" applyAlignment="1">
      <alignment horizontal="center"/>
    </xf>
    <xf numFmtId="0" fontId="19" fillId="78" borderId="3" xfId="568" applyFont="1" applyFill="1" applyBorder="1" applyAlignment="1">
      <alignment horizontal="left"/>
    </xf>
    <xf numFmtId="0" fontId="19" fillId="34" borderId="245" xfId="568" applyFont="1" applyFill="1" applyBorder="1" applyAlignment="1">
      <alignment horizontal="center"/>
    </xf>
    <xf numFmtId="0" fontId="19" fillId="78" borderId="244" xfId="568" applyFont="1" applyFill="1" applyBorder="1" applyAlignment="1">
      <alignment horizontal="center"/>
    </xf>
    <xf numFmtId="0" fontId="19" fillId="34" borderId="237" xfId="568" applyFont="1" applyFill="1" applyBorder="1" applyAlignment="1">
      <alignment horizontal="center"/>
    </xf>
    <xf numFmtId="0" fontId="19" fillId="78" borderId="10" xfId="568" applyFont="1" applyFill="1" applyBorder="1" applyAlignment="1">
      <alignment horizontal="center"/>
    </xf>
    <xf numFmtId="0" fontId="19" fillId="34" borderId="244" xfId="568" applyFont="1" applyFill="1" applyBorder="1" applyAlignment="1">
      <alignment horizontal="center"/>
    </xf>
    <xf numFmtId="0" fontId="24" fillId="78" borderId="180" xfId="568" applyFont="1" applyFill="1" applyBorder="1" applyAlignment="1">
      <alignment horizontal="left"/>
    </xf>
    <xf numFmtId="0" fontId="24" fillId="78" borderId="61" xfId="568" applyFont="1" applyFill="1" applyBorder="1" applyAlignment="1">
      <alignment horizontal="center"/>
    </xf>
    <xf numFmtId="0" fontId="24" fillId="34" borderId="61" xfId="568" applyFont="1" applyFill="1" applyBorder="1" applyAlignment="1">
      <alignment horizontal="center"/>
    </xf>
    <xf numFmtId="0" fontId="6" fillId="34" borderId="0" xfId="568" applyFont="1" applyFill="1" applyAlignment="1">
      <alignment wrapText="1"/>
    </xf>
    <xf numFmtId="0" fontId="6" fillId="34" borderId="0" xfId="0" applyFont="1" applyFill="1" applyBorder="1"/>
    <xf numFmtId="0" fontId="6" fillId="34" borderId="0" xfId="0" applyFont="1" applyFill="1" applyBorder="1" applyAlignment="1">
      <alignment vertical="center"/>
    </xf>
    <xf numFmtId="0" fontId="108" fillId="34" borderId="0" xfId="0" applyFont="1" applyFill="1" applyBorder="1"/>
    <xf numFmtId="0" fontId="107" fillId="34" borderId="0" xfId="0" applyFont="1" applyFill="1" applyBorder="1" applyAlignment="1">
      <alignment wrapText="1"/>
    </xf>
    <xf numFmtId="0" fontId="6" fillId="34" borderId="6" xfId="568" applyFill="1" applyBorder="1"/>
    <xf numFmtId="0" fontId="46" fillId="34" borderId="7" xfId="49" applyFont="1" applyFill="1" applyBorder="1"/>
    <xf numFmtId="0" fontId="11" fillId="34" borderId="8" xfId="49" applyFont="1" applyFill="1" applyBorder="1"/>
    <xf numFmtId="0" fontId="6" fillId="34" borderId="8" xfId="49" applyFill="1" applyBorder="1"/>
    <xf numFmtId="0" fontId="6" fillId="34" borderId="42" xfId="49" applyFill="1" applyBorder="1"/>
    <xf numFmtId="0" fontId="6" fillId="34" borderId="5" xfId="49" applyFill="1" applyBorder="1"/>
    <xf numFmtId="0" fontId="6" fillId="34" borderId="3" xfId="568" applyFill="1" applyBorder="1"/>
    <xf numFmtId="0" fontId="6" fillId="34" borderId="5" xfId="568" applyFill="1" applyBorder="1"/>
    <xf numFmtId="0" fontId="6" fillId="34" borderId="4" xfId="568" applyFill="1" applyBorder="1"/>
    <xf numFmtId="0" fontId="6" fillId="34" borderId="44" xfId="568" applyFill="1" applyBorder="1"/>
    <xf numFmtId="0" fontId="6" fillId="34" borderId="8" xfId="49" applyFill="1" applyBorder="1" applyAlignment="1">
      <alignment vertical="top" wrapText="1"/>
    </xf>
    <xf numFmtId="0" fontId="6" fillId="34" borderId="42" xfId="49" applyFill="1" applyBorder="1" applyAlignment="1">
      <alignment vertical="top" wrapText="1"/>
    </xf>
    <xf numFmtId="0" fontId="6" fillId="0" borderId="8" xfId="568" applyBorder="1"/>
    <xf numFmtId="0" fontId="7" fillId="0" borderId="8" xfId="568" applyFont="1" applyBorder="1"/>
    <xf numFmtId="0" fontId="6" fillId="0" borderId="42" xfId="568" applyBorder="1"/>
    <xf numFmtId="0" fontId="6" fillId="0" borderId="3" xfId="568" applyNumberFormat="1" applyFont="1" applyBorder="1"/>
    <xf numFmtId="0" fontId="6" fillId="0" borderId="5" xfId="568" applyBorder="1"/>
    <xf numFmtId="0" fontId="6" fillId="0" borderId="4" xfId="568" applyBorder="1"/>
    <xf numFmtId="0" fontId="6" fillId="0" borderId="44" xfId="568" applyBorder="1"/>
    <xf numFmtId="0" fontId="7" fillId="0" borderId="44" xfId="568" applyFont="1" applyBorder="1"/>
    <xf numFmtId="0" fontId="6" fillId="0" borderId="6" xfId="568" applyBorder="1"/>
    <xf numFmtId="0" fontId="6" fillId="34" borderId="5" xfId="49" applyFill="1" applyBorder="1" applyAlignment="1">
      <alignment horizontal="left" vertical="top"/>
    </xf>
    <xf numFmtId="0" fontId="6" fillId="34" borderId="7" xfId="49" applyFill="1" applyBorder="1" applyAlignment="1">
      <alignment vertical="top" wrapText="1"/>
    </xf>
    <xf numFmtId="0" fontId="19" fillId="78" borderId="84" xfId="49" applyFont="1" applyFill="1" applyBorder="1" applyAlignment="1">
      <alignment wrapText="1"/>
    </xf>
    <xf numFmtId="0" fontId="19" fillId="78" borderId="89" xfId="49" applyFont="1" applyFill="1" applyBorder="1" applyAlignment="1">
      <alignment horizontal="center" vertical="top" wrapText="1"/>
    </xf>
    <xf numFmtId="0" fontId="19" fillId="78" borderId="86" xfId="49" applyFont="1" applyFill="1" applyBorder="1"/>
    <xf numFmtId="49" fontId="7" fillId="78" borderId="129" xfId="49" applyNumberFormat="1" applyFont="1" applyFill="1" applyBorder="1" applyAlignment="1">
      <alignment horizontal="right"/>
    </xf>
    <xf numFmtId="0" fontId="19" fillId="78" borderId="85" xfId="49" applyFont="1" applyFill="1" applyBorder="1"/>
    <xf numFmtId="9" fontId="80" fillId="78" borderId="131" xfId="49" applyNumberFormat="1" applyFont="1" applyFill="1" applyBorder="1" applyAlignment="1">
      <alignment horizontal="center"/>
    </xf>
    <xf numFmtId="0" fontId="19" fillId="78" borderId="90" xfId="49" applyFont="1" applyFill="1" applyBorder="1" applyAlignment="1">
      <alignment horizontal="center" vertical="top" wrapText="1"/>
    </xf>
    <xf numFmtId="0" fontId="19" fillId="78" borderId="87" xfId="49" applyFont="1" applyFill="1" applyBorder="1" applyAlignment="1">
      <alignment horizontal="center" vertical="top" wrapText="1"/>
    </xf>
    <xf numFmtId="49" fontId="7" fillId="78" borderId="129" xfId="49" applyNumberFormat="1" applyFont="1" applyFill="1" applyBorder="1" applyAlignment="1">
      <alignment horizontal="center"/>
    </xf>
    <xf numFmtId="49" fontId="7" fillId="78" borderId="98" xfId="49" applyNumberFormat="1" applyFont="1" applyFill="1" applyBorder="1" applyAlignment="1">
      <alignment horizontal="right"/>
    </xf>
    <xf numFmtId="0" fontId="7" fillId="79" borderId="84" xfId="49" applyFont="1" applyFill="1" applyBorder="1"/>
    <xf numFmtId="0" fontId="7" fillId="79" borderId="272" xfId="49" applyFont="1" applyFill="1" applyBorder="1"/>
    <xf numFmtId="0" fontId="7" fillId="79" borderId="269" xfId="49" applyFont="1" applyFill="1" applyBorder="1"/>
    <xf numFmtId="0" fontId="24" fillId="79" borderId="85" xfId="49" applyFont="1" applyFill="1" applyBorder="1"/>
    <xf numFmtId="0" fontId="7" fillId="79" borderId="85" xfId="49" applyFont="1" applyFill="1" applyBorder="1"/>
    <xf numFmtId="0" fontId="7" fillId="79" borderId="86" xfId="49" applyFont="1" applyFill="1" applyBorder="1"/>
    <xf numFmtId="0" fontId="7" fillId="79" borderId="289" xfId="49" applyFont="1" applyFill="1" applyBorder="1"/>
    <xf numFmtId="0" fontId="7" fillId="79" borderId="291" xfId="49" applyFont="1" applyFill="1" applyBorder="1"/>
    <xf numFmtId="0" fontId="7" fillId="78" borderId="46" xfId="49" applyFont="1" applyFill="1" applyBorder="1" applyAlignment="1">
      <alignment horizontal="center"/>
    </xf>
    <xf numFmtId="4" fontId="6" fillId="78" borderId="237" xfId="568" applyNumberFormat="1" applyFont="1" applyFill="1" applyBorder="1" applyAlignment="1">
      <alignment horizontal="right" vertical="center"/>
    </xf>
    <xf numFmtId="0" fontId="7" fillId="92" borderId="9" xfId="568" applyFont="1" applyFill="1" applyBorder="1" applyAlignment="1">
      <alignment horizontal="right" vertical="center"/>
    </xf>
    <xf numFmtId="4" fontId="7" fillId="78" borderId="45" xfId="568" applyNumberFormat="1" applyFont="1" applyFill="1" applyBorder="1" applyAlignment="1">
      <alignment horizontal="right" vertical="center"/>
    </xf>
    <xf numFmtId="0" fontId="7" fillId="78" borderId="9" xfId="568" applyFont="1" applyFill="1" applyBorder="1" applyAlignment="1">
      <alignment horizontal="right" vertical="center"/>
    </xf>
    <xf numFmtId="0" fontId="7" fillId="78" borderId="10" xfId="568" applyFont="1" applyFill="1" applyBorder="1" applyAlignment="1">
      <alignment horizontal="right" vertical="center"/>
    </xf>
    <xf numFmtId="10" fontId="7" fillId="78" borderId="10" xfId="568" applyNumberFormat="1" applyFont="1" applyFill="1" applyBorder="1" applyAlignment="1">
      <alignment horizontal="right" vertical="center"/>
    </xf>
    <xf numFmtId="0" fontId="6" fillId="78" borderId="346" xfId="568" applyFill="1" applyBorder="1"/>
    <xf numFmtId="0" fontId="6" fillId="78" borderId="199" xfId="568" applyFill="1" applyBorder="1"/>
    <xf numFmtId="0" fontId="6" fillId="0" borderId="374" xfId="568" applyBorder="1"/>
    <xf numFmtId="0" fontId="6" fillId="0" borderId="10" xfId="568" applyBorder="1"/>
    <xf numFmtId="0" fontId="6" fillId="78" borderId="374" xfId="568" applyFill="1" applyBorder="1"/>
    <xf numFmtId="0" fontId="6" fillId="78" borderId="10" xfId="568" applyFill="1" applyBorder="1"/>
    <xf numFmtId="0" fontId="6" fillId="78" borderId="193" xfId="568" applyFill="1" applyBorder="1"/>
    <xf numFmtId="0" fontId="79" fillId="0" borderId="374" xfId="568" applyFont="1" applyBorder="1"/>
    <xf numFmtId="0" fontId="79" fillId="0" borderId="10" xfId="568" applyFont="1" applyBorder="1"/>
    <xf numFmtId="0" fontId="79" fillId="78" borderId="374" xfId="568" applyFont="1" applyFill="1" applyBorder="1"/>
    <xf numFmtId="0" fontId="79" fillId="78" borderId="10" xfId="568" applyFont="1" applyFill="1" applyBorder="1"/>
    <xf numFmtId="0" fontId="79" fillId="78" borderId="193" xfId="568" applyFont="1" applyFill="1" applyBorder="1"/>
    <xf numFmtId="0" fontId="79" fillId="0" borderId="346" xfId="568" applyFont="1" applyBorder="1"/>
    <xf numFmtId="0" fontId="79" fillId="0" borderId="3" xfId="568" applyFont="1" applyBorder="1"/>
    <xf numFmtId="0" fontId="79" fillId="78" borderId="346" xfId="568" applyFont="1" applyFill="1" applyBorder="1"/>
    <xf numFmtId="0" fontId="79" fillId="78" borderId="3" xfId="568" applyFont="1" applyFill="1" applyBorder="1"/>
    <xf numFmtId="0" fontId="79" fillId="78" borderId="199" xfId="568" applyFont="1" applyFill="1" applyBorder="1"/>
    <xf numFmtId="0" fontId="24" fillId="94" borderId="200" xfId="49" applyFont="1" applyFill="1" applyBorder="1"/>
    <xf numFmtId="0" fontId="24" fillId="93" borderId="3" xfId="49" applyFont="1" applyFill="1" applyBorder="1"/>
    <xf numFmtId="0" fontId="79" fillId="95" borderId="44" xfId="568" applyFont="1" applyFill="1" applyBorder="1"/>
    <xf numFmtId="0" fontId="19" fillId="0" borderId="10" xfId="568" applyFont="1" applyFill="1" applyBorder="1"/>
    <xf numFmtId="0" fontId="6" fillId="0" borderId="10" xfId="568" applyFill="1" applyBorder="1"/>
    <xf numFmtId="0" fontId="8" fillId="34" borderId="0" xfId="49" applyFont="1" applyFill="1"/>
    <xf numFmtId="0" fontId="105" fillId="34" borderId="0" xfId="0" applyFont="1" applyFill="1" applyAlignment="1">
      <alignment horizontal="right"/>
    </xf>
    <xf numFmtId="0" fontId="6" fillId="34" borderId="0" xfId="49" applyFill="1" applyAlignment="1">
      <alignment wrapText="1"/>
    </xf>
    <xf numFmtId="49" fontId="7" fillId="34" borderId="0" xfId="49" applyNumberFormat="1" applyFont="1" applyFill="1" applyAlignment="1">
      <alignment horizontal="right"/>
    </xf>
    <xf numFmtId="49" fontId="6" fillId="34" borderId="0" xfId="49" applyNumberFormat="1" applyFill="1"/>
    <xf numFmtId="9" fontId="80" fillId="34" borderId="144" xfId="49" applyNumberFormat="1" applyFont="1" applyFill="1" applyBorder="1" applyAlignment="1">
      <alignment horizontal="center"/>
    </xf>
    <xf numFmtId="0" fontId="6" fillId="34" borderId="91" xfId="49" applyFill="1" applyBorder="1"/>
    <xf numFmtId="0" fontId="6" fillId="34" borderId="131" xfId="49" applyFill="1" applyBorder="1"/>
    <xf numFmtId="0" fontId="6" fillId="34" borderId="132" xfId="49" applyFill="1" applyBorder="1"/>
    <xf numFmtId="9" fontId="80" fillId="34" borderId="145" xfId="49" applyNumberFormat="1" applyFont="1" applyFill="1" applyBorder="1" applyAlignment="1">
      <alignment horizontal="center"/>
    </xf>
    <xf numFmtId="0" fontId="6" fillId="34" borderId="146" xfId="49" applyFill="1" applyBorder="1"/>
    <xf numFmtId="0" fontId="6" fillId="34" borderId="128" xfId="49" applyFill="1" applyBorder="1"/>
    <xf numFmtId="0" fontId="6" fillId="34" borderId="147" xfId="49" applyFill="1" applyBorder="1"/>
    <xf numFmtId="0" fontId="6" fillId="34" borderId="148" xfId="49" applyFill="1" applyBorder="1"/>
    <xf numFmtId="0" fontId="6" fillId="34" borderId="103" xfId="49" applyFill="1" applyBorder="1"/>
    <xf numFmtId="0" fontId="19" fillId="34" borderId="0" xfId="49" applyFont="1" applyFill="1"/>
    <xf numFmtId="4" fontId="81" fillId="34" borderId="285" xfId="49" applyNumberFormat="1" applyFont="1" applyFill="1" applyBorder="1"/>
    <xf numFmtId="4" fontId="6" fillId="34" borderId="0" xfId="49" applyNumberFormat="1" applyFont="1" applyFill="1"/>
    <xf numFmtId="4" fontId="0" fillId="34" borderId="0" xfId="49" applyNumberFormat="1" applyFont="1" applyFill="1"/>
    <xf numFmtId="4" fontId="13" fillId="34" borderId="0" xfId="49" applyNumberFormat="1" applyFont="1" applyFill="1"/>
    <xf numFmtId="4" fontId="67" fillId="34" borderId="0" xfId="568" applyNumberFormat="1" applyFont="1" applyFill="1" applyAlignment="1">
      <alignment horizontal="justify"/>
    </xf>
    <xf numFmtId="4" fontId="6" fillId="34" borderId="0" xfId="568" applyNumberFormat="1" applyFont="1" applyFill="1" applyAlignment="1">
      <alignment horizontal="justify"/>
    </xf>
    <xf numFmtId="0" fontId="12" fillId="102" borderId="0" xfId="55" applyFont="1" applyFill="1" applyProtection="1">
      <protection hidden="1"/>
    </xf>
    <xf numFmtId="0" fontId="14" fillId="102" borderId="0" xfId="55" applyFont="1" applyFill="1" applyProtection="1">
      <protection hidden="1"/>
    </xf>
    <xf numFmtId="0" fontId="14" fillId="102" borderId="0" xfId="49" applyFont="1" applyFill="1"/>
    <xf numFmtId="0" fontId="151" fillId="102" borderId="0" xfId="55" applyFont="1" applyFill="1" applyProtection="1">
      <protection hidden="1"/>
    </xf>
    <xf numFmtId="0" fontId="32" fillId="102" borderId="0" xfId="49" applyFont="1" applyFill="1"/>
    <xf numFmtId="0" fontId="70" fillId="102" borderId="0" xfId="568" applyFont="1" applyFill="1"/>
    <xf numFmtId="0" fontId="70" fillId="102" borderId="0" xfId="49" applyFont="1" applyFill="1"/>
    <xf numFmtId="0" fontId="32" fillId="102" borderId="0" xfId="568" applyFont="1" applyFill="1"/>
    <xf numFmtId="4" fontId="0" fillId="34" borderId="286" xfId="49" applyNumberFormat="1" applyFont="1" applyFill="1" applyBorder="1"/>
    <xf numFmtId="0" fontId="71" fillId="102" borderId="0" xfId="55" applyFont="1" applyFill="1" applyProtection="1">
      <protection hidden="1"/>
    </xf>
    <xf numFmtId="0" fontId="70" fillId="102" borderId="0" xfId="0" applyFont="1" applyFill="1"/>
    <xf numFmtId="0" fontId="61" fillId="102" borderId="0" xfId="55" applyFont="1" applyFill="1" applyProtection="1">
      <protection hidden="1"/>
    </xf>
    <xf numFmtId="0" fontId="32" fillId="102" borderId="0" xfId="0" applyFont="1" applyFill="1"/>
    <xf numFmtId="0" fontId="6" fillId="0" borderId="42" xfId="49" applyBorder="1"/>
    <xf numFmtId="0" fontId="19" fillId="0" borderId="3" xfId="49" applyFont="1" applyBorder="1"/>
    <xf numFmtId="0" fontId="6" fillId="0" borderId="5" xfId="49" applyBorder="1"/>
    <xf numFmtId="0" fontId="6" fillId="0" borderId="44" xfId="49" applyBorder="1"/>
    <xf numFmtId="0" fontId="46" fillId="0" borderId="0" xfId="49" applyFont="1"/>
    <xf numFmtId="0" fontId="110" fillId="34" borderId="257" xfId="0" quotePrefix="1" applyFont="1" applyFill="1" applyBorder="1" applyAlignment="1">
      <alignment vertical="top" wrapText="1"/>
    </xf>
    <xf numFmtId="0" fontId="47" fillId="0" borderId="112" xfId="0" applyFont="1" applyBorder="1" applyAlignment="1">
      <alignment horizontal="center" vertical="center" wrapText="1"/>
    </xf>
    <xf numFmtId="0" fontId="47" fillId="0" borderId="113" xfId="0" applyFont="1" applyBorder="1" applyAlignment="1">
      <alignment horizontal="center" vertical="center" wrapText="1"/>
    </xf>
    <xf numFmtId="0" fontId="47" fillId="0" borderId="325" xfId="0" applyFont="1" applyBorder="1" applyAlignment="1">
      <alignment horizontal="center" vertical="center" wrapText="1"/>
    </xf>
    <xf numFmtId="0" fontId="6" fillId="0" borderId="85" xfId="0" applyNumberFormat="1" applyFont="1" applyBorder="1" applyAlignment="1">
      <alignment horizontal="left" indent="1"/>
    </xf>
    <xf numFmtId="0" fontId="32" fillId="0" borderId="33" xfId="49" applyFont="1" applyFill="1" applyBorder="1"/>
    <xf numFmtId="0" fontId="32" fillId="0" borderId="34" xfId="49" applyFont="1" applyFill="1" applyBorder="1"/>
    <xf numFmtId="0" fontId="32" fillId="0" borderId="34" xfId="49" quotePrefix="1" applyFont="1" applyFill="1" applyBorder="1"/>
    <xf numFmtId="0" fontId="32" fillId="0" borderId="26" xfId="49" applyFont="1" applyFill="1" applyBorder="1" applyAlignment="1">
      <alignment horizontal="right"/>
    </xf>
    <xf numFmtId="0" fontId="32" fillId="0" borderId="19" xfId="49" applyFont="1" applyFill="1" applyBorder="1" applyAlignment="1">
      <alignment horizontal="center"/>
    </xf>
    <xf numFmtId="0" fontId="70" fillId="33" borderId="0" xfId="49" applyFont="1" applyFill="1" applyAlignment="1">
      <alignment horizontal="center"/>
    </xf>
    <xf numFmtId="0" fontId="32" fillId="33" borderId="0" xfId="49" applyFont="1" applyFill="1" applyAlignment="1">
      <alignment horizontal="center"/>
    </xf>
    <xf numFmtId="0" fontId="6" fillId="0" borderId="0" xfId="49" applyFill="1" applyAlignment="1">
      <alignment horizontal="center"/>
    </xf>
    <xf numFmtId="0" fontId="13" fillId="0" borderId="9" xfId="49" applyFont="1" applyFill="1" applyBorder="1" applyAlignment="1">
      <alignment horizontal="center"/>
    </xf>
    <xf numFmtId="0" fontId="14" fillId="0" borderId="14" xfId="49" applyFont="1" applyFill="1" applyBorder="1" applyAlignment="1">
      <alignment horizontal="center"/>
    </xf>
    <xf numFmtId="4" fontId="32" fillId="0" borderId="19" xfId="49" applyNumberFormat="1" applyFont="1" applyFill="1" applyBorder="1" applyAlignment="1">
      <alignment horizontal="center"/>
    </xf>
    <xf numFmtId="0" fontId="32" fillId="0" borderId="19" xfId="49" quotePrefix="1" applyFont="1" applyFill="1" applyBorder="1" applyAlignment="1">
      <alignment horizontal="center"/>
    </xf>
    <xf numFmtId="0" fontId="32" fillId="0" borderId="35" xfId="49" applyFont="1" applyFill="1" applyBorder="1" applyAlignment="1">
      <alignment horizontal="center"/>
    </xf>
    <xf numFmtId="4" fontId="161" fillId="33" borderId="257" xfId="0" applyNumberFormat="1" applyFont="1" applyFill="1" applyBorder="1" applyAlignment="1">
      <alignment horizontal="right"/>
    </xf>
    <xf numFmtId="0" fontId="18" fillId="33" borderId="0" xfId="568" applyFont="1" applyFill="1"/>
    <xf numFmtId="0" fontId="18" fillId="33" borderId="0" xfId="568" applyFont="1" applyFill="1" applyAlignment="1">
      <alignment horizontal="center"/>
    </xf>
    <xf numFmtId="0" fontId="110" fillId="34" borderId="0" xfId="568" applyFont="1" applyFill="1" applyBorder="1" applyAlignment="1">
      <alignment wrapText="1"/>
    </xf>
    <xf numFmtId="0" fontId="0" fillId="34" borderId="257" xfId="0" applyFill="1" applyBorder="1" applyAlignment="1">
      <alignment horizontal="left"/>
    </xf>
    <xf numFmtId="2" fontId="6" fillId="78" borderId="42" xfId="49" applyNumberFormat="1" applyFill="1" applyBorder="1"/>
    <xf numFmtId="0" fontId="7" fillId="78" borderId="85" xfId="49" applyFont="1" applyFill="1" applyBorder="1"/>
    <xf numFmtId="0" fontId="6" fillId="78" borderId="6" xfId="49" applyFill="1" applyBorder="1"/>
    <xf numFmtId="0" fontId="164" fillId="0" borderId="0" xfId="0" applyFont="1" applyFill="1" applyAlignment="1">
      <alignment horizontal="center"/>
    </xf>
    <xf numFmtId="4" fontId="164" fillId="0" borderId="0" xfId="0" applyNumberFormat="1" applyFont="1" applyFill="1" applyAlignment="1">
      <alignment horizontal="center"/>
    </xf>
    <xf numFmtId="0" fontId="171" fillId="0" borderId="0" xfId="0" applyFont="1" applyFill="1" applyAlignment="1">
      <alignment horizontal="center"/>
    </xf>
    <xf numFmtId="0" fontId="20" fillId="78" borderId="5" xfId="49" applyFont="1" applyFill="1" applyBorder="1" applyAlignment="1">
      <alignment vertical="top" wrapText="1"/>
    </xf>
    <xf numFmtId="0" fontId="46" fillId="34" borderId="3" xfId="49" applyFont="1" applyFill="1" applyBorder="1"/>
    <xf numFmtId="0" fontId="6" fillId="34" borderId="6" xfId="49" applyFill="1" applyBorder="1" applyAlignment="1">
      <alignment vertical="top" wrapText="1"/>
    </xf>
    <xf numFmtId="0" fontId="181" fillId="0" borderId="0" xfId="0" applyFont="1" applyFill="1"/>
    <xf numFmtId="0" fontId="0" fillId="78" borderId="3" xfId="49" applyFont="1" applyFill="1" applyBorder="1"/>
    <xf numFmtId="0" fontId="81" fillId="78" borderId="136" xfId="49" applyFont="1" applyFill="1" applyBorder="1"/>
    <xf numFmtId="2" fontId="81" fillId="78" borderId="136" xfId="49" applyNumberFormat="1" applyFont="1" applyFill="1" applyBorder="1"/>
    <xf numFmtId="10" fontId="81" fillId="78" borderId="136" xfId="49" applyNumberFormat="1" applyFont="1" applyFill="1" applyBorder="1"/>
    <xf numFmtId="0" fontId="87" fillId="78" borderId="136" xfId="49" applyFont="1" applyFill="1" applyBorder="1"/>
    <xf numFmtId="0" fontId="0" fillId="78" borderId="4" xfId="49" applyFont="1" applyFill="1" applyBorder="1"/>
    <xf numFmtId="0" fontId="0" fillId="78" borderId="44" xfId="49" applyFont="1" applyFill="1" applyBorder="1"/>
    <xf numFmtId="4" fontId="88" fillId="78" borderId="285" xfId="49" applyNumberFormat="1" applyFont="1" applyFill="1" applyBorder="1"/>
    <xf numFmtId="4" fontId="0" fillId="78" borderId="45" xfId="49" applyNumberFormat="1" applyFont="1" applyFill="1" applyBorder="1"/>
    <xf numFmtId="0" fontId="0" fillId="78" borderId="85" xfId="49" applyFont="1" applyFill="1" applyBorder="1"/>
    <xf numFmtId="0" fontId="0" fillId="78" borderId="86" xfId="49" applyFont="1" applyFill="1" applyBorder="1"/>
    <xf numFmtId="0" fontId="0" fillId="78" borderId="87" xfId="49" applyFont="1" applyFill="1" applyBorder="1"/>
    <xf numFmtId="4" fontId="19" fillId="78" borderId="285" xfId="49" applyNumberFormat="1" applyFont="1" applyFill="1" applyBorder="1"/>
    <xf numFmtId="0" fontId="19" fillId="78" borderId="299" xfId="49" applyFont="1" applyFill="1" applyBorder="1" applyAlignment="1">
      <alignment horizontal="center" vertical="center" wrapText="1"/>
    </xf>
    <xf numFmtId="0" fontId="19" fillId="78" borderId="300" xfId="49" applyFont="1" applyFill="1" applyBorder="1" applyAlignment="1">
      <alignment horizontal="center" vertical="center" wrapText="1"/>
    </xf>
    <xf numFmtId="4" fontId="88" fillId="78" borderId="134" xfId="49" applyNumberFormat="1" applyFont="1" applyFill="1" applyBorder="1"/>
    <xf numFmtId="4" fontId="88" fillId="78" borderId="303" xfId="49" applyNumberFormat="1" applyFont="1" applyFill="1" applyBorder="1"/>
    <xf numFmtId="4" fontId="7" fillId="78" borderId="302" xfId="49" applyNumberFormat="1" applyFont="1" applyFill="1" applyBorder="1"/>
    <xf numFmtId="4" fontId="7" fillId="78" borderId="303" xfId="49" applyNumberFormat="1" applyFont="1" applyFill="1" applyBorder="1"/>
    <xf numFmtId="4" fontId="0" fillId="78" borderId="290" xfId="49" applyNumberFormat="1" applyFont="1" applyFill="1" applyBorder="1"/>
    <xf numFmtId="4" fontId="0" fillId="78" borderId="6" xfId="49" applyNumberFormat="1" applyFont="1" applyFill="1" applyBorder="1"/>
    <xf numFmtId="4" fontId="0" fillId="78" borderId="304" xfId="49" applyNumberFormat="1" applyFont="1" applyFill="1" applyBorder="1"/>
    <xf numFmtId="4" fontId="6" fillId="78" borderId="6" xfId="49" applyNumberFormat="1" applyFont="1" applyFill="1" applyBorder="1"/>
    <xf numFmtId="4" fontId="80" fillId="78" borderId="134" xfId="49" applyNumberFormat="1" applyFont="1" applyFill="1" applyBorder="1"/>
    <xf numFmtId="4" fontId="0" fillId="78" borderId="302" xfId="49" applyNumberFormat="1" applyFont="1" applyFill="1" applyBorder="1"/>
    <xf numFmtId="4" fontId="6" fillId="78" borderId="302" xfId="49" applyNumberFormat="1" applyFont="1" applyFill="1" applyBorder="1"/>
    <xf numFmtId="4" fontId="19" fillId="78" borderId="299" xfId="49" applyNumberFormat="1" applyFont="1" applyFill="1" applyBorder="1" applyAlignment="1">
      <alignment horizontal="center" vertical="center" wrapText="1"/>
    </xf>
    <xf numFmtId="4" fontId="19" fillId="78" borderId="300" xfId="49" applyNumberFormat="1" applyFont="1" applyFill="1" applyBorder="1" applyAlignment="1">
      <alignment horizontal="center" vertical="center" wrapText="1"/>
    </xf>
    <xf numFmtId="4" fontId="88" fillId="78" borderId="135" xfId="49" applyNumberFormat="1" applyFont="1" applyFill="1" applyBorder="1"/>
    <xf numFmtId="4" fontId="0" fillId="78" borderId="134" xfId="49" applyNumberFormat="1" applyFont="1" applyFill="1" applyBorder="1"/>
    <xf numFmtId="4" fontId="0" fillId="78" borderId="303" xfId="49" applyNumberFormat="1" applyFont="1" applyFill="1" applyBorder="1"/>
    <xf numFmtId="4" fontId="88" fillId="78" borderId="287" xfId="49" applyNumberFormat="1" applyFont="1" applyFill="1" applyBorder="1"/>
    <xf numFmtId="0" fontId="0" fillId="78" borderId="290" xfId="49" applyFont="1" applyFill="1" applyBorder="1"/>
    <xf numFmtId="0" fontId="19" fillId="78" borderId="298" xfId="49" applyFont="1" applyFill="1" applyBorder="1" applyAlignment="1">
      <alignment horizontal="center" vertical="center" wrapText="1"/>
    </xf>
    <xf numFmtId="0" fontId="19" fillId="78" borderId="312" xfId="49" applyFont="1" applyFill="1" applyBorder="1" applyAlignment="1">
      <alignment horizontal="center" vertical="center" wrapText="1"/>
    </xf>
    <xf numFmtId="4" fontId="7" fillId="78" borderId="142" xfId="49" applyNumberFormat="1" applyFont="1" applyFill="1" applyBorder="1"/>
    <xf numFmtId="4" fontId="7" fillId="78" borderId="285" xfId="49" applyNumberFormat="1" applyFont="1" applyFill="1" applyBorder="1"/>
    <xf numFmtId="0" fontId="0" fillId="78" borderId="289" xfId="49" applyFont="1" applyFill="1" applyBorder="1"/>
    <xf numFmtId="0" fontId="0" fillId="78" borderId="291" xfId="49" applyFont="1" applyFill="1" applyBorder="1"/>
    <xf numFmtId="0" fontId="0" fillId="78" borderId="98" xfId="49" applyFont="1" applyFill="1" applyBorder="1"/>
    <xf numFmtId="0" fontId="0" fillId="78" borderId="45" xfId="49" applyFont="1" applyFill="1" applyBorder="1"/>
    <xf numFmtId="4" fontId="80" fillId="78" borderId="287" xfId="49" applyNumberFormat="1" applyFont="1" applyFill="1" applyBorder="1"/>
    <xf numFmtId="4" fontId="6" fillId="78" borderId="285" xfId="49" applyNumberFormat="1" applyFont="1" applyFill="1" applyBorder="1"/>
    <xf numFmtId="10" fontId="6" fillId="78" borderId="10" xfId="6" applyNumberFormat="1" applyFont="1" applyFill="1" applyBorder="1"/>
    <xf numFmtId="4" fontId="6" fillId="34" borderId="237" xfId="568" applyNumberFormat="1" applyFont="1" applyFill="1" applyBorder="1" applyAlignment="1">
      <alignment horizontal="right" vertical="center"/>
    </xf>
    <xf numFmtId="0" fontId="152" fillId="105" borderId="333" xfId="568" applyFont="1" applyFill="1" applyBorder="1" applyAlignment="1">
      <alignment horizontal="center" vertical="center"/>
    </xf>
    <xf numFmtId="0" fontId="6" fillId="106" borderId="330" xfId="568" applyFont="1" applyFill="1" applyBorder="1" applyAlignment="1">
      <alignment wrapText="1"/>
    </xf>
    <xf numFmtId="0" fontId="0" fillId="0" borderId="199" xfId="0" applyBorder="1" applyAlignment="1">
      <alignment horizontal="center"/>
    </xf>
    <xf numFmtId="0" fontId="107" fillId="0" borderId="0" xfId="49" applyFont="1"/>
    <xf numFmtId="0" fontId="24" fillId="0" borderId="206" xfId="0" applyFont="1" applyBorder="1" applyAlignment="1">
      <alignment horizontal="center" wrapText="1"/>
    </xf>
    <xf numFmtId="0" fontId="24" fillId="0" borderId="192" xfId="0" applyFont="1" applyBorder="1" applyAlignment="1">
      <alignment horizontal="center"/>
    </xf>
    <xf numFmtId="0" fontId="7" fillId="34" borderId="65" xfId="0" applyFont="1" applyFill="1" applyBorder="1" applyAlignment="1">
      <alignment vertical="center"/>
    </xf>
    <xf numFmtId="0" fontId="6" fillId="109" borderId="257" xfId="568" applyFont="1" applyFill="1" applyBorder="1" applyAlignment="1">
      <alignment vertical="center" wrapText="1"/>
    </xf>
    <xf numFmtId="0" fontId="6" fillId="109" borderId="257" xfId="568" applyFont="1" applyFill="1" applyBorder="1" applyAlignment="1">
      <alignment wrapText="1"/>
    </xf>
    <xf numFmtId="0" fontId="6" fillId="109" borderId="332" xfId="568" applyFont="1" applyFill="1" applyBorder="1" applyAlignment="1">
      <alignment wrapText="1"/>
    </xf>
    <xf numFmtId="0" fontId="6" fillId="109" borderId="330" xfId="568" applyFont="1" applyFill="1" applyBorder="1" applyAlignment="1">
      <alignment wrapText="1"/>
    </xf>
    <xf numFmtId="0" fontId="1" fillId="0" borderId="0" xfId="32962"/>
    <xf numFmtId="0" fontId="14" fillId="108" borderId="257" xfId="568" applyFont="1" applyFill="1" applyBorder="1" applyAlignment="1">
      <alignment horizontal="center" vertical="center"/>
    </xf>
    <xf numFmtId="0" fontId="9" fillId="106" borderId="333" xfId="568" applyFont="1" applyFill="1" applyBorder="1" applyAlignment="1">
      <alignment horizontal="left" wrapText="1"/>
    </xf>
    <xf numFmtId="0" fontId="6" fillId="106" borderId="333" xfId="568" quotePrefix="1" applyFont="1" applyFill="1" applyBorder="1" applyAlignment="1">
      <alignment horizontal="left" wrapText="1"/>
    </xf>
    <xf numFmtId="0" fontId="6" fillId="106" borderId="377" xfId="568" quotePrefix="1" applyFont="1" applyFill="1" applyBorder="1" applyAlignment="1">
      <alignment horizontal="left" wrapText="1"/>
    </xf>
    <xf numFmtId="0" fontId="6" fillId="106" borderId="330" xfId="568" applyFont="1" applyFill="1" applyBorder="1" applyAlignment="1">
      <alignment horizontal="left" wrapText="1"/>
    </xf>
    <xf numFmtId="0" fontId="1" fillId="34" borderId="0" xfId="32962" applyFill="1"/>
    <xf numFmtId="0" fontId="1" fillId="34" borderId="0" xfId="32962" applyNumberFormat="1" applyFill="1"/>
    <xf numFmtId="0" fontId="6" fillId="110" borderId="0" xfId="568" applyFont="1" applyFill="1" applyBorder="1"/>
    <xf numFmtId="0" fontId="182" fillId="110" borderId="0" xfId="568" applyFont="1" applyFill="1" applyBorder="1"/>
    <xf numFmtId="0" fontId="107" fillId="110" borderId="0" xfId="568" applyFont="1" applyFill="1" applyBorder="1"/>
    <xf numFmtId="0" fontId="164" fillId="0" borderId="9" xfId="0" applyNumberFormat="1" applyFont="1" applyFill="1" applyBorder="1" applyAlignment="1">
      <alignment horizontal="center" vertical="center" wrapText="1"/>
    </xf>
    <xf numFmtId="0" fontId="110" fillId="34" borderId="0" xfId="49" quotePrefix="1" applyFont="1" applyFill="1" applyBorder="1" applyAlignment="1">
      <alignment horizontal="left" vertical="top" wrapText="1"/>
    </xf>
    <xf numFmtId="0" fontId="14" fillId="0" borderId="81" xfId="49" quotePrefix="1" applyFont="1" applyFill="1" applyBorder="1" applyAlignment="1">
      <alignment horizontal="center" vertical="center"/>
    </xf>
    <xf numFmtId="0" fontId="19" fillId="34" borderId="101" xfId="0" applyFont="1" applyFill="1" applyBorder="1"/>
    <xf numFmtId="0" fontId="24" fillId="34" borderId="46" xfId="0" applyFont="1" applyFill="1" applyBorder="1" applyAlignment="1">
      <alignment horizontal="center" wrapText="1"/>
    </xf>
    <xf numFmtId="0" fontId="24" fillId="34" borderId="0" xfId="0" applyFont="1" applyFill="1"/>
    <xf numFmtId="0" fontId="0" fillId="34" borderId="101" xfId="0" applyFill="1" applyBorder="1"/>
    <xf numFmtId="0" fontId="81" fillId="34" borderId="0" xfId="0" applyFont="1" applyFill="1"/>
    <xf numFmtId="0" fontId="81" fillId="34" borderId="0" xfId="0" applyFont="1" applyFill="1" applyAlignment="1">
      <alignment horizontal="left"/>
    </xf>
    <xf numFmtId="0" fontId="82" fillId="34" borderId="0" xfId="0" applyFont="1" applyFill="1"/>
    <xf numFmtId="0" fontId="19" fillId="34" borderId="101" xfId="0" applyFont="1" applyFill="1" applyBorder="1" applyAlignment="1">
      <alignment horizontal="center"/>
    </xf>
    <xf numFmtId="0" fontId="0" fillId="34" borderId="0" xfId="0" applyNumberFormat="1" applyFill="1"/>
    <xf numFmtId="0" fontId="0" fillId="34" borderId="3" xfId="0" applyFill="1" applyBorder="1"/>
    <xf numFmtId="0" fontId="0" fillId="34" borderId="5" xfId="0" applyFill="1" applyBorder="1"/>
    <xf numFmtId="4" fontId="0" fillId="34" borderId="3" xfId="0" applyNumberFormat="1" applyFill="1" applyBorder="1"/>
    <xf numFmtId="4" fontId="7" fillId="34" borderId="3" xfId="0" applyNumberFormat="1" applyFont="1" applyFill="1" applyBorder="1"/>
    <xf numFmtId="4" fontId="0" fillId="34" borderId="378" xfId="0" applyNumberFormat="1" applyFill="1" applyBorder="1"/>
    <xf numFmtId="4" fontId="0" fillId="34" borderId="4" xfId="0" applyNumberFormat="1" applyFill="1" applyBorder="1"/>
    <xf numFmtId="0" fontId="24" fillId="34" borderId="65" xfId="0" applyFont="1" applyFill="1" applyBorder="1" applyAlignment="1">
      <alignment horizontal="center"/>
    </xf>
    <xf numFmtId="0" fontId="24" fillId="34" borderId="64" xfId="0" applyFont="1" applyFill="1" applyBorder="1" applyAlignment="1">
      <alignment horizontal="center"/>
    </xf>
    <xf numFmtId="4" fontId="0" fillId="34" borderId="5" xfId="0" applyNumberFormat="1" applyFill="1" applyBorder="1"/>
    <xf numFmtId="4" fontId="7" fillId="34" borderId="5" xfId="0" applyNumberFormat="1" applyFont="1" applyFill="1" applyBorder="1"/>
    <xf numFmtId="4" fontId="0" fillId="34" borderId="379" xfId="0" applyNumberFormat="1" applyFill="1" applyBorder="1"/>
    <xf numFmtId="4" fontId="0" fillId="34" borderId="6" xfId="0" applyNumberFormat="1" applyFill="1" applyBorder="1"/>
    <xf numFmtId="0" fontId="0" fillId="34" borderId="10" xfId="0" applyFill="1" applyBorder="1"/>
    <xf numFmtId="4" fontId="0" fillId="34" borderId="10" xfId="0" applyNumberFormat="1" applyFill="1" applyBorder="1"/>
    <xf numFmtId="4" fontId="7" fillId="34" borderId="10" xfId="0" applyNumberFormat="1" applyFont="1" applyFill="1" applyBorder="1"/>
    <xf numFmtId="4" fontId="0" fillId="34" borderId="380" xfId="0" applyNumberFormat="1" applyFill="1" applyBorder="1"/>
    <xf numFmtId="4" fontId="0" fillId="34" borderId="45" xfId="0" applyNumberFormat="1" applyFill="1" applyBorder="1"/>
    <xf numFmtId="0" fontId="6" fillId="34" borderId="7" xfId="568" applyFill="1" applyBorder="1"/>
    <xf numFmtId="0" fontId="6" fillId="34" borderId="8" xfId="568" applyFill="1" applyBorder="1"/>
    <xf numFmtId="0" fontId="6" fillId="34" borderId="42" xfId="568" applyFill="1" applyBorder="1"/>
    <xf numFmtId="0" fontId="19" fillId="34" borderId="3" xfId="568" applyFont="1" applyFill="1" applyBorder="1" applyAlignment="1">
      <alignment horizontal="left"/>
    </xf>
    <xf numFmtId="0" fontId="6" fillId="34" borderId="4" xfId="49" applyFill="1" applyBorder="1" applyAlignment="1">
      <alignment horizontal="left" vertical="top"/>
    </xf>
    <xf numFmtId="0" fontId="24" fillId="34" borderId="0" xfId="55" applyFont="1" applyFill="1" applyBorder="1" applyProtection="1">
      <protection hidden="1"/>
    </xf>
    <xf numFmtId="0" fontId="24" fillId="34" borderId="0" xfId="55" applyFont="1" applyFill="1" applyProtection="1">
      <protection hidden="1"/>
    </xf>
    <xf numFmtId="0" fontId="26" fillId="32" borderId="46" xfId="49" applyFont="1" applyFill="1" applyBorder="1" applyAlignment="1">
      <alignment horizontal="center"/>
    </xf>
    <xf numFmtId="0" fontId="74" fillId="34" borderId="0" xfId="0" applyFont="1" applyFill="1"/>
    <xf numFmtId="0" fontId="85" fillId="34" borderId="89" xfId="49" applyFont="1" applyFill="1" applyBorder="1" applyAlignment="1">
      <alignment horizontal="center"/>
    </xf>
    <xf numFmtId="0" fontId="85" fillId="34" borderId="103" xfId="49" applyFont="1" applyFill="1" applyBorder="1" applyAlignment="1">
      <alignment horizontal="center"/>
    </xf>
    <xf numFmtId="0" fontId="85" fillId="34" borderId="86" xfId="49" applyFont="1" applyFill="1" applyBorder="1" applyAlignment="1">
      <alignment horizontal="center"/>
    </xf>
    <xf numFmtId="0" fontId="85" fillId="34" borderId="87" xfId="49" applyFont="1" applyFill="1" applyBorder="1" applyAlignment="1">
      <alignment horizontal="center"/>
    </xf>
    <xf numFmtId="0" fontId="85" fillId="34" borderId="98" xfId="49" applyFont="1" applyFill="1" applyBorder="1" applyAlignment="1">
      <alignment horizontal="center"/>
    </xf>
    <xf numFmtId="0" fontId="85" fillId="34" borderId="129" xfId="49" applyFont="1" applyFill="1" applyBorder="1" applyAlignment="1">
      <alignment horizontal="center"/>
    </xf>
    <xf numFmtId="0" fontId="0" fillId="34" borderId="7" xfId="0" applyFill="1" applyBorder="1"/>
    <xf numFmtId="0" fontId="0" fillId="34" borderId="8" xfId="0" applyFill="1" applyBorder="1"/>
    <xf numFmtId="0" fontId="0" fillId="34" borderId="42" xfId="0" applyFill="1" applyBorder="1"/>
    <xf numFmtId="0" fontId="7" fillId="79" borderId="88" xfId="49" applyFont="1" applyFill="1" applyBorder="1"/>
    <xf numFmtId="2" fontId="7" fillId="79" borderId="3" xfId="49" applyNumberFormat="1" applyFont="1" applyFill="1" applyBorder="1"/>
    <xf numFmtId="0" fontId="7" fillId="79" borderId="87" xfId="49" applyFont="1" applyFill="1" applyBorder="1"/>
    <xf numFmtId="0" fontId="7" fillId="79" borderId="9" xfId="49" applyFont="1" applyFill="1" applyBorder="1"/>
    <xf numFmtId="2" fontId="7" fillId="79" borderId="10" xfId="49" applyNumberFormat="1" applyFont="1" applyFill="1" applyBorder="1"/>
    <xf numFmtId="0" fontId="7" fillId="79" borderId="45" xfId="49" applyFont="1" applyFill="1" applyBorder="1"/>
    <xf numFmtId="0" fontId="6" fillId="78" borderId="42" xfId="49" applyFill="1" applyBorder="1" applyAlignment="1"/>
    <xf numFmtId="175" fontId="7" fillId="79" borderId="46" xfId="1" applyNumberFormat="1" applyFont="1" applyFill="1" applyBorder="1" applyAlignment="1" applyProtection="1">
      <alignment vertical="center"/>
    </xf>
    <xf numFmtId="9" fontId="31" fillId="0" borderId="18" xfId="7" applyNumberFormat="1" applyFont="1" applyFill="1" applyBorder="1" applyAlignment="1">
      <alignment horizontal="center"/>
    </xf>
    <xf numFmtId="0" fontId="14" fillId="0" borderId="79" xfId="49" applyFont="1" applyFill="1" applyBorder="1" applyAlignment="1">
      <alignment horizontal="center" vertical="center" wrapText="1"/>
    </xf>
    <xf numFmtId="171" fontId="32" fillId="0" borderId="33" xfId="49" applyNumberFormat="1" applyFont="1" applyFill="1" applyBorder="1" applyAlignment="1">
      <alignment horizontal="right"/>
    </xf>
    <xf numFmtId="172" fontId="32" fillId="0" borderId="36" xfId="49" applyNumberFormat="1" applyFont="1" applyFill="1" applyBorder="1" applyAlignment="1"/>
    <xf numFmtId="171" fontId="32" fillId="0" borderId="37" xfId="49" applyNumberFormat="1" applyFont="1" applyFill="1" applyBorder="1" applyAlignment="1"/>
    <xf numFmtId="171" fontId="32" fillId="0" borderId="38" xfId="49" applyNumberFormat="1" applyFont="1" applyFill="1" applyBorder="1" applyAlignment="1"/>
    <xf numFmtId="171" fontId="32" fillId="0" borderId="39" xfId="49" applyNumberFormat="1" applyFont="1" applyFill="1" applyBorder="1" applyAlignment="1"/>
    <xf numFmtId="171" fontId="32" fillId="0" borderId="40" xfId="49" applyNumberFormat="1" applyFont="1" applyFill="1" applyBorder="1" applyAlignment="1"/>
    <xf numFmtId="171" fontId="32" fillId="0" borderId="26" xfId="49" applyNumberFormat="1" applyFont="1" applyFill="1" applyBorder="1" applyAlignment="1"/>
    <xf numFmtId="172" fontId="32" fillId="0" borderId="38" xfId="49" applyNumberFormat="1" applyFont="1" applyFill="1" applyBorder="1" applyAlignment="1">
      <alignment horizontal="right"/>
    </xf>
    <xf numFmtId="172" fontId="32" fillId="0" borderId="39" xfId="49" applyNumberFormat="1" applyFont="1" applyFill="1" applyBorder="1" applyAlignment="1">
      <alignment horizontal="right"/>
    </xf>
    <xf numFmtId="172" fontId="32" fillId="0" borderId="41" xfId="49" applyNumberFormat="1" applyFont="1" applyFill="1" applyBorder="1" applyAlignment="1">
      <alignment horizontal="right"/>
    </xf>
    <xf numFmtId="0" fontId="6" fillId="84" borderId="321" xfId="49" applyFont="1" applyFill="1" applyBorder="1"/>
    <xf numFmtId="49" fontId="19" fillId="84" borderId="349" xfId="49" applyNumberFormat="1" applyFont="1" applyFill="1" applyBorder="1" applyAlignment="1">
      <alignment horizontal="right"/>
    </xf>
    <xf numFmtId="0" fontId="6" fillId="84" borderId="248" xfId="49" applyFont="1" applyFill="1" applyBorder="1"/>
    <xf numFmtId="0" fontId="77" fillId="84" borderId="335" xfId="49" applyFont="1" applyFill="1" applyBorder="1"/>
    <xf numFmtId="0" fontId="6" fillId="84" borderId="320" xfId="49" applyFont="1" applyFill="1" applyBorder="1"/>
    <xf numFmtId="0" fontId="6" fillId="84" borderId="335" xfId="49" applyFont="1" applyFill="1" applyBorder="1"/>
    <xf numFmtId="0" fontId="6" fillId="78" borderId="335" xfId="49" applyFont="1" applyFill="1" applyBorder="1"/>
    <xf numFmtId="10" fontId="80" fillId="85" borderId="320" xfId="49" applyNumberFormat="1" applyFont="1" applyFill="1" applyBorder="1"/>
    <xf numFmtId="0" fontId="6" fillId="84" borderId="337" xfId="49" applyFont="1" applyFill="1" applyBorder="1"/>
    <xf numFmtId="49" fontId="19" fillId="84" borderId="381" xfId="49" applyNumberFormat="1" applyFont="1" applyFill="1" applyBorder="1" applyAlignment="1">
      <alignment horizontal="right"/>
    </xf>
    <xf numFmtId="0" fontId="6" fillId="84" borderId="385" xfId="49" applyFont="1" applyFill="1" applyBorder="1"/>
    <xf numFmtId="0" fontId="110" fillId="34" borderId="4" xfId="49" quotePrefix="1" applyFont="1" applyFill="1" applyBorder="1" applyAlignment="1">
      <alignment horizontal="left" vertical="top" wrapText="1"/>
    </xf>
    <xf numFmtId="0" fontId="110" fillId="34" borderId="44" xfId="49" quotePrefix="1" applyFont="1" applyFill="1" applyBorder="1" applyAlignment="1">
      <alignment horizontal="left" vertical="top" wrapText="1"/>
    </xf>
    <xf numFmtId="0" fontId="110" fillId="34" borderId="6" xfId="49" quotePrefix="1" applyFont="1" applyFill="1" applyBorder="1" applyAlignment="1">
      <alignment horizontal="left" vertical="top" wrapText="1"/>
    </xf>
    <xf numFmtId="10" fontId="88" fillId="34" borderId="0" xfId="568" applyNumberFormat="1" applyFont="1" applyFill="1" applyBorder="1"/>
    <xf numFmtId="4" fontId="6" fillId="78" borderId="387" xfId="0" applyNumberFormat="1" applyFont="1" applyFill="1" applyBorder="1" applyAlignment="1"/>
    <xf numFmtId="4" fontId="6" fillId="78" borderId="153" xfId="0" applyNumberFormat="1" applyFont="1" applyFill="1" applyBorder="1" applyAlignment="1"/>
    <xf numFmtId="4" fontId="0" fillId="34" borderId="389" xfId="49" applyNumberFormat="1" applyFont="1" applyFill="1" applyBorder="1"/>
    <xf numFmtId="4" fontId="80" fillId="78" borderId="389" xfId="49" applyNumberFormat="1" applyFont="1" applyFill="1" applyBorder="1"/>
    <xf numFmtId="4" fontId="0" fillId="78" borderId="390" xfId="49" applyNumberFormat="1" applyFont="1" applyFill="1" applyBorder="1"/>
    <xf numFmtId="4" fontId="19" fillId="78" borderId="391" xfId="49" applyNumberFormat="1" applyFont="1" applyFill="1" applyBorder="1" applyAlignment="1">
      <alignment horizontal="center" vertical="center" wrapText="1"/>
    </xf>
    <xf numFmtId="4" fontId="19" fillId="78" borderId="392" xfId="49" applyNumberFormat="1" applyFont="1" applyFill="1" applyBorder="1" applyAlignment="1">
      <alignment horizontal="center" vertical="center" wrapText="1"/>
    </xf>
    <xf numFmtId="4" fontId="19" fillId="78" borderId="393" xfId="49" applyNumberFormat="1" applyFont="1" applyFill="1" applyBorder="1" applyAlignment="1">
      <alignment horizontal="center" vertical="center" wrapText="1"/>
    </xf>
    <xf numFmtId="4" fontId="88" fillId="78" borderId="286" xfId="49" applyNumberFormat="1" applyFont="1" applyFill="1" applyBorder="1"/>
    <xf numFmtId="4" fontId="0" fillId="78" borderId="289" xfId="49" applyNumberFormat="1" applyFont="1" applyFill="1" applyBorder="1"/>
    <xf numFmtId="4" fontId="7" fillId="78" borderId="395" xfId="49" applyNumberFormat="1" applyFont="1" applyFill="1" applyBorder="1"/>
    <xf numFmtId="4" fontId="7" fillId="78" borderId="396" xfId="49" applyNumberFormat="1" applyFont="1" applyFill="1" applyBorder="1"/>
    <xf numFmtId="4" fontId="7" fillId="78" borderId="394" xfId="49" applyNumberFormat="1" applyFont="1" applyFill="1" applyBorder="1"/>
    <xf numFmtId="4" fontId="7" fillId="78" borderId="397" xfId="49" applyNumberFormat="1" applyFont="1" applyFill="1" applyBorder="1"/>
    <xf numFmtId="0" fontId="110" fillId="34" borderId="5" xfId="49" quotePrefix="1" applyFont="1" applyFill="1" applyBorder="1" applyAlignment="1">
      <alignment vertical="top" wrapText="1"/>
    </xf>
    <xf numFmtId="0" fontId="110" fillId="34" borderId="3" xfId="49" quotePrefix="1" applyFont="1" applyFill="1" applyBorder="1" applyAlignment="1">
      <alignment vertical="top" wrapText="1"/>
    </xf>
    <xf numFmtId="0" fontId="110" fillId="0" borderId="72" xfId="0" applyFont="1" applyFill="1" applyBorder="1"/>
    <xf numFmtId="0" fontId="7" fillId="78" borderId="46" xfId="0" applyFont="1" applyFill="1" applyBorder="1" applyAlignment="1">
      <alignment horizontal="center" vertical="center" wrapText="1"/>
    </xf>
    <xf numFmtId="0" fontId="110" fillId="34" borderId="3" xfId="49" quotePrefix="1" applyFont="1" applyFill="1" applyBorder="1" applyAlignment="1">
      <alignment horizontal="left" vertical="top" wrapText="1"/>
    </xf>
    <xf numFmtId="0" fontId="110" fillId="34" borderId="0" xfId="49" quotePrefix="1" applyFont="1" applyFill="1" applyBorder="1" applyAlignment="1">
      <alignment horizontal="left" vertical="top" wrapText="1"/>
    </xf>
    <xf numFmtId="0" fontId="110" fillId="34" borderId="5" xfId="49" quotePrefix="1" applyFont="1" applyFill="1" applyBorder="1" applyAlignment="1">
      <alignment horizontal="left" vertical="top" wrapText="1"/>
    </xf>
    <xf numFmtId="0" fontId="110" fillId="34" borderId="3" xfId="49" quotePrefix="1" applyFont="1" applyFill="1" applyBorder="1" applyAlignment="1">
      <alignment horizontal="left" vertical="top" wrapText="1"/>
    </xf>
    <xf numFmtId="0" fontId="110" fillId="34" borderId="0" xfId="49" quotePrefix="1" applyFont="1" applyFill="1" applyBorder="1" applyAlignment="1">
      <alignment horizontal="left" vertical="top" wrapText="1"/>
    </xf>
    <xf numFmtId="0" fontId="110" fillId="34" borderId="5" xfId="49" quotePrefix="1" applyFont="1" applyFill="1" applyBorder="1" applyAlignment="1">
      <alignment horizontal="left" vertical="top" wrapText="1"/>
    </xf>
    <xf numFmtId="0" fontId="155" fillId="34" borderId="0" xfId="0" applyFont="1" applyFill="1" applyAlignment="1">
      <alignment horizontal="center"/>
    </xf>
    <xf numFmtId="0" fontId="107" fillId="0" borderId="0" xfId="0" applyFont="1"/>
    <xf numFmtId="0" fontId="184" fillId="0" borderId="0" xfId="0" applyFont="1"/>
    <xf numFmtId="0" fontId="6" fillId="0" borderId="257" xfId="0" applyFont="1" applyFill="1" applyBorder="1" applyAlignment="1">
      <alignment horizontal="left"/>
    </xf>
    <xf numFmtId="3" fontId="107" fillId="78" borderId="45" xfId="568" applyNumberFormat="1" applyFont="1" applyFill="1" applyBorder="1" applyAlignment="1">
      <alignment horizontal="center"/>
    </xf>
    <xf numFmtId="4" fontId="183" fillId="0" borderId="0" xfId="55" applyNumberFormat="1" applyFont="1" applyAlignment="1" applyProtection="1">
      <alignment horizontal="right" vertical="center"/>
      <protection hidden="1"/>
    </xf>
    <xf numFmtId="4" fontId="107" fillId="0" borderId="0" xfId="55" applyNumberFormat="1" applyFont="1" applyAlignment="1" applyProtection="1">
      <alignment vertical="center"/>
      <protection hidden="1"/>
    </xf>
    <xf numFmtId="0" fontId="107" fillId="34" borderId="0" xfId="568" applyFont="1" applyFill="1" applyBorder="1"/>
    <xf numFmtId="0" fontId="107" fillId="34" borderId="0" xfId="568" applyFont="1" applyFill="1" applyBorder="1" applyAlignment="1">
      <alignment horizontal="center"/>
    </xf>
    <xf numFmtId="0" fontId="108" fillId="34" borderId="0" xfId="568" applyFont="1" applyFill="1" applyBorder="1" applyAlignment="1">
      <alignment horizontal="center"/>
    </xf>
    <xf numFmtId="0" fontId="6" fillId="78" borderId="383" xfId="49" applyFill="1" applyBorder="1" applyAlignment="1"/>
    <xf numFmtId="178" fontId="7" fillId="78" borderId="4" xfId="1" applyNumberFormat="1" applyFont="1" applyFill="1" applyBorder="1" applyAlignment="1" applyProtection="1">
      <alignment vertical="center"/>
    </xf>
    <xf numFmtId="178" fontId="7" fillId="78" borderId="44" xfId="1" applyNumberFormat="1" applyFont="1" applyFill="1" applyBorder="1" applyAlignment="1" applyProtection="1">
      <alignment vertical="center"/>
    </xf>
    <xf numFmtId="178" fontId="7" fillId="78" borderId="6" xfId="1" applyNumberFormat="1" applyFont="1" applyFill="1" applyBorder="1" applyAlignment="1" applyProtection="1">
      <alignment vertical="center"/>
    </xf>
    <xf numFmtId="0" fontId="6" fillId="0" borderId="378" xfId="568" applyBorder="1"/>
    <xf numFmtId="0" fontId="19" fillId="0" borderId="378" xfId="568" applyFont="1" applyBorder="1"/>
    <xf numFmtId="0" fontId="5" fillId="34" borderId="399" xfId="568" applyFont="1" applyFill="1" applyBorder="1"/>
    <xf numFmtId="0" fontId="6" fillId="79" borderId="381" xfId="568" applyFont="1" applyFill="1" applyBorder="1"/>
    <xf numFmtId="0" fontId="6" fillId="78" borderId="349" xfId="568" applyFont="1" applyFill="1" applyBorder="1"/>
    <xf numFmtId="0" fontId="5" fillId="78" borderId="399" xfId="568" applyFont="1" applyFill="1" applyBorder="1"/>
    <xf numFmtId="0" fontId="6" fillId="78" borderId="381" xfId="568" applyFont="1" applyFill="1" applyBorder="1"/>
    <xf numFmtId="0" fontId="7" fillId="79" borderId="0" xfId="568" applyFont="1" applyFill="1" applyBorder="1"/>
    <xf numFmtId="0" fontId="6" fillId="79" borderId="44" xfId="568" applyFont="1" applyFill="1" applyBorder="1"/>
    <xf numFmtId="0" fontId="6" fillId="79" borderId="60" xfId="568" applyFont="1" applyFill="1" applyBorder="1"/>
    <xf numFmtId="0" fontId="6" fillId="78" borderId="347" xfId="568" applyFont="1" applyFill="1" applyBorder="1"/>
    <xf numFmtId="0" fontId="7" fillId="79" borderId="10" xfId="568" applyFont="1" applyFill="1" applyBorder="1"/>
    <xf numFmtId="0" fontId="19" fillId="34" borderId="351" xfId="568" applyFont="1" applyFill="1" applyBorder="1" applyAlignment="1">
      <alignment horizontal="center"/>
    </xf>
    <xf numFmtId="0" fontId="19" fillId="34" borderId="254" xfId="568" applyFont="1" applyFill="1" applyBorder="1" applyAlignment="1">
      <alignment horizontal="center"/>
    </xf>
    <xf numFmtId="0" fontId="19" fillId="34" borderId="400" xfId="568" applyFont="1" applyFill="1" applyBorder="1" applyAlignment="1">
      <alignment horizontal="center"/>
    </xf>
    <xf numFmtId="0" fontId="24" fillId="34" borderId="180" xfId="568" applyFont="1" applyFill="1" applyBorder="1" applyAlignment="1">
      <alignment horizontal="center"/>
    </xf>
    <xf numFmtId="0" fontId="108" fillId="0" borderId="0" xfId="568" applyFont="1" applyFill="1" applyBorder="1" applyAlignment="1">
      <alignment horizontal="center" vertical="center"/>
    </xf>
    <xf numFmtId="0" fontId="6" fillId="34" borderId="381" xfId="32916" applyFont="1" applyFill="1" applyBorder="1" applyAlignment="1">
      <alignment horizontal="center"/>
    </xf>
    <xf numFmtId="0" fontId="6" fillId="34" borderId="349" xfId="32916" applyFont="1" applyFill="1" applyBorder="1"/>
    <xf numFmtId="4" fontId="6" fillId="78" borderId="160" xfId="0" applyNumberFormat="1" applyFont="1" applyFill="1" applyBorder="1"/>
    <xf numFmtId="4" fontId="6" fillId="78" borderId="242" xfId="0" applyNumberFormat="1" applyFont="1" applyFill="1" applyBorder="1" applyProtection="1"/>
    <xf numFmtId="0" fontId="7" fillId="0" borderId="0" xfId="0" applyFont="1" applyFill="1" applyAlignment="1">
      <alignment horizontal="right"/>
    </xf>
    <xf numFmtId="0" fontId="8" fillId="78" borderId="153" xfId="0" applyFont="1" applyFill="1" applyBorder="1" applyAlignment="1" applyProtection="1">
      <alignment horizontal="center"/>
    </xf>
    <xf numFmtId="4" fontId="6" fillId="78" borderId="153" xfId="0" applyNumberFormat="1" applyFont="1" applyFill="1" applyBorder="1"/>
    <xf numFmtId="4" fontId="7" fillId="79" borderId="376" xfId="0" applyNumberFormat="1" applyFont="1" applyFill="1" applyBorder="1"/>
    <xf numFmtId="4" fontId="6" fillId="78" borderId="401" xfId="0" applyNumberFormat="1" applyFont="1" applyFill="1" applyBorder="1"/>
    <xf numFmtId="4" fontId="6" fillId="78" borderId="384" xfId="0" applyNumberFormat="1" applyFont="1" applyFill="1" applyBorder="1"/>
    <xf numFmtId="4" fontId="7" fillId="79" borderId="44" xfId="0" applyNumberFormat="1" applyFont="1" applyFill="1" applyBorder="1"/>
    <xf numFmtId="4" fontId="7" fillId="79" borderId="46" xfId="0" applyNumberFormat="1" applyFont="1" applyFill="1" applyBorder="1"/>
    <xf numFmtId="4" fontId="107" fillId="78" borderId="401" xfId="0" applyNumberFormat="1" applyFont="1" applyFill="1" applyBorder="1"/>
    <xf numFmtId="0" fontId="161" fillId="0" borderId="127" xfId="0" applyFont="1" applyFill="1" applyBorder="1" applyAlignment="1">
      <alignment horizontal="center" vertical="center"/>
    </xf>
    <xf numFmtId="0" fontId="161" fillId="0" borderId="109" xfId="0" applyFont="1" applyFill="1" applyBorder="1" applyAlignment="1">
      <alignment horizontal="center" vertical="center"/>
    </xf>
    <xf numFmtId="0" fontId="161" fillId="0" borderId="192" xfId="0" applyFont="1" applyFill="1" applyBorder="1" applyAlignment="1">
      <alignment horizontal="center" vertical="center"/>
    </xf>
    <xf numFmtId="10" fontId="108" fillId="34" borderId="0" xfId="568" applyNumberFormat="1" applyFont="1" applyFill="1" applyBorder="1"/>
    <xf numFmtId="0" fontId="24" fillId="79" borderId="283" xfId="568" applyFont="1" applyFill="1" applyBorder="1" applyAlignment="1">
      <alignment horizontal="center" vertical="center" wrapText="1"/>
    </xf>
    <xf numFmtId="0" fontId="7" fillId="79" borderId="374" xfId="568" applyFont="1" applyFill="1" applyBorder="1"/>
    <xf numFmtId="10" fontId="88" fillId="79" borderId="10" xfId="568" applyNumberFormat="1" applyFont="1" applyFill="1" applyBorder="1"/>
    <xf numFmtId="10" fontId="88" fillId="79" borderId="45" xfId="568" applyNumberFormat="1" applyFont="1" applyFill="1" applyBorder="1"/>
    <xf numFmtId="0" fontId="24" fillId="79" borderId="46" xfId="568" applyFont="1" applyFill="1" applyBorder="1" applyAlignment="1">
      <alignment horizontal="center" vertical="center" wrapText="1"/>
    </xf>
    <xf numFmtId="0" fontId="88" fillId="78" borderId="382" xfId="568" applyFont="1" applyFill="1" applyBorder="1"/>
    <xf numFmtId="0" fontId="7" fillId="78" borderId="382" xfId="568" applyFont="1" applyFill="1" applyBorder="1"/>
    <xf numFmtId="4" fontId="88" fillId="78" borderId="382" xfId="568" applyNumberFormat="1" applyFont="1" applyFill="1" applyBorder="1"/>
    <xf numFmtId="0" fontId="108" fillId="34" borderId="0" xfId="568" applyFont="1" applyFill="1" applyBorder="1"/>
    <xf numFmtId="0" fontId="107" fillId="111" borderId="0" xfId="568" applyFont="1" applyFill="1" applyBorder="1"/>
    <xf numFmtId="4" fontId="108" fillId="34" borderId="0" xfId="568" applyNumberFormat="1" applyFont="1" applyFill="1" applyBorder="1"/>
    <xf numFmtId="0" fontId="108" fillId="111" borderId="0" xfId="568" applyFont="1" applyFill="1" applyBorder="1"/>
    <xf numFmtId="0" fontId="7" fillId="23" borderId="5" xfId="568" applyFont="1" applyFill="1" applyBorder="1"/>
    <xf numFmtId="0" fontId="7" fillId="23" borderId="6" xfId="568" applyFont="1" applyFill="1" applyBorder="1"/>
    <xf numFmtId="4" fontId="88" fillId="78" borderId="402" xfId="568" applyNumberFormat="1" applyFont="1" applyFill="1" applyBorder="1"/>
    <xf numFmtId="0" fontId="7" fillId="78" borderId="403" xfId="568" applyFont="1" applyFill="1" applyBorder="1"/>
    <xf numFmtId="0" fontId="88" fillId="78" borderId="358" xfId="568" applyFont="1" applyFill="1" applyBorder="1"/>
    <xf numFmtId="4" fontId="88" fillId="78" borderId="358" xfId="568" applyNumberFormat="1" applyFont="1" applyFill="1" applyBorder="1"/>
    <xf numFmtId="4" fontId="88" fillId="78" borderId="404" xfId="568" applyNumberFormat="1" applyFont="1" applyFill="1" applyBorder="1"/>
    <xf numFmtId="173" fontId="0" fillId="0" borderId="382" xfId="0" applyNumberFormat="1" applyFont="1" applyBorder="1" applyAlignment="1">
      <alignment vertical="top"/>
    </xf>
    <xf numFmtId="173" fontId="0" fillId="0" borderId="382" xfId="0" applyNumberFormat="1" applyFont="1" applyBorder="1" applyAlignment="1"/>
    <xf numFmtId="175" fontId="0" fillId="0" borderId="382" xfId="0" applyNumberFormat="1" applyFont="1" applyBorder="1" applyAlignment="1"/>
    <xf numFmtId="0" fontId="32" fillId="34" borderId="13" xfId="49" quotePrefix="1" applyFont="1" applyFill="1" applyBorder="1"/>
    <xf numFmtId="0" fontId="6" fillId="78" borderId="288" xfId="568" applyFont="1" applyFill="1" applyBorder="1" applyAlignment="1">
      <alignment horizontal="left" vertical="center"/>
    </xf>
    <xf numFmtId="0" fontId="6" fillId="78" borderId="316" xfId="568" applyFont="1" applyFill="1" applyBorder="1" applyAlignment="1">
      <alignment horizontal="left" vertical="center"/>
    </xf>
    <xf numFmtId="3" fontId="6" fillId="78" borderId="187" xfId="568" applyNumberFormat="1" applyFont="1" applyFill="1" applyBorder="1" applyAlignment="1">
      <alignment horizontal="right"/>
    </xf>
    <xf numFmtId="10" fontId="6" fillId="78" borderId="42" xfId="568" applyNumberFormat="1" applyFont="1" applyFill="1" applyBorder="1" applyAlignment="1">
      <alignment horizontal="right"/>
    </xf>
    <xf numFmtId="3" fontId="6" fillId="78" borderId="190" xfId="568" applyNumberFormat="1" applyFont="1" applyFill="1" applyBorder="1" applyAlignment="1">
      <alignment horizontal="right"/>
    </xf>
    <xf numFmtId="10" fontId="6" fillId="78" borderId="5" xfId="568" applyNumberFormat="1" applyFont="1" applyFill="1" applyBorder="1" applyAlignment="1">
      <alignment horizontal="right"/>
    </xf>
    <xf numFmtId="3" fontId="6" fillId="79" borderId="187" xfId="568" applyNumberFormat="1" applyFont="1" applyFill="1" applyBorder="1" applyAlignment="1">
      <alignment horizontal="right"/>
    </xf>
    <xf numFmtId="10" fontId="6" fillId="79" borderId="42" xfId="568" applyNumberFormat="1" applyFont="1" applyFill="1" applyBorder="1" applyAlignment="1">
      <alignment horizontal="right"/>
    </xf>
    <xf numFmtId="3" fontId="6" fillId="79" borderId="190" xfId="568" applyNumberFormat="1" applyFont="1" applyFill="1" applyBorder="1" applyAlignment="1">
      <alignment horizontal="right"/>
    </xf>
    <xf numFmtId="10" fontId="6" fillId="79" borderId="5" xfId="568" applyNumberFormat="1" applyFont="1" applyFill="1" applyBorder="1" applyAlignment="1">
      <alignment horizontal="right"/>
    </xf>
    <xf numFmtId="0" fontId="23" fillId="34" borderId="0" xfId="568" applyFont="1" applyFill="1" applyAlignment="1">
      <alignment horizontal="center" vertical="center"/>
    </xf>
    <xf numFmtId="0" fontId="36" fillId="34" borderId="0" xfId="568" applyFont="1" applyFill="1" applyAlignment="1">
      <alignment horizontal="center" vertical="center"/>
    </xf>
    <xf numFmtId="0" fontId="6" fillId="34" borderId="0" xfId="568" applyFont="1" applyFill="1" applyAlignment="1">
      <alignment horizontal="center" vertical="center"/>
    </xf>
    <xf numFmtId="0" fontId="6" fillId="34" borderId="0" xfId="568" applyFont="1" applyFill="1" applyBorder="1" applyAlignment="1">
      <alignment horizontal="center" vertical="center"/>
    </xf>
    <xf numFmtId="0" fontId="8" fillId="34" borderId="0" xfId="568" applyFont="1" applyFill="1" applyAlignment="1">
      <alignment horizontal="center" vertical="center"/>
    </xf>
    <xf numFmtId="0" fontId="14" fillId="105" borderId="257" xfId="568" applyFont="1" applyFill="1" applyBorder="1" applyAlignment="1">
      <alignment horizontal="center" vertical="center"/>
    </xf>
    <xf numFmtId="0" fontId="14" fillId="105" borderId="257" xfId="568" applyFont="1" applyFill="1" applyBorder="1" applyAlignment="1">
      <alignment horizontal="center" vertical="center" wrapText="1"/>
    </xf>
    <xf numFmtId="0" fontId="14" fillId="105" borderId="331" xfId="568" applyFont="1" applyFill="1" applyBorder="1" applyAlignment="1">
      <alignment horizontal="center" vertical="center"/>
    </xf>
    <xf numFmtId="0" fontId="14" fillId="105" borderId="258" xfId="568" applyFont="1" applyFill="1" applyBorder="1" applyAlignment="1">
      <alignment horizontal="center" vertical="center"/>
    </xf>
    <xf numFmtId="0" fontId="14" fillId="108" borderId="331" xfId="568" applyFont="1" applyFill="1" applyBorder="1" applyAlignment="1">
      <alignment horizontal="center" vertical="center"/>
    </xf>
    <xf numFmtId="0" fontId="1" fillId="34" borderId="0" xfId="32962" applyFill="1" applyAlignment="1">
      <alignment horizontal="center" vertical="center"/>
    </xf>
    <xf numFmtId="0" fontId="110" fillId="34" borderId="3" xfId="49" quotePrefix="1" applyFont="1" applyFill="1" applyBorder="1" applyAlignment="1">
      <alignment horizontal="left" vertical="top" wrapText="1"/>
    </xf>
    <xf numFmtId="0" fontId="110" fillId="34" borderId="0" xfId="49" quotePrefix="1" applyFont="1" applyFill="1" applyBorder="1" applyAlignment="1">
      <alignment horizontal="left" vertical="top" wrapText="1"/>
    </xf>
    <xf numFmtId="0" fontId="110" fillId="34" borderId="5" xfId="49" quotePrefix="1" applyFont="1" applyFill="1" applyBorder="1" applyAlignment="1">
      <alignment horizontal="left" vertical="top" wrapText="1"/>
    </xf>
    <xf numFmtId="0" fontId="6" fillId="34" borderId="5" xfId="49" applyFill="1" applyBorder="1" applyAlignment="1">
      <alignment horizontal="left" vertical="top" wrapText="1"/>
    </xf>
    <xf numFmtId="0" fontId="6" fillId="78" borderId="255" xfId="0" applyFont="1" applyFill="1" applyBorder="1" applyAlignment="1">
      <alignment horizontal="center"/>
    </xf>
    <xf numFmtId="4" fontId="6" fillId="78" borderId="248" xfId="568" applyNumberFormat="1" applyFont="1" applyFill="1" applyBorder="1" applyAlignment="1"/>
    <xf numFmtId="10" fontId="107" fillId="84" borderId="320" xfId="49" applyNumberFormat="1" applyFont="1" applyFill="1" applyBorder="1"/>
    <xf numFmtId="0" fontId="164" fillId="34" borderId="348" xfId="0" applyFont="1" applyFill="1" applyBorder="1" applyAlignment="1">
      <alignment horizontal="left"/>
    </xf>
    <xf numFmtId="0" fontId="164" fillId="0" borderId="348" xfId="0" applyFont="1" applyFill="1" applyBorder="1" applyAlignment="1">
      <alignment horizontal="left"/>
    </xf>
    <xf numFmtId="0" fontId="164" fillId="0" borderId="348" xfId="568" applyFont="1" applyFill="1" applyBorder="1"/>
    <xf numFmtId="0" fontId="164" fillId="0" borderId="349" xfId="0" applyFont="1" applyFill="1" applyBorder="1"/>
    <xf numFmtId="0" fontId="164" fillId="34" borderId="59" xfId="0" applyFont="1" applyFill="1" applyBorder="1"/>
    <xf numFmtId="0" fontId="164" fillId="0" borderId="61" xfId="0" applyFont="1" applyFill="1" applyBorder="1"/>
    <xf numFmtId="4" fontId="6" fillId="78" borderId="3" xfId="55" applyNumberFormat="1" applyFont="1" applyFill="1" applyBorder="1" applyProtection="1">
      <protection hidden="1"/>
    </xf>
    <xf numFmtId="0" fontId="13" fillId="78" borderId="347" xfId="55" applyNumberFormat="1" applyFont="1" applyFill="1" applyBorder="1" applyAlignment="1" applyProtection="1">
      <alignment horizontal="center" vertical="center"/>
      <protection hidden="1"/>
    </xf>
    <xf numFmtId="0" fontId="7" fillId="78" borderId="65" xfId="568" applyFont="1" applyFill="1" applyBorder="1" applyAlignment="1">
      <alignment horizontal="center" wrapText="1"/>
    </xf>
    <xf numFmtId="4" fontId="13" fillId="78" borderId="4" xfId="568" applyNumberFormat="1" applyFont="1" applyFill="1" applyBorder="1" applyAlignment="1" applyProtection="1">
      <alignment vertical="center"/>
      <protection hidden="1"/>
    </xf>
    <xf numFmtId="4" fontId="6" fillId="78" borderId="5" xfId="55" applyNumberFormat="1" applyFont="1" applyFill="1" applyBorder="1" applyProtection="1">
      <protection hidden="1"/>
    </xf>
    <xf numFmtId="4" fontId="6" fillId="78" borderId="266" xfId="55" applyNumberFormat="1" applyFont="1" applyFill="1" applyBorder="1" applyAlignment="1" applyProtection="1">
      <alignment vertical="center"/>
      <protection hidden="1"/>
    </xf>
    <xf numFmtId="4" fontId="13" fillId="78" borderId="262" xfId="55" applyNumberFormat="1" applyFont="1" applyFill="1" applyBorder="1" applyAlignment="1" applyProtection="1">
      <alignment vertical="center"/>
      <protection hidden="1"/>
    </xf>
    <xf numFmtId="4" fontId="51" fillId="78" borderId="5" xfId="55" applyNumberFormat="1" applyFont="1" applyFill="1" applyBorder="1" applyAlignment="1" applyProtection="1">
      <alignment vertical="center"/>
      <protection hidden="1"/>
    </xf>
    <xf numFmtId="4" fontId="13" fillId="78" borderId="6" xfId="568" applyNumberFormat="1" applyFont="1" applyFill="1" applyBorder="1" applyAlignment="1" applyProtection="1">
      <alignment vertical="center"/>
      <protection hidden="1"/>
    </xf>
    <xf numFmtId="4" fontId="13" fillId="78" borderId="347" xfId="55" applyNumberFormat="1" applyFont="1" applyFill="1" applyBorder="1" applyAlignment="1" applyProtection="1">
      <alignment vertical="center"/>
      <protection hidden="1"/>
    </xf>
    <xf numFmtId="0" fontId="7" fillId="78" borderId="130" xfId="568" applyFont="1" applyFill="1" applyBorder="1" applyAlignment="1">
      <alignment horizontal="center" wrapText="1"/>
    </xf>
    <xf numFmtId="4" fontId="6" fillId="34" borderId="318" xfId="55" applyNumberFormat="1" applyFont="1" applyFill="1" applyBorder="1" applyAlignment="1" applyProtection="1">
      <alignment vertical="center"/>
      <protection hidden="1"/>
    </xf>
    <xf numFmtId="4" fontId="8" fillId="34" borderId="318" xfId="55" applyNumberFormat="1" applyFont="1" applyFill="1" applyBorder="1" applyAlignment="1" applyProtection="1">
      <alignment vertical="center"/>
      <protection hidden="1"/>
    </xf>
    <xf numFmtId="4" fontId="13" fillId="78" borderId="349" xfId="55" applyNumberFormat="1" applyFont="1" applyFill="1" applyBorder="1" applyAlignment="1" applyProtection="1">
      <alignment vertical="center"/>
      <protection hidden="1"/>
    </xf>
    <xf numFmtId="4" fontId="51" fillId="78" borderId="0" xfId="55" applyNumberFormat="1" applyFont="1" applyFill="1" applyBorder="1" applyAlignment="1" applyProtection="1">
      <alignment vertical="center"/>
      <protection hidden="1"/>
    </xf>
    <xf numFmtId="4" fontId="13" fillId="78" borderId="44" xfId="568" applyNumberFormat="1" applyFont="1" applyFill="1" applyBorder="1" applyAlignment="1" applyProtection="1">
      <alignment vertical="center"/>
      <protection hidden="1"/>
    </xf>
    <xf numFmtId="4" fontId="6" fillId="78" borderId="262" xfId="55" applyNumberFormat="1" applyFont="1" applyFill="1" applyBorder="1" applyProtection="1">
      <protection hidden="1"/>
    </xf>
    <xf numFmtId="0" fontId="171" fillId="112" borderId="0" xfId="0" applyFont="1" applyFill="1"/>
    <xf numFmtId="4" fontId="171" fillId="112" borderId="0" xfId="0" applyNumberFormat="1" applyFont="1" applyFill="1"/>
    <xf numFmtId="4" fontId="164" fillId="32" borderId="0" xfId="0" applyNumberFormat="1" applyFont="1" applyFill="1"/>
    <xf numFmtId="4" fontId="164" fillId="32" borderId="0" xfId="0" applyNumberFormat="1" applyFont="1" applyFill="1" applyAlignment="1">
      <alignment horizontal="center"/>
    </xf>
    <xf numFmtId="0" fontId="164" fillId="32" borderId="0" xfId="0" applyFont="1" applyFill="1"/>
    <xf numFmtId="0" fontId="164" fillId="32" borderId="0" xfId="0" applyFont="1" applyFill="1" applyAlignment="1">
      <alignment horizontal="center"/>
    </xf>
    <xf numFmtId="0" fontId="179" fillId="32" borderId="0" xfId="0" applyFont="1" applyFill="1"/>
    <xf numFmtId="4" fontId="6" fillId="78" borderId="320" xfId="568" applyNumberFormat="1" applyFill="1" applyBorder="1" applyAlignment="1"/>
    <xf numFmtId="4" fontId="6" fillId="78" borderId="333" xfId="568" applyNumberFormat="1" applyFill="1" applyBorder="1" applyAlignment="1"/>
    <xf numFmtId="4" fontId="6" fillId="78" borderId="383" xfId="568" applyNumberFormat="1" applyFill="1" applyBorder="1" applyAlignment="1"/>
    <xf numFmtId="0" fontId="6" fillId="78" borderId="381" xfId="568" applyFont="1" applyFill="1" applyBorder="1" applyAlignment="1">
      <alignment horizontal="center" wrapText="1"/>
    </xf>
    <xf numFmtId="4" fontId="6" fillId="78" borderId="262" xfId="568" applyNumberFormat="1" applyFont="1" applyFill="1" applyBorder="1" applyAlignment="1"/>
    <xf numFmtId="0" fontId="6" fillId="78" borderId="398" xfId="568" applyFill="1" applyBorder="1" applyAlignment="1">
      <alignment horizontal="center" wrapText="1"/>
    </xf>
    <xf numFmtId="0" fontId="6" fillId="78" borderId="384" xfId="568" applyFill="1" applyBorder="1" applyAlignment="1">
      <alignment horizontal="center" wrapText="1"/>
    </xf>
    <xf numFmtId="0" fontId="8" fillId="78" borderId="49" xfId="55" applyNumberFormat="1" applyFont="1" applyFill="1" applyBorder="1" applyAlignment="1" applyProtection="1">
      <alignment horizontal="center" vertical="center"/>
      <protection hidden="1"/>
    </xf>
    <xf numFmtId="0" fontId="5" fillId="78" borderId="49" xfId="55" applyNumberFormat="1" applyFont="1" applyFill="1" applyBorder="1" applyAlignment="1" applyProtection="1">
      <alignment horizontal="center" vertical="center"/>
      <protection hidden="1"/>
    </xf>
    <xf numFmtId="0" fontId="51" fillId="78" borderId="49" xfId="568" applyNumberFormat="1" applyFont="1" applyFill="1" applyBorder="1" applyAlignment="1" applyProtection="1">
      <alignment horizontal="center" vertical="center"/>
      <protection hidden="1"/>
    </xf>
    <xf numFmtId="0" fontId="6" fillId="78" borderId="3" xfId="55" applyNumberFormat="1" applyFont="1" applyFill="1" applyBorder="1" applyAlignment="1" applyProtection="1">
      <alignment horizontal="center" vertical="center"/>
      <protection hidden="1"/>
    </xf>
    <xf numFmtId="4" fontId="6" fillId="78" borderId="254" xfId="55" applyNumberFormat="1" applyFont="1" applyFill="1" applyBorder="1" applyAlignment="1" applyProtection="1">
      <alignment vertical="center"/>
      <protection hidden="1"/>
    </xf>
    <xf numFmtId="0" fontId="13" fillId="78" borderId="256" xfId="55" applyNumberFormat="1" applyFont="1" applyFill="1" applyBorder="1" applyAlignment="1" applyProtection="1">
      <alignment horizontal="center" vertical="center"/>
      <protection hidden="1"/>
    </xf>
    <xf numFmtId="4" fontId="179" fillId="112" borderId="0" xfId="0" applyNumberFormat="1" applyFont="1" applyFill="1"/>
    <xf numFmtId="4" fontId="164" fillId="113" borderId="0" xfId="0" applyNumberFormat="1" applyFont="1" applyFill="1"/>
    <xf numFmtId="0" fontId="171" fillId="113" borderId="0" xfId="0" applyFont="1" applyFill="1"/>
    <xf numFmtId="4" fontId="171" fillId="113" borderId="0" xfId="0" applyNumberFormat="1" applyFont="1" applyFill="1"/>
    <xf numFmtId="4" fontId="164" fillId="114" borderId="0" xfId="0" applyNumberFormat="1" applyFont="1" applyFill="1"/>
    <xf numFmtId="4" fontId="164" fillId="114" borderId="0" xfId="0" applyNumberFormat="1" applyFont="1" applyFill="1" applyAlignment="1">
      <alignment horizontal="center"/>
    </xf>
    <xf numFmtId="0" fontId="164" fillId="114" borderId="0" xfId="0" applyFont="1" applyFill="1"/>
    <xf numFmtId="0" fontId="171" fillId="114" borderId="0" xfId="0" applyFont="1" applyFill="1"/>
    <xf numFmtId="0" fontId="164" fillId="0" borderId="60" xfId="0" applyFont="1" applyFill="1" applyBorder="1"/>
    <xf numFmtId="0" fontId="110" fillId="0" borderId="348" xfId="0" applyFont="1" applyFill="1" applyBorder="1"/>
    <xf numFmtId="0" fontId="161" fillId="0" borderId="65" xfId="0" applyFont="1" applyFill="1" applyBorder="1"/>
    <xf numFmtId="0" fontId="161" fillId="0" borderId="64" xfId="0" applyFont="1" applyFill="1" applyBorder="1"/>
    <xf numFmtId="0" fontId="161" fillId="0" borderId="46" xfId="0" applyFont="1" applyFill="1" applyBorder="1"/>
    <xf numFmtId="0" fontId="161" fillId="0" borderId="130" xfId="0" applyFont="1" applyFill="1" applyBorder="1"/>
    <xf numFmtId="0" fontId="110" fillId="0" borderId="130" xfId="0" applyFont="1" applyFill="1" applyBorder="1"/>
    <xf numFmtId="0" fontId="164" fillId="0" borderId="59" xfId="0" applyFont="1" applyFill="1" applyBorder="1"/>
    <xf numFmtId="3" fontId="171" fillId="0" borderId="65" xfId="0" applyNumberFormat="1" applyFont="1" applyFill="1" applyBorder="1" applyAlignment="1">
      <alignment horizontal="right"/>
    </xf>
    <xf numFmtId="3" fontId="171" fillId="0" borderId="46" xfId="0" applyNumberFormat="1" applyFont="1" applyFill="1" applyBorder="1" applyAlignment="1">
      <alignment horizontal="right"/>
    </xf>
    <xf numFmtId="3" fontId="171" fillId="0" borderId="4" xfId="0" applyNumberFormat="1" applyFont="1" applyFill="1" applyBorder="1" applyAlignment="1">
      <alignment horizontal="right"/>
    </xf>
    <xf numFmtId="3" fontId="171" fillId="0" borderId="45" xfId="0" applyNumberFormat="1" applyFont="1" applyFill="1" applyBorder="1" applyAlignment="1">
      <alignment horizontal="right"/>
    </xf>
    <xf numFmtId="4" fontId="6" fillId="78" borderId="386" xfId="568" applyNumberFormat="1" applyFill="1" applyBorder="1" applyAlignment="1"/>
    <xf numFmtId="0" fontId="7" fillId="79" borderId="180" xfId="568" applyFont="1" applyFill="1" applyBorder="1" applyAlignment="1"/>
    <xf numFmtId="4" fontId="105" fillId="79" borderId="61" xfId="568" applyNumberFormat="1" applyFont="1" applyFill="1" applyBorder="1" applyAlignment="1"/>
    <xf numFmtId="4" fontId="6" fillId="78" borderId="190" xfId="568" applyNumberFormat="1" applyFont="1" applyFill="1" applyBorder="1" applyAlignment="1"/>
    <xf numFmtId="4" fontId="6" fillId="78" borderId="333" xfId="568" applyNumberFormat="1" applyFont="1" applyFill="1" applyBorder="1" applyAlignment="1"/>
    <xf numFmtId="0" fontId="6" fillId="78" borderId="59" xfId="568" applyFill="1" applyBorder="1" applyAlignment="1">
      <alignment vertical="top"/>
    </xf>
    <xf numFmtId="0" fontId="6" fillId="78" borderId="10" xfId="568" applyFill="1" applyBorder="1" applyAlignment="1"/>
    <xf numFmtId="0" fontId="7" fillId="79" borderId="61" xfId="568" applyFont="1" applyFill="1" applyBorder="1" applyAlignment="1"/>
    <xf numFmtId="4" fontId="6" fillId="78" borderId="320" xfId="568" applyNumberFormat="1" applyFont="1" applyFill="1" applyBorder="1" applyAlignment="1"/>
    <xf numFmtId="0" fontId="164" fillId="0" borderId="347" xfId="0" applyFont="1" applyFill="1" applyBorder="1"/>
    <xf numFmtId="0" fontId="171" fillId="0" borderId="349" xfId="0" applyFont="1" applyFill="1" applyBorder="1"/>
    <xf numFmtId="4" fontId="171" fillId="0" borderId="62" xfId="0" applyNumberFormat="1" applyFont="1" applyFill="1" applyBorder="1"/>
    <xf numFmtId="4" fontId="171" fillId="0" borderId="10" xfId="0" applyNumberFormat="1" applyFont="1" applyFill="1" applyBorder="1"/>
    <xf numFmtId="4" fontId="171" fillId="0" borderId="347" xfId="0" applyNumberFormat="1" applyFont="1" applyFill="1" applyBorder="1"/>
    <xf numFmtId="0" fontId="164" fillId="0" borderId="405" xfId="0" applyFont="1" applyFill="1" applyBorder="1"/>
    <xf numFmtId="3" fontId="176" fillId="33" borderId="3" xfId="0" applyNumberFormat="1" applyFont="1" applyFill="1" applyBorder="1" applyAlignment="1">
      <alignment horizontal="center"/>
    </xf>
    <xf numFmtId="3" fontId="176" fillId="33" borderId="10" xfId="0" applyNumberFormat="1" applyFont="1" applyFill="1" applyBorder="1" applyAlignment="1">
      <alignment horizontal="center"/>
    </xf>
    <xf numFmtId="3" fontId="185" fillId="0" borderId="0" xfId="0" applyNumberFormat="1" applyFont="1" applyFill="1" applyBorder="1" applyAlignment="1">
      <alignment horizontal="right"/>
    </xf>
    <xf numFmtId="4" fontId="185" fillId="0" borderId="0" xfId="0" applyNumberFormat="1" applyFont="1" applyFill="1" applyBorder="1" applyAlignment="1">
      <alignment horizontal="right"/>
    </xf>
    <xf numFmtId="4" fontId="167" fillId="0" borderId="0" xfId="0" applyNumberFormat="1" applyFont="1"/>
    <xf numFmtId="4" fontId="185" fillId="0" borderId="0" xfId="0" applyNumberFormat="1" applyFont="1"/>
    <xf numFmtId="0" fontId="164" fillId="0" borderId="5" xfId="0" applyFont="1" applyFill="1" applyBorder="1" applyAlignment="1">
      <alignment horizontal="right" vertical="center"/>
    </xf>
    <xf numFmtId="0" fontId="164" fillId="0" borderId="59" xfId="0" applyFont="1" applyFill="1" applyBorder="1" applyAlignment="1">
      <alignment horizontal="right" vertical="center"/>
    </xf>
    <xf numFmtId="0" fontId="161" fillId="0" borderId="348" xfId="0" applyFont="1" applyFill="1" applyBorder="1"/>
    <xf numFmtId="0" fontId="161" fillId="0" borderId="43" xfId="55" applyFont="1" applyBorder="1" applyAlignment="1" applyProtection="1">
      <protection hidden="1"/>
    </xf>
    <xf numFmtId="0" fontId="161" fillId="0" borderId="82" xfId="55" applyFont="1" applyBorder="1" applyAlignment="1" applyProtection="1">
      <protection hidden="1"/>
    </xf>
    <xf numFmtId="0" fontId="161" fillId="0" borderId="83" xfId="55" applyFont="1" applyBorder="1" applyAlignment="1" applyProtection="1">
      <protection hidden="1"/>
    </xf>
    <xf numFmtId="0" fontId="176" fillId="0" borderId="0" xfId="0" applyFont="1" applyAlignment="1">
      <alignment horizontal="center"/>
    </xf>
    <xf numFmtId="4" fontId="176" fillId="0" borderId="0" xfId="0" applyNumberFormat="1" applyFont="1" applyAlignment="1">
      <alignment horizontal="center"/>
    </xf>
    <xf numFmtId="0" fontId="164" fillId="0" borderId="59" xfId="0" applyFont="1" applyFill="1" applyBorder="1" applyAlignment="1">
      <alignment horizontal="center" vertical="center"/>
    </xf>
    <xf numFmtId="0" fontId="6" fillId="0" borderId="333" xfId="0" applyFont="1" applyBorder="1" applyAlignment="1">
      <alignment vertical="top"/>
    </xf>
    <xf numFmtId="0" fontId="6" fillId="0" borderId="383" xfId="0" applyFont="1" applyBorder="1" applyAlignment="1">
      <alignment vertical="top"/>
    </xf>
    <xf numFmtId="0" fontId="47" fillId="0" borderId="406" xfId="0" applyFont="1" applyBorder="1" applyAlignment="1">
      <alignment horizontal="center" vertical="center"/>
    </xf>
    <xf numFmtId="0" fontId="47" fillId="0" borderId="407" xfId="0" applyFont="1" applyBorder="1" applyAlignment="1">
      <alignment horizontal="center" vertical="center" wrapText="1"/>
    </xf>
    <xf numFmtId="0" fontId="47" fillId="0" borderId="408" xfId="0" applyFont="1" applyBorder="1" applyAlignment="1">
      <alignment horizontal="center" vertical="center" wrapText="1"/>
    </xf>
    <xf numFmtId="0" fontId="21" fillId="0" borderId="0" xfId="0" applyFont="1" applyBorder="1" applyAlignment="1">
      <alignment horizontal="right"/>
    </xf>
    <xf numFmtId="0" fontId="55" fillId="0" borderId="85" xfId="0" applyFont="1" applyBorder="1" applyAlignment="1">
      <alignment horizontal="right"/>
    </xf>
    <xf numFmtId="172" fontId="23" fillId="0" borderId="0" xfId="0" applyNumberFormat="1" applyFont="1" applyBorder="1"/>
    <xf numFmtId="4" fontId="10" fillId="0" borderId="409" xfId="0" applyNumberFormat="1" applyFont="1" applyBorder="1"/>
    <xf numFmtId="0" fontId="12" fillId="34" borderId="7" xfId="49" applyFont="1" applyFill="1" applyBorder="1"/>
    <xf numFmtId="0" fontId="13" fillId="34" borderId="8" xfId="49" applyFont="1" applyFill="1" applyBorder="1"/>
    <xf numFmtId="0" fontId="13" fillId="34" borderId="203" xfId="49" applyFont="1" applyFill="1" applyBorder="1" applyAlignment="1">
      <alignment horizontal="right"/>
    </xf>
    <xf numFmtId="0" fontId="7" fillId="34" borderId="8" xfId="49" applyFont="1" applyFill="1" applyBorder="1" applyAlignment="1">
      <alignment horizontal="center"/>
    </xf>
    <xf numFmtId="0" fontId="7" fillId="34" borderId="9" xfId="49" applyFont="1" applyFill="1" applyBorder="1" applyAlignment="1">
      <alignment horizontal="center"/>
    </xf>
    <xf numFmtId="0" fontId="13" fillId="34" borderId="42" xfId="49" applyFont="1" applyFill="1" applyBorder="1"/>
    <xf numFmtId="0" fontId="13" fillId="34" borderId="7" xfId="49" applyFont="1" applyFill="1" applyBorder="1" applyAlignment="1">
      <alignment horizontal="center"/>
    </xf>
    <xf numFmtId="0" fontId="13" fillId="34" borderId="9" xfId="49" applyFont="1" applyFill="1" applyBorder="1" applyAlignment="1">
      <alignment horizontal="center"/>
    </xf>
    <xf numFmtId="0" fontId="78" fillId="34" borderId="411" xfId="49" applyFont="1" applyFill="1" applyBorder="1"/>
    <xf numFmtId="0" fontId="14" fillId="34" borderId="44" xfId="49" applyFont="1" applyFill="1" applyBorder="1"/>
    <xf numFmtId="0" fontId="14" fillId="34" borderId="294" xfId="49" applyFont="1" applyFill="1" applyBorder="1" applyAlignment="1">
      <alignment horizontal="right"/>
    </xf>
    <xf numFmtId="0" fontId="14" fillId="34" borderId="44" xfId="49" applyFont="1" applyFill="1" applyBorder="1" applyAlignment="1">
      <alignment horizontal="center" vertical="center" wrapText="1"/>
    </xf>
    <xf numFmtId="0" fontId="14" fillId="34" borderId="45" xfId="49" applyFont="1" applyFill="1" applyBorder="1" applyAlignment="1">
      <alignment horizontal="center" vertical="center" wrapText="1"/>
    </xf>
    <xf numFmtId="0" fontId="14" fillId="34" borderId="6" xfId="49" applyFont="1" applyFill="1" applyBorder="1" applyAlignment="1">
      <alignment horizontal="center" vertical="center"/>
    </xf>
    <xf numFmtId="0" fontId="14" fillId="34" borderId="0" xfId="49" applyFont="1" applyFill="1" applyAlignment="1">
      <alignment horizontal="right" vertical="center" wrapText="1"/>
    </xf>
    <xf numFmtId="0" fontId="14" fillId="34" borderId="185" xfId="49" applyFont="1" applyFill="1" applyBorder="1" applyAlignment="1">
      <alignment horizontal="center" vertical="center" wrapText="1"/>
    </xf>
    <xf numFmtId="0" fontId="14" fillId="34" borderId="185" xfId="49" applyFont="1" applyFill="1" applyBorder="1" applyAlignment="1">
      <alignment horizontal="center" vertical="center"/>
    </xf>
    <xf numFmtId="0" fontId="14" fillId="34" borderId="45" xfId="49" applyFont="1" applyFill="1" applyBorder="1" applyAlignment="1">
      <alignment horizontal="center" vertical="center"/>
    </xf>
    <xf numFmtId="0" fontId="8" fillId="34" borderId="116" xfId="49" applyFont="1" applyFill="1" applyBorder="1"/>
    <xf numFmtId="0" fontId="14" fillId="34" borderId="117" xfId="49" applyFont="1" applyFill="1" applyBorder="1"/>
    <xf numFmtId="0" fontId="32" fillId="34" borderId="412" xfId="49" applyFont="1" applyFill="1" applyBorder="1" applyAlignment="1">
      <alignment horizontal="right"/>
    </xf>
    <xf numFmtId="0" fontId="32" fillId="34" borderId="116" xfId="49" applyFont="1" applyFill="1" applyBorder="1" applyAlignment="1">
      <alignment horizontal="center"/>
    </xf>
    <xf numFmtId="0" fontId="32" fillId="34" borderId="375" xfId="49" applyFont="1" applyFill="1" applyBorder="1" applyAlignment="1">
      <alignment horizontal="center"/>
    </xf>
    <xf numFmtId="0" fontId="40" fillId="34" borderId="412" xfId="49" applyFont="1" applyFill="1" applyBorder="1" applyAlignment="1">
      <alignment horizontal="center"/>
    </xf>
    <xf numFmtId="0" fontId="40" fillId="34" borderId="0" xfId="49" applyFont="1" applyFill="1" applyBorder="1" applyAlignment="1">
      <alignment horizontal="center"/>
    </xf>
    <xf numFmtId="0" fontId="32" fillId="34" borderId="413" xfId="49" applyFont="1" applyFill="1" applyBorder="1" applyAlignment="1">
      <alignment horizontal="center"/>
    </xf>
    <xf numFmtId="0" fontId="32" fillId="34" borderId="414" xfId="49" applyFont="1" applyFill="1" applyBorder="1" applyAlignment="1">
      <alignment horizontal="center"/>
    </xf>
    <xf numFmtId="0" fontId="32" fillId="34" borderId="415" xfId="49" applyFont="1" applyFill="1" applyBorder="1" applyAlignment="1">
      <alignment horizontal="center"/>
    </xf>
    <xf numFmtId="0" fontId="77" fillId="34" borderId="163" xfId="49" applyFont="1" applyFill="1" applyBorder="1"/>
    <xf numFmtId="0" fontId="77" fillId="34" borderId="136" xfId="49" applyFont="1" applyFill="1" applyBorder="1"/>
    <xf numFmtId="0" fontId="39" fillId="34" borderId="136" xfId="49" applyFont="1" applyFill="1" applyBorder="1"/>
    <xf numFmtId="0" fontId="39" fillId="34" borderId="142" xfId="49" applyFont="1" applyFill="1" applyBorder="1" applyAlignment="1">
      <alignment horizontal="right"/>
    </xf>
    <xf numFmtId="0" fontId="39" fillId="34" borderId="163" xfId="49" applyFont="1" applyFill="1" applyBorder="1" applyAlignment="1">
      <alignment horizontal="center"/>
    </xf>
    <xf numFmtId="0" fontId="39" fillId="34" borderId="285" xfId="49" applyFont="1" applyFill="1" applyBorder="1" applyAlignment="1">
      <alignment horizontal="center"/>
    </xf>
    <xf numFmtId="0" fontId="32" fillId="34" borderId="142" xfId="49" applyFont="1" applyFill="1" applyBorder="1" applyAlignment="1">
      <alignment horizontal="center"/>
    </xf>
    <xf numFmtId="0" fontId="32" fillId="34" borderId="0" xfId="49" applyFont="1" applyFill="1" applyBorder="1" applyAlignment="1">
      <alignment horizontal="center"/>
    </xf>
    <xf numFmtId="0" fontId="32" fillId="34" borderId="286" xfId="49" applyFont="1" applyFill="1" applyBorder="1" applyAlignment="1">
      <alignment horizontal="center" vertical="center"/>
    </xf>
    <xf numFmtId="0" fontId="32" fillId="34" borderId="139" xfId="49" applyFont="1" applyFill="1" applyBorder="1" applyAlignment="1">
      <alignment horizontal="center" vertical="center"/>
    </xf>
    <xf numFmtId="0" fontId="32" fillId="34" borderId="416" xfId="49" applyFont="1" applyFill="1" applyBorder="1" applyAlignment="1">
      <alignment horizontal="center" vertical="center"/>
    </xf>
    <xf numFmtId="0" fontId="32" fillId="34" borderId="163" xfId="49" applyFont="1" applyFill="1" applyBorder="1"/>
    <xf numFmtId="0" fontId="91" fillId="34" borderId="136" xfId="49" applyFont="1" applyFill="1" applyBorder="1"/>
    <xf numFmtId="170" fontId="32" fillId="34" borderId="142" xfId="49" applyNumberFormat="1" applyFont="1" applyFill="1" applyBorder="1" applyAlignment="1">
      <alignment horizontal="center"/>
    </xf>
    <xf numFmtId="170" fontId="32" fillId="34" borderId="0" xfId="49" applyNumberFormat="1" applyFont="1" applyFill="1" applyBorder="1" applyAlignment="1">
      <alignment horizontal="center"/>
    </xf>
    <xf numFmtId="172" fontId="39" fillId="34" borderId="136" xfId="49" applyNumberFormat="1" applyFont="1" applyFill="1" applyBorder="1"/>
    <xf numFmtId="0" fontId="32" fillId="34" borderId="142" xfId="49" applyFont="1" applyFill="1" applyBorder="1" applyAlignment="1">
      <alignment horizontal="right"/>
    </xf>
    <xf numFmtId="0" fontId="32" fillId="34" borderId="163" xfId="49" applyFont="1" applyFill="1" applyBorder="1" applyAlignment="1">
      <alignment horizontal="center"/>
    </xf>
    <xf numFmtId="0" fontId="32" fillId="34" borderId="285" xfId="49" applyFont="1" applyFill="1" applyBorder="1" applyAlignment="1">
      <alignment horizontal="center"/>
    </xf>
    <xf numFmtId="0" fontId="32" fillId="34" borderId="136" xfId="49" applyFont="1" applyFill="1" applyBorder="1"/>
    <xf numFmtId="172" fontId="32" fillId="34" borderId="136" xfId="49" applyNumberFormat="1" applyFont="1" applyFill="1" applyBorder="1"/>
    <xf numFmtId="172" fontId="14" fillId="34" borderId="136" xfId="49" applyNumberFormat="1" applyFont="1" applyFill="1" applyBorder="1"/>
    <xf numFmtId="172" fontId="32" fillId="34" borderId="136" xfId="49" applyNumberFormat="1" applyFont="1" applyFill="1" applyBorder="1" applyAlignment="1">
      <alignment horizontal="right"/>
    </xf>
    <xf numFmtId="172" fontId="41" fillId="34" borderId="136" xfId="49" applyNumberFormat="1" applyFont="1" applyFill="1" applyBorder="1"/>
    <xf numFmtId="0" fontId="38" fillId="34" borderId="285" xfId="49" applyFont="1" applyFill="1" applyBorder="1" applyAlignment="1">
      <alignment horizontal="center"/>
    </xf>
    <xf numFmtId="171" fontId="6" fillId="34" borderId="286" xfId="49" applyNumberFormat="1" applyFont="1" applyFill="1" applyBorder="1" applyAlignment="1">
      <alignment horizontal="center"/>
    </xf>
    <xf numFmtId="171" fontId="6" fillId="34" borderId="139" xfId="49" applyNumberFormat="1" applyFont="1" applyFill="1" applyBorder="1" applyAlignment="1">
      <alignment horizontal="center"/>
    </xf>
    <xf numFmtId="0" fontId="6" fillId="34" borderId="139" xfId="49" applyFont="1" applyFill="1" applyBorder="1" applyAlignment="1">
      <alignment horizontal="center"/>
    </xf>
    <xf numFmtId="0" fontId="6" fillId="34" borderId="416" xfId="49" applyFont="1" applyFill="1" applyBorder="1" applyAlignment="1">
      <alignment horizontal="center"/>
    </xf>
    <xf numFmtId="172" fontId="32" fillId="34" borderId="13" xfId="1742" applyNumberFormat="1" applyFont="1" applyFill="1" applyBorder="1" applyAlignment="1">
      <alignment horizontal="right"/>
    </xf>
    <xf numFmtId="172" fontId="32" fillId="34" borderId="142" xfId="49" applyNumberFormat="1" applyFont="1" applyFill="1" applyBorder="1" applyAlignment="1">
      <alignment horizontal="right"/>
    </xf>
    <xf numFmtId="172" fontId="38" fillId="34" borderId="285" xfId="49" applyNumberFormat="1" applyFont="1" applyFill="1" applyBorder="1" applyAlignment="1">
      <alignment horizontal="center"/>
    </xf>
    <xf numFmtId="172" fontId="32" fillId="34" borderId="142" xfId="49" applyNumberFormat="1" applyFont="1" applyFill="1" applyBorder="1" applyAlignment="1">
      <alignment horizontal="center"/>
    </xf>
    <xf numFmtId="172" fontId="32" fillId="34" borderId="0" xfId="49" applyNumberFormat="1" applyFont="1" applyFill="1" applyBorder="1" applyAlignment="1">
      <alignment horizontal="center"/>
    </xf>
    <xf numFmtId="4" fontId="6" fillId="34" borderId="286" xfId="49" applyNumberFormat="1" applyFont="1" applyFill="1" applyBorder="1" applyAlignment="1">
      <alignment horizontal="center"/>
    </xf>
    <xf numFmtId="4" fontId="6" fillId="34" borderId="139" xfId="49" applyNumberFormat="1" applyFont="1" applyFill="1" applyBorder="1" applyAlignment="1">
      <alignment horizontal="center"/>
    </xf>
    <xf numFmtId="4" fontId="6" fillId="34" borderId="416" xfId="49" applyNumberFormat="1" applyFont="1" applyFill="1" applyBorder="1" applyAlignment="1">
      <alignment horizontal="center"/>
    </xf>
    <xf numFmtId="170" fontId="32" fillId="34" borderId="142" xfId="7" applyNumberFormat="1" applyFont="1" applyFill="1" applyBorder="1" applyAlignment="1" applyProtection="1">
      <alignment horizontal="center"/>
    </xf>
    <xf numFmtId="170" fontId="32" fillId="34" borderId="0" xfId="7" applyNumberFormat="1" applyFont="1" applyFill="1" applyBorder="1" applyAlignment="1" applyProtection="1">
      <alignment horizontal="center"/>
    </xf>
    <xf numFmtId="177" fontId="110" fillId="34" borderId="286" xfId="49" applyNumberFormat="1" applyFont="1" applyFill="1" applyBorder="1" applyAlignment="1">
      <alignment horizontal="center"/>
    </xf>
    <xf numFmtId="177" fontId="110" fillId="34" borderId="139" xfId="49" applyNumberFormat="1" applyFont="1" applyFill="1" applyBorder="1" applyAlignment="1">
      <alignment horizontal="center"/>
    </xf>
    <xf numFmtId="177" fontId="110" fillId="34" borderId="416" xfId="49" applyNumberFormat="1" applyFont="1" applyFill="1" applyBorder="1" applyAlignment="1">
      <alignment horizontal="center"/>
    </xf>
    <xf numFmtId="177" fontId="6" fillId="34" borderId="286" xfId="49" applyNumberFormat="1" applyFont="1" applyFill="1" applyBorder="1" applyAlignment="1">
      <alignment horizontal="center"/>
    </xf>
    <xf numFmtId="177" fontId="6" fillId="34" borderId="139" xfId="49" applyNumberFormat="1" applyFont="1" applyFill="1" applyBorder="1" applyAlignment="1">
      <alignment horizontal="center"/>
    </xf>
    <xf numFmtId="177" fontId="6" fillId="34" borderId="416" xfId="49" applyNumberFormat="1" applyFont="1" applyFill="1" applyBorder="1" applyAlignment="1">
      <alignment horizontal="center"/>
    </xf>
    <xf numFmtId="0" fontId="38" fillId="34" borderId="142" xfId="49" applyFont="1" applyFill="1" applyBorder="1" applyAlignment="1">
      <alignment horizontal="right"/>
    </xf>
    <xf numFmtId="172" fontId="38" fillId="34" borderId="136" xfId="49" applyNumberFormat="1" applyFont="1" applyFill="1" applyBorder="1" applyAlignment="1">
      <alignment horizontal="right"/>
    </xf>
    <xf numFmtId="0" fontId="39" fillId="34" borderId="0" xfId="49" applyFont="1" applyFill="1" applyBorder="1" applyAlignment="1">
      <alignment horizontal="center"/>
    </xf>
    <xf numFmtId="0" fontId="6" fillId="34" borderId="286" xfId="49" applyFont="1" applyFill="1" applyBorder="1" applyAlignment="1">
      <alignment horizontal="right"/>
    </xf>
    <xf numFmtId="0" fontId="6" fillId="34" borderId="139" xfId="49" applyFont="1" applyFill="1" applyBorder="1" applyAlignment="1">
      <alignment horizontal="right"/>
    </xf>
    <xf numFmtId="0" fontId="6" fillId="34" borderId="416" xfId="49" applyFont="1" applyFill="1" applyBorder="1" applyAlignment="1">
      <alignment horizontal="right"/>
    </xf>
    <xf numFmtId="0" fontId="91" fillId="34" borderId="136" xfId="49" applyFont="1" applyFill="1" applyBorder="1" applyAlignment="1">
      <alignment horizontal="left"/>
    </xf>
    <xf numFmtId="0" fontId="39" fillId="34" borderId="136" xfId="49" applyFont="1" applyFill="1" applyBorder="1" applyAlignment="1">
      <alignment horizontal="left"/>
    </xf>
    <xf numFmtId="177" fontId="6" fillId="34" borderId="417" xfId="49" applyNumberFormat="1" applyFont="1" applyFill="1" applyBorder="1" applyAlignment="1">
      <alignment horizontal="center"/>
    </xf>
    <xf numFmtId="177" fontId="6" fillId="34" borderId="174" xfId="49" applyNumberFormat="1" applyFont="1" applyFill="1" applyBorder="1" applyAlignment="1">
      <alignment horizontal="center"/>
    </xf>
    <xf numFmtId="177" fontId="6" fillId="34" borderId="418" xfId="49" applyNumberFormat="1" applyFont="1" applyFill="1" applyBorder="1" applyAlignment="1">
      <alignment horizontal="center"/>
    </xf>
    <xf numFmtId="0" fontId="14" fillId="34" borderId="142" xfId="49" applyFont="1" applyFill="1" applyBorder="1" applyAlignment="1">
      <alignment horizontal="center"/>
    </xf>
    <xf numFmtId="0" fontId="14" fillId="34" borderId="0" xfId="49" applyFont="1" applyFill="1" applyBorder="1" applyAlignment="1">
      <alignment horizontal="center"/>
    </xf>
    <xf numFmtId="0" fontId="39" fillId="34" borderId="119" xfId="49" applyFont="1" applyFill="1" applyBorder="1"/>
    <xf numFmtId="0" fontId="91" fillId="34" borderId="119" xfId="49" applyFont="1" applyFill="1" applyBorder="1"/>
    <xf numFmtId="0" fontId="38" fillId="34" borderId="419" xfId="49" applyFont="1" applyFill="1" applyBorder="1" applyAlignment="1">
      <alignment horizontal="right"/>
    </xf>
    <xf numFmtId="0" fontId="38" fillId="34" borderId="118" xfId="49" applyFont="1" applyFill="1" applyBorder="1" applyAlignment="1">
      <alignment horizontal="center"/>
    </xf>
    <xf numFmtId="0" fontId="38" fillId="34" borderId="420" xfId="49" applyFont="1" applyFill="1" applyBorder="1" applyAlignment="1">
      <alignment horizontal="center"/>
    </xf>
    <xf numFmtId="170" fontId="32" fillId="34" borderId="419" xfId="7" applyNumberFormat="1" applyFont="1" applyFill="1" applyBorder="1" applyAlignment="1" applyProtection="1">
      <alignment horizontal="center"/>
    </xf>
    <xf numFmtId="171" fontId="6" fillId="34" borderId="417" xfId="49" applyNumberFormat="1" applyFont="1" applyFill="1" applyBorder="1" applyAlignment="1">
      <alignment horizontal="center"/>
    </xf>
    <xf numFmtId="171" fontId="6" fillId="34" borderId="174" xfId="49" applyNumberFormat="1" applyFont="1" applyFill="1" applyBorder="1" applyAlignment="1">
      <alignment horizontal="center"/>
    </xf>
    <xf numFmtId="171" fontId="6" fillId="34" borderId="418" xfId="49" applyNumberFormat="1" applyFont="1" applyFill="1" applyBorder="1" applyAlignment="1">
      <alignment horizontal="center"/>
    </xf>
    <xf numFmtId="0" fontId="92" fillId="34" borderId="136" xfId="49" applyFont="1" applyFill="1" applyBorder="1"/>
    <xf numFmtId="0" fontId="92" fillId="34" borderId="119" xfId="49" applyFont="1" applyFill="1" applyBorder="1"/>
    <xf numFmtId="0" fontId="41" fillId="34" borderId="119" xfId="49" applyFont="1" applyFill="1" applyBorder="1"/>
    <xf numFmtId="0" fontId="8" fillId="34" borderId="163" xfId="49" applyFont="1" applyFill="1" applyBorder="1"/>
    <xf numFmtId="0" fontId="32" fillId="34" borderId="419" xfId="49" applyFont="1" applyFill="1" applyBorder="1" applyAlignment="1">
      <alignment horizontal="right"/>
    </xf>
    <xf numFmtId="0" fontId="32" fillId="34" borderId="118" xfId="49" applyFont="1" applyFill="1" applyBorder="1" applyAlignment="1">
      <alignment horizontal="center"/>
    </xf>
    <xf numFmtId="0" fontId="32" fillId="34" borderId="420" xfId="49" applyFont="1" applyFill="1" applyBorder="1" applyAlignment="1">
      <alignment horizontal="center"/>
    </xf>
    <xf numFmtId="0" fontId="14" fillId="34" borderId="419" xfId="49" applyFont="1" applyFill="1" applyBorder="1" applyAlignment="1">
      <alignment horizontal="center"/>
    </xf>
    <xf numFmtId="0" fontId="6" fillId="34" borderId="417" xfId="49" applyFont="1" applyFill="1" applyBorder="1" applyAlignment="1">
      <alignment horizontal="right"/>
    </xf>
    <xf numFmtId="172" fontId="6" fillId="34" borderId="174" xfId="49" applyNumberFormat="1" applyFont="1" applyFill="1" applyBorder="1" applyAlignment="1">
      <alignment horizontal="right"/>
    </xf>
    <xf numFmtId="0" fontId="6" fillId="34" borderId="174" xfId="49" applyFont="1" applyFill="1" applyBorder="1" applyAlignment="1">
      <alignment horizontal="right"/>
    </xf>
    <xf numFmtId="0" fontId="6" fillId="34" borderId="418" xfId="49" applyFont="1" applyFill="1" applyBorder="1" applyAlignment="1">
      <alignment horizontal="right"/>
    </xf>
    <xf numFmtId="0" fontId="32" fillId="34" borderId="118" xfId="49" applyFont="1" applyFill="1" applyBorder="1"/>
    <xf numFmtId="172" fontId="32" fillId="34" borderId="136" xfId="49" applyNumberFormat="1" applyFont="1" applyFill="1" applyBorder="1" applyAlignment="1"/>
    <xf numFmtId="177" fontId="108" fillId="34" borderId="286" xfId="49" applyNumberFormat="1" applyFont="1" applyFill="1" applyBorder="1" applyAlignment="1">
      <alignment horizontal="center"/>
    </xf>
    <xf numFmtId="177" fontId="108" fillId="34" borderId="139" xfId="49" applyNumberFormat="1" applyFont="1" applyFill="1" applyBorder="1" applyAlignment="1">
      <alignment horizontal="center"/>
    </xf>
    <xf numFmtId="172" fontId="32" fillId="34" borderId="119" xfId="49" applyNumberFormat="1" applyFont="1" applyFill="1" applyBorder="1" applyAlignment="1"/>
    <xf numFmtId="0" fontId="32" fillId="34" borderId="119" xfId="49" applyFont="1" applyFill="1" applyBorder="1" applyAlignment="1">
      <alignment horizontal="right"/>
    </xf>
    <xf numFmtId="0" fontId="32" fillId="34" borderId="417" xfId="49" applyFont="1" applyFill="1" applyBorder="1" applyAlignment="1">
      <alignment horizontal="right"/>
    </xf>
    <xf numFmtId="172" fontId="32" fillId="34" borderId="174" xfId="49" applyNumberFormat="1" applyFont="1" applyFill="1" applyBorder="1" applyAlignment="1">
      <alignment horizontal="right"/>
    </xf>
    <xf numFmtId="0" fontId="32" fillId="34" borderId="174" xfId="49" applyFont="1" applyFill="1" applyBorder="1" applyAlignment="1">
      <alignment horizontal="right"/>
    </xf>
    <xf numFmtId="0" fontId="32" fillId="34" borderId="418" xfId="49" applyFont="1" applyFill="1" applyBorder="1" applyAlignment="1">
      <alignment horizontal="right"/>
    </xf>
    <xf numFmtId="0" fontId="32" fillId="34" borderId="175" xfId="49" applyFont="1" applyFill="1" applyBorder="1"/>
    <xf numFmtId="0" fontId="39" fillId="34" borderId="176" xfId="49" applyFont="1" applyFill="1" applyBorder="1"/>
    <xf numFmtId="0" fontId="32" fillId="34" borderId="421" xfId="49" applyFont="1" applyFill="1" applyBorder="1" applyAlignment="1">
      <alignment horizontal="right"/>
    </xf>
    <xf numFmtId="0" fontId="32" fillId="34" borderId="175" xfId="49" applyFont="1" applyFill="1" applyBorder="1" applyAlignment="1">
      <alignment horizontal="center"/>
    </xf>
    <xf numFmtId="171" fontId="32" fillId="34" borderId="422" xfId="49" applyNumberFormat="1" applyFont="1" applyFill="1" applyBorder="1" applyAlignment="1">
      <alignment horizontal="right"/>
    </xf>
    <xf numFmtId="171" fontId="32" fillId="34" borderId="423" xfId="49" applyNumberFormat="1" applyFont="1" applyFill="1" applyBorder="1" applyAlignment="1">
      <alignment horizontal="right"/>
    </xf>
    <xf numFmtId="171" fontId="32" fillId="34" borderId="424" xfId="49" applyNumberFormat="1" applyFont="1" applyFill="1" applyBorder="1" applyAlignment="1">
      <alignment horizontal="right"/>
    </xf>
    <xf numFmtId="0" fontId="24" fillId="79" borderId="46" xfId="568" applyFont="1" applyFill="1" applyBorder="1"/>
    <xf numFmtId="4" fontId="0" fillId="0" borderId="410" xfId="0" applyNumberFormat="1" applyBorder="1"/>
    <xf numFmtId="0" fontId="6" fillId="0" borderId="0" xfId="0" applyFont="1" applyBorder="1" applyAlignment="1">
      <alignment horizontal="right"/>
    </xf>
    <xf numFmtId="171" fontId="0" fillId="0" borderId="410" xfId="0" applyNumberFormat="1" applyBorder="1"/>
    <xf numFmtId="0" fontId="0" fillId="0" borderId="7" xfId="0" applyBorder="1"/>
    <xf numFmtId="0" fontId="0" fillId="0" borderId="410" xfId="0" applyBorder="1"/>
    <xf numFmtId="3" fontId="0" fillId="0" borderId="410" xfId="0" applyNumberFormat="1" applyBorder="1"/>
    <xf numFmtId="172" fontId="56" fillId="0" borderId="410" xfId="0" applyNumberFormat="1" applyFont="1" applyFill="1" applyBorder="1"/>
    <xf numFmtId="172" fontId="0" fillId="0" borderId="410" xfId="0" applyNumberFormat="1" applyBorder="1"/>
    <xf numFmtId="0" fontId="0" fillId="0" borderId="3" xfId="0" applyFill="1" applyBorder="1"/>
    <xf numFmtId="0" fontId="32" fillId="0" borderId="44" xfId="0" applyFont="1" applyBorder="1" applyAlignment="1">
      <alignment horizontal="right"/>
    </xf>
    <xf numFmtId="2" fontId="22" fillId="0" borderId="0" xfId="0" applyNumberFormat="1" applyFont="1" applyBorder="1"/>
    <xf numFmtId="2" fontId="22" fillId="0" borderId="410" xfId="0" applyNumberFormat="1" applyFont="1" applyBorder="1"/>
    <xf numFmtId="0" fontId="24" fillId="99" borderId="130" xfId="1775" applyFont="1" applyFill="1" applyBorder="1" applyAlignment="1">
      <alignment horizontal="center" vertical="center"/>
    </xf>
    <xf numFmtId="0" fontId="0" fillId="99" borderId="64" xfId="0" applyFill="1" applyBorder="1" applyAlignment="1">
      <alignment vertical="center"/>
    </xf>
    <xf numFmtId="0" fontId="19" fillId="99" borderId="272" xfId="1775" applyFont="1" applyFill="1" applyBorder="1" applyAlignment="1">
      <alignment horizontal="center" vertical="center" wrapText="1"/>
    </xf>
    <xf numFmtId="0" fontId="19" fillId="99" borderId="269" xfId="1775" applyFont="1" applyFill="1" applyBorder="1" applyAlignment="1">
      <alignment horizontal="center" vertical="center" wrapText="1"/>
    </xf>
    <xf numFmtId="0" fontId="19" fillId="99" borderId="76" xfId="1775" applyFont="1" applyFill="1" applyBorder="1" applyAlignment="1">
      <alignment horizontal="center" vertical="center" wrapText="1"/>
    </xf>
    <xf numFmtId="0" fontId="19" fillId="99" borderId="329" xfId="1775" applyFont="1" applyFill="1" applyBorder="1" applyAlignment="1">
      <alignment horizontal="center" vertical="center" wrapText="1"/>
    </xf>
    <xf numFmtId="0" fontId="19" fillId="99" borderId="284" xfId="1775" applyFont="1" applyFill="1" applyBorder="1" applyAlignment="1">
      <alignment horizontal="center" vertical="center" wrapText="1"/>
    </xf>
    <xf numFmtId="0" fontId="19" fillId="99" borderId="81" xfId="1775" applyFont="1" applyFill="1" applyBorder="1" applyAlignment="1">
      <alignment horizontal="center" vertical="center" wrapText="1"/>
    </xf>
    <xf numFmtId="0" fontId="19" fillId="99" borderId="311" xfId="1775" applyFont="1" applyFill="1" applyBorder="1" applyAlignment="1">
      <alignment horizontal="center" vertical="center" wrapText="1"/>
    </xf>
    <xf numFmtId="0" fontId="161" fillId="106" borderId="7" xfId="1775" applyFont="1" applyFill="1" applyBorder="1"/>
    <xf numFmtId="0" fontId="110" fillId="106" borderId="8" xfId="1775" applyFont="1" applyFill="1" applyBorder="1"/>
    <xf numFmtId="0" fontId="110" fillId="106" borderId="409" xfId="1775" applyFont="1" applyFill="1" applyBorder="1" applyAlignment="1">
      <alignment horizontal="right"/>
    </xf>
    <xf numFmtId="0" fontId="110" fillId="106" borderId="0" xfId="1775" applyFont="1" applyFill="1" applyBorder="1"/>
    <xf numFmtId="0" fontId="6" fillId="106" borderId="409" xfId="1775" applyFont="1" applyFill="1" applyBorder="1" applyAlignment="1">
      <alignment horizontal="right"/>
    </xf>
    <xf numFmtId="0" fontId="6" fillId="106" borderId="0" xfId="1775" applyFont="1" applyFill="1" applyBorder="1"/>
    <xf numFmtId="0" fontId="110" fillId="106" borderId="409" xfId="1775" applyFont="1" applyFill="1" applyBorder="1"/>
    <xf numFmtId="0" fontId="161" fillId="106" borderId="409" xfId="1775" applyFont="1" applyFill="1" applyBorder="1"/>
    <xf numFmtId="0" fontId="110" fillId="106" borderId="410" xfId="1775" applyFont="1" applyFill="1" applyBorder="1"/>
    <xf numFmtId="0" fontId="175" fillId="106" borderId="0" xfId="1775" applyFont="1" applyFill="1" applyBorder="1"/>
    <xf numFmtId="0" fontId="110" fillId="106" borderId="411" xfId="1775" applyFont="1" applyFill="1" applyBorder="1"/>
    <xf numFmtId="0" fontId="110" fillId="106" borderId="44" xfId="1775" applyFont="1" applyFill="1" applyBorder="1"/>
    <xf numFmtId="0" fontId="175" fillId="106" borderId="44" xfId="1775" applyFont="1" applyFill="1" applyBorder="1"/>
    <xf numFmtId="0" fontId="24" fillId="99" borderId="65" xfId="1775" applyFont="1" applyFill="1" applyBorder="1" applyAlignment="1">
      <alignment horizontal="left" vertical="center"/>
    </xf>
    <xf numFmtId="0" fontId="0" fillId="0" borderId="409" xfId="0" applyBorder="1"/>
    <xf numFmtId="0" fontId="32" fillId="0" borderId="0" xfId="0" applyFont="1" applyBorder="1" applyAlignment="1">
      <alignment horizontal="right"/>
    </xf>
    <xf numFmtId="0" fontId="0" fillId="0" borderId="10" xfId="0" applyBorder="1"/>
    <xf numFmtId="2" fontId="22" fillId="0" borderId="10" xfId="0" applyNumberFormat="1" applyFont="1" applyBorder="1"/>
    <xf numFmtId="172" fontId="56" fillId="0" borderId="10" xfId="0" applyNumberFormat="1" applyFont="1" applyFill="1" applyBorder="1"/>
    <xf numFmtId="172" fontId="0" fillId="0" borderId="10" xfId="0" applyNumberFormat="1" applyBorder="1"/>
    <xf numFmtId="4" fontId="0" fillId="0" borderId="10" xfId="0" applyNumberFormat="1" applyBorder="1"/>
    <xf numFmtId="171" fontId="0" fillId="0" borderId="10" xfId="0" applyNumberFormat="1" applyBorder="1"/>
    <xf numFmtId="4" fontId="7" fillId="0" borderId="10" xfId="0" applyNumberFormat="1" applyFont="1" applyFill="1" applyBorder="1"/>
    <xf numFmtId="0" fontId="19" fillId="34" borderId="101" xfId="0" applyFont="1" applyFill="1" applyBorder="1" applyAlignment="1">
      <alignment horizontal="center" wrapText="1"/>
    </xf>
    <xf numFmtId="4" fontId="7" fillId="0" borderId="103" xfId="49" applyNumberFormat="1" applyFont="1" applyBorder="1" applyAlignment="1">
      <alignment horizontal="right"/>
    </xf>
    <xf numFmtId="4" fontId="7" fillId="0" borderId="426" xfId="49" applyNumberFormat="1" applyFont="1" applyBorder="1" applyAlignment="1">
      <alignment horizontal="right"/>
    </xf>
    <xf numFmtId="4" fontId="7" fillId="0" borderId="428" xfId="49" applyNumberFormat="1" applyFont="1" applyBorder="1" applyAlignment="1">
      <alignment horizontal="right"/>
    </xf>
    <xf numFmtId="4" fontId="7" fillId="0" borderId="427" xfId="49" applyNumberFormat="1" applyFont="1" applyBorder="1" applyAlignment="1">
      <alignment horizontal="right"/>
    </xf>
    <xf numFmtId="4" fontId="7" fillId="78" borderId="244" xfId="568" applyNumberFormat="1" applyFont="1" applyFill="1" applyBorder="1" applyAlignment="1">
      <alignment horizontal="right" vertical="center"/>
    </xf>
    <xf numFmtId="4" fontId="7" fillId="78" borderId="245" xfId="568" applyNumberFormat="1" applyFont="1" applyFill="1" applyBorder="1" applyAlignment="1">
      <alignment horizontal="right" vertical="center"/>
    </xf>
    <xf numFmtId="2" fontId="7" fillId="79" borderId="121" xfId="49" applyNumberFormat="1" applyFont="1" applyFill="1" applyBorder="1"/>
    <xf numFmtId="2" fontId="7" fillId="79" borderId="190" xfId="49" applyNumberFormat="1" applyFont="1" applyFill="1" applyBorder="1"/>
    <xf numFmtId="0" fontId="6" fillId="34" borderId="0" xfId="568" applyFont="1" applyFill="1" applyAlignment="1">
      <alignment horizontal="justify" vertical="top"/>
    </xf>
    <xf numFmtId="4" fontId="6" fillId="78" borderId="375" xfId="49" applyNumberFormat="1" applyFont="1" applyFill="1" applyBorder="1"/>
    <xf numFmtId="0" fontId="19" fillId="0" borderId="0" xfId="55" applyFont="1" applyFill="1" applyProtection="1">
      <protection hidden="1"/>
    </xf>
    <xf numFmtId="0" fontId="14" fillId="33" borderId="0" xfId="49" applyFont="1" applyFill="1" applyAlignment="1">
      <alignment horizontal="center"/>
    </xf>
    <xf numFmtId="0" fontId="6" fillId="78" borderId="9" xfId="49" applyFill="1" applyBorder="1" applyAlignment="1"/>
    <xf numFmtId="0" fontId="6" fillId="34" borderId="318" xfId="49" applyFill="1" applyBorder="1" applyAlignment="1"/>
    <xf numFmtId="178" fontId="0" fillId="78" borderId="237" xfId="1" applyNumberFormat="1" applyFont="1" applyFill="1" applyBorder="1" applyAlignment="1" applyProtection="1">
      <alignment vertical="center"/>
    </xf>
    <xf numFmtId="0" fontId="6" fillId="34" borderId="245" xfId="49" applyFill="1" applyBorder="1" applyAlignment="1"/>
    <xf numFmtId="178" fontId="0" fillId="79" borderId="46" xfId="1" applyNumberFormat="1" applyFont="1" applyFill="1" applyBorder="1" applyAlignment="1" applyProtection="1">
      <alignment vertical="center"/>
    </xf>
    <xf numFmtId="178" fontId="0" fillId="34" borderId="46" xfId="1" applyNumberFormat="1" applyFont="1" applyFill="1" applyBorder="1" applyAlignment="1" applyProtection="1">
      <alignment vertical="center"/>
    </xf>
    <xf numFmtId="0" fontId="6" fillId="0" borderId="0" xfId="0" applyFont="1" applyBorder="1" applyAlignment="1">
      <alignment horizontal="center"/>
    </xf>
    <xf numFmtId="0" fontId="7" fillId="78" borderId="8" xfId="0" applyNumberFormat="1" applyFont="1" applyFill="1" applyBorder="1" applyAlignment="1">
      <alignment horizontal="center" vertical="center"/>
    </xf>
    <xf numFmtId="10" fontId="7" fillId="78" borderId="44" xfId="0" applyNumberFormat="1" applyFont="1" applyFill="1" applyBorder="1" applyAlignment="1">
      <alignment horizontal="center" vertical="center"/>
    </xf>
    <xf numFmtId="0" fontId="161" fillId="78" borderId="46" xfId="0" applyFont="1" applyFill="1" applyBorder="1" applyAlignment="1">
      <alignment horizontal="center" vertical="center"/>
    </xf>
    <xf numFmtId="0" fontId="164" fillId="78" borderId="62" xfId="0" applyFont="1" applyFill="1" applyBorder="1"/>
    <xf numFmtId="0" fontId="164" fillId="78" borderId="66" xfId="0" applyFont="1" applyFill="1" applyBorder="1"/>
    <xf numFmtId="0" fontId="171" fillId="78" borderId="66" xfId="0" applyFont="1" applyFill="1" applyBorder="1"/>
    <xf numFmtId="0" fontId="171" fillId="78" borderId="347" xfId="0" applyFont="1" applyFill="1" applyBorder="1"/>
    <xf numFmtId="0" fontId="171" fillId="78" borderId="45" xfId="0" applyFont="1" applyFill="1" applyBorder="1"/>
    <xf numFmtId="0" fontId="171" fillId="78" borderId="64" xfId="0" applyFont="1" applyFill="1" applyBorder="1"/>
    <xf numFmtId="0" fontId="171" fillId="78" borderId="350" xfId="0" applyFont="1" applyFill="1" applyBorder="1"/>
    <xf numFmtId="0" fontId="161" fillId="78" borderId="9" xfId="0" applyNumberFormat="1" applyFont="1" applyFill="1" applyBorder="1" applyAlignment="1">
      <alignment horizontal="center" vertical="center"/>
    </xf>
    <xf numFmtId="10" fontId="161" fillId="78" borderId="45" xfId="0" applyNumberFormat="1" applyFont="1" applyFill="1" applyBorder="1" applyAlignment="1">
      <alignment horizontal="center" vertical="center"/>
    </xf>
    <xf numFmtId="4" fontId="171" fillId="78" borderId="62" xfId="0" applyNumberFormat="1" applyFont="1" applyFill="1" applyBorder="1"/>
    <xf numFmtId="0" fontId="39" fillId="0" borderId="0" xfId="0" applyFont="1" applyBorder="1" applyAlignment="1">
      <alignment horizontal="right"/>
    </xf>
    <xf numFmtId="3" fontId="32" fillId="0" borderId="0" xfId="0" applyNumberFormat="1" applyFont="1" applyBorder="1" applyAlignment="1">
      <alignment horizontal="right"/>
    </xf>
    <xf numFmtId="3" fontId="38" fillId="0" borderId="0" xfId="0" applyNumberFormat="1" applyFont="1" applyBorder="1" applyAlignment="1">
      <alignment horizontal="right"/>
    </xf>
    <xf numFmtId="0" fontId="31" fillId="0" borderId="0" xfId="0" applyFont="1" applyBorder="1" applyAlignment="1">
      <alignment horizontal="right"/>
    </xf>
    <xf numFmtId="172" fontId="21" fillId="0" borderId="0" xfId="0" applyNumberFormat="1" applyFont="1" applyBorder="1" applyAlignment="1">
      <alignment horizontal="right"/>
    </xf>
    <xf numFmtId="172" fontId="32" fillId="0" borderId="0" xfId="0" applyNumberFormat="1" applyFont="1" applyBorder="1" applyAlignment="1">
      <alignment horizontal="right"/>
    </xf>
    <xf numFmtId="0" fontId="38" fillId="0" borderId="0" xfId="0" applyFont="1" applyBorder="1" applyAlignment="1">
      <alignment horizontal="right"/>
    </xf>
    <xf numFmtId="0" fontId="95" fillId="0" borderId="0" xfId="0" applyFont="1" applyBorder="1" applyAlignment="1">
      <alignment horizontal="right"/>
    </xf>
    <xf numFmtId="0" fontId="85" fillId="0" borderId="0" xfId="0" applyFont="1" applyBorder="1" applyAlignment="1">
      <alignment horizontal="right"/>
    </xf>
    <xf numFmtId="0" fontId="14" fillId="0" borderId="0" xfId="0" applyFont="1" applyBorder="1" applyAlignment="1">
      <alignment horizontal="right"/>
    </xf>
    <xf numFmtId="4" fontId="10" fillId="0" borderId="103" xfId="0" applyNumberFormat="1" applyFont="1" applyFill="1" applyBorder="1"/>
    <xf numFmtId="0" fontId="8" fillId="0" borderId="3" xfId="0" applyFont="1" applyBorder="1" applyAlignment="1">
      <alignment horizontal="center"/>
    </xf>
    <xf numFmtId="3" fontId="0" fillId="0" borderId="3" xfId="0" applyNumberFormat="1" applyFont="1" applyBorder="1"/>
    <xf numFmtId="4" fontId="0" fillId="0" borderId="3" xfId="0" applyNumberFormat="1" applyFont="1" applyBorder="1"/>
    <xf numFmtId="3" fontId="8" fillId="0" borderId="3" xfId="0" applyNumberFormat="1" applyFont="1" applyBorder="1"/>
    <xf numFmtId="0" fontId="6" fillId="0" borderId="3" xfId="0" applyFont="1" applyBorder="1" applyAlignment="1">
      <alignment horizontal="center"/>
    </xf>
    <xf numFmtId="4" fontId="23" fillId="0" borderId="3" xfId="0" applyNumberFormat="1" applyFont="1" applyBorder="1"/>
    <xf numFmtId="0" fontId="32" fillId="0" borderId="3" xfId="0" applyNumberFormat="1" applyFont="1" applyBorder="1" applyAlignment="1">
      <alignment horizontal="left" vertical="top"/>
    </xf>
    <xf numFmtId="169" fontId="0" fillId="0" borderId="3" xfId="0" applyNumberFormat="1" applyBorder="1"/>
    <xf numFmtId="172" fontId="0" fillId="0" borderId="3" xfId="0" applyNumberFormat="1" applyBorder="1"/>
    <xf numFmtId="174" fontId="0" fillId="0" borderId="3" xfId="0" applyNumberFormat="1" applyBorder="1"/>
    <xf numFmtId="172" fontId="22" fillId="0" borderId="3" xfId="0" applyNumberFormat="1" applyFont="1" applyBorder="1"/>
    <xf numFmtId="0" fontId="14" fillId="0" borderId="8" xfId="49" applyFont="1" applyFill="1" applyBorder="1" applyAlignment="1">
      <alignment horizontal="center"/>
    </xf>
    <xf numFmtId="0" fontId="14" fillId="0" borderId="76" xfId="49" applyFont="1" applyFill="1" applyBorder="1" applyAlignment="1">
      <alignment horizontal="center" vertical="center"/>
    </xf>
    <xf numFmtId="0" fontId="14" fillId="0" borderId="77" xfId="49" quotePrefix="1" applyFont="1" applyFill="1" applyBorder="1" applyAlignment="1">
      <alignment horizontal="center" vertical="center"/>
    </xf>
    <xf numFmtId="0" fontId="14" fillId="0" borderId="80" xfId="49" applyFont="1" applyFill="1" applyBorder="1" applyAlignment="1">
      <alignment horizontal="center" vertical="center"/>
    </xf>
    <xf numFmtId="0" fontId="14" fillId="0" borderId="3" xfId="49" quotePrefix="1" applyFont="1" applyFill="1" applyBorder="1" applyAlignment="1">
      <alignment horizontal="center"/>
    </xf>
    <xf numFmtId="0" fontId="14" fillId="0" borderId="0" xfId="49" applyFont="1" applyFill="1" applyBorder="1" applyAlignment="1">
      <alignment horizontal="center"/>
    </xf>
    <xf numFmtId="0" fontId="6" fillId="106" borderId="320" xfId="568" quotePrefix="1" applyFont="1" applyFill="1" applyBorder="1" applyAlignment="1">
      <alignment horizontal="left" wrapText="1"/>
    </xf>
    <xf numFmtId="0" fontId="6" fillId="106" borderId="385" xfId="568" quotePrefix="1" applyFont="1" applyFill="1" applyBorder="1" applyAlignment="1">
      <alignment horizontal="left" wrapText="1"/>
    </xf>
    <xf numFmtId="0" fontId="6" fillId="106" borderId="432" xfId="568" applyFont="1" applyFill="1" applyBorder="1" applyAlignment="1">
      <alignment horizontal="left" wrapText="1"/>
    </xf>
    <xf numFmtId="0" fontId="171" fillId="0" borderId="72" xfId="0" quotePrefix="1" applyFont="1" applyFill="1" applyBorder="1"/>
    <xf numFmtId="0" fontId="24" fillId="0" borderId="85" xfId="49" applyFont="1" applyBorder="1"/>
    <xf numFmtId="49" fontId="30" fillId="0" borderId="434" xfId="49" applyNumberFormat="1" applyFont="1" applyBorder="1" applyAlignment="1">
      <alignment horizontal="right"/>
    </xf>
    <xf numFmtId="0" fontId="186" fillId="0" borderId="42" xfId="49" applyFont="1" applyBorder="1" applyAlignment="1">
      <alignment horizontal="center" vertical="center" wrapText="1"/>
    </xf>
    <xf numFmtId="0" fontId="170" fillId="0" borderId="193" xfId="49" applyFont="1" applyBorder="1" applyAlignment="1">
      <alignment horizontal="center" vertical="center" wrapText="1"/>
    </xf>
    <xf numFmtId="0" fontId="0" fillId="0" borderId="410" xfId="49" applyFont="1" applyBorder="1"/>
    <xf numFmtId="0" fontId="6" fillId="83" borderId="410" xfId="49" applyFont="1" applyFill="1" applyBorder="1"/>
    <xf numFmtId="0" fontId="19" fillId="83" borderId="410" xfId="49" applyFont="1" applyFill="1" applyBorder="1"/>
    <xf numFmtId="2" fontId="0" fillId="0" borderId="410" xfId="49" applyNumberFormat="1" applyFont="1" applyBorder="1"/>
    <xf numFmtId="49" fontId="29" fillId="90" borderId="0" xfId="49" applyNumberFormat="1" applyFont="1" applyFill="1" applyBorder="1" applyAlignment="1">
      <alignment horizontal="right"/>
    </xf>
    <xf numFmtId="4" fontId="7" fillId="89" borderId="46" xfId="49" applyNumberFormat="1" applyFont="1" applyFill="1" applyBorder="1"/>
    <xf numFmtId="4" fontId="7" fillId="91" borderId="46" xfId="49" applyNumberFormat="1" applyFont="1" applyFill="1" applyBorder="1"/>
    <xf numFmtId="4" fontId="0" fillId="0" borderId="10" xfId="49" applyNumberFormat="1" applyFont="1" applyBorder="1"/>
    <xf numFmtId="4" fontId="7" fillId="118" borderId="64" xfId="49" applyNumberFormat="1" applyFont="1" applyFill="1" applyBorder="1"/>
    <xf numFmtId="4" fontId="7" fillId="119" borderId="46" xfId="49" applyNumberFormat="1" applyFont="1" applyFill="1" applyBorder="1"/>
    <xf numFmtId="4" fontId="7" fillId="91" borderId="64" xfId="49" applyNumberFormat="1" applyFont="1" applyFill="1" applyBorder="1"/>
    <xf numFmtId="0" fontId="170" fillId="0" borderId="185" xfId="49" applyFont="1" applyBorder="1" applyAlignment="1">
      <alignment horizontal="center" vertical="center"/>
    </xf>
    <xf numFmtId="1" fontId="7" fillId="88" borderId="76" xfId="49" applyNumberFormat="1" applyFont="1" applyFill="1" applyBorder="1"/>
    <xf numFmtId="4" fontId="7" fillId="118" borderId="76" xfId="49" applyNumberFormat="1" applyFont="1" applyFill="1" applyBorder="1"/>
    <xf numFmtId="4" fontId="7" fillId="91" borderId="76" xfId="49" applyNumberFormat="1" applyFont="1" applyFill="1" applyBorder="1"/>
    <xf numFmtId="0" fontId="6" fillId="109" borderId="430" xfId="568" applyFont="1" applyFill="1" applyBorder="1" applyAlignment="1">
      <alignment vertical="center" wrapText="1"/>
    </xf>
    <xf numFmtId="0" fontId="12" fillId="33" borderId="0" xfId="32963" applyFont="1" applyFill="1" applyProtection="1">
      <protection hidden="1"/>
    </xf>
    <xf numFmtId="0" fontId="14" fillId="33" borderId="0" xfId="32963" applyFont="1" applyFill="1" applyProtection="1">
      <protection hidden="1"/>
    </xf>
    <xf numFmtId="0" fontId="14" fillId="33" borderId="0" xfId="29458" applyFont="1" applyFill="1"/>
    <xf numFmtId="0" fontId="151" fillId="33" borderId="0" xfId="32963" applyFont="1" applyFill="1" applyProtection="1">
      <protection hidden="1"/>
    </xf>
    <xf numFmtId="0" fontId="32" fillId="33" borderId="0" xfId="29458" applyFont="1" applyFill="1"/>
    <xf numFmtId="0" fontId="14" fillId="0" borderId="0" xfId="32963" applyFont="1" applyFill="1" applyProtection="1">
      <protection hidden="1"/>
    </xf>
    <xf numFmtId="4" fontId="32" fillId="0" borderId="0" xfId="0" applyNumberFormat="1" applyFont="1" applyFill="1"/>
    <xf numFmtId="0" fontId="7" fillId="0" borderId="0" xfId="29458" applyFont="1"/>
    <xf numFmtId="0" fontId="6" fillId="0" borderId="0" xfId="29458"/>
    <xf numFmtId="0" fontId="85" fillId="0" borderId="0" xfId="29458" applyFont="1" applyBorder="1" applyAlignment="1">
      <alignment horizontal="center" vertical="center"/>
    </xf>
    <xf numFmtId="0" fontId="85" fillId="0" borderId="0" xfId="29458" applyFont="1" applyFill="1" applyBorder="1" applyAlignment="1">
      <alignment horizontal="center" vertical="center"/>
    </xf>
    <xf numFmtId="0" fontId="14" fillId="0" borderId="0" xfId="29458" applyFont="1" applyBorder="1" applyAlignment="1">
      <alignment horizontal="center" vertical="center"/>
    </xf>
    <xf numFmtId="0" fontId="32" fillId="0" borderId="0" xfId="29458" applyFont="1" applyAlignment="1">
      <alignment vertical="center"/>
    </xf>
    <xf numFmtId="0" fontId="0" fillId="0" borderId="0" xfId="0" applyAlignment="1">
      <alignment vertical="center"/>
    </xf>
    <xf numFmtId="3" fontId="32" fillId="0" borderId="0" xfId="29458" applyNumberFormat="1" applyFont="1" applyBorder="1"/>
    <xf numFmtId="0" fontId="31" fillId="0" borderId="0" xfId="29458" applyFont="1" applyBorder="1"/>
    <xf numFmtId="3" fontId="32" fillId="0" borderId="0" xfId="29458" applyNumberFormat="1" applyFont="1" applyFill="1" applyBorder="1"/>
    <xf numFmtId="0" fontId="32" fillId="0" borderId="0" xfId="29458" applyFont="1" applyFill="1" applyBorder="1"/>
    <xf numFmtId="4" fontId="32" fillId="0" borderId="0" xfId="29458" applyNumberFormat="1" applyFont="1" applyFill="1" applyBorder="1"/>
    <xf numFmtId="0" fontId="32" fillId="0" borderId="0" xfId="29458" applyFont="1"/>
    <xf numFmtId="4" fontId="32" fillId="0" borderId="0" xfId="29458" applyNumberFormat="1" applyFont="1" applyBorder="1"/>
    <xf numFmtId="177" fontId="189" fillId="0" borderId="0" xfId="29458" applyNumberFormat="1" applyFont="1" applyFill="1" applyBorder="1"/>
    <xf numFmtId="4" fontId="32" fillId="0" borderId="0" xfId="29458" applyNumberFormat="1" applyFont="1"/>
    <xf numFmtId="3" fontId="14" fillId="0" borderId="0" xfId="29458" applyNumberFormat="1" applyFont="1" applyBorder="1"/>
    <xf numFmtId="4" fontId="7" fillId="0" borderId="0" xfId="29458" applyNumberFormat="1" applyFont="1" applyFill="1" applyBorder="1"/>
    <xf numFmtId="172" fontId="14" fillId="0" borderId="0" xfId="29458" applyNumberFormat="1" applyFont="1" applyBorder="1"/>
    <xf numFmtId="4" fontId="14" fillId="0" borderId="0" xfId="29458" applyNumberFormat="1" applyFont="1"/>
    <xf numFmtId="0" fontId="14" fillId="0" borderId="0" xfId="29458" applyFont="1"/>
    <xf numFmtId="3" fontId="32" fillId="0" borderId="0" xfId="29458" applyNumberFormat="1" applyFont="1" applyFill="1"/>
    <xf numFmtId="0" fontId="32" fillId="0" borderId="0" xfId="29458" applyFont="1" applyFill="1"/>
    <xf numFmtId="3" fontId="31" fillId="0" borderId="0" xfId="29458" applyNumberFormat="1" applyFont="1" applyBorder="1"/>
    <xf numFmtId="0" fontId="32" fillId="0" borderId="0" xfId="29458" applyFont="1" applyBorder="1"/>
    <xf numFmtId="0" fontId="14" fillId="0" borderId="0" xfId="29458" applyFont="1" applyBorder="1"/>
    <xf numFmtId="4" fontId="14" fillId="0" borderId="0" xfId="29458" applyNumberFormat="1" applyFont="1" applyBorder="1"/>
    <xf numFmtId="0" fontId="31" fillId="0" borderId="0" xfId="29458" applyFont="1" applyFill="1" applyBorder="1"/>
    <xf numFmtId="4" fontId="14" fillId="0" borderId="0" xfId="29458" applyNumberFormat="1" applyFont="1" applyFill="1" applyBorder="1"/>
    <xf numFmtId="0" fontId="19" fillId="78" borderId="391" xfId="49" applyFont="1" applyFill="1" applyBorder="1" applyAlignment="1">
      <alignment horizontal="center" vertical="center" wrapText="1"/>
    </xf>
    <xf numFmtId="0" fontId="0" fillId="78" borderId="304" xfId="49" applyFont="1" applyFill="1" applyBorder="1"/>
    <xf numFmtId="4" fontId="0" fillId="34" borderId="388" xfId="49" applyNumberFormat="1" applyFont="1" applyFill="1" applyBorder="1"/>
    <xf numFmtId="4" fontId="0" fillId="34" borderId="285" xfId="49" applyNumberFormat="1" applyFont="1" applyFill="1" applyBorder="1"/>
    <xf numFmtId="0" fontId="7" fillId="33" borderId="0" xfId="568" applyFont="1" applyFill="1"/>
    <xf numFmtId="178" fontId="7" fillId="34" borderId="7" xfId="1" applyNumberFormat="1" applyFont="1" applyFill="1" applyBorder="1" applyAlignment="1" applyProtection="1">
      <alignment vertical="center"/>
    </xf>
    <xf numFmtId="178" fontId="7" fillId="34" borderId="8" xfId="1" applyNumberFormat="1" applyFont="1" applyFill="1" applyBorder="1" applyAlignment="1" applyProtection="1">
      <alignment vertical="center"/>
    </xf>
    <xf numFmtId="178" fontId="7" fillId="34" borderId="42" xfId="1" applyNumberFormat="1" applyFont="1" applyFill="1" applyBorder="1" applyAlignment="1" applyProtection="1">
      <alignment vertical="center"/>
    </xf>
    <xf numFmtId="0" fontId="7" fillId="78" borderId="65" xfId="49" applyFont="1" applyFill="1" applyBorder="1"/>
    <xf numFmtId="0" fontId="6" fillId="78" borderId="130" xfId="49" applyFill="1" applyBorder="1"/>
    <xf numFmtId="0" fontId="6" fillId="78" borderId="64" xfId="49" applyFill="1" applyBorder="1"/>
    <xf numFmtId="0" fontId="6" fillId="34" borderId="3" xfId="49" applyFill="1" applyBorder="1" applyAlignment="1"/>
    <xf numFmtId="0" fontId="6" fillId="34" borderId="0" xfId="49" applyFill="1" applyBorder="1" applyAlignment="1"/>
    <xf numFmtId="178" fontId="7" fillId="79" borderId="64" xfId="1" applyNumberFormat="1" applyFont="1" applyFill="1" applyBorder="1" applyAlignment="1" applyProtection="1">
      <alignment vertical="center"/>
    </xf>
    <xf numFmtId="0" fontId="6" fillId="34" borderId="7" xfId="49" applyFill="1" applyBorder="1" applyAlignment="1"/>
    <xf numFmtId="0" fontId="6" fillId="34" borderId="8" xfId="49" applyFill="1" applyBorder="1" applyAlignment="1"/>
    <xf numFmtId="0" fontId="20" fillId="34" borderId="3" xfId="49" applyFont="1" applyFill="1" applyBorder="1" applyAlignment="1">
      <alignment vertical="top" wrapText="1"/>
    </xf>
    <xf numFmtId="0" fontId="11" fillId="34" borderId="0" xfId="49" applyFont="1" applyFill="1" applyBorder="1"/>
    <xf numFmtId="0" fontId="110" fillId="34" borderId="3" xfId="0" applyFont="1" applyFill="1" applyBorder="1" applyAlignment="1">
      <alignment wrapText="1"/>
    </xf>
    <xf numFmtId="0" fontId="161" fillId="34" borderId="0" xfId="49" quotePrefix="1" applyFont="1" applyFill="1" applyBorder="1" applyAlignment="1">
      <alignment horizontal="left"/>
    </xf>
    <xf numFmtId="0" fontId="6" fillId="34" borderId="411" xfId="568" applyFill="1" applyBorder="1"/>
    <xf numFmtId="0" fontId="102" fillId="106" borderId="68" xfId="0" applyFont="1" applyFill="1" applyBorder="1"/>
    <xf numFmtId="0" fontId="191" fillId="106" borderId="441" xfId="0" applyFont="1" applyFill="1" applyBorder="1"/>
    <xf numFmtId="4" fontId="102" fillId="106" borderId="59" xfId="0" applyNumberFormat="1" applyFont="1" applyFill="1" applyBorder="1"/>
    <xf numFmtId="4" fontId="102" fillId="106" borderId="247" xfId="0" applyNumberFormat="1" applyFont="1" applyFill="1" applyBorder="1"/>
    <xf numFmtId="0" fontId="192" fillId="34" borderId="3" xfId="0" applyFont="1" applyFill="1" applyBorder="1"/>
    <xf numFmtId="0" fontId="192" fillId="34" borderId="335" xfId="0" applyFont="1" applyFill="1" applyBorder="1"/>
    <xf numFmtId="10" fontId="193" fillId="34" borderId="10" xfId="0" applyNumberFormat="1" applyFont="1" applyFill="1" applyBorder="1"/>
    <xf numFmtId="10" fontId="193" fillId="34" borderId="5" xfId="0" applyNumberFormat="1" applyFont="1" applyFill="1" applyBorder="1"/>
    <xf numFmtId="0" fontId="194" fillId="34" borderId="3" xfId="0" applyFont="1" applyFill="1" applyBorder="1"/>
    <xf numFmtId="0" fontId="194" fillId="34" borderId="335" xfId="0" applyFont="1" applyFill="1" applyBorder="1"/>
    <xf numFmtId="4" fontId="194" fillId="34" borderId="10" xfId="0" applyNumberFormat="1" applyFont="1" applyFill="1" applyBorder="1"/>
    <xf numFmtId="4" fontId="194" fillId="34" borderId="5" xfId="0" applyNumberFormat="1" applyFont="1" applyFill="1" applyBorder="1"/>
    <xf numFmtId="0" fontId="191" fillId="34" borderId="335" xfId="0" applyFont="1" applyFill="1" applyBorder="1" applyAlignment="1">
      <alignment horizontal="right"/>
    </xf>
    <xf numFmtId="4" fontId="192" fillId="34" borderId="10" xfId="0" applyNumberFormat="1" applyFont="1" applyFill="1" applyBorder="1"/>
    <xf numFmtId="4" fontId="192" fillId="34" borderId="5" xfId="0" applyNumberFormat="1" applyFont="1" applyFill="1" applyBorder="1"/>
    <xf numFmtId="0" fontId="0" fillId="34" borderId="335" xfId="0" applyFill="1" applyBorder="1"/>
    <xf numFmtId="0" fontId="102" fillId="106" borderId="71" xfId="0" applyFont="1" applyFill="1" applyBorder="1" applyAlignment="1">
      <alignment vertical="top"/>
    </xf>
    <xf numFmtId="0" fontId="191" fillId="106" borderId="429" xfId="0" applyFont="1" applyFill="1" applyBorder="1" applyAlignment="1">
      <alignment wrapText="1"/>
    </xf>
    <xf numFmtId="4" fontId="102" fillId="106" borderId="350" xfId="0" applyNumberFormat="1" applyFont="1" applyFill="1" applyBorder="1"/>
    <xf numFmtId="0" fontId="191" fillId="34" borderId="335" xfId="0" quotePrefix="1" applyFont="1" applyFill="1" applyBorder="1" applyAlignment="1">
      <alignment horizontal="right"/>
    </xf>
    <xf numFmtId="0" fontId="6" fillId="34" borderId="3" xfId="0" applyFont="1" applyFill="1" applyBorder="1"/>
    <xf numFmtId="10" fontId="192" fillId="34" borderId="335" xfId="0" applyNumberFormat="1" applyFont="1" applyFill="1" applyBorder="1"/>
    <xf numFmtId="10" fontId="192" fillId="34" borderId="10" xfId="0" applyNumberFormat="1" applyFont="1" applyFill="1" applyBorder="1"/>
    <xf numFmtId="0" fontId="196" fillId="34" borderId="3" xfId="0" applyFont="1" applyFill="1" applyBorder="1"/>
    <xf numFmtId="4" fontId="196" fillId="34" borderId="10" xfId="0" applyNumberFormat="1" applyFont="1" applyFill="1" applyBorder="1"/>
    <xf numFmtId="4" fontId="196" fillId="34" borderId="5" xfId="0" applyNumberFormat="1" applyFont="1" applyFill="1" applyBorder="1"/>
    <xf numFmtId="0" fontId="102" fillId="106" borderId="71" xfId="0" applyFont="1" applyFill="1" applyBorder="1"/>
    <xf numFmtId="0" fontId="191" fillId="106" borderId="429" xfId="0" applyFont="1" applyFill="1" applyBorder="1"/>
    <xf numFmtId="4" fontId="102" fillId="106" borderId="62" xfId="0" applyNumberFormat="1" applyFont="1" applyFill="1" applyBorder="1"/>
    <xf numFmtId="4" fontId="0" fillId="34" borderId="10" xfId="0" applyNumberFormat="1" applyFont="1" applyFill="1" applyBorder="1"/>
    <xf numFmtId="4" fontId="0" fillId="34" borderId="5" xfId="0" applyNumberFormat="1" applyFont="1" applyFill="1" applyBorder="1"/>
    <xf numFmtId="0" fontId="0" fillId="34" borderId="3" xfId="0" applyFont="1" applyFill="1" applyBorder="1"/>
    <xf numFmtId="10" fontId="0" fillId="34" borderId="10" xfId="0" applyNumberFormat="1" applyFont="1" applyFill="1" applyBorder="1"/>
    <xf numFmtId="10" fontId="0" fillId="34" borderId="5" xfId="0" applyNumberFormat="1" applyFont="1" applyFill="1" applyBorder="1"/>
    <xf numFmtId="0" fontId="102" fillId="34" borderId="3" xfId="0" applyFont="1" applyFill="1" applyBorder="1"/>
    <xf numFmtId="0" fontId="102" fillId="34" borderId="335" xfId="0" applyFont="1" applyFill="1" applyBorder="1"/>
    <xf numFmtId="0" fontId="102" fillId="33" borderId="442" xfId="0" applyFont="1" applyFill="1" applyBorder="1"/>
    <xf numFmtId="0" fontId="102" fillId="33" borderId="431" xfId="0" applyFont="1" applyFill="1" applyBorder="1"/>
    <xf numFmtId="4" fontId="102" fillId="33" borderId="347" xfId="0" applyNumberFormat="1" applyFont="1" applyFill="1" applyBorder="1"/>
    <xf numFmtId="4" fontId="102" fillId="33" borderId="443" xfId="0" applyNumberFormat="1" applyFont="1" applyFill="1" applyBorder="1"/>
    <xf numFmtId="0" fontId="102" fillId="33" borderId="3" xfId="0" applyFont="1" applyFill="1" applyBorder="1"/>
    <xf numFmtId="0" fontId="102" fillId="33" borderId="335" xfId="0" applyFont="1" applyFill="1" applyBorder="1"/>
    <xf numFmtId="4" fontId="102" fillId="33" borderId="10" xfId="0" applyNumberFormat="1" applyFont="1" applyFill="1" applyBorder="1"/>
    <xf numFmtId="4" fontId="102" fillId="33" borderId="5" xfId="0" applyNumberFormat="1" applyFont="1" applyFill="1" applyBorder="1"/>
    <xf numFmtId="0" fontId="192" fillId="33" borderId="3" xfId="0" applyFont="1" applyFill="1" applyBorder="1"/>
    <xf numFmtId="10" fontId="192" fillId="33" borderId="335" xfId="0" applyNumberFormat="1" applyFont="1" applyFill="1" applyBorder="1"/>
    <xf numFmtId="10" fontId="192" fillId="33" borderId="10" xfId="0" applyNumberFormat="1" applyFont="1" applyFill="1" applyBorder="1"/>
    <xf numFmtId="10" fontId="192" fillId="33" borderId="5" xfId="0" applyNumberFormat="1" applyFont="1" applyFill="1" applyBorder="1"/>
    <xf numFmtId="0" fontId="198" fillId="33" borderId="3" xfId="0" applyFont="1" applyFill="1" applyBorder="1"/>
    <xf numFmtId="0" fontId="199" fillId="33" borderId="335" xfId="0" quotePrefix="1" applyFont="1" applyFill="1" applyBorder="1"/>
    <xf numFmtId="4" fontId="200" fillId="33" borderId="10" xfId="0" applyNumberFormat="1" applyFont="1" applyFill="1" applyBorder="1"/>
    <xf numFmtId="4" fontId="200" fillId="33" borderId="5" xfId="0" applyNumberFormat="1" applyFont="1" applyFill="1" applyBorder="1"/>
    <xf numFmtId="0" fontId="192" fillId="33" borderId="411" xfId="0" applyFont="1" applyFill="1" applyBorder="1"/>
    <xf numFmtId="0" fontId="192" fillId="33" borderId="440" xfId="0" applyFont="1" applyFill="1" applyBorder="1"/>
    <xf numFmtId="10" fontId="192" fillId="33" borderId="45" xfId="0" applyNumberFormat="1" applyFont="1" applyFill="1" applyBorder="1"/>
    <xf numFmtId="10" fontId="192" fillId="33" borderId="6" xfId="0" applyNumberFormat="1" applyFont="1" applyFill="1" applyBorder="1"/>
    <xf numFmtId="0" fontId="6" fillId="78" borderId="445" xfId="49" applyFill="1" applyBorder="1" applyAlignment="1"/>
    <xf numFmtId="180" fontId="7" fillId="79" borderId="79" xfId="49" applyNumberFormat="1" applyFont="1" applyFill="1" applyBorder="1" applyAlignment="1"/>
    <xf numFmtId="0" fontId="24" fillId="79" borderId="109" xfId="49" applyFont="1" applyFill="1" applyBorder="1"/>
    <xf numFmtId="0" fontId="7" fillId="79" borderId="110" xfId="49" applyFont="1" applyFill="1" applyBorder="1"/>
    <xf numFmtId="0" fontId="7" fillId="79" borderId="277" xfId="49" applyFont="1" applyFill="1" applyBorder="1"/>
    <xf numFmtId="0" fontId="7" fillId="79" borderId="130" xfId="49" applyFont="1" applyFill="1" applyBorder="1"/>
    <xf numFmtId="0" fontId="7" fillId="79" borderId="79" xfId="49" applyFont="1" applyFill="1" applyBorder="1"/>
    <xf numFmtId="0" fontId="0" fillId="78" borderId="13" xfId="49" applyFont="1" applyFill="1" applyBorder="1"/>
    <xf numFmtId="0" fontId="0" fillId="78" borderId="448" xfId="49" applyFont="1" applyFill="1" applyBorder="1"/>
    <xf numFmtId="0" fontId="19" fillId="78" borderId="444" xfId="49" applyFont="1" applyFill="1" applyBorder="1"/>
    <xf numFmtId="0" fontId="0" fillId="78" borderId="451" xfId="49" applyFont="1" applyFill="1" applyBorder="1"/>
    <xf numFmtId="0" fontId="0" fillId="78" borderId="453" xfId="49" applyFont="1" applyFill="1" applyBorder="1"/>
    <xf numFmtId="0" fontId="0" fillId="78" borderId="454" xfId="49" applyFont="1" applyFill="1" applyBorder="1" applyAlignment="1">
      <alignment horizontal="right" wrapText="1"/>
    </xf>
    <xf numFmtId="0" fontId="0" fillId="78" borderId="455" xfId="49" applyFont="1" applyFill="1" applyBorder="1" applyAlignment="1">
      <alignment horizontal="left" wrapText="1"/>
    </xf>
    <xf numFmtId="0" fontId="0" fillId="78" borderId="456" xfId="49" applyFont="1" applyFill="1" applyBorder="1"/>
    <xf numFmtId="0" fontId="0" fillId="78" borderId="457" xfId="49" applyFont="1" applyFill="1" applyBorder="1"/>
    <xf numFmtId="0" fontId="0" fillId="78" borderId="458" xfId="49" applyFont="1" applyFill="1" applyBorder="1"/>
    <xf numFmtId="0" fontId="24" fillId="78" borderId="109" xfId="49" applyFont="1" applyFill="1" applyBorder="1"/>
    <xf numFmtId="0" fontId="0" fillId="78" borderId="110" xfId="49" applyFont="1" applyFill="1" applyBorder="1"/>
    <xf numFmtId="9" fontId="0" fillId="78" borderId="44" xfId="6" applyFont="1" applyFill="1" applyBorder="1" applyAlignment="1" applyProtection="1"/>
    <xf numFmtId="9" fontId="0" fillId="78" borderId="6" xfId="6" applyFont="1" applyFill="1" applyBorder="1" applyAlignment="1" applyProtection="1"/>
    <xf numFmtId="0" fontId="0" fillId="34" borderId="447" xfId="49" applyFont="1" applyFill="1" applyBorder="1"/>
    <xf numFmtId="0" fontId="0" fillId="34" borderId="446" xfId="49" applyFont="1" applyFill="1" applyBorder="1"/>
    <xf numFmtId="0" fontId="0" fillId="34" borderId="450" xfId="49" applyFont="1" applyFill="1" applyBorder="1"/>
    <xf numFmtId="0" fontId="0" fillId="34" borderId="452" xfId="49" applyFont="1" applyFill="1" applyBorder="1"/>
    <xf numFmtId="0" fontId="0" fillId="78" borderId="459" xfId="49" applyFont="1" applyFill="1" applyBorder="1"/>
    <xf numFmtId="0" fontId="0" fillId="78" borderId="460" xfId="49" applyFont="1" applyFill="1" applyBorder="1"/>
    <xf numFmtId="0" fontId="0" fillId="78" borderId="461" xfId="49" applyFont="1" applyFill="1" applyBorder="1"/>
    <xf numFmtId="0" fontId="19" fillId="78" borderId="187" xfId="49" applyFont="1" applyFill="1" applyBorder="1" applyAlignment="1">
      <alignment horizontal="center"/>
    </xf>
    <xf numFmtId="0" fontId="19" fillId="78" borderId="195" xfId="49" applyFont="1" applyFill="1" applyBorder="1" applyAlignment="1">
      <alignment horizontal="center"/>
    </xf>
    <xf numFmtId="0" fontId="19" fillId="78" borderId="340" xfId="49" applyFont="1" applyFill="1" applyBorder="1" applyAlignment="1">
      <alignment horizontal="center"/>
    </xf>
    <xf numFmtId="0" fontId="19" fillId="78" borderId="185" xfId="49" applyFont="1" applyFill="1" applyBorder="1" applyAlignment="1">
      <alignment horizontal="center"/>
    </xf>
    <xf numFmtId="0" fontId="19" fillId="78" borderId="186" xfId="49" applyFont="1" applyFill="1" applyBorder="1" applyAlignment="1">
      <alignment horizontal="center"/>
    </xf>
    <xf numFmtId="0" fontId="19" fillId="78" borderId="182" xfId="49" applyFont="1" applyFill="1" applyBorder="1" applyAlignment="1">
      <alignment horizontal="center"/>
    </xf>
    <xf numFmtId="0" fontId="0" fillId="78" borderId="462" xfId="49" applyFont="1" applyFill="1" applyBorder="1" applyAlignment="1"/>
    <xf numFmtId="0" fontId="0" fillId="78" borderId="257" xfId="49" applyFont="1" applyFill="1" applyBorder="1" applyAlignment="1"/>
    <xf numFmtId="0" fontId="0" fillId="78" borderId="463" xfId="49" applyFont="1" applyFill="1" applyBorder="1" applyAlignment="1"/>
    <xf numFmtId="0" fontId="19" fillId="78" borderId="464" xfId="49" applyFont="1" applyFill="1" applyBorder="1" applyAlignment="1">
      <alignment horizontal="center"/>
    </xf>
    <xf numFmtId="0" fontId="0" fillId="78" borderId="430" xfId="49" applyFont="1" applyFill="1" applyBorder="1" applyAlignment="1"/>
    <xf numFmtId="0" fontId="19" fillId="78" borderId="376" xfId="49" applyFont="1" applyFill="1" applyBorder="1" applyAlignment="1">
      <alignment horizontal="center"/>
    </xf>
    <xf numFmtId="0" fontId="0" fillId="78" borderId="465" xfId="49" applyFont="1" applyFill="1" applyBorder="1"/>
    <xf numFmtId="0" fontId="0" fillId="34" borderId="466" xfId="49" applyFont="1" applyFill="1" applyBorder="1"/>
    <xf numFmtId="0" fontId="0" fillId="78" borderId="467" xfId="49" applyFont="1" applyFill="1" applyBorder="1"/>
    <xf numFmtId="0" fontId="7" fillId="79" borderId="438" xfId="49" applyFont="1" applyFill="1" applyBorder="1"/>
    <xf numFmtId="9" fontId="0" fillId="78" borderId="411" xfId="6" applyFont="1" applyFill="1" applyBorder="1" applyAlignment="1" applyProtection="1"/>
    <xf numFmtId="0" fontId="19" fillId="78" borderId="439" xfId="49" applyFont="1" applyFill="1" applyBorder="1" applyAlignment="1">
      <alignment horizontal="center"/>
    </xf>
    <xf numFmtId="0" fontId="0" fillId="78" borderId="429" xfId="49" applyFont="1" applyFill="1" applyBorder="1" applyAlignment="1"/>
    <xf numFmtId="0" fontId="19" fillId="78" borderId="440" xfId="49" applyFont="1" applyFill="1" applyBorder="1" applyAlignment="1">
      <alignment horizontal="center"/>
    </xf>
    <xf numFmtId="0" fontId="0" fillId="78" borderId="468" xfId="49" applyFont="1" applyFill="1" applyBorder="1"/>
    <xf numFmtId="0" fontId="0" fillId="78" borderId="469" xfId="49" applyFont="1" applyFill="1" applyBorder="1"/>
    <xf numFmtId="0" fontId="0" fillId="78" borderId="470" xfId="49" applyFont="1" applyFill="1" applyBorder="1"/>
    <xf numFmtId="0" fontId="7" fillId="79" borderId="319" xfId="49" applyFont="1" applyFill="1" applyBorder="1"/>
    <xf numFmtId="0" fontId="0" fillId="78" borderId="471" xfId="49" applyFont="1" applyFill="1" applyBorder="1"/>
    <xf numFmtId="0" fontId="0" fillId="78" borderId="11" xfId="49" applyFont="1" applyFill="1" applyBorder="1"/>
    <xf numFmtId="0" fontId="0" fillId="78" borderId="473" xfId="49" applyFont="1" applyFill="1" applyBorder="1"/>
    <xf numFmtId="0" fontId="0" fillId="78" borderId="474" xfId="49" applyFont="1" applyFill="1" applyBorder="1"/>
    <xf numFmtId="0" fontId="0" fillId="78" borderId="475" xfId="49" applyFont="1" applyFill="1" applyBorder="1"/>
    <xf numFmtId="0" fontId="0" fillId="78" borderId="476" xfId="49" applyFont="1" applyFill="1" applyBorder="1"/>
    <xf numFmtId="0" fontId="0" fillId="78" borderId="477" xfId="49" applyFont="1" applyFill="1" applyBorder="1"/>
    <xf numFmtId="0" fontId="0" fillId="78" borderId="478" xfId="49" applyFont="1" applyFill="1" applyBorder="1"/>
    <xf numFmtId="0" fontId="0" fillId="78" borderId="479" xfId="49" applyFont="1" applyFill="1" applyBorder="1"/>
    <xf numFmtId="0" fontId="0" fillId="78" borderId="480" xfId="49" applyFont="1" applyFill="1" applyBorder="1"/>
    <xf numFmtId="0" fontId="0" fillId="78" borderId="481" xfId="49" applyFont="1" applyFill="1" applyBorder="1"/>
    <xf numFmtId="0" fontId="0" fillId="78" borderId="482" xfId="49" applyFont="1" applyFill="1" applyBorder="1"/>
    <xf numFmtId="0" fontId="0" fillId="78" borderId="483" xfId="49" applyFont="1" applyFill="1" applyBorder="1"/>
    <xf numFmtId="0" fontId="0" fillId="78" borderId="484" xfId="49" applyFont="1" applyFill="1" applyBorder="1"/>
    <xf numFmtId="0" fontId="0" fillId="78" borderId="485" xfId="49" applyFont="1" applyFill="1" applyBorder="1"/>
    <xf numFmtId="0" fontId="0" fillId="78" borderId="486" xfId="49" applyFont="1" applyFill="1" applyBorder="1"/>
    <xf numFmtId="0" fontId="0" fillId="78" borderId="487" xfId="49" applyFont="1" applyFill="1" applyBorder="1"/>
    <xf numFmtId="0" fontId="0" fillId="78" borderId="488" xfId="49" applyFont="1" applyFill="1" applyBorder="1"/>
    <xf numFmtId="0" fontId="0" fillId="78" borderId="489" xfId="49" applyFont="1" applyFill="1" applyBorder="1"/>
    <xf numFmtId="0" fontId="0" fillId="78" borderId="490" xfId="49" applyFont="1" applyFill="1" applyBorder="1"/>
    <xf numFmtId="0" fontId="0" fillId="78" borderId="491" xfId="49" applyFont="1" applyFill="1" applyBorder="1"/>
    <xf numFmtId="0" fontId="0" fillId="78" borderId="492" xfId="49" applyFont="1" applyFill="1" applyBorder="1"/>
    <xf numFmtId="0" fontId="0" fillId="78" borderId="493" xfId="49" applyFont="1" applyFill="1" applyBorder="1"/>
    <xf numFmtId="0" fontId="0" fillId="78" borderId="16" xfId="49" applyFont="1" applyFill="1" applyBorder="1"/>
    <xf numFmtId="0" fontId="0" fillId="78" borderId="494" xfId="49" applyFont="1" applyFill="1" applyBorder="1"/>
    <xf numFmtId="0" fontId="0" fillId="78" borderId="495" xfId="49" applyFont="1" applyFill="1" applyBorder="1"/>
    <xf numFmtId="0" fontId="0" fillId="78" borderId="496" xfId="49" applyFont="1" applyFill="1" applyBorder="1"/>
    <xf numFmtId="0" fontId="0" fillId="78" borderId="497" xfId="49" applyFont="1" applyFill="1" applyBorder="1"/>
    <xf numFmtId="0" fontId="0" fillId="78" borderId="498" xfId="49" applyFont="1" applyFill="1" applyBorder="1"/>
    <xf numFmtId="0" fontId="0" fillId="78" borderId="499" xfId="49" applyFont="1" applyFill="1" applyBorder="1"/>
    <xf numFmtId="0" fontId="0" fillId="78" borderId="500" xfId="49" applyFont="1" applyFill="1" applyBorder="1"/>
    <xf numFmtId="0" fontId="0" fillId="78" borderId="501" xfId="49" applyFont="1" applyFill="1" applyBorder="1"/>
    <xf numFmtId="0" fontId="0" fillId="78" borderId="502" xfId="49" applyFont="1" applyFill="1" applyBorder="1"/>
    <xf numFmtId="0" fontId="0" fillId="78" borderId="503" xfId="49" applyFont="1" applyFill="1" applyBorder="1"/>
    <xf numFmtId="0" fontId="6" fillId="78" borderId="469" xfId="49" applyFont="1" applyFill="1" applyBorder="1"/>
    <xf numFmtId="0" fontId="0" fillId="78" borderId="504" xfId="49" applyFont="1" applyFill="1" applyBorder="1"/>
    <xf numFmtId="0" fontId="0" fillId="78" borderId="505" xfId="49" applyFont="1" applyFill="1" applyBorder="1"/>
    <xf numFmtId="0" fontId="0" fillId="78" borderId="506" xfId="49" applyFont="1" applyFill="1" applyBorder="1"/>
    <xf numFmtId="0" fontId="0" fillId="78" borderId="507" xfId="49" applyFont="1" applyFill="1" applyBorder="1"/>
    <xf numFmtId="0" fontId="0" fillId="78" borderId="508" xfId="49" applyFont="1" applyFill="1" applyBorder="1"/>
    <xf numFmtId="0" fontId="0" fillId="78" borderId="509" xfId="49" applyFont="1" applyFill="1" applyBorder="1"/>
    <xf numFmtId="0" fontId="0" fillId="78" borderId="510" xfId="49" applyFont="1" applyFill="1" applyBorder="1"/>
    <xf numFmtId="0" fontId="201" fillId="120" borderId="257" xfId="568" applyFont="1" applyFill="1" applyBorder="1" applyAlignment="1"/>
    <xf numFmtId="0" fontId="6" fillId="121" borderId="512" xfId="568" applyFont="1" applyFill="1" applyBorder="1" applyAlignment="1">
      <alignment wrapText="1"/>
    </xf>
    <xf numFmtId="0" fontId="14" fillId="120" borderId="257" xfId="568" applyFont="1" applyFill="1" applyBorder="1" applyAlignment="1"/>
    <xf numFmtId="0" fontId="14" fillId="0" borderId="8" xfId="49" applyFont="1" applyFill="1" applyBorder="1" applyAlignment="1">
      <alignment horizontal="center"/>
    </xf>
    <xf numFmtId="0" fontId="14" fillId="0" borderId="0" xfId="49" applyFont="1" applyFill="1" applyBorder="1" applyAlignment="1">
      <alignment horizontal="center"/>
    </xf>
    <xf numFmtId="0" fontId="0" fillId="0" borderId="514" xfId="49" applyFont="1" applyBorder="1"/>
    <xf numFmtId="171" fontId="14" fillId="115" borderId="0" xfId="49" applyNumberFormat="1" applyFont="1" applyFill="1"/>
    <xf numFmtId="0" fontId="85" fillId="0" borderId="0" xfId="49" applyFont="1" applyBorder="1" applyAlignment="1">
      <alignment horizontal="center"/>
    </xf>
    <xf numFmtId="0" fontId="85" fillId="0" borderId="103" xfId="49" applyFont="1" applyBorder="1" applyAlignment="1">
      <alignment horizontal="center"/>
    </xf>
    <xf numFmtId="0" fontId="85" fillId="0" borderId="85" xfId="49" applyFont="1" applyFill="1" applyBorder="1" applyAlignment="1">
      <alignment horizontal="center"/>
    </xf>
    <xf numFmtId="0" fontId="85" fillId="0" borderId="0" xfId="49" applyFont="1" applyFill="1" applyBorder="1" applyAlignment="1">
      <alignment horizontal="center"/>
    </xf>
    <xf numFmtId="0" fontId="85" fillId="0" borderId="103" xfId="49" applyFont="1" applyFill="1" applyBorder="1" applyAlignment="1">
      <alignment horizontal="center"/>
    </xf>
    <xf numFmtId="3" fontId="32" fillId="0" borderId="7" xfId="49" applyNumberFormat="1" applyFont="1" applyFill="1" applyBorder="1"/>
    <xf numFmtId="0" fontId="32" fillId="0" borderId="8" xfId="49" applyFont="1" applyFill="1" applyBorder="1"/>
    <xf numFmtId="4" fontId="32" fillId="0" borderId="42" xfId="49" applyNumberFormat="1" applyFont="1" applyFill="1" applyBorder="1"/>
    <xf numFmtId="3" fontId="7" fillId="0" borderId="411" xfId="49" applyNumberFormat="1" applyFont="1" applyFill="1" applyBorder="1"/>
    <xf numFmtId="3" fontId="14" fillId="0" borderId="516" xfId="49" applyNumberFormat="1" applyFont="1" applyBorder="1"/>
    <xf numFmtId="0" fontId="85" fillId="0" borderId="85" xfId="49" applyFont="1" applyBorder="1" applyAlignment="1">
      <alignment horizontal="center"/>
    </xf>
    <xf numFmtId="171" fontId="37" fillId="0" borderId="515" xfId="49" applyNumberFormat="1" applyFont="1" applyFill="1" applyBorder="1"/>
    <xf numFmtId="4" fontId="84" fillId="0" borderId="517" xfId="49" applyNumberFormat="1" applyFont="1" applyFill="1" applyBorder="1"/>
    <xf numFmtId="3" fontId="14" fillId="0" borderId="256" xfId="49" applyNumberFormat="1" applyFont="1" applyBorder="1"/>
    <xf numFmtId="171" fontId="32" fillId="0" borderId="516" xfId="49" applyNumberFormat="1" applyFont="1" applyFill="1" applyBorder="1"/>
    <xf numFmtId="4" fontId="14" fillId="0" borderId="518" xfId="49" applyNumberFormat="1" applyFont="1" applyFill="1" applyBorder="1"/>
    <xf numFmtId="3" fontId="32" fillId="0" borderId="411" xfId="49" applyNumberFormat="1" applyFont="1" applyFill="1" applyBorder="1"/>
    <xf numFmtId="3" fontId="84" fillId="0" borderId="515" xfId="49" applyNumberFormat="1" applyFont="1" applyFill="1" applyBorder="1"/>
    <xf numFmtId="3" fontId="6" fillId="0" borderId="4" xfId="49" applyNumberFormat="1" applyFont="1" applyBorder="1"/>
    <xf numFmtId="3" fontId="6" fillId="0" borderId="44" xfId="49" applyNumberFormat="1" applyFont="1" applyBorder="1"/>
    <xf numFmtId="0" fontId="85" fillId="78" borderId="9" xfId="49" applyFont="1" applyFill="1" applyBorder="1" applyAlignment="1">
      <alignment horizontal="center" vertical="center"/>
    </xf>
    <xf numFmtId="0" fontId="85" fillId="78" borderId="7" xfId="49" applyFont="1" applyFill="1" applyBorder="1" applyAlignment="1">
      <alignment horizontal="center" vertical="center"/>
    </xf>
    <xf numFmtId="0" fontId="85" fillId="78" borderId="9" xfId="49" applyFont="1" applyFill="1" applyBorder="1" applyAlignment="1">
      <alignment horizontal="center"/>
    </xf>
    <xf numFmtId="0" fontId="85" fillId="78" borderId="42" xfId="49" applyFont="1" applyFill="1" applyBorder="1" applyAlignment="1">
      <alignment horizontal="center" vertical="center"/>
    </xf>
    <xf numFmtId="0" fontId="85" fillId="78" borderId="10" xfId="49" applyFont="1" applyFill="1" applyBorder="1" applyAlignment="1">
      <alignment horizontal="center"/>
    </xf>
    <xf numFmtId="0" fontId="85" fillId="78" borderId="3" xfId="49" applyFont="1" applyFill="1" applyBorder="1" applyAlignment="1">
      <alignment horizontal="center"/>
    </xf>
    <xf numFmtId="0" fontId="14" fillId="78" borderId="5" xfId="49" applyFont="1" applyFill="1" applyBorder="1" applyAlignment="1">
      <alignment horizontal="center"/>
    </xf>
    <xf numFmtId="0" fontId="85" fillId="78" borderId="45" xfId="49" applyFont="1" applyFill="1" applyBorder="1" applyAlignment="1">
      <alignment horizontal="center"/>
    </xf>
    <xf numFmtId="0" fontId="85" fillId="78" borderId="4" xfId="49" applyFont="1" applyFill="1" applyBorder="1" applyAlignment="1">
      <alignment horizontal="center"/>
    </xf>
    <xf numFmtId="0" fontId="85" fillId="78" borderId="6" xfId="49" applyFont="1" applyFill="1" applyBorder="1" applyAlignment="1">
      <alignment horizontal="center"/>
    </xf>
    <xf numFmtId="4" fontId="32" fillId="78" borderId="128" xfId="49" applyNumberFormat="1" applyFont="1" applyFill="1" applyBorder="1"/>
    <xf numFmtId="4" fontId="32" fillId="78" borderId="10" xfId="49" applyNumberFormat="1" applyFont="1" applyFill="1" applyBorder="1"/>
    <xf numFmtId="3" fontId="32" fillId="78" borderId="10" xfId="49" applyNumberFormat="1" applyFont="1" applyFill="1" applyBorder="1"/>
    <xf numFmtId="4" fontId="14" fillId="78" borderId="129" xfId="49" applyNumberFormat="1" applyFont="1" applyFill="1" applyBorder="1"/>
    <xf numFmtId="4" fontId="7" fillId="78" borderId="10" xfId="49" applyNumberFormat="1" applyFont="1" applyFill="1" applyBorder="1"/>
    <xf numFmtId="4" fontId="15" fillId="78" borderId="45" xfId="49" applyNumberFormat="1" applyFont="1" applyFill="1" applyBorder="1"/>
    <xf numFmtId="4" fontId="7" fillId="78" borderId="45" xfId="49" applyNumberFormat="1" applyFont="1" applyFill="1" applyBorder="1"/>
    <xf numFmtId="4" fontId="32" fillId="78" borderId="9" xfId="49" applyNumberFormat="1" applyFont="1" applyFill="1" applyBorder="1"/>
    <xf numFmtId="3" fontId="32" fillId="78" borderId="9" xfId="49" applyNumberFormat="1" applyFont="1" applyFill="1" applyBorder="1"/>
    <xf numFmtId="4" fontId="14" fillId="78" borderId="128" xfId="49" applyNumberFormat="1" applyFont="1" applyFill="1" applyBorder="1"/>
    <xf numFmtId="4" fontId="15" fillId="78" borderId="10" xfId="49" applyNumberFormat="1" applyFont="1" applyFill="1" applyBorder="1"/>
    <xf numFmtId="3" fontId="7" fillId="78" borderId="10" xfId="49" applyNumberFormat="1" applyFont="1" applyFill="1" applyBorder="1"/>
    <xf numFmtId="0" fontId="32" fillId="78" borderId="129" xfId="49" applyFont="1" applyFill="1" applyBorder="1"/>
    <xf numFmtId="0" fontId="32" fillId="78" borderId="45" xfId="49" applyFont="1" applyFill="1" applyBorder="1"/>
    <xf numFmtId="4" fontId="32" fillId="78" borderId="45" xfId="49" applyNumberFormat="1" applyFont="1" applyFill="1" applyBorder="1"/>
    <xf numFmtId="3" fontId="6" fillId="78" borderId="10" xfId="49" applyNumberFormat="1" applyFont="1" applyFill="1" applyBorder="1"/>
    <xf numFmtId="0" fontId="32" fillId="78" borderId="128" xfId="49" applyFont="1" applyFill="1" applyBorder="1"/>
    <xf numFmtId="0" fontId="32" fillId="78" borderId="10" xfId="49" applyFont="1" applyFill="1" applyBorder="1"/>
    <xf numFmtId="4" fontId="14" fillId="78" borderId="10" xfId="49" applyNumberFormat="1" applyFont="1" applyFill="1" applyBorder="1"/>
    <xf numFmtId="4" fontId="14" fillId="78" borderId="131" xfId="49" applyNumberFormat="1" applyFont="1" applyFill="1" applyBorder="1"/>
    <xf numFmtId="4" fontId="84" fillId="78" borderId="60" xfId="49" applyNumberFormat="1" applyFont="1" applyFill="1" applyBorder="1"/>
    <xf numFmtId="4" fontId="37" fillId="78" borderId="60" xfId="49" applyNumberFormat="1" applyFont="1" applyFill="1" applyBorder="1"/>
    <xf numFmtId="4" fontId="14" fillId="78" borderId="133" xfId="49" applyNumberFormat="1" applyFont="1" applyFill="1" applyBorder="1"/>
    <xf numFmtId="4" fontId="14" fillId="78" borderId="63" xfId="49" applyNumberFormat="1" applyFont="1" applyFill="1" applyBorder="1"/>
    <xf numFmtId="0" fontId="32" fillId="78" borderId="63" xfId="49" applyFont="1" applyFill="1" applyBorder="1"/>
    <xf numFmtId="0" fontId="37" fillId="78" borderId="10" xfId="49" applyFont="1" applyFill="1" applyBorder="1"/>
    <xf numFmtId="4" fontId="37" fillId="78" borderId="10" xfId="49" applyNumberFormat="1" applyFont="1" applyFill="1" applyBorder="1"/>
    <xf numFmtId="4" fontId="32" fillId="78" borderId="129" xfId="49" applyNumberFormat="1" applyFont="1" applyFill="1" applyBorder="1"/>
    <xf numFmtId="4" fontId="14" fillId="78" borderId="45" xfId="49" applyNumberFormat="1" applyFont="1" applyFill="1" applyBorder="1"/>
    <xf numFmtId="4" fontId="34" fillId="78" borderId="10" xfId="49" applyNumberFormat="1" applyFont="1" applyFill="1" applyBorder="1"/>
    <xf numFmtId="0" fontId="6" fillId="78" borderId="45" xfId="49" applyFont="1" applyFill="1" applyBorder="1"/>
    <xf numFmtId="4" fontId="20" fillId="78" borderId="45" xfId="49" applyNumberFormat="1" applyFont="1" applyFill="1" applyBorder="1"/>
    <xf numFmtId="4" fontId="51" fillId="78" borderId="46" xfId="49" applyNumberFormat="1" applyFont="1" applyFill="1" applyBorder="1"/>
    <xf numFmtId="4" fontId="51" fillId="78" borderId="64" xfId="49" applyNumberFormat="1" applyFont="1" applyFill="1" applyBorder="1"/>
    <xf numFmtId="4" fontId="32" fillId="34" borderId="128" xfId="49" applyNumberFormat="1" applyFont="1" applyFill="1" applyBorder="1"/>
    <xf numFmtId="0" fontId="32" fillId="34" borderId="128" xfId="49" applyFont="1" applyFill="1" applyBorder="1"/>
    <xf numFmtId="4" fontId="14" fillId="34" borderId="128" xfId="49" applyNumberFormat="1" applyFont="1" applyFill="1" applyBorder="1"/>
    <xf numFmtId="175" fontId="190" fillId="0" borderId="0" xfId="5" applyNumberFormat="1" applyFont="1" applyFill="1" applyBorder="1" applyAlignment="1">
      <alignment horizontal="left" vertical="center"/>
    </xf>
    <xf numFmtId="175" fontId="202" fillId="0" borderId="0" xfId="5" applyNumberFormat="1" applyFont="1" applyFill="1" applyBorder="1" applyAlignment="1">
      <alignment vertical="center"/>
    </xf>
    <xf numFmtId="4" fontId="203" fillId="78" borderId="60" xfId="49" applyNumberFormat="1" applyFont="1" applyFill="1" applyBorder="1"/>
    <xf numFmtId="0" fontId="37" fillId="78" borderId="4" xfId="5" applyFont="1" applyFill="1" applyBorder="1" applyAlignment="1">
      <alignment horizontal="center" vertical="center"/>
    </xf>
    <xf numFmtId="0" fontId="37" fillId="78" borderId="45" xfId="5" applyFont="1" applyFill="1" applyBorder="1" applyAlignment="1">
      <alignment horizontal="center" vertical="center"/>
    </xf>
    <xf numFmtId="0" fontId="37" fillId="78" borderId="6" xfId="5" applyFont="1" applyFill="1" applyBorder="1" applyAlignment="1">
      <alignment horizontal="center" vertical="center"/>
    </xf>
    <xf numFmtId="175" fontId="84" fillId="78" borderId="4" xfId="5" applyNumberFormat="1" applyFont="1" applyFill="1" applyBorder="1" applyAlignment="1">
      <alignment vertical="center"/>
    </xf>
    <xf numFmtId="175" fontId="84" fillId="78" borderId="45" xfId="5" applyNumberFormat="1" applyFont="1" applyFill="1" applyBorder="1" applyAlignment="1">
      <alignment vertical="center"/>
    </xf>
    <xf numFmtId="175" fontId="84" fillId="78" borderId="6" xfId="5" applyNumberFormat="1" applyFont="1" applyFill="1" applyBorder="1" applyAlignment="1">
      <alignment horizontal="center" vertical="center"/>
    </xf>
    <xf numFmtId="0" fontId="85" fillId="78" borderId="115" xfId="49" applyFont="1" applyFill="1" applyBorder="1" applyAlignment="1">
      <alignment horizontal="center"/>
    </xf>
    <xf numFmtId="0" fontId="85" fillId="78" borderId="110" xfId="49" applyFont="1" applyFill="1" applyBorder="1" applyAlignment="1">
      <alignment horizontal="center"/>
    </xf>
    <xf numFmtId="0" fontId="14" fillId="78" borderId="115" xfId="49" applyFont="1" applyFill="1" applyBorder="1" applyAlignment="1">
      <alignment horizontal="center"/>
    </xf>
    <xf numFmtId="0" fontId="85" fillId="78" borderId="129" xfId="49" applyFont="1" applyFill="1" applyBorder="1" applyAlignment="1">
      <alignment horizontal="center"/>
    </xf>
    <xf numFmtId="0" fontId="85" fillId="78" borderId="87" xfId="49" applyFont="1" applyFill="1" applyBorder="1" applyAlignment="1">
      <alignment horizontal="center"/>
    </xf>
    <xf numFmtId="0" fontId="19" fillId="78" borderId="89" xfId="0" applyFont="1" applyFill="1" applyBorder="1"/>
    <xf numFmtId="0" fontId="19" fillId="78" borderId="128" xfId="0" applyFont="1" applyFill="1" applyBorder="1"/>
    <xf numFmtId="0" fontId="19" fillId="78" borderId="115" xfId="0" applyFont="1" applyFill="1" applyBorder="1"/>
    <xf numFmtId="4" fontId="0" fillId="78" borderId="10" xfId="0" applyNumberFormat="1" applyFill="1" applyBorder="1"/>
    <xf numFmtId="4" fontId="0" fillId="78" borderId="0" xfId="0" applyNumberFormat="1" applyFill="1" applyBorder="1"/>
    <xf numFmtId="4" fontId="7" fillId="78" borderId="46" xfId="0" applyNumberFormat="1" applyFont="1" applyFill="1" applyBorder="1"/>
    <xf numFmtId="175" fontId="202" fillId="34" borderId="0" xfId="5" applyNumberFormat="1" applyFont="1" applyFill="1" applyBorder="1" applyAlignment="1">
      <alignment vertical="center"/>
    </xf>
    <xf numFmtId="175" fontId="190" fillId="34" borderId="0" xfId="5" applyNumberFormat="1" applyFont="1" applyFill="1" applyBorder="1" applyAlignment="1">
      <alignment horizontal="left" vertical="center"/>
    </xf>
    <xf numFmtId="4" fontId="204" fillId="78" borderId="0" xfId="0" applyNumberFormat="1" applyFont="1" applyFill="1" applyBorder="1"/>
    <xf numFmtId="0" fontId="85" fillId="78" borderId="3" xfId="29458" applyFont="1" applyFill="1" applyBorder="1" applyAlignment="1">
      <alignment horizontal="center" vertical="center"/>
    </xf>
    <xf numFmtId="0" fontId="85" fillId="78" borderId="10" xfId="29458" applyFont="1" applyFill="1" applyBorder="1" applyAlignment="1">
      <alignment horizontal="center" vertical="center" wrapText="1"/>
    </xf>
    <xf numFmtId="0" fontId="14" fillId="78" borderId="410" xfId="29458" applyFont="1" applyFill="1" applyBorder="1" applyAlignment="1">
      <alignment horizontal="center" vertical="center"/>
    </xf>
    <xf numFmtId="0" fontId="85" fillId="78" borderId="411" xfId="29458" applyFont="1" applyFill="1" applyBorder="1" applyAlignment="1">
      <alignment horizontal="center" vertical="center"/>
    </xf>
    <xf numFmtId="0" fontId="85" fillId="78" borderId="45" xfId="29458" applyFont="1" applyFill="1" applyBorder="1" applyAlignment="1">
      <alignment horizontal="center" vertical="center"/>
    </xf>
    <xf numFmtId="0" fontId="85" fillId="78" borderId="6" xfId="29458" applyFont="1" applyFill="1" applyBorder="1" applyAlignment="1">
      <alignment horizontal="center" vertical="center"/>
    </xf>
    <xf numFmtId="4" fontId="32" fillId="78" borderId="10" xfId="29458" applyNumberFormat="1" applyFont="1" applyFill="1" applyBorder="1"/>
    <xf numFmtId="3" fontId="32" fillId="78" borderId="10" xfId="29458" applyNumberFormat="1" applyFont="1" applyFill="1" applyBorder="1"/>
    <xf numFmtId="4" fontId="7" fillId="78" borderId="10" xfId="29458" applyNumberFormat="1" applyFont="1" applyFill="1" applyBorder="1"/>
    <xf numFmtId="0" fontId="32" fillId="78" borderId="45" xfId="29458" applyFont="1" applyFill="1" applyBorder="1"/>
    <xf numFmtId="4" fontId="32" fillId="78" borderId="45" xfId="29458" applyNumberFormat="1" applyFont="1" applyFill="1" applyBorder="1"/>
    <xf numFmtId="4" fontId="32" fillId="78" borderId="9" xfId="29458" applyNumberFormat="1" applyFont="1" applyFill="1" applyBorder="1"/>
    <xf numFmtId="3" fontId="32" fillId="78" borderId="9" xfId="29458" applyNumberFormat="1" applyFont="1" applyFill="1" applyBorder="1"/>
    <xf numFmtId="4" fontId="190" fillId="78" borderId="10" xfId="29458" applyNumberFormat="1" applyFont="1" applyFill="1" applyBorder="1" applyAlignment="1">
      <alignment vertical="center"/>
    </xf>
    <xf numFmtId="4" fontId="32" fillId="78" borderId="10" xfId="29458" applyNumberFormat="1" applyFont="1" applyFill="1" applyBorder="1" applyAlignment="1">
      <alignment vertical="center"/>
    </xf>
    <xf numFmtId="0" fontId="32" fillId="78" borderId="10" xfId="29458" applyFont="1" applyFill="1" applyBorder="1"/>
    <xf numFmtId="4" fontId="32" fillId="78" borderId="10" xfId="29458" applyNumberFormat="1" applyFont="1" applyFill="1" applyBorder="1" applyAlignment="1">
      <alignment horizontal="right" vertical="center"/>
    </xf>
    <xf numFmtId="4" fontId="14" fillId="78" borderId="10" xfId="29458" applyNumberFormat="1" applyFont="1" applyFill="1" applyBorder="1"/>
    <xf numFmtId="4" fontId="51" fillId="78" borderId="46" xfId="29458" applyNumberFormat="1" applyFont="1" applyFill="1" applyBorder="1"/>
    <xf numFmtId="4" fontId="51" fillId="78" borderId="64" xfId="29458" applyNumberFormat="1" applyFont="1" applyFill="1" applyBorder="1"/>
    <xf numFmtId="4" fontId="190" fillId="34" borderId="10" xfId="29458" applyNumberFormat="1" applyFont="1" applyFill="1" applyBorder="1"/>
    <xf numFmtId="4" fontId="190" fillId="34" borderId="10" xfId="29458" applyNumberFormat="1" applyFont="1" applyFill="1" applyBorder="1" applyAlignment="1">
      <alignment vertical="center"/>
    </xf>
    <xf numFmtId="4" fontId="81" fillId="78" borderId="388" xfId="49" applyNumberFormat="1" applyFont="1" applyFill="1" applyBorder="1"/>
    <xf numFmtId="4" fontId="81" fillId="78" borderId="285" xfId="49" applyNumberFormat="1" applyFont="1" applyFill="1" applyBorder="1"/>
    <xf numFmtId="9" fontId="80" fillId="78" borderId="145" xfId="49" applyNumberFormat="1" applyFont="1" applyFill="1" applyBorder="1" applyAlignment="1">
      <alignment horizontal="center"/>
    </xf>
    <xf numFmtId="0" fontId="6" fillId="78" borderId="146" xfId="49" applyFill="1" applyBorder="1"/>
    <xf numFmtId="0" fontId="6" fillId="78" borderId="148" xfId="49" applyFill="1" applyBorder="1"/>
    <xf numFmtId="0" fontId="6" fillId="78" borderId="147" xfId="49" applyFill="1" applyBorder="1"/>
    <xf numFmtId="4" fontId="7" fillId="97" borderId="257" xfId="568" applyNumberFormat="1" applyFont="1" applyFill="1" applyBorder="1" applyAlignment="1"/>
    <xf numFmtId="4" fontId="6" fillId="34" borderId="257" xfId="568" applyNumberFormat="1" applyFont="1" applyFill="1" applyBorder="1" applyAlignment="1"/>
    <xf numFmtId="4" fontId="6" fillId="34" borderId="0" xfId="568" applyNumberFormat="1" applyFont="1" applyFill="1" applyBorder="1" applyAlignment="1"/>
    <xf numFmtId="4" fontId="7" fillId="98" borderId="257" xfId="568" applyNumberFormat="1" applyFont="1" applyFill="1" applyBorder="1" applyAlignment="1"/>
    <xf numFmtId="4" fontId="6" fillId="81" borderId="257" xfId="568" applyNumberFormat="1" applyFont="1" applyFill="1" applyBorder="1" applyAlignment="1"/>
    <xf numFmtId="4" fontId="6" fillId="0" borderId="257" xfId="568" applyNumberFormat="1" applyFont="1" applyFill="1" applyBorder="1" applyAlignment="1"/>
    <xf numFmtId="4" fontId="6" fillId="34" borderId="0" xfId="568" applyNumberFormat="1" applyFont="1" applyFill="1" applyAlignment="1"/>
    <xf numFmtId="4" fontId="7" fillId="99" borderId="257" xfId="568" applyNumberFormat="1" applyFont="1" applyFill="1" applyBorder="1" applyAlignment="1"/>
    <xf numFmtId="4" fontId="7" fillId="80" borderId="257" xfId="568" applyNumberFormat="1" applyFont="1" applyFill="1" applyBorder="1" applyAlignment="1"/>
    <xf numFmtId="4" fontId="7" fillId="100" borderId="257" xfId="568" applyNumberFormat="1" applyFont="1" applyFill="1" applyBorder="1" applyAlignment="1"/>
    <xf numFmtId="4" fontId="7" fillId="107" borderId="257" xfId="568" applyNumberFormat="1" applyFont="1" applyFill="1" applyBorder="1" applyAlignment="1"/>
    <xf numFmtId="4" fontId="7" fillId="32" borderId="257" xfId="568" applyNumberFormat="1" applyFont="1" applyFill="1" applyBorder="1" applyAlignment="1"/>
    <xf numFmtId="4" fontId="153" fillId="101" borderId="0" xfId="568" applyNumberFormat="1" applyFont="1" applyFill="1"/>
    <xf numFmtId="4" fontId="180" fillId="34" borderId="0" xfId="568" applyNumberFormat="1" applyFont="1" applyFill="1" applyAlignment="1"/>
    <xf numFmtId="4" fontId="6" fillId="96" borderId="257" xfId="568" applyNumberFormat="1" applyFont="1" applyFill="1" applyBorder="1"/>
    <xf numFmtId="4" fontId="6" fillId="34" borderId="257" xfId="568" applyNumberFormat="1" applyFont="1" applyFill="1" applyBorder="1"/>
    <xf numFmtId="0" fontId="32" fillId="0" borderId="453" xfId="49" applyFont="1" applyFill="1" applyBorder="1" applyAlignment="1">
      <alignment horizontal="center"/>
    </xf>
    <xf numFmtId="0" fontId="32" fillId="0" borderId="519" xfId="49" applyFont="1" applyFill="1" applyBorder="1" applyAlignment="1">
      <alignment horizontal="center"/>
    </xf>
    <xf numFmtId="0" fontId="40" fillId="0" borderId="18" xfId="49" applyFont="1" applyFill="1" applyBorder="1" applyAlignment="1">
      <alignment horizontal="center"/>
    </xf>
    <xf numFmtId="0" fontId="32" fillId="0" borderId="0" xfId="49" applyFont="1" applyFill="1" applyBorder="1" applyAlignment="1">
      <alignment horizontal="right"/>
    </xf>
    <xf numFmtId="172" fontId="32" fillId="0" borderId="453" xfId="49" applyNumberFormat="1" applyFont="1" applyFill="1" applyBorder="1" applyAlignment="1"/>
    <xf numFmtId="0" fontId="32" fillId="0" borderId="0" xfId="49" applyFont="1" applyFill="1" applyBorder="1" applyAlignment="1">
      <alignment horizontal="center"/>
    </xf>
    <xf numFmtId="0" fontId="32" fillId="0" borderId="0" xfId="49" applyFont="1" applyFill="1" applyAlignment="1">
      <alignment horizontal="right" vertical="center"/>
    </xf>
    <xf numFmtId="9" fontId="14" fillId="0" borderId="18" xfId="7" applyNumberFormat="1" applyFont="1" applyFill="1" applyBorder="1" applyAlignment="1">
      <alignment horizontal="center"/>
    </xf>
    <xf numFmtId="0" fontId="32" fillId="0" borderId="453" xfId="49" applyFont="1" applyFill="1" applyBorder="1" applyAlignment="1"/>
    <xf numFmtId="172" fontId="32" fillId="0" borderId="519" xfId="49" applyNumberFormat="1" applyFont="1" applyFill="1" applyBorder="1" applyAlignment="1">
      <alignment horizontal="right"/>
    </xf>
    <xf numFmtId="9" fontId="205" fillId="0" borderId="18" xfId="7" applyNumberFormat="1" applyFont="1" applyFill="1" applyBorder="1" applyAlignment="1">
      <alignment horizontal="center"/>
    </xf>
    <xf numFmtId="0" fontId="32" fillId="0" borderId="519" xfId="49" applyFont="1" applyFill="1" applyBorder="1" applyAlignment="1"/>
    <xf numFmtId="0" fontId="39" fillId="0" borderId="13" xfId="49" applyFont="1" applyFill="1" applyBorder="1" applyAlignment="1">
      <alignment horizontal="left"/>
    </xf>
    <xf numFmtId="0" fontId="155" fillId="0" borderId="17" xfId="49" applyFont="1" applyFill="1" applyBorder="1"/>
    <xf numFmtId="0" fontId="155" fillId="0" borderId="13" xfId="49" applyFont="1" applyFill="1" applyBorder="1"/>
    <xf numFmtId="0" fontId="39" fillId="0" borderId="411" xfId="49" applyFont="1" applyFill="1" applyBorder="1"/>
    <xf numFmtId="0" fontId="14" fillId="0" borderId="44" xfId="49" applyFont="1" applyFill="1" applyBorder="1"/>
    <xf numFmtId="0" fontId="14" fillId="0" borderId="6" xfId="49" applyFont="1" applyFill="1" applyBorder="1" applyAlignment="1">
      <alignment horizontal="right"/>
    </xf>
    <xf numFmtId="0" fontId="76" fillId="0" borderId="0" xfId="49" applyFont="1" applyFill="1"/>
    <xf numFmtId="0" fontId="32" fillId="0" borderId="8" xfId="49" applyFont="1" applyFill="1" applyBorder="1" applyAlignment="1">
      <alignment horizontal="right"/>
    </xf>
    <xf numFmtId="0" fontId="32" fillId="0" borderId="42" xfId="49" applyFont="1" applyFill="1" applyBorder="1" applyAlignment="1">
      <alignment horizontal="right"/>
    </xf>
    <xf numFmtId="0" fontId="32" fillId="0" borderId="5" xfId="49" applyFont="1" applyFill="1" applyBorder="1" applyAlignment="1">
      <alignment horizontal="right"/>
    </xf>
    <xf numFmtId="0" fontId="77" fillId="0" borderId="3" xfId="49" applyFont="1" applyFill="1" applyBorder="1"/>
    <xf numFmtId="0" fontId="24" fillId="0" borderId="3" xfId="49" applyFont="1" applyFill="1" applyBorder="1"/>
    <xf numFmtId="0" fontId="7" fillId="0" borderId="3" xfId="49" applyFont="1" applyFill="1" applyBorder="1"/>
    <xf numFmtId="0" fontId="7" fillId="0" borderId="0" xfId="49" applyFont="1" applyFill="1" applyBorder="1"/>
    <xf numFmtId="0" fontId="7" fillId="0" borderId="0" xfId="49" applyFont="1" applyFill="1" applyBorder="1" applyAlignment="1">
      <alignment horizontal="right"/>
    </xf>
    <xf numFmtId="0" fontId="7" fillId="0" borderId="0" xfId="49" applyFont="1" applyFill="1" applyBorder="1" applyAlignment="1">
      <alignment horizontal="center"/>
    </xf>
    <xf numFmtId="0" fontId="7" fillId="0" borderId="5" xfId="49" applyFont="1" applyFill="1" applyBorder="1" applyAlignment="1">
      <alignment horizontal="right"/>
    </xf>
    <xf numFmtId="0" fontId="6" fillId="0" borderId="3" xfId="49" applyFill="1" applyBorder="1"/>
    <xf numFmtId="0" fontId="6" fillId="0" borderId="0" xfId="49" applyFill="1" applyBorder="1" applyAlignment="1">
      <alignment horizontal="right"/>
    </xf>
    <xf numFmtId="0" fontId="6" fillId="0" borderId="0" xfId="49" applyFill="1" applyBorder="1" applyAlignment="1">
      <alignment horizontal="center"/>
    </xf>
    <xf numFmtId="0" fontId="6" fillId="0" borderId="5" xfId="49" applyFill="1" applyBorder="1" applyAlignment="1">
      <alignment horizontal="right"/>
    </xf>
    <xf numFmtId="0" fontId="6" fillId="0" borderId="411" xfId="49" applyFill="1" applyBorder="1"/>
    <xf numFmtId="0" fontId="6" fillId="0" borderId="44" xfId="49" applyFill="1" applyBorder="1"/>
    <xf numFmtId="0" fontId="6" fillId="0" borderId="44" xfId="49" applyFill="1" applyBorder="1" applyAlignment="1">
      <alignment horizontal="right"/>
    </xf>
    <xf numFmtId="0" fontId="6" fillId="0" borderId="44" xfId="49" applyFill="1" applyBorder="1" applyAlignment="1">
      <alignment horizontal="center"/>
    </xf>
    <xf numFmtId="0" fontId="6" fillId="0" borderId="6" xfId="49" applyFill="1" applyBorder="1" applyAlignment="1">
      <alignment horizontal="right"/>
    </xf>
    <xf numFmtId="0" fontId="41" fillId="0" borderId="7" xfId="49" applyFont="1" applyFill="1" applyBorder="1"/>
    <xf numFmtId="0" fontId="14" fillId="0" borderId="75" xfId="49" applyFont="1" applyFill="1" applyBorder="1" applyAlignment="1">
      <alignment horizontal="center" vertical="center" wrapText="1"/>
    </xf>
    <xf numFmtId="0" fontId="14" fillId="0" borderId="46" xfId="49" applyFont="1" applyFill="1" applyBorder="1" applyAlignment="1">
      <alignment horizontal="center" vertical="center" wrapText="1"/>
    </xf>
    <xf numFmtId="0" fontId="14" fillId="0" borderId="319" xfId="49" quotePrefix="1" applyFont="1" applyFill="1" applyBorder="1" applyAlignment="1">
      <alignment horizontal="center" vertical="center"/>
    </xf>
    <xf numFmtId="0" fontId="14" fillId="0" borderId="522" xfId="49" applyFont="1" applyFill="1" applyBorder="1" applyAlignment="1">
      <alignment horizontal="center"/>
    </xf>
    <xf numFmtId="0" fontId="32" fillId="0" borderId="469" xfId="49" applyFont="1" applyFill="1" applyBorder="1" applyAlignment="1"/>
    <xf numFmtId="172" fontId="32" fillId="0" borderId="469" xfId="49" applyNumberFormat="1" applyFont="1" applyFill="1" applyBorder="1" applyAlignment="1">
      <alignment horizontal="right"/>
    </xf>
    <xf numFmtId="0" fontId="31" fillId="0" borderId="469" xfId="49" applyFont="1" applyFill="1" applyBorder="1" applyAlignment="1">
      <alignment horizontal="right"/>
    </xf>
    <xf numFmtId="172" fontId="14" fillId="0" borderId="469" xfId="49" quotePrefix="1" applyNumberFormat="1" applyFont="1" applyFill="1" applyBorder="1" applyAlignment="1">
      <alignment horizontal="center"/>
    </xf>
    <xf numFmtId="0" fontId="32" fillId="0" borderId="469" xfId="49" applyFont="1" applyFill="1" applyBorder="1" applyAlignment="1">
      <alignment horizontal="center"/>
    </xf>
    <xf numFmtId="4" fontId="32" fillId="0" borderId="469" xfId="49" applyNumberFormat="1" applyFont="1" applyFill="1" applyBorder="1" applyAlignment="1"/>
    <xf numFmtId="172" fontId="32" fillId="0" borderId="469" xfId="49" applyNumberFormat="1" applyFont="1" applyFill="1" applyBorder="1" applyAlignment="1"/>
    <xf numFmtId="172" fontId="32" fillId="0" borderId="523" xfId="49" applyNumberFormat="1" applyFont="1" applyFill="1" applyBorder="1" applyAlignment="1">
      <alignment horizontal="right"/>
    </xf>
    <xf numFmtId="0" fontId="14" fillId="0" borderId="521" xfId="49" applyFont="1" applyFill="1" applyBorder="1" applyAlignment="1">
      <alignment horizontal="center" vertical="center" wrapText="1"/>
    </xf>
    <xf numFmtId="0" fontId="14" fillId="0" borderId="521" xfId="49" quotePrefix="1" applyFont="1" applyFill="1" applyBorder="1" applyAlignment="1">
      <alignment horizontal="center" vertical="center"/>
    </xf>
    <xf numFmtId="0" fontId="14" fillId="0" borderId="524" xfId="49" applyFont="1" applyFill="1" applyBorder="1" applyAlignment="1">
      <alignment horizontal="center"/>
    </xf>
    <xf numFmtId="0" fontId="32" fillId="0" borderId="525" xfId="49" applyFont="1" applyFill="1" applyBorder="1" applyAlignment="1"/>
    <xf numFmtId="172" fontId="32" fillId="0" borderId="525" xfId="49" applyNumberFormat="1" applyFont="1" applyFill="1" applyBorder="1" applyAlignment="1">
      <alignment horizontal="right"/>
    </xf>
    <xf numFmtId="169" fontId="32" fillId="0" borderId="525" xfId="49" applyNumberFormat="1" applyFont="1" applyFill="1" applyBorder="1" applyAlignment="1"/>
    <xf numFmtId="172" fontId="14" fillId="0" borderId="525" xfId="49" quotePrefix="1" applyNumberFormat="1" applyFont="1" applyFill="1" applyBorder="1" applyAlignment="1">
      <alignment horizontal="center"/>
    </xf>
    <xf numFmtId="0" fontId="32" fillId="0" borderId="525" xfId="49" applyFont="1" applyFill="1" applyBorder="1" applyAlignment="1">
      <alignment horizontal="center"/>
    </xf>
    <xf numFmtId="4" fontId="32" fillId="0" borderId="525" xfId="49" applyNumberFormat="1" applyFont="1" applyFill="1" applyBorder="1" applyAlignment="1"/>
    <xf numFmtId="172" fontId="32" fillId="0" borderId="525" xfId="49" applyNumberFormat="1" applyFont="1" applyFill="1" applyBorder="1" applyAlignment="1"/>
    <xf numFmtId="172" fontId="32" fillId="0" borderId="526" xfId="49" applyNumberFormat="1" applyFont="1" applyFill="1" applyBorder="1" applyAlignment="1">
      <alignment horizontal="right"/>
    </xf>
    <xf numFmtId="0" fontId="110" fillId="0" borderId="0" xfId="49" quotePrefix="1" applyFont="1" applyAlignment="1">
      <alignment horizontal="left" wrapText="1"/>
    </xf>
    <xf numFmtId="0" fontId="12" fillId="78" borderId="0" xfId="55" applyFont="1" applyFill="1" applyProtection="1">
      <protection hidden="1"/>
    </xf>
    <xf numFmtId="0" fontId="206" fillId="78" borderId="0" xfId="55" applyFont="1" applyFill="1" applyProtection="1">
      <protection hidden="1"/>
    </xf>
    <xf numFmtId="0" fontId="70" fillId="78" borderId="0" xfId="49" applyFont="1" applyFill="1" applyAlignment="1">
      <alignment horizontal="center"/>
    </xf>
    <xf numFmtId="0" fontId="12" fillId="78" borderId="0" xfId="55" quotePrefix="1" applyFont="1" applyFill="1" applyAlignment="1" applyProtection="1">
      <alignment horizontal="right"/>
      <protection hidden="1"/>
    </xf>
    <xf numFmtId="0" fontId="14" fillId="78" borderId="0" xfId="55" applyFont="1" applyFill="1" applyProtection="1">
      <protection hidden="1"/>
    </xf>
    <xf numFmtId="0" fontId="32" fillId="78" borderId="0" xfId="49" applyFont="1" applyFill="1"/>
    <xf numFmtId="0" fontId="14" fillId="78" borderId="0" xfId="49" applyFont="1" applyFill="1"/>
    <xf numFmtId="0" fontId="32" fillId="78" borderId="0" xfId="0" applyFont="1" applyFill="1"/>
    <xf numFmtId="0" fontId="32" fillId="78" borderId="0" xfId="49" applyFont="1" applyFill="1" applyAlignment="1">
      <alignment horizontal="center"/>
    </xf>
    <xf numFmtId="0" fontId="185" fillId="78" borderId="0" xfId="55" applyFont="1" applyFill="1" applyProtection="1">
      <protection hidden="1"/>
    </xf>
    <xf numFmtId="0" fontId="6" fillId="78" borderId="0" xfId="49" applyFont="1" applyFill="1"/>
    <xf numFmtId="0" fontId="70" fillId="78" borderId="0" xfId="49" applyFont="1" applyFill="1"/>
    <xf numFmtId="0" fontId="85" fillId="34" borderId="163" xfId="49" applyFont="1" applyFill="1" applyBorder="1" applyAlignment="1">
      <alignment horizontal="center"/>
    </xf>
    <xf numFmtId="172" fontId="85" fillId="34" borderId="163" xfId="49" applyNumberFormat="1" applyFont="1" applyFill="1" applyBorder="1" applyAlignment="1">
      <alignment horizontal="center"/>
    </xf>
    <xf numFmtId="0" fontId="14" fillId="34" borderId="163" xfId="49" applyFont="1" applyFill="1" applyBorder="1" applyAlignment="1">
      <alignment horizontal="center"/>
    </xf>
    <xf numFmtId="0" fontId="85" fillId="34" borderId="118" xfId="49" applyFont="1" applyFill="1" applyBorder="1" applyAlignment="1">
      <alignment horizontal="center"/>
    </xf>
    <xf numFmtId="0" fontId="14" fillId="34" borderId="118" xfId="49" applyFont="1" applyFill="1" applyBorder="1" applyAlignment="1">
      <alignment horizontal="center"/>
    </xf>
    <xf numFmtId="0" fontId="14" fillId="0" borderId="46" xfId="49" applyFont="1" applyFill="1" applyBorder="1" applyAlignment="1">
      <alignment horizontal="center" vertical="center"/>
    </xf>
    <xf numFmtId="0" fontId="14" fillId="0" borderId="45" xfId="49" applyFont="1" applyFill="1" applyBorder="1"/>
    <xf numFmtId="0" fontId="14" fillId="0" borderId="10" xfId="49" quotePrefix="1" applyFont="1" applyFill="1" applyBorder="1" applyAlignment="1">
      <alignment horizontal="center"/>
    </xf>
    <xf numFmtId="0" fontId="14" fillId="0" borderId="527" xfId="49" applyFont="1" applyFill="1" applyBorder="1" applyAlignment="1">
      <alignment horizontal="center"/>
    </xf>
    <xf numFmtId="0" fontId="32" fillId="0" borderId="19" xfId="49" applyFont="1" applyFill="1" applyBorder="1" applyAlignment="1"/>
    <xf numFmtId="0" fontId="32" fillId="0" borderId="19" xfId="49" applyNumberFormat="1" applyFont="1" applyFill="1" applyBorder="1" applyAlignment="1">
      <alignment horizontal="right"/>
    </xf>
    <xf numFmtId="172" fontId="32" fillId="0" borderId="19" xfId="49" applyNumberFormat="1" applyFont="1" applyFill="1" applyBorder="1" applyAlignment="1">
      <alignment horizontal="right"/>
    </xf>
    <xf numFmtId="0" fontId="32" fillId="0" borderId="19" xfId="49" applyNumberFormat="1" applyFont="1" applyFill="1" applyBorder="1" applyAlignment="1">
      <alignment horizontal="left"/>
    </xf>
    <xf numFmtId="169" fontId="32" fillId="0" borderId="19" xfId="49" applyNumberFormat="1" applyFont="1" applyFill="1" applyBorder="1" applyAlignment="1"/>
    <xf numFmtId="2" fontId="32" fillId="0" borderId="19" xfId="49" applyNumberFormat="1" applyFont="1" applyFill="1" applyBorder="1" applyAlignment="1">
      <alignment horizontal="right"/>
    </xf>
    <xf numFmtId="0" fontId="31" fillId="0" borderId="19" xfId="49" applyNumberFormat="1" applyFont="1" applyFill="1" applyBorder="1" applyAlignment="1">
      <alignment horizontal="right"/>
    </xf>
    <xf numFmtId="171" fontId="32" fillId="0" borderId="19" xfId="49" applyNumberFormat="1" applyFont="1" applyFill="1" applyBorder="1" applyAlignment="1">
      <alignment horizontal="right"/>
    </xf>
    <xf numFmtId="0" fontId="31" fillId="0" borderId="19" xfId="49" applyFont="1" applyFill="1" applyBorder="1" applyAlignment="1"/>
    <xf numFmtId="171" fontId="31" fillId="0" borderId="19" xfId="49" applyNumberFormat="1" applyFont="1" applyFill="1" applyBorder="1" applyAlignment="1">
      <alignment horizontal="right"/>
    </xf>
    <xf numFmtId="171" fontId="32" fillId="0" borderId="35" xfId="49" applyNumberFormat="1" applyFont="1" applyFill="1" applyBorder="1" applyAlignment="1">
      <alignment horizontal="right"/>
    </xf>
    <xf numFmtId="0" fontId="32" fillId="34" borderId="0" xfId="0" applyFont="1" applyFill="1" applyAlignment="1">
      <alignment horizontal="right"/>
    </xf>
    <xf numFmtId="0" fontId="32" fillId="34" borderId="0" xfId="49" applyFont="1" applyFill="1" applyAlignment="1">
      <alignment horizontal="right"/>
    </xf>
    <xf numFmtId="0" fontId="14" fillId="34" borderId="0" xfId="49" applyFont="1" applyFill="1" applyAlignment="1">
      <alignment horizontal="right"/>
    </xf>
    <xf numFmtId="0" fontId="14" fillId="34" borderId="0" xfId="49" applyFont="1" applyFill="1"/>
    <xf numFmtId="0" fontId="77" fillId="34" borderId="0" xfId="49" applyFont="1" applyFill="1"/>
    <xf numFmtId="0" fontId="24" fillId="34" borderId="0" xfId="49" applyFont="1" applyFill="1"/>
    <xf numFmtId="0" fontId="12" fillId="34" borderId="0" xfId="49" applyFont="1" applyFill="1" applyAlignment="1">
      <alignment horizontal="right"/>
    </xf>
    <xf numFmtId="0" fontId="12" fillId="34" borderId="0" xfId="49" applyFont="1" applyFill="1"/>
    <xf numFmtId="177" fontId="7" fillId="34" borderId="187" xfId="1775" applyNumberFormat="1" applyFont="1" applyFill="1" applyBorder="1" applyAlignment="1">
      <alignment horizontal="right" vertical="center" wrapText="1"/>
    </xf>
    <xf numFmtId="0" fontId="6" fillId="34" borderId="42" xfId="1775" applyFont="1" applyFill="1" applyBorder="1" applyAlignment="1">
      <alignment horizontal="center" vertical="center" wrapText="1"/>
    </xf>
    <xf numFmtId="0" fontId="6" fillId="34" borderId="7" xfId="1775" applyFont="1" applyFill="1" applyBorder="1" applyAlignment="1">
      <alignment horizontal="center" vertical="center" wrapText="1"/>
    </xf>
    <xf numFmtId="177" fontId="7" fillId="34" borderId="195" xfId="1775" applyNumberFormat="1" applyFont="1" applyFill="1" applyBorder="1" applyAlignment="1">
      <alignment horizontal="right" vertical="center" wrapText="1"/>
    </xf>
    <xf numFmtId="0" fontId="6" fillId="34" borderId="8" xfId="1775" applyFont="1" applyFill="1" applyBorder="1" applyAlignment="1">
      <alignment horizontal="center" vertical="center" wrapText="1"/>
    </xf>
    <xf numFmtId="177" fontId="6" fillId="34" borderId="190" xfId="1775" applyNumberFormat="1" applyFont="1" applyFill="1" applyBorder="1"/>
    <xf numFmtId="0" fontId="6" fillId="34" borderId="410" xfId="1775" applyFont="1" applyFill="1" applyBorder="1" applyAlignment="1">
      <alignment horizontal="center"/>
    </xf>
    <xf numFmtId="0" fontId="6" fillId="34" borderId="409" xfId="1775" applyFont="1" applyFill="1" applyBorder="1"/>
    <xf numFmtId="0" fontId="6" fillId="34" borderId="333" xfId="1775" applyFont="1" applyFill="1" applyBorder="1"/>
    <xf numFmtId="9" fontId="6" fillId="34" borderId="0" xfId="1775" applyNumberFormat="1" applyFont="1" applyFill="1" applyBorder="1"/>
    <xf numFmtId="0" fontId="6" fillId="34" borderId="190" xfId="1775" applyFont="1" applyFill="1" applyBorder="1"/>
    <xf numFmtId="0" fontId="6" fillId="34" borderId="410" xfId="1775" applyFont="1" applyFill="1" applyBorder="1"/>
    <xf numFmtId="0" fontId="6" fillId="34" borderId="0" xfId="1775" applyFont="1" applyFill="1" applyBorder="1"/>
    <xf numFmtId="176" fontId="6" fillId="34" borderId="190" xfId="1775" applyNumberFormat="1" applyFont="1" applyFill="1" applyBorder="1"/>
    <xf numFmtId="10" fontId="6" fillId="34" borderId="409" xfId="1775" applyNumberFormat="1" applyFont="1" applyFill="1" applyBorder="1"/>
    <xf numFmtId="176" fontId="6" fillId="34" borderId="333" xfId="1775" applyNumberFormat="1" applyFont="1" applyFill="1" applyBorder="1"/>
    <xf numFmtId="10" fontId="6" fillId="34" borderId="0" xfId="1775" applyNumberFormat="1" applyFont="1" applyFill="1" applyBorder="1"/>
    <xf numFmtId="177" fontId="6" fillId="34" borderId="333" xfId="1775" applyNumberFormat="1" applyFont="1" applyFill="1" applyBorder="1"/>
    <xf numFmtId="171" fontId="6" fillId="34" borderId="333" xfId="1775" applyNumberFormat="1" applyFont="1" applyFill="1" applyBorder="1"/>
    <xf numFmtId="176" fontId="7" fillId="34" borderId="190" xfId="1775" applyNumberFormat="1" applyFont="1" applyFill="1" applyBorder="1"/>
    <xf numFmtId="171" fontId="7" fillId="34" borderId="333" xfId="1775" applyNumberFormat="1" applyFont="1" applyFill="1" applyBorder="1"/>
    <xf numFmtId="10" fontId="6" fillId="34" borderId="0" xfId="1775" applyNumberFormat="1" applyFill="1" applyBorder="1"/>
    <xf numFmtId="0" fontId="6" fillId="34" borderId="0" xfId="1775" applyFill="1" applyBorder="1"/>
    <xf numFmtId="176" fontId="7" fillId="34" borderId="333" xfId="1775" applyNumberFormat="1" applyFont="1" applyFill="1" applyBorder="1"/>
    <xf numFmtId="0" fontId="6" fillId="34" borderId="190" xfId="1775" applyFill="1" applyBorder="1"/>
    <xf numFmtId="0" fontId="6" fillId="34" borderId="410" xfId="1775" applyFill="1" applyBorder="1" applyAlignment="1">
      <alignment horizontal="center"/>
    </xf>
    <xf numFmtId="176" fontId="6" fillId="34" borderId="185" xfId="1775" applyNumberFormat="1" applyFont="1" applyFill="1" applyBorder="1"/>
    <xf numFmtId="0" fontId="6" fillId="34" borderId="6" xfId="1775" applyFont="1" applyFill="1" applyBorder="1" applyAlignment="1">
      <alignment horizontal="center"/>
    </xf>
    <xf numFmtId="10" fontId="6" fillId="34" borderId="411" xfId="1775" applyNumberFormat="1" applyFont="1" applyFill="1" applyBorder="1"/>
    <xf numFmtId="176" fontId="6" fillId="34" borderId="186" xfId="1775" applyNumberFormat="1" applyFont="1" applyFill="1" applyBorder="1"/>
    <xf numFmtId="10" fontId="6" fillId="34" borderId="44" xfId="1775" applyNumberFormat="1" applyFill="1" applyBorder="1"/>
    <xf numFmtId="177" fontId="6" fillId="34" borderId="186" xfId="1775" applyNumberFormat="1" applyFont="1" applyFill="1" applyBorder="1"/>
    <xf numFmtId="0" fontId="8" fillId="0" borderId="410" xfId="0" applyFont="1" applyBorder="1" applyAlignment="1">
      <alignment horizontal="right"/>
    </xf>
    <xf numFmtId="3" fontId="0" fillId="0" borderId="410" xfId="0" applyNumberFormat="1" applyFont="1" applyBorder="1" applyAlignment="1">
      <alignment horizontal="right"/>
    </xf>
    <xf numFmtId="0" fontId="0" fillId="0" borderId="410" xfId="0" applyFont="1" applyBorder="1" applyAlignment="1">
      <alignment horizontal="right"/>
    </xf>
    <xf numFmtId="3" fontId="19" fillId="0" borderId="410" xfId="0" applyNumberFormat="1" applyFont="1" applyBorder="1" applyAlignment="1">
      <alignment horizontal="left"/>
    </xf>
    <xf numFmtId="3" fontId="0" fillId="0" borderId="410" xfId="0" applyNumberFormat="1" applyFont="1" applyBorder="1" applyAlignment="1">
      <alignment horizontal="left"/>
    </xf>
    <xf numFmtId="0" fontId="93" fillId="0" borderId="3" xfId="0" applyFont="1" applyBorder="1"/>
    <xf numFmtId="0" fontId="19" fillId="0" borderId="410" xfId="0" applyFont="1" applyBorder="1" applyAlignment="1">
      <alignment horizontal="right"/>
    </xf>
    <xf numFmtId="172" fontId="22" fillId="0" borderId="410" xfId="0" applyNumberFormat="1" applyFont="1" applyBorder="1" applyAlignment="1">
      <alignment horizontal="right"/>
    </xf>
    <xf numFmtId="172" fontId="0" fillId="0" borderId="410" xfId="0" applyNumberFormat="1" applyFont="1" applyBorder="1" applyAlignment="1">
      <alignment horizontal="right"/>
    </xf>
    <xf numFmtId="3" fontId="19" fillId="0" borderId="410" xfId="0" applyNumberFormat="1" applyFont="1" applyBorder="1" applyAlignment="1">
      <alignment horizontal="right"/>
    </xf>
    <xf numFmtId="172" fontId="38" fillId="0" borderId="410" xfId="0" applyNumberFormat="1" applyFont="1" applyBorder="1" applyAlignment="1">
      <alignment horizontal="right"/>
    </xf>
    <xf numFmtId="0" fontId="24" fillId="0" borderId="410" xfId="0" applyFont="1" applyBorder="1" applyAlignment="1">
      <alignment horizontal="right"/>
    </xf>
    <xf numFmtId="0" fontId="22" fillId="0" borderId="3" xfId="0" applyFont="1" applyBorder="1"/>
    <xf numFmtId="0" fontId="7" fillId="0" borderId="410" xfId="0" applyFont="1" applyBorder="1" applyAlignment="1">
      <alignment horizontal="right"/>
    </xf>
    <xf numFmtId="0" fontId="19" fillId="0" borderId="410" xfId="0" applyFont="1" applyFill="1" applyBorder="1" applyAlignment="1">
      <alignment horizontal="right"/>
    </xf>
    <xf numFmtId="0" fontId="24" fillId="0" borderId="410" xfId="0" applyFont="1" applyFill="1" applyBorder="1" applyAlignment="1">
      <alignment horizontal="right"/>
    </xf>
    <xf numFmtId="0" fontId="6" fillId="0" borderId="410" xfId="0" applyFont="1" applyBorder="1" applyAlignment="1">
      <alignment horizontal="right"/>
    </xf>
    <xf numFmtId="0" fontId="66" fillId="34" borderId="0" xfId="568" applyFont="1" applyFill="1" applyAlignment="1">
      <alignment horizontal="justify"/>
    </xf>
    <xf numFmtId="0" fontId="66" fillId="0" borderId="0" xfId="0" applyFont="1"/>
    <xf numFmtId="0" fontId="7" fillId="78" borderId="425" xfId="49" applyFont="1" applyFill="1" applyBorder="1"/>
    <xf numFmtId="0" fontId="19" fillId="78" borderId="3" xfId="49" applyFont="1" applyFill="1" applyBorder="1"/>
    <xf numFmtId="2" fontId="6" fillId="78" borderId="410" xfId="49" applyNumberFormat="1" applyFill="1" applyBorder="1"/>
    <xf numFmtId="10" fontId="0" fillId="78" borderId="410" xfId="7" applyNumberFormat="1" applyFont="1" applyFill="1" applyBorder="1"/>
    <xf numFmtId="2" fontId="107" fillId="78" borderId="410" xfId="49" applyNumberFormat="1" applyFont="1" applyFill="1" applyBorder="1"/>
    <xf numFmtId="0" fontId="6" fillId="78" borderId="3" xfId="49" applyFont="1" applyFill="1" applyBorder="1"/>
    <xf numFmtId="10" fontId="107" fillId="78" borderId="410" xfId="6" applyNumberFormat="1" applyFont="1" applyFill="1" applyBorder="1"/>
    <xf numFmtId="10" fontId="6" fillId="78" borderId="410" xfId="6" applyNumberFormat="1" applyFont="1" applyFill="1" applyBorder="1"/>
    <xf numFmtId="10" fontId="6" fillId="78" borderId="410" xfId="7" applyNumberFormat="1" applyFont="1" applyFill="1" applyBorder="1"/>
    <xf numFmtId="10" fontId="107" fillId="78" borderId="410" xfId="7" applyNumberFormat="1" applyFont="1" applyFill="1" applyBorder="1"/>
    <xf numFmtId="0" fontId="24" fillId="78" borderId="3" xfId="49" applyFont="1" applyFill="1" applyBorder="1"/>
    <xf numFmtId="10" fontId="0" fillId="34" borderId="463" xfId="7" applyNumberFormat="1" applyFont="1" applyFill="1" applyBorder="1"/>
    <xf numFmtId="10" fontId="0" fillId="78" borderId="410" xfId="7" applyNumberFormat="1" applyFont="1" applyFill="1" applyBorder="1" applyAlignment="1">
      <alignment horizontal="right"/>
    </xf>
    <xf numFmtId="0" fontId="6" fillId="78" borderId="411" xfId="49" applyFill="1" applyBorder="1"/>
    <xf numFmtId="4" fontId="6" fillId="78" borderId="239" xfId="0" applyNumberFormat="1" applyFont="1" applyFill="1" applyBorder="1" applyAlignment="1" applyProtection="1"/>
    <xf numFmtId="4" fontId="7" fillId="78" borderId="528" xfId="0" applyNumberFormat="1" applyFont="1" applyFill="1" applyBorder="1" applyAlignment="1"/>
    <xf numFmtId="4" fontId="6" fillId="78" borderId="528" xfId="0" applyNumberFormat="1" applyFont="1" applyFill="1" applyBorder="1" applyAlignment="1"/>
    <xf numFmtId="4" fontId="7" fillId="78" borderId="387" xfId="0" applyNumberFormat="1" applyFont="1" applyFill="1" applyBorder="1" applyAlignment="1"/>
    <xf numFmtId="0" fontId="176" fillId="33" borderId="10" xfId="0" applyFont="1" applyFill="1" applyBorder="1"/>
    <xf numFmtId="0" fontId="176" fillId="33" borderId="3" xfId="0" applyFont="1" applyFill="1" applyBorder="1"/>
    <xf numFmtId="0" fontId="176" fillId="33" borderId="0" xfId="0" applyFont="1" applyFill="1" applyBorder="1"/>
    <xf numFmtId="0" fontId="177" fillId="33" borderId="0" xfId="0" applyFont="1" applyFill="1" applyBorder="1"/>
    <xf numFmtId="0" fontId="176" fillId="33" borderId="5" xfId="0" applyFont="1" applyFill="1" applyBorder="1" applyAlignment="1">
      <alignment horizontal="center"/>
    </xf>
    <xf numFmtId="0" fontId="176" fillId="33" borderId="10" xfId="0" applyFont="1" applyFill="1" applyBorder="1" applyAlignment="1">
      <alignment horizontal="center"/>
    </xf>
    <xf numFmtId="0" fontId="161" fillId="33" borderId="45" xfId="0" applyFont="1" applyFill="1" applyBorder="1"/>
    <xf numFmtId="0" fontId="161" fillId="33" borderId="4" xfId="0" applyFont="1" applyFill="1" applyBorder="1"/>
    <xf numFmtId="0" fontId="161" fillId="33" borderId="44" xfId="0" applyFont="1" applyFill="1" applyBorder="1"/>
    <xf numFmtId="0" fontId="110" fillId="33" borderId="44" xfId="0" applyFont="1" applyFill="1" applyBorder="1"/>
    <xf numFmtId="0" fontId="110" fillId="33" borderId="6" xfId="0" applyFont="1" applyFill="1" applyBorder="1"/>
    <xf numFmtId="0" fontId="110" fillId="33" borderId="45" xfId="0" applyFont="1" applyFill="1" applyBorder="1"/>
    <xf numFmtId="0" fontId="175" fillId="34" borderId="0" xfId="0" applyFont="1" applyFill="1" applyBorder="1"/>
    <xf numFmtId="4" fontId="161" fillId="34" borderId="0" xfId="0" applyNumberFormat="1" applyFont="1" applyFill="1" applyBorder="1"/>
    <xf numFmtId="0" fontId="161" fillId="34" borderId="0" xfId="0" applyFont="1" applyFill="1"/>
    <xf numFmtId="4" fontId="178" fillId="103" borderId="65" xfId="0" applyNumberFormat="1" applyFont="1" applyFill="1" applyBorder="1"/>
    <xf numFmtId="0" fontId="161" fillId="103" borderId="130" xfId="0" applyFont="1" applyFill="1" applyBorder="1"/>
    <xf numFmtId="0" fontId="110" fillId="103" borderId="64" xfId="0" applyFont="1" applyFill="1" applyBorder="1"/>
    <xf numFmtId="4" fontId="178" fillId="103" borderId="7" xfId="0" applyNumberFormat="1" applyFont="1" applyFill="1" applyBorder="1"/>
    <xf numFmtId="4" fontId="161" fillId="103" borderId="130" xfId="0" applyNumberFormat="1" applyFont="1" applyFill="1" applyBorder="1"/>
    <xf numFmtId="4" fontId="161" fillId="103" borderId="64" xfId="0" applyNumberFormat="1" applyFont="1" applyFill="1" applyBorder="1"/>
    <xf numFmtId="0" fontId="176" fillId="33" borderId="5" xfId="0" applyFont="1" applyFill="1" applyBorder="1"/>
    <xf numFmtId="4" fontId="161" fillId="34" borderId="0" xfId="0" applyNumberFormat="1" applyFont="1" applyFill="1"/>
    <xf numFmtId="0" fontId="172" fillId="34" borderId="0" xfId="55" applyFont="1" applyFill="1" applyProtection="1">
      <protection hidden="1"/>
    </xf>
    <xf numFmtId="0" fontId="172" fillId="34" borderId="0" xfId="55" applyFont="1" applyFill="1" applyBorder="1" applyProtection="1">
      <protection hidden="1"/>
    </xf>
    <xf numFmtId="4" fontId="172" fillId="34" borderId="0" xfId="55" applyNumberFormat="1" applyFont="1" applyFill="1" applyProtection="1">
      <protection hidden="1"/>
    </xf>
    <xf numFmtId="0" fontId="174" fillId="34" borderId="0" xfId="55" applyFont="1" applyFill="1" applyProtection="1">
      <protection hidden="1"/>
    </xf>
    <xf numFmtId="0" fontId="174" fillId="34" borderId="0" xfId="55" applyFont="1" applyFill="1" applyBorder="1" applyProtection="1">
      <protection hidden="1"/>
    </xf>
    <xf numFmtId="4" fontId="174" fillId="34" borderId="0" xfId="55" applyNumberFormat="1" applyFont="1" applyFill="1" applyProtection="1">
      <protection hidden="1"/>
    </xf>
    <xf numFmtId="0" fontId="161" fillId="34" borderId="0" xfId="55" applyFont="1" applyFill="1" applyProtection="1">
      <protection hidden="1"/>
    </xf>
    <xf numFmtId="0" fontId="161" fillId="34" borderId="0" xfId="55" applyFont="1" applyFill="1" applyBorder="1" applyProtection="1">
      <protection hidden="1"/>
    </xf>
    <xf numFmtId="4" fontId="161" fillId="34" borderId="0" xfId="55" applyNumberFormat="1" applyFont="1" applyFill="1" applyProtection="1">
      <protection hidden="1"/>
    </xf>
    <xf numFmtId="4" fontId="110" fillId="34" borderId="0" xfId="55" applyNumberFormat="1" applyFont="1" applyFill="1" applyProtection="1">
      <protection hidden="1"/>
    </xf>
    <xf numFmtId="0" fontId="110" fillId="34" borderId="0" xfId="55" applyFont="1" applyFill="1" applyProtection="1">
      <protection hidden="1"/>
    </xf>
    <xf numFmtId="0" fontId="164" fillId="34" borderId="0" xfId="0" applyFont="1" applyFill="1"/>
    <xf numFmtId="4" fontId="171" fillId="34" borderId="0" xfId="0" applyNumberFormat="1" applyFont="1" applyFill="1"/>
    <xf numFmtId="4" fontId="164" fillId="34" borderId="0" xfId="0" applyNumberFormat="1" applyFont="1" applyFill="1"/>
    <xf numFmtId="4" fontId="177" fillId="34" borderId="0" xfId="0" applyNumberFormat="1" applyFont="1" applyFill="1"/>
    <xf numFmtId="0" fontId="177" fillId="34" borderId="0" xfId="0" applyFont="1" applyFill="1"/>
    <xf numFmtId="4" fontId="110" fillId="34" borderId="0" xfId="0" applyNumberFormat="1" applyFont="1" applyFill="1"/>
    <xf numFmtId="0" fontId="208" fillId="0" borderId="0" xfId="0" applyFont="1" applyFill="1"/>
    <xf numFmtId="0" fontId="50" fillId="0" borderId="0" xfId="0" applyFont="1" applyFill="1"/>
    <xf numFmtId="4" fontId="171" fillId="114" borderId="0" xfId="0" applyNumberFormat="1" applyFont="1" applyFill="1"/>
    <xf numFmtId="10" fontId="171" fillId="112" borderId="0" xfId="0" applyNumberFormat="1" applyFont="1" applyFill="1" applyAlignment="1">
      <alignment horizontal="right"/>
    </xf>
    <xf numFmtId="4" fontId="171" fillId="113" borderId="0" xfId="0" applyNumberFormat="1" applyFont="1" applyFill="1" applyAlignment="1">
      <alignment horizontal="right"/>
    </xf>
    <xf numFmtId="4" fontId="171" fillId="114" borderId="0" xfId="0" applyNumberFormat="1" applyFont="1" applyFill="1" applyAlignment="1">
      <alignment horizontal="right"/>
    </xf>
    <xf numFmtId="0" fontId="171" fillId="0" borderId="0" xfId="0" applyFont="1" applyFill="1" applyAlignment="1">
      <alignment horizontal="right"/>
    </xf>
    <xf numFmtId="0" fontId="176" fillId="33" borderId="3" xfId="0" applyFont="1" applyFill="1" applyBorder="1" applyAlignment="1">
      <alignment horizontal="center"/>
    </xf>
    <xf numFmtId="0" fontId="176" fillId="33" borderId="0" xfId="0" applyFont="1" applyFill="1" applyBorder="1" applyAlignment="1">
      <alignment horizontal="center"/>
    </xf>
    <xf numFmtId="0" fontId="176" fillId="33" borderId="42" xfId="0" applyFont="1" applyFill="1" applyBorder="1" applyAlignment="1">
      <alignment horizontal="center"/>
    </xf>
    <xf numFmtId="0" fontId="176" fillId="33" borderId="9" xfId="0" applyFont="1" applyFill="1" applyBorder="1" applyAlignment="1">
      <alignment horizontal="center"/>
    </xf>
    <xf numFmtId="3" fontId="161" fillId="33" borderId="4" xfId="0" applyNumberFormat="1" applyFont="1" applyFill="1" applyBorder="1" applyAlignment="1">
      <alignment horizontal="right"/>
    </xf>
    <xf numFmtId="3" fontId="161" fillId="33" borderId="45" xfId="0" applyNumberFormat="1" applyFont="1" applyFill="1" applyBorder="1" applyAlignment="1">
      <alignment horizontal="right"/>
    </xf>
    <xf numFmtId="180" fontId="6" fillId="84" borderId="320" xfId="49" applyNumberFormat="1" applyFont="1" applyFill="1" applyBorder="1"/>
    <xf numFmtId="4" fontId="0" fillId="116" borderId="190" xfId="49" applyNumberFormat="1" applyFont="1" applyFill="1" applyBorder="1"/>
    <xf numFmtId="4" fontId="0" fillId="116" borderId="410" xfId="49" applyNumberFormat="1" applyFont="1" applyFill="1" applyBorder="1"/>
    <xf numFmtId="0" fontId="19" fillId="25" borderId="529" xfId="49" applyFont="1" applyFill="1" applyBorder="1"/>
    <xf numFmtId="49" fontId="29" fillId="25" borderId="530" xfId="49" applyNumberFormat="1" applyFont="1" applyFill="1" applyBorder="1" applyAlignment="1">
      <alignment horizontal="right"/>
    </xf>
    <xf numFmtId="4" fontId="0" fillId="117" borderId="531" xfId="49" applyNumberFormat="1" applyFont="1" applyFill="1" applyBorder="1"/>
    <xf numFmtId="4" fontId="0" fillId="117" borderId="532" xfId="49" applyNumberFormat="1" applyFont="1" applyFill="1" applyBorder="1"/>
    <xf numFmtId="4" fontId="0" fillId="117" borderId="533" xfId="49" applyNumberFormat="1" applyFont="1" applyFill="1" applyBorder="1"/>
    <xf numFmtId="4" fontId="7" fillId="34" borderId="76" xfId="49" applyNumberFormat="1" applyFont="1" applyFill="1" applyBorder="1"/>
    <xf numFmtId="4" fontId="7" fillId="34" borderId="64" xfId="49" applyNumberFormat="1" applyFont="1" applyFill="1" applyBorder="1"/>
    <xf numFmtId="0" fontId="209" fillId="0" borderId="0" xfId="568" applyFont="1" applyAlignment="1">
      <alignment horizontal="right"/>
    </xf>
    <xf numFmtId="4" fontId="209" fillId="0" borderId="0" xfId="568" applyNumberFormat="1" applyFont="1"/>
    <xf numFmtId="0" fontId="110" fillId="34" borderId="410" xfId="49" applyFont="1" applyFill="1" applyBorder="1"/>
    <xf numFmtId="0" fontId="6" fillId="34" borderId="410" xfId="49" applyFill="1" applyBorder="1" applyAlignment="1">
      <alignment vertical="top" wrapText="1"/>
    </xf>
    <xf numFmtId="0" fontId="181" fillId="34" borderId="44" xfId="49" applyFont="1" applyFill="1" applyBorder="1"/>
    <xf numFmtId="0" fontId="110" fillId="34" borderId="44" xfId="49" applyFont="1" applyFill="1" applyBorder="1"/>
    <xf numFmtId="0" fontId="110" fillId="34" borderId="6" xfId="49" applyFont="1" applyFill="1" applyBorder="1"/>
    <xf numFmtId="0" fontId="181" fillId="34" borderId="8" xfId="49" applyFont="1" applyFill="1" applyBorder="1"/>
    <xf numFmtId="0" fontId="110" fillId="34" borderId="8" xfId="49" applyFont="1" applyFill="1" applyBorder="1"/>
    <xf numFmtId="0" fontId="12" fillId="34" borderId="0" xfId="568" applyFont="1" applyFill="1" applyBorder="1"/>
    <xf numFmtId="0" fontId="161" fillId="34" borderId="0" xfId="49" applyFont="1" applyFill="1" applyBorder="1"/>
    <xf numFmtId="0" fontId="24" fillId="0" borderId="0" xfId="55" applyFont="1" applyFill="1" applyAlignment="1" applyProtection="1">
      <alignment horizontal="right"/>
      <protection hidden="1"/>
    </xf>
    <xf numFmtId="0" fontId="6" fillId="0" borderId="0" xfId="55" applyFont="1" applyFill="1" applyProtection="1">
      <protection hidden="1"/>
    </xf>
    <xf numFmtId="0" fontId="32" fillId="106" borderId="128" xfId="49" applyFont="1" applyFill="1" applyBorder="1"/>
    <xf numFmtId="0" fontId="85" fillId="106" borderId="84" xfId="49" applyFont="1" applyFill="1" applyBorder="1" applyAlignment="1">
      <alignment horizontal="center"/>
    </xf>
    <xf numFmtId="0" fontId="85" fillId="106" borderId="90" xfId="49" applyFont="1" applyFill="1" applyBorder="1" applyAlignment="1">
      <alignment horizontal="center"/>
    </xf>
    <xf numFmtId="0" fontId="85" fillId="106" borderId="88" xfId="49" applyFont="1" applyFill="1" applyBorder="1" applyAlignment="1">
      <alignment horizontal="center"/>
    </xf>
    <xf numFmtId="0" fontId="32" fillId="106" borderId="86" xfId="49" applyFont="1" applyFill="1" applyBorder="1"/>
    <xf numFmtId="0" fontId="32" fillId="106" borderId="98" xfId="49" applyFont="1" applyFill="1" applyBorder="1"/>
    <xf numFmtId="0" fontId="32" fillId="106" borderId="87" xfId="49" applyFont="1" applyFill="1" applyBorder="1"/>
    <xf numFmtId="0" fontId="85" fillId="106" borderId="128" xfId="49" applyFont="1" applyFill="1" applyBorder="1"/>
    <xf numFmtId="3" fontId="32" fillId="106" borderId="85" xfId="49" applyNumberFormat="1" applyFont="1" applyFill="1" applyBorder="1"/>
    <xf numFmtId="3" fontId="32" fillId="106" borderId="103" xfId="49" applyNumberFormat="1" applyFont="1" applyFill="1" applyBorder="1"/>
    <xf numFmtId="3" fontId="32" fillId="106" borderId="3" xfId="49" applyNumberFormat="1" applyFont="1" applyFill="1" applyBorder="1"/>
    <xf numFmtId="3" fontId="32" fillId="106" borderId="0" xfId="49" applyNumberFormat="1" applyFont="1" applyFill="1" applyBorder="1"/>
    <xf numFmtId="3" fontId="32" fillId="106" borderId="5" xfId="49" applyNumberFormat="1" applyFont="1" applyFill="1" applyBorder="1"/>
    <xf numFmtId="0" fontId="85" fillId="106" borderId="128" xfId="49" applyFont="1" applyFill="1" applyBorder="1" applyAlignment="1">
      <alignment horizontal="right" wrapText="1"/>
    </xf>
    <xf numFmtId="3" fontId="14" fillId="106" borderId="0" xfId="49" applyNumberFormat="1" applyFont="1" applyFill="1" applyBorder="1"/>
    <xf numFmtId="0" fontId="14" fillId="106" borderId="128" xfId="49" applyFont="1" applyFill="1" applyBorder="1" applyAlignment="1">
      <alignment horizontal="right"/>
    </xf>
    <xf numFmtId="3" fontId="14" fillId="106" borderId="85" xfId="49" applyNumberFormat="1" applyFont="1" applyFill="1" applyBorder="1"/>
    <xf numFmtId="3" fontId="14" fillId="106" borderId="103" xfId="49" applyNumberFormat="1" applyFont="1" applyFill="1" applyBorder="1"/>
    <xf numFmtId="3" fontId="14" fillId="106" borderId="3" xfId="49" applyNumberFormat="1" applyFont="1" applyFill="1" applyBorder="1"/>
    <xf numFmtId="3" fontId="14" fillId="106" borderId="5" xfId="49" applyNumberFormat="1" applyFont="1" applyFill="1" applyBorder="1"/>
    <xf numFmtId="0" fontId="85" fillId="106" borderId="129" xfId="49" applyFont="1" applyFill="1" applyBorder="1" applyAlignment="1">
      <alignment horizontal="right"/>
    </xf>
    <xf numFmtId="3" fontId="14" fillId="106" borderId="86" xfId="49" applyNumberFormat="1" applyFont="1" applyFill="1" applyBorder="1"/>
    <xf numFmtId="3" fontId="14" fillId="106" borderId="98" xfId="49" applyNumberFormat="1" applyFont="1" applyFill="1" applyBorder="1"/>
    <xf numFmtId="3" fontId="7" fillId="106" borderId="4" xfId="49" applyNumberFormat="1" applyFont="1" applyFill="1" applyBorder="1"/>
    <xf numFmtId="3" fontId="7" fillId="106" borderId="44" xfId="49" applyNumberFormat="1" applyFont="1" applyFill="1" applyBorder="1"/>
    <xf numFmtId="3" fontId="7" fillId="106" borderId="6" xfId="49" applyNumberFormat="1" applyFont="1" applyFill="1" applyBorder="1"/>
    <xf numFmtId="0" fontId="85" fillId="106" borderId="89" xfId="49" applyFont="1" applyFill="1" applyBorder="1" applyAlignment="1">
      <alignment wrapText="1"/>
    </xf>
    <xf numFmtId="3" fontId="32" fillId="106" borderId="84" xfId="49" applyNumberFormat="1" applyFont="1" applyFill="1" applyBorder="1"/>
    <xf numFmtId="3" fontId="32" fillId="106" borderId="90" xfId="49" applyNumberFormat="1" applyFont="1" applyFill="1" applyBorder="1"/>
    <xf numFmtId="3" fontId="32" fillId="106" borderId="7" xfId="49" applyNumberFormat="1" applyFont="1" applyFill="1" applyBorder="1"/>
    <xf numFmtId="3" fontId="32" fillId="106" borderId="8" xfId="49" applyNumberFormat="1" applyFont="1" applyFill="1" applyBorder="1"/>
    <xf numFmtId="3" fontId="32" fillId="106" borderId="42" xfId="49" applyNumberFormat="1" applyFont="1" applyFill="1" applyBorder="1"/>
    <xf numFmtId="0" fontId="85" fillId="106" borderId="128" xfId="49" applyFont="1" applyFill="1" applyBorder="1" applyAlignment="1">
      <alignment horizontal="right"/>
    </xf>
    <xf numFmtId="3" fontId="7" fillId="106" borderId="3" xfId="49" applyNumberFormat="1" applyFont="1" applyFill="1" applyBorder="1"/>
    <xf numFmtId="3" fontId="7" fillId="106" borderId="0" xfId="49" applyNumberFormat="1" applyFont="1" applyFill="1" applyBorder="1"/>
    <xf numFmtId="3" fontId="7" fillId="106" borderId="5" xfId="49" applyNumberFormat="1" applyFont="1" applyFill="1" applyBorder="1"/>
    <xf numFmtId="0" fontId="32" fillId="106" borderId="129" xfId="49" applyFont="1" applyFill="1" applyBorder="1"/>
    <xf numFmtId="0" fontId="32" fillId="106" borderId="4" xfId="49" applyFont="1" applyFill="1" applyBorder="1"/>
    <xf numFmtId="0" fontId="32" fillId="106" borderId="44" xfId="49" applyFont="1" applyFill="1" applyBorder="1"/>
    <xf numFmtId="0" fontId="32" fillId="106" borderId="6" xfId="49" applyFont="1" applyFill="1" applyBorder="1"/>
    <xf numFmtId="0" fontId="32" fillId="106" borderId="89" xfId="49" applyFont="1" applyFill="1" applyBorder="1"/>
    <xf numFmtId="0" fontId="32" fillId="106" borderId="85" xfId="49" applyFont="1" applyFill="1" applyBorder="1"/>
    <xf numFmtId="0" fontId="32" fillId="106" borderId="103" xfId="49" applyFont="1" applyFill="1" applyBorder="1"/>
    <xf numFmtId="0" fontId="32" fillId="106" borderId="3" xfId="49" applyFont="1" applyFill="1" applyBorder="1"/>
    <xf numFmtId="0" fontId="32" fillId="106" borderId="0" xfId="49" applyFont="1" applyFill="1" applyBorder="1"/>
    <xf numFmtId="0" fontId="32" fillId="106" borderId="5" xfId="49" applyFont="1" applyFill="1" applyBorder="1"/>
    <xf numFmtId="3" fontId="31" fillId="106" borderId="85" xfId="49" applyNumberFormat="1" applyFont="1" applyFill="1" applyBorder="1"/>
    <xf numFmtId="3" fontId="31" fillId="106" borderId="103" xfId="49" applyNumberFormat="1" applyFont="1" applyFill="1" applyBorder="1"/>
    <xf numFmtId="0" fontId="32" fillId="106" borderId="128" xfId="49" applyFont="1" applyFill="1" applyBorder="1" applyAlignment="1">
      <alignment horizontal="right"/>
    </xf>
    <xf numFmtId="3" fontId="31" fillId="106" borderId="5" xfId="49" applyNumberFormat="1" applyFont="1" applyFill="1" applyBorder="1"/>
    <xf numFmtId="3" fontId="31" fillId="106" borderId="0" xfId="49" applyNumberFormat="1" applyFont="1" applyFill="1" applyBorder="1"/>
    <xf numFmtId="0" fontId="85" fillId="106" borderId="131" xfId="49" applyFont="1" applyFill="1" applyBorder="1" applyAlignment="1">
      <alignment horizontal="left"/>
    </xf>
    <xf numFmtId="3" fontId="31" fillId="106" borderId="100" xfId="49" applyNumberFormat="1" applyFont="1" applyFill="1" applyBorder="1"/>
    <xf numFmtId="3" fontId="31" fillId="106" borderId="132" xfId="49" applyNumberFormat="1" applyFont="1" applyFill="1" applyBorder="1"/>
    <xf numFmtId="3" fontId="84" fillId="106" borderId="70" xfId="49" applyNumberFormat="1" applyFont="1" applyFill="1" applyBorder="1"/>
    <xf numFmtId="3" fontId="84" fillId="106" borderId="53" xfId="49" applyNumberFormat="1" applyFont="1" applyFill="1" applyBorder="1"/>
    <xf numFmtId="3" fontId="84" fillId="106" borderId="194" xfId="49" applyNumberFormat="1" applyFont="1" applyFill="1" applyBorder="1"/>
    <xf numFmtId="0" fontId="85" fillId="106" borderId="133" xfId="49" applyFont="1" applyFill="1" applyBorder="1"/>
    <xf numFmtId="0" fontId="32" fillId="106" borderId="92" xfId="49" applyFont="1" applyFill="1" applyBorder="1"/>
    <xf numFmtId="0" fontId="32" fillId="106" borderId="95" xfId="49" applyFont="1" applyFill="1" applyBorder="1"/>
    <xf numFmtId="3" fontId="14" fillId="106" borderId="73" xfId="49" applyNumberFormat="1" applyFont="1" applyFill="1" applyBorder="1"/>
    <xf numFmtId="3" fontId="14" fillId="106" borderId="47" xfId="49" applyNumberFormat="1" applyFont="1" applyFill="1" applyBorder="1"/>
    <xf numFmtId="3" fontId="14" fillId="106" borderId="74" xfId="49" applyNumberFormat="1" applyFont="1" applyFill="1" applyBorder="1"/>
    <xf numFmtId="0" fontId="38" fillId="106" borderId="128" xfId="49" applyFont="1" applyFill="1" applyBorder="1" applyAlignment="1">
      <alignment horizontal="right"/>
    </xf>
    <xf numFmtId="3" fontId="84" fillId="106" borderId="3" xfId="49" applyNumberFormat="1" applyFont="1" applyFill="1" applyBorder="1"/>
    <xf numFmtId="3" fontId="84" fillId="106" borderId="0" xfId="49" applyNumberFormat="1" applyFont="1" applyFill="1" applyBorder="1"/>
    <xf numFmtId="3" fontId="84" fillId="106" borderId="5" xfId="49" applyNumberFormat="1" applyFont="1" applyFill="1" applyBorder="1"/>
    <xf numFmtId="0" fontId="32" fillId="106" borderId="129" xfId="49" applyFont="1" applyFill="1" applyBorder="1" applyAlignment="1">
      <alignment horizontal="right"/>
    </xf>
    <xf numFmtId="3" fontId="31" fillId="106" borderId="86" xfId="49" applyNumberFormat="1" applyFont="1" applyFill="1" applyBorder="1"/>
    <xf numFmtId="3" fontId="31" fillId="106" borderId="98" xfId="49" applyNumberFormat="1" applyFont="1" applyFill="1" applyBorder="1"/>
    <xf numFmtId="3" fontId="32" fillId="106" borderId="4" xfId="49" applyNumberFormat="1" applyFont="1" applyFill="1" applyBorder="1"/>
    <xf numFmtId="3" fontId="32" fillId="106" borderId="44" xfId="49" applyNumberFormat="1" applyFont="1" applyFill="1" applyBorder="1"/>
    <xf numFmtId="3" fontId="32" fillId="106" borderId="6" xfId="49" applyNumberFormat="1" applyFont="1" applyFill="1" applyBorder="1"/>
    <xf numFmtId="0" fontId="6" fillId="106" borderId="4" xfId="49" applyFont="1" applyFill="1" applyBorder="1"/>
    <xf numFmtId="0" fontId="6" fillId="106" borderId="44" xfId="49" applyFont="1" applyFill="1" applyBorder="1"/>
    <xf numFmtId="0" fontId="6" fillId="106" borderId="6" xfId="49" applyFont="1" applyFill="1" applyBorder="1"/>
    <xf numFmtId="0" fontId="14" fillId="79" borderId="65" xfId="49" applyFont="1" applyFill="1" applyBorder="1"/>
    <xf numFmtId="3" fontId="31" fillId="79" borderId="130" xfId="49" applyNumberFormat="1" applyFont="1" applyFill="1" applyBorder="1"/>
    <xf numFmtId="3" fontId="31" fillId="79" borderId="64" xfId="49" applyNumberFormat="1" applyFont="1" applyFill="1" applyBorder="1"/>
    <xf numFmtId="3" fontId="51" fillId="79" borderId="65" xfId="49" applyNumberFormat="1" applyFont="1" applyFill="1" applyBorder="1"/>
    <xf numFmtId="3" fontId="51" fillId="79" borderId="130" xfId="49" applyNumberFormat="1" applyFont="1" applyFill="1" applyBorder="1"/>
    <xf numFmtId="3" fontId="51" fillId="79" borderId="64" xfId="49" applyNumberFormat="1" applyFont="1" applyFill="1" applyBorder="1"/>
    <xf numFmtId="0" fontId="50" fillId="79" borderId="65" xfId="49" applyFont="1" applyFill="1" applyBorder="1"/>
    <xf numFmtId="0" fontId="50" fillId="79" borderId="130" xfId="49" applyFont="1" applyFill="1" applyBorder="1"/>
    <xf numFmtId="4" fontId="51" fillId="79" borderId="64" xfId="49" applyNumberFormat="1" applyFont="1" applyFill="1" applyBorder="1"/>
    <xf numFmtId="3" fontId="50" fillId="79" borderId="65" xfId="49" applyNumberFormat="1" applyFont="1" applyFill="1" applyBorder="1"/>
    <xf numFmtId="0" fontId="99" fillId="79" borderId="130" xfId="49" applyFont="1" applyFill="1" applyBorder="1"/>
    <xf numFmtId="4" fontId="51" fillId="79" borderId="130" xfId="49" applyNumberFormat="1" applyFont="1" applyFill="1" applyBorder="1"/>
    <xf numFmtId="0" fontId="0" fillId="106" borderId="0" xfId="0" applyFill="1"/>
    <xf numFmtId="0" fontId="19" fillId="106" borderId="84" xfId="0" applyFont="1" applyFill="1" applyBorder="1" applyAlignment="1">
      <alignment horizontal="center"/>
    </xf>
    <xf numFmtId="0" fontId="19" fillId="106" borderId="90" xfId="0" applyFont="1" applyFill="1" applyBorder="1" applyAlignment="1">
      <alignment horizontal="center"/>
    </xf>
    <xf numFmtId="0" fontId="0" fillId="106" borderId="86" xfId="0" applyFill="1" applyBorder="1" applyAlignment="1">
      <alignment horizontal="center"/>
    </xf>
    <xf numFmtId="0" fontId="0" fillId="106" borderId="98" xfId="0" applyFill="1" applyBorder="1" applyAlignment="1">
      <alignment horizontal="center"/>
    </xf>
    <xf numFmtId="0" fontId="19" fillId="106" borderId="89" xfId="0" applyFont="1" applyFill="1" applyBorder="1"/>
    <xf numFmtId="0" fontId="0" fillId="106" borderId="3" xfId="0" applyFill="1" applyBorder="1"/>
    <xf numFmtId="0" fontId="0" fillId="106" borderId="0" xfId="0" applyFill="1" applyBorder="1"/>
    <xf numFmtId="0" fontId="19" fillId="106" borderId="128" xfId="0" applyFont="1" applyFill="1" applyBorder="1"/>
    <xf numFmtId="0" fontId="24" fillId="79" borderId="115" xfId="0" applyFont="1" applyFill="1" applyBorder="1"/>
    <xf numFmtId="0" fontId="7" fillId="79" borderId="65" xfId="0" applyFont="1" applyFill="1" applyBorder="1"/>
    <xf numFmtId="0" fontId="7" fillId="79" borderId="130" xfId="0" applyFont="1" applyFill="1" applyBorder="1"/>
    <xf numFmtId="0" fontId="7" fillId="79" borderId="64" xfId="0" applyFont="1" applyFill="1" applyBorder="1"/>
    <xf numFmtId="4" fontId="7" fillId="79" borderId="64" xfId="0" applyNumberFormat="1" applyFont="1" applyFill="1" applyBorder="1"/>
    <xf numFmtId="0" fontId="32" fillId="106" borderId="10" xfId="29458" applyFont="1" applyFill="1" applyBorder="1" applyAlignment="1">
      <alignment vertical="center"/>
    </xf>
    <xf numFmtId="0" fontId="85" fillId="106" borderId="88" xfId="29458" applyFont="1" applyFill="1" applyBorder="1" applyAlignment="1">
      <alignment horizontal="center" vertical="center"/>
    </xf>
    <xf numFmtId="0" fontId="85" fillId="106" borderId="88" xfId="29458" applyFont="1" applyFill="1" applyBorder="1" applyAlignment="1">
      <alignment horizontal="center" vertical="center" wrapText="1"/>
    </xf>
    <xf numFmtId="0" fontId="32" fillId="106" borderId="87" xfId="29458" applyFont="1" applyFill="1" applyBorder="1" applyAlignment="1">
      <alignment vertical="center"/>
    </xf>
    <xf numFmtId="0" fontId="85" fillId="106" borderId="9" xfId="29458" applyFont="1" applyFill="1" applyBorder="1"/>
    <xf numFmtId="3" fontId="32" fillId="106" borderId="0" xfId="29458" applyNumberFormat="1" applyFont="1" applyFill="1" applyBorder="1"/>
    <xf numFmtId="0" fontId="39" fillId="106" borderId="10" xfId="29458" applyFont="1" applyFill="1" applyBorder="1" applyAlignment="1">
      <alignment horizontal="left"/>
    </xf>
    <xf numFmtId="3" fontId="188" fillId="106" borderId="0" xfId="29458" applyNumberFormat="1" applyFont="1" applyFill="1" applyBorder="1"/>
    <xf numFmtId="3" fontId="14" fillId="106" borderId="0" xfId="29458" applyNumberFormat="1" applyFont="1" applyFill="1" applyBorder="1"/>
    <xf numFmtId="0" fontId="14" fillId="106" borderId="10" xfId="29458" applyFont="1" applyFill="1" applyBorder="1" applyAlignment="1">
      <alignment horizontal="right"/>
    </xf>
    <xf numFmtId="0" fontId="85" fillId="106" borderId="10" xfId="29458" applyFont="1" applyFill="1" applyBorder="1" applyAlignment="1">
      <alignment horizontal="right"/>
    </xf>
    <xf numFmtId="3" fontId="7" fillId="106" borderId="0" xfId="29458" applyNumberFormat="1" applyFont="1" applyFill="1" applyBorder="1"/>
    <xf numFmtId="0" fontId="32" fillId="106" borderId="193" xfId="29458" applyFont="1" applyFill="1" applyBorder="1"/>
    <xf numFmtId="0" fontId="32" fillId="106" borderId="87" xfId="29458" applyFont="1" applyFill="1" applyBorder="1"/>
    <xf numFmtId="0" fontId="32" fillId="106" borderId="44" xfId="29458" applyFont="1" applyFill="1" applyBorder="1"/>
    <xf numFmtId="0" fontId="32" fillId="106" borderId="6" xfId="29458" applyFont="1" applyFill="1" applyBorder="1"/>
    <xf numFmtId="0" fontId="85" fillId="106" borderId="436" xfId="29458" applyFont="1" applyFill="1" applyBorder="1" applyAlignment="1">
      <alignment wrapText="1"/>
    </xf>
    <xf numFmtId="3" fontId="32" fillId="106" borderId="88" xfId="29458" applyNumberFormat="1" applyFont="1" applyFill="1" applyBorder="1"/>
    <xf numFmtId="3" fontId="32" fillId="106" borderId="7" xfId="29458" applyNumberFormat="1" applyFont="1" applyFill="1" applyBorder="1"/>
    <xf numFmtId="3" fontId="32" fillId="106" borderId="8" xfId="29458" applyNumberFormat="1" applyFont="1" applyFill="1" applyBorder="1"/>
    <xf numFmtId="0" fontId="85" fillId="106" borderId="10" xfId="29458" applyFont="1" applyFill="1" applyBorder="1" applyAlignment="1">
      <alignment horizontal="right" wrapText="1"/>
    </xf>
    <xf numFmtId="3" fontId="7" fillId="106" borderId="3" xfId="29458" applyNumberFormat="1" applyFont="1" applyFill="1" applyBorder="1"/>
    <xf numFmtId="0" fontId="32" fillId="106" borderId="411" xfId="29458" applyFont="1" applyFill="1" applyBorder="1"/>
    <xf numFmtId="0" fontId="32" fillId="106" borderId="45" xfId="29458" applyFont="1" applyFill="1" applyBorder="1"/>
    <xf numFmtId="0" fontId="85" fillId="106" borderId="10" xfId="29458" applyFont="1" applyFill="1" applyBorder="1"/>
    <xf numFmtId="0" fontId="32" fillId="106" borderId="0" xfId="29458" applyFont="1" applyFill="1" applyBorder="1"/>
    <xf numFmtId="0" fontId="32" fillId="106" borderId="3" xfId="29458" applyFont="1" applyFill="1" applyBorder="1"/>
    <xf numFmtId="0" fontId="32" fillId="106" borderId="410" xfId="29458" applyFont="1" applyFill="1" applyBorder="1"/>
    <xf numFmtId="3" fontId="31" fillId="106" borderId="0" xfId="29458" applyNumberFormat="1" applyFont="1" applyFill="1" applyBorder="1"/>
    <xf numFmtId="0" fontId="32" fillId="106" borderId="10" xfId="29458" applyFont="1" applyFill="1" applyBorder="1" applyAlignment="1">
      <alignment horizontal="right"/>
    </xf>
    <xf numFmtId="3" fontId="32" fillId="106" borderId="3" xfId="29458" applyNumberFormat="1" applyFont="1" applyFill="1" applyBorder="1"/>
    <xf numFmtId="0" fontId="14" fillId="79" borderId="65" xfId="29458" applyFont="1" applyFill="1" applyBorder="1"/>
    <xf numFmtId="3" fontId="31" fillId="79" borderId="130" xfId="29458" applyNumberFormat="1" applyFont="1" applyFill="1" applyBorder="1"/>
    <xf numFmtId="3" fontId="31" fillId="79" borderId="64" xfId="29458" applyNumberFormat="1" applyFont="1" applyFill="1" applyBorder="1"/>
    <xf numFmtId="3" fontId="51" fillId="79" borderId="65" xfId="29458" applyNumberFormat="1" applyFont="1" applyFill="1" applyBorder="1"/>
    <xf numFmtId="3" fontId="51" fillId="79" borderId="46" xfId="29458" applyNumberFormat="1" applyFont="1" applyFill="1" applyBorder="1"/>
    <xf numFmtId="0" fontId="50" fillId="79" borderId="65" xfId="29458" applyFont="1" applyFill="1" applyBorder="1"/>
    <xf numFmtId="0" fontId="50" fillId="79" borderId="130" xfId="29458" applyFont="1" applyFill="1" applyBorder="1"/>
    <xf numFmtId="4" fontId="51" fillId="79" borderId="130" xfId="29458" applyNumberFormat="1" applyFont="1" applyFill="1" applyBorder="1"/>
    <xf numFmtId="4" fontId="51" fillId="79" borderId="64" xfId="29458" applyNumberFormat="1" applyFont="1" applyFill="1" applyBorder="1"/>
    <xf numFmtId="3" fontId="50" fillId="79" borderId="65" xfId="29458" applyNumberFormat="1" applyFont="1" applyFill="1" applyBorder="1"/>
    <xf numFmtId="0" fontId="99" fillId="79" borderId="130" xfId="29458" applyFont="1" applyFill="1" applyBorder="1"/>
    <xf numFmtId="0" fontId="51" fillId="34" borderId="0" xfId="568" applyFont="1" applyFill="1"/>
    <xf numFmtId="0" fontId="161" fillId="0" borderId="0" xfId="49" applyFont="1" applyAlignment="1">
      <alignment horizontal="right" wrapText="1"/>
    </xf>
    <xf numFmtId="0" fontId="110" fillId="0" borderId="0" xfId="49" quotePrefix="1" applyFont="1" applyAlignment="1">
      <alignment horizontal="left"/>
    </xf>
    <xf numFmtId="0" fontId="24" fillId="0" borderId="0" xfId="568" applyFont="1" applyAlignment="1">
      <alignment horizontal="right"/>
    </xf>
    <xf numFmtId="0" fontId="110" fillId="0" borderId="0" xfId="0" quotePrefix="1" applyFont="1" applyFill="1" applyBorder="1" applyAlignment="1">
      <alignment horizontal="left"/>
    </xf>
    <xf numFmtId="0" fontId="161" fillId="0" borderId="191" xfId="0" applyFont="1" applyFill="1" applyBorder="1" applyAlignment="1">
      <alignment horizontal="left"/>
    </xf>
    <xf numFmtId="0" fontId="161" fillId="0" borderId="0" xfId="0" quotePrefix="1" applyFont="1" applyFill="1" applyBorder="1" applyAlignment="1">
      <alignment horizontal="left"/>
    </xf>
    <xf numFmtId="0" fontId="161" fillId="0" borderId="191" xfId="0" quotePrefix="1" applyFont="1" applyFill="1" applyBorder="1" applyAlignment="1">
      <alignment horizontal="left"/>
    </xf>
    <xf numFmtId="0" fontId="161" fillId="0" borderId="0" xfId="0" applyFont="1" applyFill="1" applyBorder="1" applyAlignment="1">
      <alignment horizontal="left"/>
    </xf>
    <xf numFmtId="0" fontId="7" fillId="0" borderId="0" xfId="0" applyFont="1" applyAlignment="1"/>
    <xf numFmtId="0" fontId="167" fillId="0" borderId="0" xfId="49" applyFont="1" applyFill="1"/>
    <xf numFmtId="0" fontId="14" fillId="0" borderId="8" xfId="49" applyFont="1" applyFill="1" applyBorder="1" applyAlignment="1">
      <alignment horizontal="center"/>
    </xf>
    <xf numFmtId="0" fontId="0" fillId="0" borderId="130" xfId="0" applyBorder="1" applyAlignment="1">
      <alignment horizontal="center" vertical="center"/>
    </xf>
    <xf numFmtId="0" fontId="7" fillId="78" borderId="64" xfId="0" applyFont="1" applyFill="1" applyBorder="1" applyAlignment="1">
      <alignment horizontal="center"/>
    </xf>
    <xf numFmtId="0" fontId="78" fillId="78" borderId="7" xfId="0" applyFont="1" applyFill="1" applyBorder="1" applyAlignment="1">
      <alignment horizontal="left"/>
    </xf>
    <xf numFmtId="0" fontId="0" fillId="78" borderId="8" xfId="0" applyFill="1" applyBorder="1"/>
    <xf numFmtId="0" fontId="32" fillId="78" borderId="42" xfId="0" applyFont="1" applyFill="1" applyBorder="1" applyAlignment="1">
      <alignment horizontal="right"/>
    </xf>
    <xf numFmtId="0" fontId="78" fillId="78" borderId="88" xfId="0" applyFont="1" applyFill="1" applyBorder="1" applyAlignment="1">
      <alignment horizontal="center"/>
    </xf>
    <xf numFmtId="0" fontId="78" fillId="78" borderId="90" xfId="0" applyFont="1" applyFill="1" applyBorder="1" applyAlignment="1">
      <alignment horizontal="center"/>
    </xf>
    <xf numFmtId="0" fontId="13" fillId="78" borderId="130" xfId="0" applyFont="1" applyFill="1" applyBorder="1" applyAlignment="1">
      <alignment horizontal="center"/>
    </xf>
    <xf numFmtId="0" fontId="13" fillId="78" borderId="64" xfId="0" applyFont="1" applyFill="1" applyBorder="1" applyAlignment="1">
      <alignment horizontal="center"/>
    </xf>
    <xf numFmtId="0" fontId="47" fillId="78" borderId="130" xfId="0" applyFont="1" applyFill="1" applyBorder="1" applyAlignment="1">
      <alignment horizontal="center"/>
    </xf>
    <xf numFmtId="0" fontId="47" fillId="78" borderId="64" xfId="0" applyFont="1" applyFill="1" applyBorder="1" applyAlignment="1">
      <alignment horizontal="center"/>
    </xf>
    <xf numFmtId="4" fontId="7" fillId="0" borderId="410" xfId="0" applyNumberFormat="1" applyFont="1" applyBorder="1"/>
    <xf numFmtId="0" fontId="19" fillId="0" borderId="534" xfId="0" applyFont="1" applyBorder="1" applyAlignment="1">
      <alignment horizontal="right"/>
    </xf>
    <xf numFmtId="0" fontId="26" fillId="78" borderId="7" xfId="0" applyFont="1" applyFill="1" applyBorder="1"/>
    <xf numFmtId="0" fontId="13" fillId="78" borderId="8" xfId="0" applyFont="1" applyFill="1" applyBorder="1"/>
    <xf numFmtId="0" fontId="14" fillId="78" borderId="8" xfId="0" applyFont="1" applyFill="1" applyBorder="1"/>
    <xf numFmtId="0" fontId="7" fillId="78" borderId="42" xfId="0" applyFont="1" applyFill="1" applyBorder="1" applyAlignment="1">
      <alignment horizontal="right"/>
    </xf>
    <xf numFmtId="4" fontId="13" fillId="78" borderId="8" xfId="0" applyNumberFormat="1" applyFont="1" applyFill="1" applyBorder="1"/>
    <xf numFmtId="4" fontId="13" fillId="78" borderId="42" xfId="0" applyNumberFormat="1" applyFont="1" applyFill="1" applyBorder="1"/>
    <xf numFmtId="0" fontId="0" fillId="78" borderId="409" xfId="0" applyFill="1" applyBorder="1"/>
    <xf numFmtId="0" fontId="0" fillId="78" borderId="0" xfId="0" applyFill="1" applyBorder="1"/>
    <xf numFmtId="0" fontId="32" fillId="78" borderId="0" xfId="0" applyFont="1" applyFill="1" applyBorder="1"/>
    <xf numFmtId="0" fontId="19" fillId="78" borderId="410" xfId="0" applyFont="1" applyFill="1" applyBorder="1" applyAlignment="1">
      <alignment horizontal="right"/>
    </xf>
    <xf numFmtId="4" fontId="0" fillId="78" borderId="410" xfId="0" applyNumberFormat="1" applyFill="1" applyBorder="1"/>
    <xf numFmtId="0" fontId="0" fillId="78" borderId="4" xfId="0" applyFill="1" applyBorder="1"/>
    <xf numFmtId="0" fontId="0" fillId="78" borderId="44" xfId="0" applyFill="1" applyBorder="1"/>
    <xf numFmtId="0" fontId="32" fillId="78" borderId="44" xfId="0" applyFont="1" applyFill="1" applyBorder="1"/>
    <xf numFmtId="0" fontId="19" fillId="78" borderId="534" xfId="0" applyFont="1" applyFill="1" applyBorder="1" applyAlignment="1">
      <alignment horizontal="right"/>
    </xf>
    <xf numFmtId="172" fontId="0" fillId="78" borderId="44" xfId="0" applyNumberFormat="1" applyFill="1" applyBorder="1"/>
    <xf numFmtId="172" fontId="0" fillId="78" borderId="534" xfId="0" applyNumberFormat="1" applyFill="1" applyBorder="1"/>
    <xf numFmtId="172" fontId="22" fillId="34" borderId="0" xfId="0" applyNumberFormat="1" applyFont="1" applyFill="1" applyBorder="1"/>
    <xf numFmtId="0" fontId="32" fillId="34" borderId="0" xfId="0" applyNumberFormat="1" applyFont="1" applyFill="1" applyBorder="1" applyAlignment="1">
      <alignment horizontal="left" vertical="top"/>
    </xf>
    <xf numFmtId="0" fontId="32" fillId="34" borderId="103" xfId="0" applyNumberFormat="1" applyFont="1" applyFill="1" applyBorder="1" applyAlignment="1">
      <alignment horizontal="left" vertical="top"/>
    </xf>
    <xf numFmtId="172" fontId="0" fillId="34" borderId="0" xfId="0" applyNumberFormat="1" applyFill="1" applyBorder="1"/>
    <xf numFmtId="172" fontId="0" fillId="34" borderId="5" xfId="0" applyNumberFormat="1" applyFill="1" applyBorder="1"/>
    <xf numFmtId="4" fontId="0" fillId="34" borderId="0" xfId="0" applyNumberFormat="1" applyFill="1" applyBorder="1"/>
    <xf numFmtId="0" fontId="93" fillId="93" borderId="7" xfId="0" applyFont="1" applyFill="1" applyBorder="1"/>
    <xf numFmtId="0" fontId="55" fillId="93" borderId="8" xfId="0" applyFont="1" applyFill="1" applyBorder="1"/>
    <xf numFmtId="0" fontId="39" fillId="93" borderId="8" xfId="0" applyFont="1" applyFill="1" applyBorder="1"/>
    <xf numFmtId="0" fontId="8" fillId="93" borderId="42" xfId="0" applyFont="1" applyFill="1" applyBorder="1" applyAlignment="1">
      <alignment horizontal="right"/>
    </xf>
    <xf numFmtId="0" fontId="0" fillId="78" borderId="42" xfId="0" applyFill="1" applyBorder="1"/>
    <xf numFmtId="0" fontId="0" fillId="93" borderId="409" xfId="0" applyFill="1" applyBorder="1"/>
    <xf numFmtId="0" fontId="0" fillId="93" borderId="0" xfId="0" applyFill="1" applyBorder="1"/>
    <xf numFmtId="0" fontId="32" fillId="93" borderId="0" xfId="0" applyFont="1" applyFill="1" applyBorder="1"/>
    <xf numFmtId="0" fontId="24" fillId="93" borderId="410" xfId="0" applyFont="1" applyFill="1" applyBorder="1" applyAlignment="1">
      <alignment horizontal="right"/>
    </xf>
    <xf numFmtId="4" fontId="7" fillId="78" borderId="0" xfId="0" applyNumberFormat="1" applyFont="1" applyFill="1" applyBorder="1"/>
    <xf numFmtId="4" fontId="7" fillId="78" borderId="410" xfId="0" applyNumberFormat="1" applyFont="1" applyFill="1" applyBorder="1"/>
    <xf numFmtId="3" fontId="0" fillId="78" borderId="0" xfId="0" applyNumberFormat="1" applyFill="1" applyBorder="1"/>
    <xf numFmtId="3" fontId="0" fillId="78" borderId="410" xfId="0" applyNumberFormat="1" applyFill="1" applyBorder="1"/>
    <xf numFmtId="172" fontId="0" fillId="78" borderId="0" xfId="0" applyNumberFormat="1" applyFill="1" applyBorder="1"/>
    <xf numFmtId="172" fontId="0" fillId="78" borderId="410" xfId="0" applyNumberFormat="1" applyFill="1" applyBorder="1"/>
    <xf numFmtId="0" fontId="0" fillId="78" borderId="534" xfId="0" applyFont="1" applyFill="1" applyBorder="1" applyAlignment="1">
      <alignment horizontal="right"/>
    </xf>
    <xf numFmtId="0" fontId="0" fillId="78" borderId="534" xfId="0" applyFill="1" applyBorder="1"/>
    <xf numFmtId="0" fontId="0" fillId="79" borderId="8" xfId="0" applyFill="1" applyBorder="1"/>
    <xf numFmtId="0" fontId="0" fillId="79" borderId="42" xfId="0" applyFont="1" applyFill="1" applyBorder="1" applyAlignment="1">
      <alignment horizontal="right"/>
    </xf>
    <xf numFmtId="0" fontId="0" fillId="79" borderId="42" xfId="0" applyFill="1" applyBorder="1"/>
    <xf numFmtId="0" fontId="0" fillId="79" borderId="3" xfId="0" applyFill="1" applyBorder="1"/>
    <xf numFmtId="0" fontId="0" fillId="79" borderId="0" xfId="0" applyFill="1" applyBorder="1"/>
    <xf numFmtId="0" fontId="0" fillId="79" borderId="410" xfId="0" applyFont="1" applyFill="1" applyBorder="1" applyAlignment="1">
      <alignment horizontal="right"/>
    </xf>
    <xf numFmtId="0" fontId="19" fillId="79" borderId="410" xfId="0" applyFont="1" applyFill="1" applyBorder="1" applyAlignment="1">
      <alignment horizontal="right"/>
    </xf>
    <xf numFmtId="3" fontId="0" fillId="79" borderId="0" xfId="0" applyNumberFormat="1" applyFill="1" applyBorder="1"/>
    <xf numFmtId="3" fontId="0" fillId="79" borderId="410" xfId="0" applyNumberFormat="1" applyFill="1" applyBorder="1"/>
    <xf numFmtId="0" fontId="32" fillId="79" borderId="0" xfId="0" applyFont="1" applyFill="1" applyBorder="1"/>
    <xf numFmtId="172" fontId="0" fillId="79" borderId="0" xfId="0" applyNumberFormat="1" applyFill="1" applyBorder="1"/>
    <xf numFmtId="172" fontId="0" fillId="79" borderId="410" xfId="0" applyNumberFormat="1" applyFill="1" applyBorder="1"/>
    <xf numFmtId="4" fontId="7" fillId="79" borderId="0" xfId="0" applyNumberFormat="1" applyFont="1" applyFill="1" applyBorder="1"/>
    <xf numFmtId="4" fontId="7" fillId="79" borderId="410" xfId="0" applyNumberFormat="1" applyFont="1" applyFill="1" applyBorder="1"/>
    <xf numFmtId="0" fontId="7" fillId="79" borderId="0" xfId="0" applyFont="1" applyFill="1" applyBorder="1" applyAlignment="1">
      <alignment horizontal="right"/>
    </xf>
    <xf numFmtId="0" fontId="24" fillId="122" borderId="0" xfId="0" applyFont="1" applyFill="1" applyBorder="1" applyAlignment="1">
      <alignment horizontal="left"/>
    </xf>
    <xf numFmtId="0" fontId="0" fillId="79" borderId="44" xfId="0" applyFill="1" applyBorder="1"/>
    <xf numFmtId="0" fontId="0" fillId="79" borderId="6" xfId="0" applyFill="1" applyBorder="1"/>
    <xf numFmtId="0" fontId="0" fillId="79" borderId="409" xfId="0" applyFill="1" applyBorder="1"/>
    <xf numFmtId="0" fontId="0" fillId="79" borderId="4" xfId="0" applyFill="1" applyBorder="1"/>
    <xf numFmtId="0" fontId="32" fillId="79" borderId="534" xfId="0" applyFont="1" applyFill="1" applyBorder="1" applyAlignment="1">
      <alignment horizontal="right"/>
    </xf>
    <xf numFmtId="0" fontId="0" fillId="79" borderId="534" xfId="0" applyFill="1" applyBorder="1"/>
    <xf numFmtId="0" fontId="7" fillId="34" borderId="7" xfId="0" applyFont="1" applyFill="1" applyBorder="1" applyAlignment="1">
      <alignment horizontal="left"/>
    </xf>
    <xf numFmtId="0" fontId="7" fillId="34" borderId="8" xfId="0" applyFont="1" applyFill="1" applyBorder="1" applyAlignment="1">
      <alignment horizontal="left"/>
    </xf>
    <xf numFmtId="0" fontId="0" fillId="34" borderId="42" xfId="0" applyFont="1" applyFill="1" applyBorder="1" applyAlignment="1">
      <alignment horizontal="right"/>
    </xf>
    <xf numFmtId="0" fontId="0" fillId="34" borderId="409" xfId="0" applyFill="1" applyBorder="1"/>
    <xf numFmtId="0" fontId="24" fillId="34" borderId="0" xfId="0" applyFont="1" applyFill="1" applyBorder="1" applyAlignment="1">
      <alignment horizontal="left"/>
    </xf>
    <xf numFmtId="0" fontId="0" fillId="34" borderId="410" xfId="0" applyFont="1" applyFill="1" applyBorder="1" applyAlignment="1">
      <alignment horizontal="right"/>
    </xf>
    <xf numFmtId="0" fontId="0" fillId="34" borderId="410" xfId="0" applyFill="1" applyBorder="1"/>
    <xf numFmtId="0" fontId="19" fillId="34" borderId="410" xfId="0" applyFont="1" applyFill="1" applyBorder="1" applyAlignment="1">
      <alignment horizontal="right"/>
    </xf>
    <xf numFmtId="3" fontId="0" fillId="34" borderId="0" xfId="0" applyNumberFormat="1" applyFill="1" applyBorder="1"/>
    <xf numFmtId="3" fontId="0" fillId="34" borderId="410" xfId="0" applyNumberFormat="1" applyFill="1" applyBorder="1"/>
    <xf numFmtId="172" fontId="94" fillId="34" borderId="410" xfId="0" applyNumberFormat="1" applyFont="1" applyFill="1" applyBorder="1" applyAlignment="1">
      <alignment horizontal="right"/>
    </xf>
    <xf numFmtId="172" fontId="57" fillId="34" borderId="0" xfId="0" applyNumberFormat="1" applyFont="1" applyFill="1" applyBorder="1"/>
    <xf numFmtId="172" fontId="56" fillId="34" borderId="0" xfId="0" applyNumberFormat="1" applyFont="1" applyFill="1" applyBorder="1"/>
    <xf numFmtId="172" fontId="56" fillId="34" borderId="410" xfId="0" applyNumberFormat="1" applyFont="1" applyFill="1" applyBorder="1"/>
    <xf numFmtId="172" fontId="6" fillId="34" borderId="0" xfId="0" applyNumberFormat="1" applyFont="1" applyFill="1" applyBorder="1"/>
    <xf numFmtId="172" fontId="6" fillId="34" borderId="410" xfId="0" applyNumberFormat="1" applyFont="1" applyFill="1" applyBorder="1"/>
    <xf numFmtId="2" fontId="22" fillId="34" borderId="0" xfId="0" applyNumberFormat="1" applyFont="1" applyFill="1" applyBorder="1"/>
    <xf numFmtId="2" fontId="22" fillId="34" borderId="410" xfId="0" applyNumberFormat="1" applyFont="1" applyFill="1" applyBorder="1"/>
    <xf numFmtId="0" fontId="32" fillId="34" borderId="0" xfId="0" applyFont="1" applyFill="1" applyBorder="1"/>
    <xf numFmtId="172" fontId="0" fillId="34" borderId="410" xfId="0" applyNumberFormat="1" applyFill="1" applyBorder="1"/>
    <xf numFmtId="4" fontId="0" fillId="34" borderId="410" xfId="0" applyNumberFormat="1" applyFill="1" applyBorder="1"/>
    <xf numFmtId="0" fontId="6" fillId="34" borderId="410" xfId="0" applyFont="1" applyFill="1" applyBorder="1" applyAlignment="1">
      <alignment horizontal="right"/>
    </xf>
    <xf numFmtId="171" fontId="0" fillId="34" borderId="0" xfId="0" applyNumberFormat="1" applyFill="1" applyBorder="1"/>
    <xf numFmtId="171" fontId="0" fillId="34" borderId="410" xfId="0" applyNumberFormat="1" applyFill="1" applyBorder="1"/>
    <xf numFmtId="0" fontId="24" fillId="79" borderId="8" xfId="0" applyFont="1" applyFill="1" applyBorder="1" applyAlignment="1">
      <alignment horizontal="left"/>
    </xf>
    <xf numFmtId="4" fontId="7" fillId="79" borderId="8" xfId="0" applyNumberFormat="1" applyFont="1" applyFill="1" applyBorder="1"/>
    <xf numFmtId="4" fontId="7" fillId="79" borderId="42" xfId="0" applyNumberFormat="1" applyFont="1" applyFill="1" applyBorder="1"/>
    <xf numFmtId="4" fontId="22" fillId="34" borderId="0" xfId="0" applyNumberFormat="1" applyFont="1" applyFill="1" applyBorder="1"/>
    <xf numFmtId="4" fontId="22" fillId="34" borderId="410" xfId="0" applyNumberFormat="1" applyFont="1" applyFill="1" applyBorder="1"/>
    <xf numFmtId="0" fontId="93" fillId="123" borderId="7" xfId="0" applyFont="1" applyFill="1" applyBorder="1"/>
    <xf numFmtId="0" fontId="24" fillId="123" borderId="410" xfId="0" applyFont="1" applyFill="1" applyBorder="1" applyAlignment="1">
      <alignment horizontal="right"/>
    </xf>
    <xf numFmtId="10" fontId="0" fillId="0" borderId="323" xfId="49" applyNumberFormat="1" applyFont="1" applyBorder="1"/>
    <xf numFmtId="10" fontId="0" fillId="0" borderId="270" xfId="49" applyNumberFormat="1" applyFont="1" applyBorder="1"/>
    <xf numFmtId="0" fontId="8" fillId="0" borderId="410" xfId="0" applyFont="1" applyBorder="1" applyAlignment="1">
      <alignment horizontal="center"/>
    </xf>
    <xf numFmtId="3" fontId="0" fillId="0" borderId="409" xfId="0" applyNumberFormat="1" applyBorder="1"/>
    <xf numFmtId="3" fontId="0" fillId="0" borderId="410" xfId="0" applyNumberFormat="1" applyFont="1" applyBorder="1"/>
    <xf numFmtId="4" fontId="0" fillId="0" borderId="410" xfId="0" applyNumberFormat="1" applyFont="1" applyBorder="1"/>
    <xf numFmtId="3" fontId="8" fillId="0" borderId="410" xfId="0" applyNumberFormat="1" applyFont="1" applyBorder="1"/>
    <xf numFmtId="3" fontId="20" fillId="0" borderId="410" xfId="0" applyNumberFormat="1" applyFont="1" applyBorder="1"/>
    <xf numFmtId="0" fontId="93" fillId="0" borderId="409" xfId="0" applyFont="1" applyBorder="1"/>
    <xf numFmtId="3" fontId="0" fillId="0" borderId="4" xfId="0" applyNumberFormat="1" applyBorder="1"/>
    <xf numFmtId="3" fontId="0" fillId="0" borderId="44" xfId="0" applyNumberFormat="1" applyBorder="1"/>
    <xf numFmtId="3" fontId="32" fillId="0" borderId="44" xfId="0" applyNumberFormat="1" applyFont="1" applyBorder="1"/>
    <xf numFmtId="4" fontId="22" fillId="0" borderId="44" xfId="0" applyNumberFormat="1" applyFont="1" applyBorder="1"/>
    <xf numFmtId="4" fontId="0" fillId="0" borderId="44" xfId="0" applyNumberFormat="1" applyFont="1" applyBorder="1"/>
    <xf numFmtId="4" fontId="0" fillId="0" borderId="294" xfId="0" applyNumberFormat="1" applyFont="1" applyBorder="1"/>
    <xf numFmtId="4" fontId="0" fillId="0" borderId="534" xfId="0" applyNumberFormat="1" applyFont="1" applyBorder="1"/>
    <xf numFmtId="0" fontId="6" fillId="0" borderId="103" xfId="0" applyFont="1" applyBorder="1" applyAlignment="1">
      <alignment horizontal="center"/>
    </xf>
    <xf numFmtId="3" fontId="19" fillId="0" borderId="0" xfId="0" applyNumberFormat="1" applyFont="1" applyFill="1" applyBorder="1"/>
    <xf numFmtId="0" fontId="12" fillId="78" borderId="7" xfId="0" applyFont="1" applyFill="1" applyBorder="1"/>
    <xf numFmtId="0" fontId="32" fillId="78" borderId="203" xfId="0" applyFont="1" applyFill="1" applyBorder="1" applyAlignment="1">
      <alignment horizontal="right"/>
    </xf>
    <xf numFmtId="0" fontId="13" fillId="78" borderId="8" xfId="0" applyFont="1" applyFill="1" applyBorder="1" applyAlignment="1">
      <alignment horizontal="center"/>
    </xf>
    <xf numFmtId="0" fontId="13" fillId="78" borderId="42" xfId="0" applyFont="1" applyFill="1" applyBorder="1" applyAlignment="1">
      <alignment horizontal="center"/>
    </xf>
    <xf numFmtId="0" fontId="32" fillId="0" borderId="203" xfId="0" applyFont="1" applyBorder="1" applyAlignment="1">
      <alignment horizontal="right"/>
    </xf>
    <xf numFmtId="0" fontId="0" fillId="0" borderId="203" xfId="0" applyBorder="1"/>
    <xf numFmtId="0" fontId="0" fillId="0" borderId="197" xfId="0" applyBorder="1"/>
    <xf numFmtId="3" fontId="20" fillId="0" borderId="0" xfId="0" applyNumberFormat="1" applyFont="1" applyFill="1" applyBorder="1"/>
    <xf numFmtId="4" fontId="20" fillId="0" borderId="0" xfId="0" applyNumberFormat="1" applyFont="1" applyFill="1" applyBorder="1"/>
    <xf numFmtId="3" fontId="60" fillId="0" borderId="0" xfId="0" applyNumberFormat="1" applyFont="1" applyFill="1" applyBorder="1"/>
    <xf numFmtId="0" fontId="93" fillId="0" borderId="4" xfId="0" applyFont="1" applyBorder="1"/>
    <xf numFmtId="0" fontId="93" fillId="0" borderId="44" xfId="0" applyFont="1" applyBorder="1"/>
    <xf numFmtId="0" fontId="55" fillId="0" borderId="44" xfId="0" applyFont="1" applyBorder="1"/>
    <xf numFmtId="0" fontId="32" fillId="0" borderId="294" xfId="0" applyFont="1" applyBorder="1" applyAlignment="1">
      <alignment horizontal="right"/>
    </xf>
    <xf numFmtId="0" fontId="19" fillId="0" borderId="44" xfId="0" applyFont="1" applyBorder="1" applyAlignment="1">
      <alignment horizontal="center"/>
    </xf>
    <xf numFmtId="0" fontId="19" fillId="0" borderId="294" xfId="0" applyFont="1" applyBorder="1" applyAlignment="1">
      <alignment horizontal="center"/>
    </xf>
    <xf numFmtId="0" fontId="7" fillId="78" borderId="8" xfId="0" applyFont="1" applyFill="1" applyBorder="1"/>
    <xf numFmtId="0" fontId="7" fillId="78" borderId="203" xfId="0" applyFont="1" applyFill="1" applyBorder="1" applyAlignment="1">
      <alignment horizontal="right"/>
    </xf>
    <xf numFmtId="4" fontId="7" fillId="78" borderId="8" xfId="0" applyNumberFormat="1" applyFont="1" applyFill="1" applyBorder="1"/>
    <xf numFmtId="4" fontId="7" fillId="78" borderId="42" xfId="0" applyNumberFormat="1" applyFont="1" applyFill="1" applyBorder="1"/>
    <xf numFmtId="0" fontId="0" fillId="78" borderId="3" xfId="0" applyFill="1" applyBorder="1"/>
    <xf numFmtId="0" fontId="19" fillId="78" borderId="103" xfId="0" applyFont="1" applyFill="1" applyBorder="1" applyAlignment="1">
      <alignment horizontal="right"/>
    </xf>
    <xf numFmtId="4" fontId="0" fillId="78" borderId="5" xfId="0" applyNumberFormat="1" applyFill="1" applyBorder="1"/>
    <xf numFmtId="0" fontId="19" fillId="78" borderId="294" xfId="0" applyFont="1" applyFill="1" applyBorder="1" applyAlignment="1">
      <alignment horizontal="right"/>
    </xf>
    <xf numFmtId="172" fontId="0" fillId="78" borderId="6" xfId="0" applyNumberFormat="1" applyFill="1" applyBorder="1"/>
    <xf numFmtId="4" fontId="7" fillId="78" borderId="5" xfId="0" applyNumberFormat="1" applyFont="1" applyFill="1" applyBorder="1"/>
    <xf numFmtId="3" fontId="0" fillId="78" borderId="5" xfId="0" applyNumberFormat="1" applyFill="1" applyBorder="1"/>
    <xf numFmtId="172" fontId="0" fillId="78" borderId="5" xfId="0" applyNumberFormat="1" applyFill="1" applyBorder="1"/>
    <xf numFmtId="0" fontId="0" fillId="78" borderId="6" xfId="0" applyFill="1" applyBorder="1"/>
    <xf numFmtId="0" fontId="0" fillId="0" borderId="4" xfId="0" applyFill="1" applyBorder="1"/>
    <xf numFmtId="4" fontId="7" fillId="79" borderId="5" xfId="0" applyNumberFormat="1" applyFont="1" applyFill="1" applyBorder="1"/>
    <xf numFmtId="0" fontId="0" fillId="34" borderId="44" xfId="0" applyFill="1" applyBorder="1"/>
    <xf numFmtId="0" fontId="24" fillId="124" borderId="103" xfId="0" applyFont="1" applyFill="1" applyBorder="1" applyAlignment="1">
      <alignment horizontal="right"/>
    </xf>
    <xf numFmtId="0" fontId="0" fillId="34" borderId="0" xfId="0" applyFont="1" applyFill="1" applyBorder="1" applyAlignment="1">
      <alignment horizontal="right"/>
    </xf>
    <xf numFmtId="0" fontId="19" fillId="34" borderId="0" xfId="0" applyFont="1" applyFill="1" applyBorder="1" applyAlignment="1">
      <alignment horizontal="right"/>
    </xf>
    <xf numFmtId="172" fontId="94" fillId="34" borderId="0" xfId="0" applyNumberFormat="1" applyFont="1" applyFill="1" applyBorder="1" applyAlignment="1">
      <alignment horizontal="right"/>
    </xf>
    <xf numFmtId="0" fontId="6" fillId="34" borderId="0" xfId="0" applyFont="1" applyFill="1" applyBorder="1" applyAlignment="1">
      <alignment horizontal="right"/>
    </xf>
    <xf numFmtId="0" fontId="19" fillId="34" borderId="44" xfId="0" applyFont="1" applyFill="1" applyBorder="1" applyAlignment="1">
      <alignment horizontal="right"/>
    </xf>
    <xf numFmtId="0" fontId="24" fillId="124" borderId="0" xfId="0" applyFont="1" applyFill="1" applyBorder="1" applyAlignment="1">
      <alignment horizontal="right"/>
    </xf>
    <xf numFmtId="0" fontId="0" fillId="0" borderId="3" xfId="0" applyFont="1" applyBorder="1" applyAlignment="1">
      <alignment horizontal="right"/>
    </xf>
    <xf numFmtId="172" fontId="0" fillId="34" borderId="3" xfId="0" applyNumberFormat="1" applyFill="1" applyBorder="1"/>
    <xf numFmtId="172" fontId="56" fillId="34" borderId="3" xfId="0" applyNumberFormat="1" applyFont="1" applyFill="1" applyBorder="1"/>
    <xf numFmtId="172" fontId="56" fillId="0" borderId="5" xfId="0" applyNumberFormat="1" applyFont="1" applyFill="1" applyBorder="1"/>
    <xf numFmtId="172" fontId="6" fillId="34" borderId="3" xfId="0" applyNumberFormat="1" applyFont="1" applyFill="1" applyBorder="1"/>
    <xf numFmtId="172" fontId="6" fillId="34" borderId="5" xfId="0" applyNumberFormat="1" applyFont="1" applyFill="1" applyBorder="1"/>
    <xf numFmtId="4" fontId="22" fillId="34" borderId="3" xfId="0" applyNumberFormat="1" applyFont="1" applyFill="1" applyBorder="1"/>
    <xf numFmtId="4" fontId="22" fillId="34" borderId="5" xfId="0" applyNumberFormat="1" applyFont="1" applyFill="1" applyBorder="1"/>
    <xf numFmtId="172" fontId="57" fillId="34" borderId="3" xfId="0" applyNumberFormat="1" applyFont="1" applyFill="1" applyBorder="1"/>
    <xf numFmtId="2" fontId="22" fillId="0" borderId="5" xfId="0" applyNumberFormat="1" applyFont="1" applyBorder="1"/>
    <xf numFmtId="2" fontId="22" fillId="34" borderId="3" xfId="0" applyNumberFormat="1" applyFont="1" applyFill="1" applyBorder="1"/>
    <xf numFmtId="171" fontId="0" fillId="34" borderId="3" xfId="0" applyNumberFormat="1" applyFill="1" applyBorder="1"/>
    <xf numFmtId="171" fontId="0" fillId="0" borderId="5" xfId="0" applyNumberFormat="1" applyBorder="1"/>
    <xf numFmtId="0" fontId="0" fillId="79" borderId="7" xfId="0" applyFont="1" applyFill="1" applyBorder="1" applyAlignment="1">
      <alignment horizontal="right"/>
    </xf>
    <xf numFmtId="0" fontId="0" fillId="79" borderId="3" xfId="0" applyFont="1" applyFill="1" applyBorder="1" applyAlignment="1">
      <alignment horizontal="right"/>
    </xf>
    <xf numFmtId="4" fontId="7" fillId="79" borderId="3" xfId="0" applyNumberFormat="1" applyFont="1" applyFill="1" applyBorder="1"/>
    <xf numFmtId="0" fontId="32" fillId="79" borderId="4" xfId="0" applyFont="1" applyFill="1" applyBorder="1" applyAlignment="1">
      <alignment horizontal="right"/>
    </xf>
    <xf numFmtId="0" fontId="0" fillId="78" borderId="7" xfId="0" applyFill="1" applyBorder="1"/>
    <xf numFmtId="4" fontId="7" fillId="78" borderId="3" xfId="0" applyNumberFormat="1" applyFont="1" applyFill="1" applyBorder="1"/>
    <xf numFmtId="3" fontId="0" fillId="78" borderId="3" xfId="0" applyNumberFormat="1" applyFill="1" applyBorder="1"/>
    <xf numFmtId="172" fontId="0" fillId="78" borderId="3" xfId="0" applyNumberFormat="1" applyFill="1" applyBorder="1"/>
    <xf numFmtId="0" fontId="19" fillId="78" borderId="0" xfId="0" applyFont="1" applyFill="1" applyBorder="1" applyAlignment="1">
      <alignment horizontal="right"/>
    </xf>
    <xf numFmtId="10" fontId="0" fillId="0" borderId="201" xfId="49" applyNumberFormat="1" applyFont="1" applyBorder="1"/>
    <xf numFmtId="172" fontId="23" fillId="34" borderId="0" xfId="0" applyNumberFormat="1" applyFont="1" applyFill="1" applyBorder="1"/>
    <xf numFmtId="0" fontId="55" fillId="123" borderId="8" xfId="0" applyFont="1" applyFill="1" applyBorder="1"/>
    <xf numFmtId="0" fontId="39" fillId="123" borderId="8" xfId="0" applyFont="1" applyFill="1" applyBorder="1"/>
    <xf numFmtId="0" fontId="8" fillId="123" borderId="42" xfId="0" applyFont="1" applyFill="1" applyBorder="1" applyAlignment="1">
      <alignment horizontal="right"/>
    </xf>
    <xf numFmtId="0" fontId="0" fillId="123" borderId="409" xfId="0" applyFill="1" applyBorder="1"/>
    <xf numFmtId="0" fontId="0" fillId="123" borderId="0" xfId="0" applyFill="1" applyBorder="1"/>
    <xf numFmtId="0" fontId="32" fillId="123" borderId="0" xfId="0" applyFont="1" applyFill="1" applyBorder="1"/>
    <xf numFmtId="0" fontId="32" fillId="79" borderId="44" xfId="0" applyFont="1" applyFill="1" applyBorder="1"/>
    <xf numFmtId="0" fontId="0" fillId="79" borderId="534" xfId="0" applyFont="1" applyFill="1" applyBorder="1" applyAlignment="1">
      <alignment horizontal="right"/>
    </xf>
    <xf numFmtId="0" fontId="32" fillId="78" borderId="8" xfId="0" applyFont="1" applyFill="1" applyBorder="1" applyAlignment="1">
      <alignment horizontal="right"/>
    </xf>
    <xf numFmtId="0" fontId="32" fillId="0" borderId="8" xfId="0" applyFont="1" applyBorder="1" applyAlignment="1">
      <alignment horizontal="right"/>
    </xf>
    <xf numFmtId="0" fontId="78" fillId="78" borderId="7" xfId="0" applyFont="1" applyFill="1" applyBorder="1" applyAlignment="1">
      <alignment horizontal="center"/>
    </xf>
    <xf numFmtId="0" fontId="78" fillId="78" borderId="8" xfId="0" applyFont="1" applyFill="1" applyBorder="1" applyAlignment="1">
      <alignment horizontal="center"/>
    </xf>
    <xf numFmtId="0" fontId="78" fillId="78" borderId="42" xfId="0" applyFont="1" applyFill="1" applyBorder="1" applyAlignment="1">
      <alignment horizontal="center"/>
    </xf>
    <xf numFmtId="0" fontId="19" fillId="0" borderId="3" xfId="0" applyFont="1" applyBorder="1" applyAlignment="1">
      <alignment horizontal="center"/>
    </xf>
    <xf numFmtId="0" fontId="19" fillId="0" borderId="4" xfId="0" applyFont="1" applyBorder="1" applyAlignment="1">
      <alignment horizontal="center"/>
    </xf>
    <xf numFmtId="172" fontId="24" fillId="0" borderId="0" xfId="0" quotePrefix="1" applyNumberFormat="1" applyFont="1" applyBorder="1"/>
    <xf numFmtId="4" fontId="10" fillId="0" borderId="410" xfId="0" applyNumberFormat="1" applyFont="1" applyBorder="1"/>
    <xf numFmtId="174" fontId="0" fillId="0" borderId="410" xfId="0" applyNumberFormat="1" applyBorder="1"/>
    <xf numFmtId="3" fontId="0" fillId="34" borderId="3" xfId="0" applyNumberFormat="1" applyFill="1" applyBorder="1"/>
    <xf numFmtId="0" fontId="93" fillId="124" borderId="7" xfId="0" applyFont="1" applyFill="1" applyBorder="1"/>
    <xf numFmtId="0" fontId="55" fillId="124" borderId="8" xfId="0" applyFont="1" applyFill="1" applyBorder="1"/>
    <xf numFmtId="0" fontId="8" fillId="124" borderId="203" xfId="0" applyFont="1" applyFill="1" applyBorder="1" applyAlignment="1">
      <alignment horizontal="right"/>
    </xf>
    <xf numFmtId="0" fontId="0" fillId="124" borderId="3" xfId="0" applyFill="1" applyBorder="1"/>
    <xf numFmtId="0" fontId="0" fillId="124" borderId="0" xfId="0" applyFill="1" applyBorder="1"/>
    <xf numFmtId="0" fontId="19" fillId="79" borderId="103" xfId="0" applyFont="1" applyFill="1" applyBorder="1" applyAlignment="1">
      <alignment horizontal="right"/>
    </xf>
    <xf numFmtId="3" fontId="0" fillId="79" borderId="5" xfId="0" applyNumberFormat="1" applyFill="1" applyBorder="1"/>
    <xf numFmtId="172" fontId="0" fillId="79" borderId="5" xfId="0" applyNumberFormat="1" applyFill="1" applyBorder="1"/>
    <xf numFmtId="0" fontId="32" fillId="79" borderId="294" xfId="0" applyFont="1" applyFill="1" applyBorder="1" applyAlignment="1">
      <alignment horizontal="right"/>
    </xf>
    <xf numFmtId="0" fontId="32" fillId="0" borderId="410" xfId="0" applyNumberFormat="1" applyFont="1" applyBorder="1" applyAlignment="1">
      <alignment horizontal="left" vertical="top"/>
    </xf>
    <xf numFmtId="169" fontId="0" fillId="0" borderId="410" xfId="0" applyNumberFormat="1" applyBorder="1"/>
    <xf numFmtId="4" fontId="7" fillId="34" borderId="410" xfId="0" applyNumberFormat="1" applyFont="1" applyFill="1" applyBorder="1"/>
    <xf numFmtId="169" fontId="58" fillId="0" borderId="410" xfId="0" applyNumberFormat="1" applyFont="1" applyBorder="1"/>
    <xf numFmtId="172" fontId="6" fillId="0" borderId="410" xfId="0" applyNumberFormat="1" applyFont="1" applyBorder="1"/>
    <xf numFmtId="0" fontId="7" fillId="78" borderId="8" xfId="0" applyFont="1" applyFill="1" applyBorder="1" applyAlignment="1">
      <alignment horizontal="right"/>
    </xf>
    <xf numFmtId="0" fontId="19" fillId="78" borderId="44" xfId="0" applyFont="1" applyFill="1" applyBorder="1" applyAlignment="1">
      <alignment horizontal="right"/>
    </xf>
    <xf numFmtId="4" fontId="7" fillId="78" borderId="7" xfId="0" applyNumberFormat="1" applyFont="1" applyFill="1" applyBorder="1"/>
    <xf numFmtId="4" fontId="0" fillId="78" borderId="3" xfId="0" applyNumberFormat="1" applyFill="1" applyBorder="1"/>
    <xf numFmtId="172" fontId="0" fillId="78" borderId="4" xfId="0" applyNumberFormat="1" applyFill="1" applyBorder="1"/>
    <xf numFmtId="4" fontId="22" fillId="34" borderId="4" xfId="0" applyNumberFormat="1" applyFont="1" applyFill="1" applyBorder="1"/>
    <xf numFmtId="4" fontId="22" fillId="34" borderId="44" xfId="0" applyNumberFormat="1" applyFont="1" applyFill="1" applyBorder="1"/>
    <xf numFmtId="4" fontId="22" fillId="34" borderId="6" xfId="0" applyNumberFormat="1" applyFont="1" applyFill="1" applyBorder="1"/>
    <xf numFmtId="10" fontId="0" fillId="0" borderId="65" xfId="0" applyNumberFormat="1" applyBorder="1"/>
    <xf numFmtId="10" fontId="0" fillId="0" borderId="130" xfId="0" applyNumberFormat="1" applyBorder="1"/>
    <xf numFmtId="10" fontId="0" fillId="0" borderId="64" xfId="0" applyNumberFormat="1" applyBorder="1"/>
    <xf numFmtId="0" fontId="110" fillId="34" borderId="3" xfId="49" quotePrefix="1" applyFont="1" applyFill="1" applyBorder="1" applyAlignment="1">
      <alignment horizontal="left" vertical="top" wrapText="1"/>
    </xf>
    <xf numFmtId="0" fontId="110" fillId="34" borderId="0" xfId="49" quotePrefix="1" applyFont="1" applyFill="1" applyBorder="1" applyAlignment="1">
      <alignment horizontal="left" vertical="top" wrapText="1"/>
    </xf>
    <xf numFmtId="0" fontId="6" fillId="0" borderId="410" xfId="0" applyFont="1" applyBorder="1" applyAlignment="1">
      <alignment horizontal="center"/>
    </xf>
    <xf numFmtId="0" fontId="6" fillId="0" borderId="4" xfId="0" applyFont="1" applyBorder="1" applyAlignment="1">
      <alignment horizontal="center"/>
    </xf>
    <xf numFmtId="0" fontId="6" fillId="0" borderId="44" xfId="0" applyFont="1" applyBorder="1" applyAlignment="1">
      <alignment horizontal="center"/>
    </xf>
    <xf numFmtId="0" fontId="6" fillId="0" borderId="534" xfId="0" applyFont="1" applyBorder="1" applyAlignment="1">
      <alignment horizontal="center"/>
    </xf>
    <xf numFmtId="4" fontId="23" fillId="0" borderId="7" xfId="0" applyNumberFormat="1" applyFont="1" applyBorder="1"/>
    <xf numFmtId="4" fontId="0" fillId="0" borderId="8" xfId="0" applyNumberFormat="1" applyFont="1" applyBorder="1"/>
    <xf numFmtId="4" fontId="23" fillId="0" borderId="42" xfId="0" applyNumberFormat="1" applyFont="1" applyBorder="1"/>
    <xf numFmtId="0" fontId="0" fillId="0" borderId="410" xfId="0" applyBorder="1" applyAlignment="1">
      <alignment horizontal="center"/>
    </xf>
    <xf numFmtId="4" fontId="23" fillId="0" borderId="410" xfId="0" applyNumberFormat="1" applyFont="1" applyBorder="1"/>
    <xf numFmtId="0" fontId="0" fillId="0" borderId="4" xfId="0" applyBorder="1"/>
    <xf numFmtId="0" fontId="85" fillId="124" borderId="0" xfId="0" applyFont="1" applyFill="1" applyBorder="1" applyAlignment="1">
      <alignment horizontal="right"/>
    </xf>
    <xf numFmtId="0" fontId="38" fillId="79" borderId="0" xfId="0" applyFont="1" applyFill="1" applyBorder="1" applyAlignment="1">
      <alignment horizontal="right"/>
    </xf>
    <xf numFmtId="3" fontId="0" fillId="79" borderId="3" xfId="0" applyNumberFormat="1" applyFill="1" applyBorder="1"/>
    <xf numFmtId="172" fontId="0" fillId="79" borderId="3" xfId="0" applyNumberFormat="1" applyFill="1" applyBorder="1"/>
    <xf numFmtId="0" fontId="0" fillId="79" borderId="86" xfId="0" applyFill="1" applyBorder="1"/>
    <xf numFmtId="0" fontId="0" fillId="79" borderId="87" xfId="0" applyFill="1" applyBorder="1"/>
    <xf numFmtId="0" fontId="39" fillId="124" borderId="8" xfId="0" applyFont="1" applyFill="1" applyBorder="1" applyAlignment="1">
      <alignment horizontal="right"/>
    </xf>
    <xf numFmtId="0" fontId="0" fillId="79" borderId="7" xfId="0" applyFill="1" applyBorder="1"/>
    <xf numFmtId="0" fontId="32" fillId="79" borderId="44" xfId="0" applyFont="1" applyFill="1" applyBorder="1" applyAlignment="1">
      <alignment horizontal="right"/>
    </xf>
    <xf numFmtId="172" fontId="23" fillId="34" borderId="3" xfId="0" applyNumberFormat="1" applyFont="1" applyFill="1" applyBorder="1"/>
    <xf numFmtId="0" fontId="78" fillId="78" borderId="65" xfId="0" applyFont="1" applyFill="1" applyBorder="1" applyAlignment="1">
      <alignment horizontal="left"/>
    </xf>
    <xf numFmtId="0" fontId="0" fillId="78" borderId="130" xfId="0" applyFill="1" applyBorder="1"/>
    <xf numFmtId="0" fontId="32" fillId="78" borderId="130" xfId="0" applyFont="1" applyFill="1" applyBorder="1" applyAlignment="1">
      <alignment horizontal="right"/>
    </xf>
    <xf numFmtId="0" fontId="78" fillId="78" borderId="65" xfId="0" applyFont="1" applyFill="1" applyBorder="1" applyAlignment="1">
      <alignment horizontal="center"/>
    </xf>
    <xf numFmtId="0" fontId="78" fillId="78" borderId="130" xfId="0" applyFont="1" applyFill="1" applyBorder="1" applyAlignment="1">
      <alignment horizontal="center"/>
    </xf>
    <xf numFmtId="0" fontId="78" fillId="78" borderId="64" xfId="0" applyFont="1" applyFill="1" applyBorder="1" applyAlignment="1">
      <alignment horizontal="center"/>
    </xf>
    <xf numFmtId="0" fontId="14" fillId="78" borderId="42" xfId="0" applyFont="1" applyFill="1" applyBorder="1" applyAlignment="1">
      <alignment horizontal="right"/>
    </xf>
    <xf numFmtId="0" fontId="38" fillId="78" borderId="410" xfId="0" applyFont="1" applyFill="1" applyBorder="1" applyAlignment="1">
      <alignment horizontal="right"/>
    </xf>
    <xf numFmtId="0" fontId="38" fillId="78" borderId="534" xfId="0" applyFont="1" applyFill="1" applyBorder="1" applyAlignment="1">
      <alignment horizontal="right"/>
    </xf>
    <xf numFmtId="3" fontId="6" fillId="0" borderId="0" xfId="568" applyNumberFormat="1" applyBorder="1"/>
    <xf numFmtId="4" fontId="10" fillId="0" borderId="0" xfId="568" applyNumberFormat="1" applyFont="1" applyBorder="1"/>
    <xf numFmtId="3" fontId="6" fillId="0" borderId="410" xfId="568" applyNumberFormat="1" applyBorder="1"/>
    <xf numFmtId="4" fontId="10" fillId="0" borderId="410" xfId="568" applyNumberFormat="1" applyFont="1" applyBorder="1"/>
    <xf numFmtId="4" fontId="7" fillId="0" borderId="4" xfId="0" applyNumberFormat="1" applyFont="1" applyBorder="1"/>
    <xf numFmtId="4" fontId="7" fillId="0" borderId="44" xfId="0" applyNumberFormat="1" applyFont="1" applyBorder="1"/>
    <xf numFmtId="4" fontId="7" fillId="0" borderId="534" xfId="0" applyNumberFormat="1" applyFont="1" applyBorder="1"/>
    <xf numFmtId="0" fontId="0" fillId="0" borderId="8" xfId="0" applyBorder="1" applyAlignment="1">
      <alignment horizontal="right"/>
    </xf>
    <xf numFmtId="0" fontId="78" fillId="0" borderId="3" xfId="0" applyFont="1" applyBorder="1" applyAlignment="1">
      <alignment horizontal="left"/>
    </xf>
    <xf numFmtId="0" fontId="78" fillId="0" borderId="85" xfId="0" applyFont="1" applyBorder="1" applyAlignment="1">
      <alignment horizontal="center"/>
    </xf>
    <xf numFmtId="0" fontId="78" fillId="0" borderId="0" xfId="0" applyFont="1" applyBorder="1" applyAlignment="1">
      <alignment horizontal="center"/>
    </xf>
    <xf numFmtId="0" fontId="78" fillId="0" borderId="410" xfId="0" applyFont="1" applyBorder="1" applyAlignment="1">
      <alignment horizontal="center"/>
    </xf>
    <xf numFmtId="0" fontId="55" fillId="0" borderId="410" xfId="0" applyFont="1" applyBorder="1"/>
    <xf numFmtId="166" fontId="0" fillId="0" borderId="410" xfId="0" applyNumberFormat="1" applyFont="1" applyBorder="1"/>
    <xf numFmtId="166" fontId="20" fillId="0" borderId="410" xfId="0" applyNumberFormat="1" applyFont="1" applyBorder="1"/>
    <xf numFmtId="3" fontId="0" fillId="0" borderId="44" xfId="0" applyNumberFormat="1" applyBorder="1" applyAlignment="1">
      <alignment horizontal="right"/>
    </xf>
    <xf numFmtId="166" fontId="20" fillId="0" borderId="198" xfId="0" applyNumberFormat="1" applyFont="1" applyBorder="1"/>
    <xf numFmtId="166" fontId="20" fillId="0" borderId="44" xfId="0" applyNumberFormat="1" applyFont="1" applyBorder="1"/>
    <xf numFmtId="166" fontId="20" fillId="0" borderId="534" xfId="0" applyNumberFormat="1" applyFont="1" applyBorder="1"/>
    <xf numFmtId="0" fontId="78" fillId="0" borderId="199" xfId="0" applyFont="1" applyBorder="1" applyAlignment="1">
      <alignment horizontal="center"/>
    </xf>
    <xf numFmtId="0" fontId="78" fillId="0" borderId="232" xfId="0" applyFont="1" applyBorder="1" applyAlignment="1">
      <alignment horizontal="center"/>
    </xf>
    <xf numFmtId="0" fontId="55" fillId="0" borderId="3" xfId="0" applyFont="1" applyBorder="1"/>
    <xf numFmtId="166" fontId="0" fillId="0" borderId="3" xfId="0" applyNumberFormat="1" applyFont="1" applyBorder="1"/>
    <xf numFmtId="166" fontId="20" fillId="0" borderId="4" xfId="0" applyNumberFormat="1" applyFont="1" applyBorder="1"/>
    <xf numFmtId="0" fontId="13" fillId="78" borderId="8" xfId="0" applyFont="1" applyFill="1" applyBorder="1" applyAlignment="1">
      <alignment horizontal="right"/>
    </xf>
    <xf numFmtId="172" fontId="7" fillId="78" borderId="4" xfId="0" applyNumberFormat="1" applyFont="1" applyFill="1" applyBorder="1"/>
    <xf numFmtId="172" fontId="7" fillId="78" borderId="44" xfId="0" applyNumberFormat="1" applyFont="1" applyFill="1" applyBorder="1"/>
    <xf numFmtId="172" fontId="7" fillId="78" borderId="534" xfId="0" applyNumberFormat="1" applyFont="1" applyFill="1" applyBorder="1"/>
    <xf numFmtId="0" fontId="21" fillId="0" borderId="0" xfId="0" applyFont="1" applyBorder="1" applyAlignment="1">
      <alignment horizontal="left"/>
    </xf>
    <xf numFmtId="0" fontId="93" fillId="79" borderId="7" xfId="0" applyFont="1" applyFill="1" applyBorder="1"/>
    <xf numFmtId="0" fontId="55" fillId="79" borderId="8" xfId="0" applyFont="1" applyFill="1" applyBorder="1"/>
    <xf numFmtId="0" fontId="55" fillId="79" borderId="8" xfId="0" applyFont="1" applyFill="1" applyBorder="1" applyAlignment="1">
      <alignment horizontal="right"/>
    </xf>
    <xf numFmtId="0" fontId="24" fillId="79" borderId="0" xfId="0" applyFont="1" applyFill="1" applyBorder="1" applyAlignment="1">
      <alignment horizontal="right"/>
    </xf>
    <xf numFmtId="4" fontId="13" fillId="79" borderId="3" xfId="0" applyNumberFormat="1" applyFont="1" applyFill="1" applyBorder="1"/>
    <xf numFmtId="4" fontId="13" fillId="79" borderId="0" xfId="0" applyNumberFormat="1" applyFont="1" applyFill="1" applyBorder="1"/>
    <xf numFmtId="4" fontId="13" fillId="79" borderId="410" xfId="0" applyNumberFormat="1" applyFont="1" applyFill="1" applyBorder="1"/>
    <xf numFmtId="0" fontId="19" fillId="79" borderId="0" xfId="0" applyFont="1" applyFill="1" applyBorder="1" applyAlignment="1">
      <alignment horizontal="right"/>
    </xf>
    <xf numFmtId="172" fontId="7" fillId="79" borderId="3" xfId="0" applyNumberFormat="1" applyFont="1" applyFill="1" applyBorder="1"/>
    <xf numFmtId="172" fontId="7" fillId="79" borderId="0" xfId="0" applyNumberFormat="1" applyFont="1" applyFill="1" applyBorder="1"/>
    <xf numFmtId="172" fontId="7" fillId="79" borderId="410" xfId="0" applyNumberFormat="1" applyFont="1" applyFill="1" applyBorder="1"/>
    <xf numFmtId="166" fontId="20" fillId="79" borderId="3" xfId="0" applyNumberFormat="1" applyFont="1" applyFill="1" applyBorder="1"/>
    <xf numFmtId="166" fontId="20" fillId="79" borderId="0" xfId="0" applyNumberFormat="1" applyFont="1" applyFill="1" applyBorder="1"/>
    <xf numFmtId="166" fontId="20" fillId="79" borderId="410" xfId="0" applyNumberFormat="1" applyFont="1" applyFill="1" applyBorder="1"/>
    <xf numFmtId="9" fontId="6" fillId="79" borderId="4" xfId="7" applyFill="1" applyBorder="1"/>
    <xf numFmtId="9" fontId="6" fillId="79" borderId="44" xfId="7" applyFill="1" applyBorder="1"/>
    <xf numFmtId="9" fontId="6" fillId="79" borderId="534" xfId="7" applyFill="1" applyBorder="1"/>
    <xf numFmtId="0" fontId="0" fillId="79" borderId="87" xfId="0" applyFill="1" applyBorder="1" applyAlignment="1">
      <alignment horizontal="right"/>
    </xf>
    <xf numFmtId="9" fontId="6" fillId="79" borderId="6" xfId="7" applyFill="1" applyBorder="1"/>
    <xf numFmtId="3" fontId="0" fillId="79" borderId="0" xfId="0" applyNumberFormat="1" applyFill="1" applyBorder="1" applyAlignment="1">
      <alignment horizontal="right"/>
    </xf>
    <xf numFmtId="4" fontId="10" fillId="0" borderId="0" xfId="0" applyNumberFormat="1" applyFont="1" applyFill="1" applyBorder="1"/>
    <xf numFmtId="0" fontId="13" fillId="78" borderId="7" xfId="0" applyFont="1" applyFill="1" applyBorder="1" applyAlignment="1">
      <alignment horizontal="center"/>
    </xf>
    <xf numFmtId="0" fontId="19" fillId="0" borderId="410" xfId="0" applyFont="1" applyBorder="1" applyAlignment="1">
      <alignment horizontal="center"/>
    </xf>
    <xf numFmtId="0" fontId="19" fillId="0" borderId="534" xfId="0" applyFont="1" applyBorder="1" applyAlignment="1">
      <alignment horizontal="center"/>
    </xf>
    <xf numFmtId="3" fontId="6" fillId="0" borderId="3" xfId="568" applyNumberFormat="1" applyBorder="1"/>
    <xf numFmtId="4" fontId="10" fillId="0" borderId="3" xfId="568" applyNumberFormat="1" applyFont="1" applyBorder="1"/>
    <xf numFmtId="4" fontId="6" fillId="0" borderId="410" xfId="0" applyNumberFormat="1" applyFont="1" applyBorder="1"/>
    <xf numFmtId="0" fontId="47" fillId="78" borderId="65" xfId="0" applyFont="1" applyFill="1" applyBorder="1" applyAlignment="1">
      <alignment horizontal="center"/>
    </xf>
    <xf numFmtId="3" fontId="20" fillId="0" borderId="3" xfId="0" applyNumberFormat="1" applyFont="1" applyBorder="1"/>
    <xf numFmtId="4" fontId="22" fillId="0" borderId="4" xfId="0" applyNumberFormat="1" applyFont="1" applyBorder="1"/>
    <xf numFmtId="4" fontId="22" fillId="0" borderId="3" xfId="0" applyNumberFormat="1" applyFont="1" applyBorder="1"/>
    <xf numFmtId="4" fontId="13" fillId="78" borderId="7" xfId="0" applyNumberFormat="1" applyFont="1" applyFill="1" applyBorder="1"/>
    <xf numFmtId="172" fontId="22" fillId="34" borderId="3" xfId="0" applyNumberFormat="1" applyFont="1" applyFill="1" applyBorder="1"/>
    <xf numFmtId="4" fontId="7" fillId="79" borderId="7" xfId="0" applyNumberFormat="1" applyFont="1" applyFill="1" applyBorder="1"/>
    <xf numFmtId="4" fontId="23" fillId="0" borderId="8" xfId="0" applyNumberFormat="1" applyFont="1" applyBorder="1"/>
    <xf numFmtId="4" fontId="0" fillId="0" borderId="42" xfId="0" applyNumberFormat="1" applyFont="1" applyBorder="1"/>
    <xf numFmtId="2" fontId="22" fillId="0" borderId="44" xfId="0" applyNumberFormat="1" applyFont="1" applyBorder="1"/>
    <xf numFmtId="2" fontId="22" fillId="0" borderId="534" xfId="0" applyNumberFormat="1" applyFont="1" applyBorder="1"/>
    <xf numFmtId="2" fontId="22" fillId="0" borderId="3" xfId="0" applyNumberFormat="1" applyFont="1" applyBorder="1"/>
    <xf numFmtId="172" fontId="56" fillId="0" borderId="3" xfId="0" applyNumberFormat="1" applyFont="1" applyFill="1" applyBorder="1"/>
    <xf numFmtId="171" fontId="0" fillId="0" borderId="3" xfId="0" applyNumberFormat="1" applyBorder="1"/>
    <xf numFmtId="2" fontId="22" fillId="0" borderId="4" xfId="0" applyNumberFormat="1" applyFont="1" applyBorder="1"/>
    <xf numFmtId="0" fontId="0" fillId="79" borderId="411" xfId="0" applyFill="1" applyBorder="1"/>
    <xf numFmtId="4" fontId="7" fillId="79" borderId="409" xfId="0" applyNumberFormat="1" applyFont="1" applyFill="1" applyBorder="1"/>
    <xf numFmtId="0" fontId="24" fillId="124" borderId="410" xfId="0" applyFont="1" applyFill="1" applyBorder="1" applyAlignment="1">
      <alignment horizontal="right"/>
    </xf>
    <xf numFmtId="0" fontId="0" fillId="0" borderId="65" xfId="0" applyBorder="1" applyAlignment="1">
      <alignment horizontal="center"/>
    </xf>
    <xf numFmtId="0" fontId="0" fillId="0" borderId="64" xfId="0" applyBorder="1" applyAlignment="1">
      <alignment horizontal="center"/>
    </xf>
    <xf numFmtId="0" fontId="6" fillId="0" borderId="42" xfId="49" applyFont="1" applyFill="1" applyBorder="1"/>
    <xf numFmtId="0" fontId="6" fillId="0" borderId="410" xfId="49" applyFont="1" applyFill="1" applyBorder="1"/>
    <xf numFmtId="0" fontId="6" fillId="0" borderId="534" xfId="49" applyFont="1" applyFill="1" applyBorder="1"/>
    <xf numFmtId="0" fontId="6" fillId="0" borderId="8" xfId="49" applyFont="1" applyFill="1" applyBorder="1" applyAlignment="1">
      <alignment horizontal="right"/>
    </xf>
    <xf numFmtId="0" fontId="6" fillId="0" borderId="0" xfId="49" applyFont="1" applyFill="1" applyBorder="1" applyAlignment="1">
      <alignment horizontal="right"/>
    </xf>
    <xf numFmtId="0" fontId="6" fillId="0" borderId="44" xfId="49" applyFont="1" applyFill="1" applyBorder="1" applyAlignment="1">
      <alignment horizontal="right"/>
    </xf>
    <xf numFmtId="4" fontId="7" fillId="79" borderId="80" xfId="0" applyNumberFormat="1" applyFont="1" applyFill="1" applyBorder="1" applyAlignment="1">
      <alignment horizontal="center"/>
    </xf>
    <xf numFmtId="4" fontId="6" fillId="34" borderId="386" xfId="0" applyNumberFormat="1" applyFont="1" applyFill="1" applyBorder="1"/>
    <xf numFmtId="0" fontId="214" fillId="0" borderId="0" xfId="3" applyFont="1" applyBorder="1" applyAlignment="1" applyProtection="1"/>
    <xf numFmtId="0" fontId="214" fillId="0" borderId="0" xfId="3" quotePrefix="1" applyFont="1" applyBorder="1" applyAlignment="1" applyProtection="1"/>
    <xf numFmtId="0" fontId="214" fillId="0" borderId="0" xfId="3" quotePrefix="1" applyFont="1" applyFill="1" applyBorder="1" applyAlignment="1" applyProtection="1"/>
    <xf numFmtId="0" fontId="214" fillId="0" borderId="0" xfId="3" quotePrefix="1" applyFont="1" applyAlignment="1" applyProtection="1"/>
    <xf numFmtId="0" fontId="167" fillId="0" borderId="0" xfId="49" applyFont="1" applyBorder="1"/>
    <xf numFmtId="168" fontId="0" fillId="78" borderId="410" xfId="7" applyNumberFormat="1" applyFont="1" applyFill="1" applyBorder="1"/>
    <xf numFmtId="0" fontId="107" fillId="0" borderId="0" xfId="49" applyFont="1" applyAlignment="1">
      <alignment horizontal="left"/>
    </xf>
    <xf numFmtId="0" fontId="7" fillId="78" borderId="130" xfId="0" applyFont="1" applyFill="1" applyBorder="1" applyAlignment="1">
      <alignment horizontal="center" vertical="center"/>
    </xf>
    <xf numFmtId="0" fontId="7" fillId="78" borderId="64" xfId="0" applyFont="1" applyFill="1" applyBorder="1" applyAlignment="1">
      <alignment horizontal="center" vertical="center"/>
    </xf>
    <xf numFmtId="0" fontId="6" fillId="34" borderId="53" xfId="32916" applyFont="1" applyFill="1" applyBorder="1" applyAlignment="1">
      <alignment horizontal="center"/>
    </xf>
    <xf numFmtId="0" fontId="6" fillId="0" borderId="53" xfId="32916" applyFont="1" applyBorder="1" applyAlignment="1">
      <alignment horizontal="center"/>
    </xf>
    <xf numFmtId="0" fontId="155" fillId="34" borderId="0" xfId="0" applyFont="1" applyFill="1" applyAlignment="1">
      <alignment horizontal="center"/>
    </xf>
    <xf numFmtId="0" fontId="7" fillId="78" borderId="65" xfId="0" applyFont="1" applyFill="1" applyBorder="1" applyAlignment="1">
      <alignment horizontal="center"/>
    </xf>
    <xf numFmtId="0" fontId="7" fillId="78" borderId="64" xfId="0" applyFont="1" applyFill="1" applyBorder="1" applyAlignment="1">
      <alignment horizontal="center"/>
    </xf>
    <xf numFmtId="0" fontId="6" fillId="34" borderId="410" xfId="49" applyFill="1" applyBorder="1"/>
    <xf numFmtId="0" fontId="110" fillId="34" borderId="410" xfId="49" quotePrefix="1" applyFont="1" applyFill="1" applyBorder="1" applyAlignment="1">
      <alignment horizontal="left" vertical="top" wrapText="1"/>
    </xf>
    <xf numFmtId="0" fontId="6" fillId="34" borderId="534" xfId="49" applyFill="1" applyBorder="1" applyAlignment="1">
      <alignment vertical="top" wrapText="1"/>
    </xf>
    <xf numFmtId="0" fontId="161" fillId="34" borderId="0" xfId="49" quotePrefix="1" applyFont="1" applyFill="1" applyBorder="1" applyAlignment="1">
      <alignment horizontal="right"/>
    </xf>
    <xf numFmtId="0" fontId="110" fillId="34" borderId="0" xfId="49" applyFont="1" applyFill="1" applyBorder="1" applyAlignment="1">
      <alignment horizontal="left" vertical="top"/>
    </xf>
    <xf numFmtId="0" fontId="110" fillId="34" borderId="3" xfId="49" applyFont="1" applyFill="1" applyBorder="1" applyAlignment="1">
      <alignment horizontal="right" vertical="top"/>
    </xf>
    <xf numFmtId="0" fontId="110" fillId="34" borderId="3" xfId="49" quotePrefix="1" applyFont="1" applyFill="1" applyBorder="1" applyAlignment="1">
      <alignment horizontal="left" vertical="top"/>
    </xf>
    <xf numFmtId="0" fontId="110" fillId="34" borderId="0" xfId="49" quotePrefix="1" applyFont="1" applyFill="1" applyBorder="1" applyAlignment="1">
      <alignment horizontal="left"/>
    </xf>
    <xf numFmtId="0" fontId="110" fillId="34" borderId="0" xfId="568" applyNumberFormat="1" applyFont="1" applyFill="1" applyAlignment="1">
      <alignment horizontal="left"/>
    </xf>
    <xf numFmtId="0" fontId="110" fillId="34" borderId="0" xfId="49" applyNumberFormat="1" applyFont="1" applyFill="1" applyAlignment="1">
      <alignment horizontal="left"/>
    </xf>
    <xf numFmtId="0" fontId="110" fillId="34" borderId="0" xfId="568" applyNumberFormat="1" applyFont="1" applyFill="1" applyBorder="1" applyAlignment="1">
      <alignment horizontal="left"/>
    </xf>
    <xf numFmtId="0" fontId="161" fillId="34" borderId="0" xfId="568" applyNumberFormat="1" applyFont="1" applyFill="1" applyAlignment="1">
      <alignment horizontal="right"/>
    </xf>
    <xf numFmtId="0" fontId="161" fillId="34" borderId="0" xfId="49" applyNumberFormat="1" applyFont="1" applyFill="1" applyAlignment="1">
      <alignment horizontal="right"/>
    </xf>
    <xf numFmtId="0" fontId="161" fillId="34" borderId="0" xfId="568" applyNumberFormat="1" applyFont="1" applyFill="1" applyBorder="1" applyAlignment="1">
      <alignment horizontal="right"/>
    </xf>
    <xf numFmtId="0" fontId="7" fillId="34" borderId="3" xfId="49" applyFont="1" applyFill="1" applyBorder="1" applyAlignment="1">
      <alignment horizontal="right" vertical="top"/>
    </xf>
    <xf numFmtId="0" fontId="7" fillId="78" borderId="9" xfId="0" applyFont="1" applyFill="1" applyBorder="1" applyAlignment="1">
      <alignment horizontal="center" wrapText="1"/>
    </xf>
    <xf numFmtId="0" fontId="7" fillId="0" borderId="0" xfId="0" applyFont="1" applyFill="1" applyBorder="1" applyAlignment="1">
      <alignment horizontal="center" vertical="center" wrapText="1"/>
    </xf>
    <xf numFmtId="0" fontId="14" fillId="0" borderId="0" xfId="0" applyFont="1" applyFill="1" applyBorder="1" applyAlignment="1">
      <alignment horizontal="center" wrapText="1"/>
    </xf>
    <xf numFmtId="0" fontId="7" fillId="34" borderId="0" xfId="0" applyFont="1" applyFill="1" applyBorder="1" applyAlignment="1">
      <alignment horizontal="center"/>
    </xf>
    <xf numFmtId="4" fontId="7" fillId="34" borderId="0" xfId="0" applyNumberFormat="1" applyFont="1" applyFill="1" applyBorder="1" applyAlignment="1">
      <alignment horizontal="center" vertical="center" wrapText="1"/>
    </xf>
    <xf numFmtId="3" fontId="7" fillId="79" borderId="65" xfId="0" applyNumberFormat="1" applyFont="1" applyFill="1" applyBorder="1" applyAlignment="1">
      <alignment horizontal="center" vertical="center" wrapText="1"/>
    </xf>
    <xf numFmtId="3" fontId="7" fillId="79" borderId="46" xfId="0" applyNumberFormat="1" applyFont="1" applyFill="1" applyBorder="1" applyAlignment="1">
      <alignment horizontal="center" vertical="center" wrapText="1"/>
    </xf>
    <xf numFmtId="0" fontId="0" fillId="33" borderId="0" xfId="0" applyFill="1" applyAlignment="1">
      <alignment horizontal="center"/>
    </xf>
    <xf numFmtId="4" fontId="6" fillId="34" borderId="0" xfId="0" applyNumberFormat="1" applyFont="1" applyFill="1" applyAlignment="1">
      <alignment horizontal="center"/>
    </xf>
    <xf numFmtId="4" fontId="6" fillId="34" borderId="257" xfId="0" applyNumberFormat="1" applyFont="1" applyFill="1" applyBorder="1" applyAlignment="1">
      <alignment horizontal="center"/>
    </xf>
    <xf numFmtId="4" fontId="6" fillId="78" borderId="0" xfId="0" applyNumberFormat="1" applyFont="1" applyFill="1" applyBorder="1" applyAlignment="1">
      <alignment horizontal="center"/>
    </xf>
    <xf numFmtId="4" fontId="6" fillId="34" borderId="258" xfId="0" applyNumberFormat="1" applyFont="1" applyFill="1" applyBorder="1" applyAlignment="1">
      <alignment horizontal="center"/>
    </xf>
    <xf numFmtId="4" fontId="6" fillId="34" borderId="252" xfId="0" applyNumberFormat="1" applyFont="1" applyFill="1" applyBorder="1" applyAlignment="1">
      <alignment horizontal="center"/>
    </xf>
    <xf numFmtId="4" fontId="6" fillId="78" borderId="260" xfId="0" applyNumberFormat="1" applyFont="1" applyFill="1" applyBorder="1" applyAlignment="1">
      <alignment horizontal="center"/>
    </xf>
    <xf numFmtId="4" fontId="6" fillId="78" borderId="257" xfId="0" applyNumberFormat="1" applyFont="1" applyFill="1" applyBorder="1" applyAlignment="1">
      <alignment horizontal="center"/>
    </xf>
    <xf numFmtId="0" fontId="102" fillId="34" borderId="0" xfId="0" applyFont="1" applyFill="1" applyAlignment="1">
      <alignment horizontal="center"/>
    </xf>
    <xf numFmtId="0" fontId="8" fillId="103" borderId="0" xfId="0" applyFont="1" applyFill="1" applyAlignment="1">
      <alignment horizontal="center"/>
    </xf>
    <xf numFmtId="0" fontId="6" fillId="34" borderId="0" xfId="32916" applyFont="1" applyFill="1" applyAlignment="1">
      <alignment horizontal="center"/>
    </xf>
    <xf numFmtId="0" fontId="165" fillId="34" borderId="0" xfId="32916" applyFont="1" applyFill="1" applyAlignment="1">
      <alignment horizontal="center"/>
    </xf>
    <xf numFmtId="0" fontId="166" fillId="34" borderId="0" xfId="32916" applyFont="1" applyFill="1" applyAlignment="1">
      <alignment horizontal="center"/>
    </xf>
    <xf numFmtId="0" fontId="6" fillId="34" borderId="248" xfId="32916" applyFont="1" applyFill="1" applyBorder="1" applyAlignment="1">
      <alignment horizontal="center"/>
    </xf>
    <xf numFmtId="0" fontId="6" fillId="34" borderId="320" xfId="32916" applyFont="1" applyFill="1" applyBorder="1" applyAlignment="1">
      <alignment horizontal="center"/>
    </xf>
    <xf numFmtId="0" fontId="107" fillId="104" borderId="0" xfId="32916" quotePrefix="1" applyFont="1" applyFill="1" applyAlignment="1">
      <alignment horizontal="center"/>
    </xf>
    <xf numFmtId="0" fontId="107" fillId="104" borderId="250" xfId="32916" applyFont="1" applyFill="1" applyBorder="1" applyAlignment="1">
      <alignment horizontal="center"/>
    </xf>
    <xf numFmtId="0" fontId="7" fillId="34" borderId="0" xfId="0" applyFont="1" applyFill="1" applyBorder="1" applyAlignment="1">
      <alignment horizontal="center" wrapText="1"/>
    </xf>
    <xf numFmtId="0" fontId="7" fillId="78" borderId="46" xfId="0" applyFont="1" applyFill="1" applyBorder="1" applyAlignment="1">
      <alignment horizontal="center" vertical="center"/>
    </xf>
    <xf numFmtId="0" fontId="32" fillId="34" borderId="65" xfId="5" applyFont="1" applyFill="1" applyBorder="1" applyAlignment="1">
      <alignment horizontal="center" vertical="center"/>
    </xf>
    <xf numFmtId="3" fontId="190" fillId="34" borderId="130" xfId="49" applyNumberFormat="1" applyFont="1" applyFill="1" applyBorder="1"/>
    <xf numFmtId="0" fontId="32" fillId="34" borderId="130" xfId="49" applyFont="1" applyFill="1" applyBorder="1"/>
    <xf numFmtId="3" fontId="151" fillId="34" borderId="64" xfId="49" applyNumberFormat="1" applyFont="1" applyFill="1" applyBorder="1"/>
    <xf numFmtId="0" fontId="32" fillId="34" borderId="7" xfId="5" applyFont="1" applyFill="1" applyBorder="1" applyAlignment="1">
      <alignment horizontal="center" vertical="center"/>
    </xf>
    <xf numFmtId="3" fontId="190" fillId="34" borderId="8" xfId="49" applyNumberFormat="1" applyFont="1" applyFill="1" applyBorder="1"/>
    <xf numFmtId="0" fontId="32" fillId="34" borderId="8" xfId="49" applyFont="1" applyFill="1" applyBorder="1"/>
    <xf numFmtId="3" fontId="151" fillId="34" borderId="42" xfId="49" applyNumberFormat="1" applyFont="1" applyFill="1" applyBorder="1"/>
    <xf numFmtId="4" fontId="14" fillId="34" borderId="4" xfId="49" applyNumberFormat="1" applyFont="1" applyFill="1" applyBorder="1"/>
    <xf numFmtId="4" fontId="14" fillId="34" borderId="44" xfId="49" applyNumberFormat="1" applyFont="1" applyFill="1" applyBorder="1"/>
    <xf numFmtId="4" fontId="14" fillId="34" borderId="534" xfId="49" applyNumberFormat="1" applyFont="1" applyFill="1" applyBorder="1"/>
    <xf numFmtId="0" fontId="14" fillId="34" borderId="8" xfId="49" applyFont="1" applyFill="1" applyBorder="1"/>
    <xf numFmtId="0" fontId="85" fillId="106" borderId="9" xfId="29458" applyFont="1" applyFill="1" applyBorder="1" applyAlignment="1">
      <alignment horizontal="center" vertical="center"/>
    </xf>
    <xf numFmtId="0" fontId="14" fillId="106" borderId="193" xfId="29458" applyFont="1" applyFill="1" applyBorder="1" applyAlignment="1">
      <alignment horizontal="center" vertical="center"/>
    </xf>
    <xf numFmtId="3" fontId="32" fillId="106" borderId="436" xfId="29458" applyNumberFormat="1" applyFont="1" applyFill="1" applyBorder="1" applyAlignment="1"/>
    <xf numFmtId="3" fontId="32" fillId="106" borderId="535" xfId="29458" applyNumberFormat="1" applyFont="1" applyFill="1" applyBorder="1" applyAlignment="1"/>
    <xf numFmtId="3" fontId="32" fillId="106" borderId="45" xfId="29458" applyNumberFormat="1" applyFont="1" applyFill="1" applyBorder="1" applyAlignment="1"/>
    <xf numFmtId="3" fontId="32" fillId="106" borderId="9" xfId="29458" applyNumberFormat="1" applyFont="1" applyFill="1" applyBorder="1"/>
    <xf numFmtId="3" fontId="188" fillId="106" borderId="535" xfId="29458" applyNumberFormat="1" applyFont="1" applyFill="1" applyBorder="1"/>
    <xf numFmtId="3" fontId="7" fillId="106" borderId="535" xfId="29458" applyNumberFormat="1" applyFont="1" applyFill="1" applyBorder="1"/>
    <xf numFmtId="0" fontId="32" fillId="106" borderId="535" xfId="29458" applyFont="1" applyFill="1" applyBorder="1"/>
    <xf numFmtId="3" fontId="32" fillId="106" borderId="535" xfId="29458" applyNumberFormat="1" applyFont="1" applyFill="1" applyBorder="1"/>
    <xf numFmtId="3" fontId="188" fillId="34" borderId="0" xfId="29458" applyNumberFormat="1" applyFont="1" applyFill="1" applyBorder="1"/>
    <xf numFmtId="3" fontId="32" fillId="34" borderId="535" xfId="29458" applyNumberFormat="1" applyFont="1" applyFill="1" applyBorder="1" applyAlignment="1"/>
    <xf numFmtId="0" fontId="85" fillId="106" borderId="103" xfId="29458" applyFont="1" applyFill="1" applyBorder="1" applyAlignment="1">
      <alignment horizontal="center" vertical="center"/>
    </xf>
    <xf numFmtId="0" fontId="38" fillId="106" borderId="90" xfId="29458" applyFont="1" applyFill="1" applyBorder="1" applyAlignment="1">
      <alignment horizontal="center" vertical="center" wrapText="1"/>
    </xf>
    <xf numFmtId="0" fontId="85" fillId="106" borderId="411" xfId="29458" applyFont="1" applyFill="1" applyBorder="1" applyAlignment="1">
      <alignment horizontal="center" vertical="center" wrapText="1"/>
    </xf>
    <xf numFmtId="0" fontId="85" fillId="106" borderId="44" xfId="29458" applyFont="1" applyFill="1" applyBorder="1" applyAlignment="1">
      <alignment horizontal="center" vertical="center"/>
    </xf>
    <xf numFmtId="0" fontId="85" fillId="106" borderId="6" xfId="29458" applyFont="1" applyFill="1" applyBorder="1" applyAlignment="1">
      <alignment horizontal="center" vertical="center"/>
    </xf>
    <xf numFmtId="0" fontId="85" fillId="106" borderId="87" xfId="29458" applyFont="1" applyFill="1" applyBorder="1" applyAlignment="1">
      <alignment horizontal="center" vertical="center"/>
    </xf>
    <xf numFmtId="0" fontId="85" fillId="106" borderId="98" xfId="29458" applyFont="1" applyFill="1" applyBorder="1" applyAlignment="1">
      <alignment horizontal="center" vertical="center"/>
    </xf>
    <xf numFmtId="0" fontId="85" fillId="106" borderId="86" xfId="29458" applyFont="1" applyFill="1" applyBorder="1" applyAlignment="1">
      <alignment horizontal="center" vertical="center"/>
    </xf>
    <xf numFmtId="0" fontId="85" fillId="106" borderId="0" xfId="29458" applyFont="1" applyFill="1" applyBorder="1" applyAlignment="1">
      <alignment horizontal="center" vertical="center"/>
    </xf>
    <xf numFmtId="171" fontId="32" fillId="106" borderId="0" xfId="29458" applyNumberFormat="1" applyFont="1" applyFill="1" applyBorder="1"/>
    <xf numFmtId="2" fontId="31" fillId="106" borderId="0" xfId="32964" applyNumberFormat="1" applyFont="1" applyFill="1" applyBorder="1"/>
    <xf numFmtId="4" fontId="32" fillId="106" borderId="0" xfId="29458" applyNumberFormat="1" applyFont="1" applyFill="1" applyBorder="1"/>
    <xf numFmtId="0" fontId="31" fillId="106" borderId="0" xfId="29458" applyFont="1" applyFill="1" applyBorder="1"/>
    <xf numFmtId="4" fontId="32" fillId="106" borderId="410" xfId="29458" applyNumberFormat="1" applyFont="1" applyFill="1" applyBorder="1"/>
    <xf numFmtId="172" fontId="32" fillId="106" borderId="0" xfId="29458" applyNumberFormat="1" applyFont="1" applyFill="1" applyBorder="1"/>
    <xf numFmtId="2" fontId="32" fillId="106" borderId="0" xfId="29458" applyNumberFormat="1" applyFont="1" applyFill="1" applyBorder="1"/>
    <xf numFmtId="4" fontId="32" fillId="106" borderId="9" xfId="29458" applyNumberFormat="1" applyFont="1" applyFill="1" applyBorder="1"/>
    <xf numFmtId="171" fontId="189" fillId="106" borderId="0" xfId="29458" applyNumberFormat="1" applyFont="1" applyFill="1" applyBorder="1"/>
    <xf numFmtId="3" fontId="32" fillId="106" borderId="85" xfId="29458" applyNumberFormat="1" applyFont="1" applyFill="1" applyBorder="1"/>
    <xf numFmtId="172" fontId="189" fillId="106" borderId="0" xfId="29458" applyNumberFormat="1" applyFont="1" applyFill="1" applyBorder="1"/>
    <xf numFmtId="4" fontId="32" fillId="106" borderId="10" xfId="29458" applyNumberFormat="1" applyFont="1" applyFill="1" applyBorder="1"/>
    <xf numFmtId="4" fontId="14" fillId="106" borderId="410" xfId="29458" applyNumberFormat="1" applyFont="1" applyFill="1" applyBorder="1"/>
    <xf numFmtId="171" fontId="7" fillId="106" borderId="0" xfId="29458" applyNumberFormat="1" applyFont="1" applyFill="1" applyBorder="1"/>
    <xf numFmtId="0" fontId="7" fillId="106" borderId="0" xfId="29458" applyFont="1" applyFill="1" applyBorder="1"/>
    <xf numFmtId="4" fontId="7" fillId="106" borderId="0" xfId="29458" applyNumberFormat="1" applyFont="1" applyFill="1" applyBorder="1"/>
    <xf numFmtId="4" fontId="7" fillId="106" borderId="410" xfId="29458" applyNumberFormat="1" applyFont="1" applyFill="1" applyBorder="1"/>
    <xf numFmtId="172" fontId="7" fillId="106" borderId="0" xfId="29458" applyNumberFormat="1" applyFont="1" applyFill="1" applyBorder="1"/>
    <xf numFmtId="171" fontId="23" fillId="106" borderId="0" xfId="29458" applyNumberFormat="1" applyFont="1" applyFill="1" applyBorder="1"/>
    <xf numFmtId="171" fontId="32" fillId="106" borderId="44" xfId="29458" applyNumberFormat="1" applyFont="1" applyFill="1" applyBorder="1"/>
    <xf numFmtId="4" fontId="32" fillId="106" borderId="6" xfId="29458" applyNumberFormat="1" applyFont="1" applyFill="1" applyBorder="1"/>
    <xf numFmtId="172" fontId="32" fillId="106" borderId="44" xfId="29458" applyNumberFormat="1" applyFont="1" applyFill="1" applyBorder="1"/>
    <xf numFmtId="4" fontId="32" fillId="106" borderId="44" xfId="29458" applyNumberFormat="1" applyFont="1" applyFill="1" applyBorder="1"/>
    <xf numFmtId="171" fontId="32" fillId="106" borderId="8" xfId="29458" applyNumberFormat="1" applyFont="1" applyFill="1" applyBorder="1"/>
    <xf numFmtId="2" fontId="31" fillId="106" borderId="8" xfId="29458" applyNumberFormat="1" applyFont="1" applyFill="1" applyBorder="1"/>
    <xf numFmtId="4" fontId="32" fillId="106" borderId="8" xfId="29458" applyNumberFormat="1" applyFont="1" applyFill="1" applyBorder="1"/>
    <xf numFmtId="4" fontId="32" fillId="106" borderId="42" xfId="29458" applyNumberFormat="1" applyFont="1" applyFill="1" applyBorder="1"/>
    <xf numFmtId="172" fontId="32" fillId="106" borderId="8" xfId="29458" applyNumberFormat="1" applyFont="1" applyFill="1" applyBorder="1"/>
    <xf numFmtId="0" fontId="189" fillId="106" borderId="0" xfId="29458" applyFont="1" applyFill="1" applyBorder="1"/>
    <xf numFmtId="171" fontId="189" fillId="34" borderId="0" xfId="29458" applyNumberFormat="1" applyFont="1" applyFill="1" applyBorder="1"/>
    <xf numFmtId="172" fontId="189" fillId="34" borderId="0" xfId="29458" applyNumberFormat="1" applyFont="1" applyFill="1" applyBorder="1"/>
    <xf numFmtId="4" fontId="32" fillId="34" borderId="10" xfId="29458" applyNumberFormat="1" applyFont="1" applyFill="1" applyBorder="1"/>
    <xf numFmtId="4" fontId="32" fillId="34" borderId="0" xfId="29458" applyNumberFormat="1" applyFont="1" applyFill="1" applyBorder="1"/>
    <xf numFmtId="4" fontId="32" fillId="34" borderId="10" xfId="29458" applyNumberFormat="1" applyFont="1" applyFill="1" applyBorder="1" applyAlignment="1">
      <alignment vertical="center"/>
    </xf>
    <xf numFmtId="4" fontId="32" fillId="34" borderId="10" xfId="29458" applyNumberFormat="1" applyFont="1" applyFill="1" applyBorder="1" applyAlignment="1">
      <alignment horizontal="right" vertical="center"/>
    </xf>
    <xf numFmtId="4" fontId="14" fillId="115" borderId="0" xfId="29458" applyNumberFormat="1" applyFont="1" applyFill="1" applyBorder="1"/>
    <xf numFmtId="0" fontId="110" fillId="0" borderId="257" xfId="0" quotePrefix="1" applyFont="1" applyFill="1" applyBorder="1" applyAlignment="1">
      <alignment horizontal="left" vertical="top" wrapText="1"/>
    </xf>
    <xf numFmtId="0" fontId="7" fillId="0" borderId="65" xfId="49" applyFont="1" applyBorder="1" applyAlignment="1">
      <alignment horizontal="center" vertical="center"/>
    </xf>
    <xf numFmtId="0" fontId="7" fillId="0" borderId="46" xfId="49" applyFont="1" applyBorder="1" applyAlignment="1">
      <alignment horizontal="center" vertical="center"/>
    </xf>
    <xf numFmtId="0" fontId="110" fillId="0" borderId="257" xfId="0" quotePrefix="1" applyFont="1" applyFill="1" applyBorder="1" applyAlignment="1">
      <alignment vertical="top" wrapText="1"/>
    </xf>
    <xf numFmtId="0" fontId="107" fillId="0" borderId="257" xfId="0" applyFont="1" applyFill="1" applyBorder="1" applyAlignment="1">
      <alignment horizontal="left"/>
    </xf>
    <xf numFmtId="0" fontId="107" fillId="34" borderId="257" xfId="0" applyFont="1" applyFill="1" applyBorder="1" applyAlignment="1">
      <alignment wrapText="1"/>
    </xf>
    <xf numFmtId="0" fontId="107" fillId="34" borderId="257" xfId="0" applyFont="1" applyFill="1" applyBorder="1" applyAlignment="1">
      <alignment horizontal="left" wrapText="1"/>
    </xf>
    <xf numFmtId="0" fontId="7" fillId="34" borderId="0" xfId="568" applyFont="1" applyFill="1" applyAlignment="1">
      <alignment horizontal="right"/>
    </xf>
    <xf numFmtId="0" fontId="6" fillId="34" borderId="0" xfId="568" applyFont="1" applyFill="1" applyBorder="1" applyAlignment="1">
      <alignment wrapText="1"/>
    </xf>
    <xf numFmtId="0" fontId="168" fillId="78" borderId="65" xfId="568" applyFont="1" applyFill="1" applyBorder="1" applyAlignment="1">
      <alignment horizontal="center" vertical="center"/>
    </xf>
    <xf numFmtId="0" fontId="6" fillId="0" borderId="130" xfId="568" applyBorder="1" applyAlignment="1"/>
    <xf numFmtId="0" fontId="6" fillId="0" borderId="64" xfId="568" applyBorder="1" applyAlignment="1"/>
    <xf numFmtId="0" fontId="23" fillId="34" borderId="130" xfId="568" applyFont="1" applyFill="1" applyBorder="1" applyAlignment="1">
      <alignment horizontal="center" vertical="center"/>
    </xf>
    <xf numFmtId="0" fontId="6" fillId="0" borderId="64" xfId="568" applyBorder="1" applyAlignment="1">
      <alignment horizontal="center" vertical="center"/>
    </xf>
    <xf numFmtId="0" fontId="152" fillId="105" borderId="330" xfId="568" applyFont="1" applyFill="1" applyBorder="1" applyAlignment="1">
      <alignment horizontal="center" vertical="center"/>
    </xf>
    <xf numFmtId="0" fontId="152" fillId="105" borderId="333" xfId="568" applyFont="1" applyFill="1" applyBorder="1" applyAlignment="1">
      <alignment horizontal="center" vertical="center"/>
    </xf>
    <xf numFmtId="0" fontId="14" fillId="105" borderId="331" xfId="568" applyFont="1" applyFill="1" applyBorder="1" applyAlignment="1"/>
    <xf numFmtId="0" fontId="7" fillId="0" borderId="332" xfId="568" applyFont="1" applyBorder="1" applyAlignment="1"/>
    <xf numFmtId="0" fontId="14" fillId="105" borderId="330" xfId="568" applyFont="1" applyFill="1" applyBorder="1" applyAlignment="1">
      <alignment horizontal="center" vertical="center" wrapText="1"/>
    </xf>
    <xf numFmtId="0" fontId="14" fillId="105" borderId="333" xfId="568" applyFont="1" applyFill="1" applyBorder="1" applyAlignment="1">
      <alignment horizontal="center" vertical="center" wrapText="1"/>
    </xf>
    <xf numFmtId="0" fontId="14" fillId="105" borderId="377" xfId="568" applyFont="1" applyFill="1" applyBorder="1" applyAlignment="1">
      <alignment horizontal="center" vertical="center" wrapText="1"/>
    </xf>
    <xf numFmtId="0" fontId="6" fillId="34" borderId="0" xfId="568" applyFont="1" applyFill="1" applyAlignment="1">
      <alignment horizontal="left" wrapText="1"/>
    </xf>
    <xf numFmtId="0" fontId="6" fillId="34" borderId="0" xfId="568" applyFont="1" applyFill="1" applyAlignment="1">
      <alignment wrapText="1"/>
    </xf>
    <xf numFmtId="0" fontId="152" fillId="105" borderId="377" xfId="568" applyFont="1" applyFill="1" applyBorder="1" applyAlignment="1">
      <alignment horizontal="center" vertical="center"/>
    </xf>
    <xf numFmtId="0" fontId="6" fillId="0" borderId="333" xfId="568" applyBorder="1" applyAlignment="1">
      <alignment horizontal="center"/>
    </xf>
    <xf numFmtId="0" fontId="14" fillId="105" borderId="386" xfId="568" applyFont="1" applyFill="1" applyBorder="1" applyAlignment="1">
      <alignment horizontal="center" vertical="center"/>
    </xf>
    <xf numFmtId="0" fontId="14" fillId="105" borderId="333" xfId="568" applyFont="1" applyFill="1" applyBorder="1" applyAlignment="1">
      <alignment horizontal="center" vertical="center"/>
    </xf>
    <xf numFmtId="0" fontId="14" fillId="105" borderId="433" xfId="568" applyFont="1" applyFill="1" applyBorder="1" applyAlignment="1">
      <alignment horizontal="center" vertical="center"/>
    </xf>
    <xf numFmtId="0" fontId="152" fillId="105" borderId="386" xfId="568" applyFont="1" applyFill="1" applyBorder="1" applyAlignment="1">
      <alignment horizontal="center" vertical="center"/>
    </xf>
    <xf numFmtId="0" fontId="152" fillId="105" borderId="433" xfId="568" applyFont="1" applyFill="1" applyBorder="1" applyAlignment="1">
      <alignment horizontal="center" vertical="center"/>
    </xf>
    <xf numFmtId="0" fontId="14" fillId="108" borderId="331" xfId="568" applyFont="1" applyFill="1" applyBorder="1" applyAlignment="1"/>
    <xf numFmtId="0" fontId="152" fillId="108" borderId="330" xfId="568" applyFont="1" applyFill="1" applyBorder="1" applyAlignment="1">
      <alignment horizontal="center" vertical="center"/>
    </xf>
    <xf numFmtId="0" fontId="152" fillId="108" borderId="333" xfId="568" applyFont="1" applyFill="1" applyBorder="1" applyAlignment="1">
      <alignment horizontal="center" vertical="center"/>
    </xf>
    <xf numFmtId="0" fontId="152" fillId="108" borderId="377" xfId="568" applyFont="1" applyFill="1" applyBorder="1" applyAlignment="1">
      <alignment horizontal="center" vertical="center"/>
    </xf>
    <xf numFmtId="0" fontId="14" fillId="108" borderId="331" xfId="568" applyFont="1" applyFill="1" applyBorder="1" applyAlignment="1">
      <alignment vertical="center"/>
    </xf>
    <xf numFmtId="0" fontId="7" fillId="0" borderId="332" xfId="568" applyFont="1" applyBorder="1" applyAlignment="1">
      <alignment vertical="center"/>
    </xf>
    <xf numFmtId="0" fontId="152" fillId="105" borderId="398" xfId="568" applyFont="1" applyFill="1" applyBorder="1" applyAlignment="1">
      <alignment horizontal="center" vertical="center"/>
    </xf>
    <xf numFmtId="0" fontId="152" fillId="108" borderId="386" xfId="568" applyFont="1" applyFill="1" applyBorder="1" applyAlignment="1">
      <alignment horizontal="center" vertical="center"/>
    </xf>
    <xf numFmtId="0" fontId="152" fillId="108" borderId="435" xfId="568" applyFont="1" applyFill="1" applyBorder="1" applyAlignment="1">
      <alignment horizontal="center" vertical="center"/>
    </xf>
    <xf numFmtId="0" fontId="6" fillId="0" borderId="333" xfId="568" applyFont="1" applyBorder="1" applyAlignment="1">
      <alignment horizontal="center"/>
    </xf>
    <xf numFmtId="0" fontId="6" fillId="0" borderId="377" xfId="568" applyFont="1" applyBorder="1" applyAlignment="1"/>
    <xf numFmtId="0" fontId="14" fillId="108" borderId="258" xfId="568" applyFont="1" applyFill="1" applyBorder="1" applyAlignment="1">
      <alignment horizontal="left" vertical="center"/>
    </xf>
    <xf numFmtId="0" fontId="14" fillId="108" borderId="260" xfId="568" applyFont="1" applyFill="1" applyBorder="1" applyAlignment="1">
      <alignment horizontal="left" vertical="center"/>
    </xf>
    <xf numFmtId="0" fontId="6" fillId="0" borderId="377" xfId="568" applyFont="1" applyBorder="1" applyAlignment="1">
      <alignment horizontal="center"/>
    </xf>
    <xf numFmtId="0" fontId="14" fillId="108" borderId="331" xfId="568" applyFont="1" applyFill="1" applyBorder="1" applyAlignment="1">
      <alignment horizontal="left"/>
    </xf>
    <xf numFmtId="0" fontId="14" fillId="108" borderId="332" xfId="568" applyFont="1" applyFill="1" applyBorder="1" applyAlignment="1">
      <alignment horizontal="left"/>
    </xf>
    <xf numFmtId="0" fontId="152" fillId="108" borderId="513" xfId="568" applyFont="1" applyFill="1" applyBorder="1" applyAlignment="1">
      <alignment horizontal="center" vertical="center"/>
    </xf>
    <xf numFmtId="0" fontId="14" fillId="108" borderId="332" xfId="568" applyFont="1" applyFill="1" applyBorder="1" applyAlignment="1"/>
    <xf numFmtId="0" fontId="152" fillId="108" borderId="330" xfId="568" applyFont="1" applyFill="1" applyBorder="1" applyAlignment="1">
      <alignment horizontal="center" vertical="center" wrapText="1"/>
    </xf>
    <xf numFmtId="0" fontId="152" fillId="108" borderId="377" xfId="568" applyFont="1" applyFill="1" applyBorder="1" applyAlignment="1">
      <alignment horizontal="center" vertical="center" wrapText="1"/>
    </xf>
    <xf numFmtId="0" fontId="152" fillId="108" borderId="398" xfId="568" applyFont="1" applyFill="1" applyBorder="1" applyAlignment="1">
      <alignment horizontal="center" vertical="center"/>
    </xf>
    <xf numFmtId="0" fontId="7" fillId="78" borderId="321" xfId="0" applyFont="1" applyFill="1" applyBorder="1" applyAlignment="1">
      <alignment horizontal="left" wrapText="1"/>
    </xf>
    <xf numFmtId="0" fontId="7" fillId="78" borderId="248" xfId="0" applyFont="1" applyFill="1" applyBorder="1" applyAlignment="1">
      <alignment horizontal="left" wrapText="1"/>
    </xf>
    <xf numFmtId="0" fontId="72" fillId="30" borderId="3" xfId="0" applyFont="1" applyFill="1" applyBorder="1" applyAlignment="1">
      <alignment horizontal="center"/>
    </xf>
    <xf numFmtId="0" fontId="72" fillId="30" borderId="0" xfId="0" applyFont="1" applyFill="1" applyBorder="1" applyAlignment="1">
      <alignment horizontal="center"/>
    </xf>
    <xf numFmtId="0" fontId="168" fillId="78" borderId="65" xfId="0" applyFont="1" applyFill="1" applyBorder="1" applyAlignment="1">
      <alignment horizontal="center" vertical="center"/>
    </xf>
    <xf numFmtId="0" fontId="168" fillId="78" borderId="130" xfId="0" applyFont="1" applyFill="1" applyBorder="1" applyAlignment="1">
      <alignment horizontal="center" vertical="center"/>
    </xf>
    <xf numFmtId="0" fontId="168" fillId="78" borderId="64" xfId="0" applyFont="1" applyFill="1" applyBorder="1" applyAlignment="1">
      <alignment horizontal="center" vertical="center"/>
    </xf>
    <xf numFmtId="0" fontId="110" fillId="34" borderId="0" xfId="49" applyFont="1" applyFill="1" applyBorder="1" applyAlignment="1">
      <alignment horizontal="left" vertical="top" wrapText="1"/>
    </xf>
    <xf numFmtId="0" fontId="24" fillId="78" borderId="313" xfId="49" applyFont="1" applyFill="1" applyBorder="1" applyAlignment="1">
      <alignment horizontal="center" vertical="center"/>
    </xf>
    <xf numFmtId="0" fontId="24" fillId="78" borderId="177" xfId="49" applyFont="1" applyFill="1" applyBorder="1" applyAlignment="1">
      <alignment horizontal="center" vertical="center"/>
    </xf>
    <xf numFmtId="0" fontId="45" fillId="30" borderId="3" xfId="0" applyFont="1" applyFill="1" applyBorder="1" applyAlignment="1">
      <alignment horizontal="center"/>
    </xf>
    <xf numFmtId="0" fontId="45" fillId="30" borderId="0" xfId="0" applyFont="1" applyFill="1" applyBorder="1" applyAlignment="1">
      <alignment horizontal="center"/>
    </xf>
    <xf numFmtId="0" fontId="7" fillId="78" borderId="9" xfId="0" applyFont="1" applyFill="1" applyBorder="1" applyAlignment="1">
      <alignment horizontal="center" vertical="center" wrapText="1"/>
    </xf>
    <xf numFmtId="0" fontId="7" fillId="78" borderId="10" xfId="0" applyFont="1" applyFill="1" applyBorder="1" applyAlignment="1">
      <alignment horizontal="center" vertical="center" wrapText="1"/>
    </xf>
    <xf numFmtId="0" fontId="7" fillId="78" borderId="45" xfId="0" applyFont="1" applyFill="1" applyBorder="1" applyAlignment="1">
      <alignment horizontal="center" vertical="center" wrapText="1"/>
    </xf>
    <xf numFmtId="0" fontId="7" fillId="78" borderId="65" xfId="0" applyFont="1" applyFill="1" applyBorder="1" applyAlignment="1">
      <alignment horizontal="center" vertical="center"/>
    </xf>
    <xf numFmtId="0" fontId="7" fillId="78" borderId="130" xfId="0" applyFont="1" applyFill="1" applyBorder="1" applyAlignment="1">
      <alignment horizontal="center" vertical="center"/>
    </xf>
    <xf numFmtId="0" fontId="7" fillId="78" borderId="64" xfId="0" applyFont="1" applyFill="1" applyBorder="1" applyAlignment="1">
      <alignment horizontal="center" vertical="center"/>
    </xf>
    <xf numFmtId="4" fontId="7" fillId="78" borderId="7" xfId="55" applyNumberFormat="1" applyFont="1" applyFill="1" applyBorder="1" applyAlignment="1" applyProtection="1">
      <alignment horizontal="center" vertical="center"/>
      <protection hidden="1"/>
    </xf>
    <xf numFmtId="4" fontId="7" fillId="78" borderId="8" xfId="55" applyNumberFormat="1" applyFont="1" applyFill="1" applyBorder="1" applyAlignment="1" applyProtection="1">
      <alignment horizontal="center" vertical="center"/>
      <protection hidden="1"/>
    </xf>
    <xf numFmtId="4" fontId="7" fillId="78" borderId="42" xfId="55" applyNumberFormat="1" applyFont="1" applyFill="1" applyBorder="1" applyAlignment="1" applyProtection="1">
      <alignment horizontal="center" vertical="center"/>
      <protection hidden="1"/>
    </xf>
    <xf numFmtId="4" fontId="7" fillId="78" borderId="4" xfId="55" applyNumberFormat="1" applyFont="1" applyFill="1" applyBorder="1" applyAlignment="1" applyProtection="1">
      <alignment horizontal="center" vertical="center"/>
      <protection hidden="1"/>
    </xf>
    <xf numFmtId="4" fontId="7" fillId="78" borderId="44" xfId="55" applyNumberFormat="1" applyFont="1" applyFill="1" applyBorder="1" applyAlignment="1" applyProtection="1">
      <alignment horizontal="center" vertical="center"/>
      <protection hidden="1"/>
    </xf>
    <xf numFmtId="4" fontId="7" fillId="78" borderId="6" xfId="55" applyNumberFormat="1" applyFont="1" applyFill="1" applyBorder="1" applyAlignment="1" applyProtection="1">
      <alignment horizontal="center" vertical="center"/>
      <protection hidden="1"/>
    </xf>
    <xf numFmtId="4" fontId="150" fillId="78" borderId="7" xfId="55" applyNumberFormat="1" applyFont="1" applyFill="1" applyBorder="1" applyAlignment="1" applyProtection="1">
      <alignment horizontal="center" vertical="center"/>
      <protection hidden="1"/>
    </xf>
    <xf numFmtId="4" fontId="150" fillId="78" borderId="8" xfId="55" applyNumberFormat="1" applyFont="1" applyFill="1" applyBorder="1" applyAlignment="1" applyProtection="1">
      <alignment horizontal="center" vertical="center"/>
      <protection hidden="1"/>
    </xf>
    <xf numFmtId="4" fontId="150" fillId="78" borderId="42" xfId="55" applyNumberFormat="1" applyFont="1" applyFill="1" applyBorder="1" applyAlignment="1" applyProtection="1">
      <alignment horizontal="center" vertical="center"/>
      <protection hidden="1"/>
    </xf>
    <xf numFmtId="4" fontId="150" fillId="78" borderId="3" xfId="55" applyNumberFormat="1" applyFont="1" applyFill="1" applyBorder="1" applyAlignment="1" applyProtection="1">
      <alignment horizontal="center" vertical="center"/>
      <protection hidden="1"/>
    </xf>
    <xf numFmtId="4" fontId="150" fillId="78" borderId="0" xfId="55" applyNumberFormat="1" applyFont="1" applyFill="1" applyBorder="1" applyAlignment="1" applyProtection="1">
      <alignment horizontal="center" vertical="center"/>
      <protection hidden="1"/>
    </xf>
    <xf numFmtId="4" fontId="150" fillId="78" borderId="5" xfId="55" applyNumberFormat="1" applyFont="1" applyFill="1" applyBorder="1" applyAlignment="1" applyProtection="1">
      <alignment horizontal="center" vertical="center"/>
      <protection hidden="1"/>
    </xf>
    <xf numFmtId="4" fontId="150" fillId="78" borderId="4" xfId="55" applyNumberFormat="1" applyFont="1" applyFill="1" applyBorder="1" applyAlignment="1" applyProtection="1">
      <alignment horizontal="center" vertical="center"/>
      <protection hidden="1"/>
    </xf>
    <xf numFmtId="4" fontId="150" fillId="78" borderId="44" xfId="55" applyNumberFormat="1" applyFont="1" applyFill="1" applyBorder="1" applyAlignment="1" applyProtection="1">
      <alignment horizontal="center" vertical="center"/>
      <protection hidden="1"/>
    </xf>
    <xf numFmtId="4" fontId="150" fillId="78" borderId="6" xfId="55" applyNumberFormat="1" applyFont="1" applyFill="1" applyBorder="1" applyAlignment="1" applyProtection="1">
      <alignment horizontal="center" vertical="center"/>
      <protection hidden="1"/>
    </xf>
    <xf numFmtId="0" fontId="8" fillId="78" borderId="9" xfId="0" applyFont="1" applyFill="1" applyBorder="1" applyAlignment="1">
      <alignment horizontal="center" vertical="center" wrapText="1"/>
    </xf>
    <xf numFmtId="0" fontId="8" fillId="78" borderId="10" xfId="0" applyFont="1" applyFill="1" applyBorder="1" applyAlignment="1">
      <alignment horizontal="center" vertical="center" wrapText="1"/>
    </xf>
    <xf numFmtId="0" fontId="8" fillId="78" borderId="45" xfId="0" applyFont="1" applyFill="1" applyBorder="1" applyAlignment="1">
      <alignment horizontal="center" vertical="center" wrapText="1"/>
    </xf>
    <xf numFmtId="0" fontId="12" fillId="0" borderId="65" xfId="55" applyFont="1" applyBorder="1" applyAlignment="1" applyProtection="1">
      <alignment horizontal="center"/>
      <protection hidden="1"/>
    </xf>
    <xf numFmtId="0" fontId="12" fillId="0" borderId="130" xfId="55" applyFont="1" applyBorder="1" applyAlignment="1" applyProtection="1">
      <alignment horizontal="center"/>
      <protection hidden="1"/>
    </xf>
    <xf numFmtId="0" fontId="12" fillId="0" borderId="64" xfId="55" applyFont="1" applyBorder="1" applyAlignment="1" applyProtection="1">
      <alignment horizontal="center"/>
      <protection hidden="1"/>
    </xf>
    <xf numFmtId="0" fontId="150" fillId="78" borderId="153" xfId="0" applyFont="1" applyFill="1" applyBorder="1" applyAlignment="1" applyProtection="1">
      <alignment horizontal="center"/>
    </xf>
    <xf numFmtId="0" fontId="8" fillId="78" borderId="204" xfId="0" applyFont="1" applyFill="1" applyBorder="1" applyAlignment="1" applyProtection="1">
      <alignment horizontal="center" vertical="center" wrapText="1"/>
    </xf>
    <xf numFmtId="0" fontId="8" fillId="78" borderId="238" xfId="0" applyFont="1" applyFill="1" applyBorder="1" applyAlignment="1" applyProtection="1">
      <alignment horizontal="center" vertical="center" wrapText="1"/>
    </xf>
    <xf numFmtId="0" fontId="77" fillId="78" borderId="152" xfId="0" applyFont="1" applyFill="1" applyBorder="1" applyAlignment="1" applyProtection="1">
      <alignment horizontal="center" vertical="center" wrapText="1"/>
    </xf>
    <xf numFmtId="0" fontId="77" fillId="78" borderId="153" xfId="0" applyFont="1" applyFill="1" applyBorder="1" applyAlignment="1" applyProtection="1">
      <alignment horizontal="center" vertical="center" wrapText="1"/>
    </xf>
    <xf numFmtId="0" fontId="77" fillId="78" borderId="160" xfId="0" applyFont="1" applyFill="1" applyBorder="1" applyAlignment="1" applyProtection="1">
      <alignment horizontal="center" vertical="center" wrapText="1"/>
    </xf>
    <xf numFmtId="0" fontId="77" fillId="78" borderId="204" xfId="0" applyFont="1" applyFill="1" applyBorder="1" applyAlignment="1" applyProtection="1">
      <alignment horizontal="center" vertical="center" wrapText="1"/>
    </xf>
    <xf numFmtId="0" fontId="77" fillId="78" borderId="238" xfId="0" applyFont="1" applyFill="1" applyBorder="1" applyAlignment="1" applyProtection="1">
      <alignment horizontal="center" vertical="center" wrapText="1"/>
    </xf>
    <xf numFmtId="0" fontId="152" fillId="34" borderId="9" xfId="568" applyFont="1" applyFill="1" applyBorder="1" applyAlignment="1">
      <alignment horizontal="center" vertical="center"/>
    </xf>
    <xf numFmtId="0" fontId="152" fillId="34" borderId="45" xfId="568" applyFont="1" applyFill="1" applyBorder="1" applyAlignment="1">
      <alignment horizontal="center" vertical="center"/>
    </xf>
    <xf numFmtId="0" fontId="7" fillId="78" borderId="9" xfId="568" applyFont="1" applyFill="1" applyBorder="1" applyAlignment="1">
      <alignment horizontal="center" vertical="center" wrapText="1"/>
    </xf>
    <xf numFmtId="0" fontId="7" fillId="78" borderId="45" xfId="568" applyFont="1" applyFill="1" applyBorder="1" applyAlignment="1">
      <alignment horizontal="center" vertical="center" wrapText="1"/>
    </xf>
    <xf numFmtId="0" fontId="7" fillId="78" borderId="68" xfId="568" applyFont="1" applyFill="1" applyBorder="1" applyAlignment="1">
      <alignment horizontal="center" vertical="center"/>
    </xf>
    <xf numFmtId="0" fontId="7" fillId="78" borderId="246" xfId="568" applyFont="1" applyFill="1" applyBorder="1" applyAlignment="1">
      <alignment horizontal="center" vertical="center"/>
    </xf>
    <xf numFmtId="0" fontId="7" fillId="78" borderId="247" xfId="568" applyFont="1" applyFill="1" applyBorder="1" applyAlignment="1">
      <alignment horizontal="center" vertical="center"/>
    </xf>
    <xf numFmtId="0" fontId="6" fillId="78" borderId="4" xfId="568" applyFill="1" applyBorder="1" applyAlignment="1">
      <alignment horizontal="center" vertical="center"/>
    </xf>
    <xf numFmtId="0" fontId="6" fillId="78" borderId="44" xfId="568" applyFill="1" applyBorder="1" applyAlignment="1">
      <alignment horizontal="center" vertical="center"/>
    </xf>
    <xf numFmtId="0" fontId="6" fillId="78" borderId="6" xfId="568" applyFill="1" applyBorder="1" applyAlignment="1">
      <alignment horizontal="center" vertical="center"/>
    </xf>
    <xf numFmtId="0" fontId="7" fillId="78" borderId="8" xfId="568" applyFont="1" applyFill="1" applyBorder="1" applyAlignment="1">
      <alignment horizontal="center" vertical="center"/>
    </xf>
    <xf numFmtId="0" fontId="6" fillId="78" borderId="251" xfId="568" applyFill="1" applyBorder="1" applyAlignment="1">
      <alignment horizontal="center" vertical="center"/>
    </xf>
    <xf numFmtId="0" fontId="6" fillId="78" borderId="252" xfId="568" applyFill="1" applyBorder="1" applyAlignment="1">
      <alignment horizontal="center" vertical="center"/>
    </xf>
    <xf numFmtId="0" fontId="6" fillId="78" borderId="253" xfId="568" applyFill="1" applyBorder="1" applyAlignment="1">
      <alignment horizontal="center" vertical="center"/>
    </xf>
    <xf numFmtId="0" fontId="152" fillId="34" borderId="7" xfId="568" applyFont="1" applyFill="1" applyBorder="1" applyAlignment="1">
      <alignment horizontal="center" vertical="center"/>
    </xf>
    <xf numFmtId="0" fontId="152" fillId="34" borderId="4" xfId="568" applyFont="1" applyFill="1" applyBorder="1" applyAlignment="1">
      <alignment horizontal="center" vertical="center"/>
    </xf>
    <xf numFmtId="0" fontId="7" fillId="78" borderId="7" xfId="568" applyFont="1" applyFill="1" applyBorder="1" applyAlignment="1">
      <alignment horizontal="center" vertical="center" wrapText="1"/>
    </xf>
    <xf numFmtId="0" fontId="7" fillId="78" borderId="3" xfId="568" applyFont="1" applyFill="1" applyBorder="1" applyAlignment="1">
      <alignment horizontal="center" vertical="center" wrapText="1"/>
    </xf>
    <xf numFmtId="0" fontId="7" fillId="78" borderId="4" xfId="568" applyFont="1" applyFill="1" applyBorder="1" applyAlignment="1">
      <alignment horizontal="center" vertical="center" wrapText="1"/>
    </xf>
    <xf numFmtId="0" fontId="7" fillId="78" borderId="10" xfId="568" applyFont="1" applyFill="1" applyBorder="1" applyAlignment="1">
      <alignment horizontal="center" vertical="center" wrapText="1"/>
    </xf>
    <xf numFmtId="0" fontId="7" fillId="78" borderId="130" xfId="568" applyFont="1" applyFill="1" applyBorder="1" applyAlignment="1">
      <alignment horizontal="center" vertical="center"/>
    </xf>
    <xf numFmtId="0" fontId="7" fillId="78" borderId="64" xfId="568" applyFont="1" applyFill="1" applyBorder="1" applyAlignment="1">
      <alignment horizontal="center" vertical="center"/>
    </xf>
    <xf numFmtId="0" fontId="8" fillId="78" borderId="9" xfId="568" applyFont="1" applyFill="1" applyBorder="1" applyAlignment="1">
      <alignment horizontal="center" vertical="center" wrapText="1"/>
    </xf>
    <xf numFmtId="0" fontId="8" fillId="78" borderId="10" xfId="568" applyFont="1" applyFill="1" applyBorder="1" applyAlignment="1">
      <alignment horizontal="center" vertical="center" wrapText="1"/>
    </xf>
    <xf numFmtId="0" fontId="8" fillId="78" borderId="45" xfId="568" applyFont="1" applyFill="1" applyBorder="1" applyAlignment="1">
      <alignment horizontal="center" vertical="center" wrapText="1"/>
    </xf>
    <xf numFmtId="0" fontId="7" fillId="78" borderId="3" xfId="568" applyFont="1" applyFill="1" applyBorder="1" applyAlignment="1">
      <alignment horizontal="center" vertical="center"/>
    </xf>
    <xf numFmtId="0" fontId="7" fillId="78" borderId="0" xfId="568" applyFont="1" applyFill="1" applyBorder="1" applyAlignment="1">
      <alignment horizontal="center" vertical="center"/>
    </xf>
    <xf numFmtId="0" fontId="7" fillId="78" borderId="5" xfId="568" applyFont="1" applyFill="1" applyBorder="1" applyAlignment="1">
      <alignment horizontal="center" vertical="center"/>
    </xf>
    <xf numFmtId="0" fontId="7" fillId="78" borderId="65" xfId="568" applyFont="1" applyFill="1" applyBorder="1" applyAlignment="1">
      <alignment horizontal="center" vertical="center"/>
    </xf>
    <xf numFmtId="0" fontId="164" fillId="0" borderId="9" xfId="0" applyNumberFormat="1" applyFont="1" applyFill="1" applyBorder="1" applyAlignment="1">
      <alignment horizontal="center" vertical="center" wrapText="1"/>
    </xf>
    <xf numFmtId="0" fontId="164" fillId="0" borderId="45" xfId="0" applyNumberFormat="1" applyFont="1" applyFill="1" applyBorder="1" applyAlignment="1">
      <alignment horizontal="center" vertical="center" wrapText="1"/>
    </xf>
    <xf numFmtId="0" fontId="161" fillId="0" borderId="43" xfId="55" applyFont="1" applyBorder="1" applyAlignment="1" applyProtection="1">
      <alignment horizontal="center"/>
      <protection hidden="1"/>
    </xf>
    <xf numFmtId="0" fontId="161" fillId="0" borderId="82" xfId="55" applyFont="1" applyBorder="1" applyAlignment="1" applyProtection="1">
      <alignment horizontal="center"/>
      <protection hidden="1"/>
    </xf>
    <xf numFmtId="0" fontId="161" fillId="0" borderId="83" xfId="55" applyFont="1" applyBorder="1" applyAlignment="1" applyProtection="1">
      <alignment horizontal="center"/>
      <protection hidden="1"/>
    </xf>
    <xf numFmtId="0" fontId="164" fillId="0" borderId="7" xfId="0" applyFont="1" applyFill="1" applyBorder="1" applyAlignment="1">
      <alignment horizontal="center"/>
    </xf>
    <xf numFmtId="0" fontId="164" fillId="0" borderId="8" xfId="0" applyFont="1" applyFill="1" applyBorder="1" applyAlignment="1">
      <alignment horizontal="center"/>
    </xf>
    <xf numFmtId="0" fontId="164" fillId="0" borderId="42" xfId="0" applyFont="1" applyFill="1" applyBorder="1" applyAlignment="1">
      <alignment horizontal="center"/>
    </xf>
    <xf numFmtId="0" fontId="164" fillId="0" borderId="3" xfId="0" applyFont="1" applyFill="1" applyBorder="1" applyAlignment="1">
      <alignment horizontal="center"/>
    </xf>
    <xf numFmtId="0" fontId="164" fillId="0" borderId="0" xfId="0" applyFont="1" applyFill="1" applyBorder="1" applyAlignment="1">
      <alignment horizontal="center"/>
    </xf>
    <xf numFmtId="0" fontId="164" fillId="0" borderId="5" xfId="0" applyFont="1" applyFill="1" applyBorder="1" applyAlignment="1">
      <alignment horizontal="center"/>
    </xf>
    <xf numFmtId="0" fontId="164" fillId="0" borderId="4" xfId="0" applyFont="1" applyFill="1" applyBorder="1" applyAlignment="1">
      <alignment horizontal="center"/>
    </xf>
    <xf numFmtId="0" fontId="164" fillId="0" borderId="44" xfId="0" applyFont="1" applyFill="1" applyBorder="1" applyAlignment="1">
      <alignment horizontal="center"/>
    </xf>
    <xf numFmtId="0" fontId="164" fillId="0" borderId="6" xfId="0" applyFont="1" applyFill="1" applyBorder="1" applyAlignment="1">
      <alignment horizontal="center"/>
    </xf>
    <xf numFmtId="0" fontId="164" fillId="0" borderId="9" xfId="0" applyFont="1" applyFill="1" applyBorder="1" applyAlignment="1">
      <alignment horizontal="center"/>
    </xf>
    <xf numFmtId="0" fontId="164" fillId="0" borderId="10" xfId="0" applyFont="1" applyFill="1" applyBorder="1" applyAlignment="1">
      <alignment horizontal="center"/>
    </xf>
    <xf numFmtId="0" fontId="164" fillId="0" borderId="45" xfId="0" applyFont="1" applyFill="1" applyBorder="1" applyAlignment="1">
      <alignment horizontal="center"/>
    </xf>
    <xf numFmtId="0" fontId="164" fillId="0" borderId="9" xfId="0" applyNumberFormat="1" applyFont="1" applyFill="1" applyBorder="1" applyAlignment="1">
      <alignment horizontal="center" vertical="center"/>
    </xf>
    <xf numFmtId="0" fontId="164" fillId="0" borderId="45" xfId="0" applyNumberFormat="1" applyFont="1" applyFill="1" applyBorder="1" applyAlignment="1">
      <alignment horizontal="center" vertical="center"/>
    </xf>
    <xf numFmtId="10" fontId="161" fillId="0" borderId="4" xfId="0" applyNumberFormat="1" applyFont="1" applyFill="1" applyBorder="1" applyAlignment="1">
      <alignment horizontal="center" vertical="center"/>
    </xf>
    <xf numFmtId="10" fontId="161" fillId="0" borderId="44" xfId="0" applyNumberFormat="1" applyFont="1" applyFill="1" applyBorder="1" applyAlignment="1">
      <alignment horizontal="center" vertical="center"/>
    </xf>
    <xf numFmtId="10" fontId="161" fillId="0" borderId="6" xfId="0" applyNumberFormat="1" applyFont="1" applyFill="1" applyBorder="1" applyAlignment="1">
      <alignment horizontal="center" vertical="center"/>
    </xf>
    <xf numFmtId="0" fontId="161" fillId="0" borderId="7" xfId="0" applyNumberFormat="1" applyFont="1" applyFill="1" applyBorder="1" applyAlignment="1">
      <alignment horizontal="center" vertical="center"/>
    </xf>
    <xf numFmtId="0" fontId="161" fillId="0" borderId="8" xfId="0" applyNumberFormat="1" applyFont="1" applyFill="1" applyBorder="1" applyAlignment="1">
      <alignment horizontal="center" vertical="center"/>
    </xf>
    <xf numFmtId="0" fontId="161" fillId="0" borderId="42" xfId="0" applyNumberFormat="1" applyFont="1" applyFill="1" applyBorder="1" applyAlignment="1">
      <alignment horizontal="center" vertical="center"/>
    </xf>
    <xf numFmtId="0" fontId="7" fillId="0" borderId="7" xfId="0" applyNumberFormat="1" applyFont="1" applyFill="1" applyBorder="1" applyAlignment="1">
      <alignment horizontal="center" vertical="center"/>
    </xf>
    <xf numFmtId="0" fontId="7" fillId="0" borderId="8" xfId="0" applyNumberFormat="1" applyFont="1" applyFill="1" applyBorder="1" applyAlignment="1">
      <alignment horizontal="center" vertical="center"/>
    </xf>
    <xf numFmtId="0" fontId="7" fillId="0" borderId="42" xfId="0" applyNumberFormat="1" applyFont="1" applyFill="1" applyBorder="1" applyAlignment="1">
      <alignment horizontal="center" vertical="center"/>
    </xf>
    <xf numFmtId="10" fontId="7" fillId="0" borderId="4" xfId="0" applyNumberFormat="1" applyFont="1" applyFill="1" applyBorder="1" applyAlignment="1">
      <alignment horizontal="center" vertical="center"/>
    </xf>
    <xf numFmtId="10" fontId="7" fillId="0" borderId="44" xfId="0" applyNumberFormat="1" applyFont="1" applyFill="1" applyBorder="1" applyAlignment="1">
      <alignment horizontal="center" vertical="center"/>
    </xf>
    <xf numFmtId="10" fontId="7" fillId="0" borderId="6" xfId="0" applyNumberFormat="1" applyFont="1" applyFill="1" applyBorder="1" applyAlignment="1">
      <alignment horizontal="center" vertical="center"/>
    </xf>
    <xf numFmtId="10" fontId="161" fillId="0" borderId="4" xfId="0" quotePrefix="1" applyNumberFormat="1" applyFont="1" applyFill="1" applyBorder="1" applyAlignment="1">
      <alignment horizontal="center" vertical="center"/>
    </xf>
    <xf numFmtId="0" fontId="161" fillId="78" borderId="9" xfId="0" applyNumberFormat="1" applyFont="1" applyFill="1" applyBorder="1" applyAlignment="1">
      <alignment horizontal="center" vertical="center" wrapText="1"/>
    </xf>
    <xf numFmtId="0" fontId="161" fillId="78" borderId="45" xfId="0" applyNumberFormat="1" applyFont="1" applyFill="1" applyBorder="1" applyAlignment="1">
      <alignment horizontal="center" vertical="center" wrapText="1"/>
    </xf>
    <xf numFmtId="10" fontId="7" fillId="0" borderId="4" xfId="0" quotePrefix="1" applyNumberFormat="1" applyFont="1" applyFill="1" applyBorder="1" applyAlignment="1">
      <alignment horizontal="center" vertical="center"/>
    </xf>
    <xf numFmtId="0" fontId="161" fillId="0" borderId="7" xfId="0" applyNumberFormat="1" applyFont="1" applyFill="1" applyBorder="1" applyAlignment="1">
      <alignment horizontal="center" vertical="center" wrapText="1"/>
    </xf>
    <xf numFmtId="0" fontId="161" fillId="0" borderId="8" xfId="0" applyNumberFormat="1" applyFont="1" applyFill="1" applyBorder="1" applyAlignment="1">
      <alignment horizontal="center" vertical="center" wrapText="1"/>
    </xf>
    <xf numFmtId="0" fontId="161" fillId="0" borderId="42" xfId="0" applyNumberFormat="1" applyFont="1" applyFill="1" applyBorder="1" applyAlignment="1">
      <alignment horizontal="center" vertical="center" wrapText="1"/>
    </xf>
    <xf numFmtId="0" fontId="161" fillId="0" borderId="4" xfId="0" applyNumberFormat="1" applyFont="1" applyFill="1" applyBorder="1" applyAlignment="1">
      <alignment horizontal="center" vertical="center" wrapText="1"/>
    </xf>
    <xf numFmtId="0" fontId="161" fillId="0" borderId="44" xfId="0" applyNumberFormat="1" applyFont="1" applyFill="1" applyBorder="1" applyAlignment="1">
      <alignment horizontal="center" vertical="center" wrapText="1"/>
    </xf>
    <xf numFmtId="0" fontId="161" fillId="0" borderId="6" xfId="0" applyNumberFormat="1" applyFont="1" applyFill="1" applyBorder="1" applyAlignment="1">
      <alignment horizontal="center" vertical="center" wrapText="1"/>
    </xf>
    <xf numFmtId="0" fontId="6" fillId="0" borderId="65" xfId="49" applyFont="1" applyBorder="1" applyAlignment="1">
      <alignment horizontal="left" wrapText="1"/>
    </xf>
    <xf numFmtId="0" fontId="6" fillId="0" borderId="130" xfId="49" applyFont="1" applyBorder="1" applyAlignment="1">
      <alignment horizontal="left" wrapText="1"/>
    </xf>
    <xf numFmtId="0" fontId="6" fillId="0" borderId="64" xfId="49" applyFont="1" applyBorder="1" applyAlignment="1">
      <alignment horizontal="left" wrapText="1"/>
    </xf>
    <xf numFmtId="0" fontId="187" fillId="0" borderId="410" xfId="49" applyFont="1" applyBorder="1" applyAlignment="1">
      <alignment horizontal="center" vertical="top" wrapText="1"/>
    </xf>
    <xf numFmtId="0" fontId="187" fillId="0" borderId="232" xfId="49" applyFont="1" applyBorder="1" applyAlignment="1">
      <alignment horizontal="center" vertical="top" wrapText="1"/>
    </xf>
    <xf numFmtId="0" fontId="186" fillId="0" borderId="187" xfId="49" applyFont="1" applyBorder="1" applyAlignment="1">
      <alignment horizontal="center" vertical="center"/>
    </xf>
    <xf numFmtId="0" fontId="186" fillId="0" borderId="190" xfId="49" applyFont="1" applyBorder="1" applyAlignment="1">
      <alignment horizontal="center" vertical="center"/>
    </xf>
    <xf numFmtId="0" fontId="186" fillId="0" borderId="9" xfId="49" applyFont="1" applyBorder="1" applyAlignment="1">
      <alignment horizontal="center" vertical="center" wrapText="1"/>
    </xf>
    <xf numFmtId="0" fontId="186" fillId="0" borderId="10" xfId="49" applyFont="1" applyBorder="1" applyAlignment="1">
      <alignment horizontal="center" vertical="center" wrapText="1"/>
    </xf>
    <xf numFmtId="0" fontId="24" fillId="78" borderId="340" xfId="49" applyFont="1" applyFill="1" applyBorder="1" applyAlignment="1">
      <alignment horizontal="center" vertical="center" wrapText="1"/>
    </xf>
    <xf numFmtId="0" fontId="24" fillId="78" borderId="383" xfId="49" applyFont="1" applyFill="1" applyBorder="1" applyAlignment="1">
      <alignment horizontal="center" vertical="center" wrapText="1"/>
    </xf>
    <xf numFmtId="0" fontId="24" fillId="78" borderId="182" xfId="49" applyFont="1" applyFill="1" applyBorder="1" applyAlignment="1">
      <alignment horizontal="center" vertical="center" wrapText="1"/>
    </xf>
    <xf numFmtId="0" fontId="24" fillId="78" borderId="9" xfId="49" applyFont="1" applyFill="1" applyBorder="1" applyAlignment="1">
      <alignment horizontal="center" vertical="center" wrapText="1"/>
    </xf>
    <xf numFmtId="0" fontId="24" fillId="78" borderId="10" xfId="49" applyFont="1" applyFill="1" applyBorder="1" applyAlignment="1">
      <alignment horizontal="center" vertical="center" wrapText="1"/>
    </xf>
    <xf numFmtId="0" fontId="24" fillId="78" borderId="45" xfId="49" applyFont="1" applyFill="1" applyBorder="1" applyAlignment="1">
      <alignment horizontal="center" vertical="center" wrapText="1"/>
    </xf>
    <xf numFmtId="0" fontId="24" fillId="78" borderId="195" xfId="49" applyFont="1" applyFill="1" applyBorder="1" applyAlignment="1">
      <alignment horizontal="center" vertical="center" wrapText="1"/>
    </xf>
    <xf numFmtId="0" fontId="24" fillId="78" borderId="333" xfId="49" applyFont="1" applyFill="1" applyBorder="1" applyAlignment="1">
      <alignment horizontal="center" vertical="center" wrapText="1"/>
    </xf>
    <xf numFmtId="0" fontId="24" fillId="78" borderId="186" xfId="49" applyFont="1" applyFill="1" applyBorder="1" applyAlignment="1">
      <alignment horizontal="center" vertical="center" wrapText="1"/>
    </xf>
    <xf numFmtId="0" fontId="110" fillId="34" borderId="3" xfId="49" quotePrefix="1" applyFont="1" applyFill="1" applyBorder="1" applyAlignment="1">
      <alignment horizontal="left" vertical="top" wrapText="1"/>
    </xf>
    <xf numFmtId="0" fontId="110" fillId="34" borderId="0" xfId="49" quotePrefix="1" applyFont="1" applyFill="1" applyBorder="1" applyAlignment="1">
      <alignment horizontal="left" vertical="top" wrapText="1"/>
    </xf>
    <xf numFmtId="0" fontId="110" fillId="34" borderId="5" xfId="49" quotePrefix="1" applyFont="1" applyFill="1" applyBorder="1" applyAlignment="1">
      <alignment horizontal="left" vertical="top" wrapText="1"/>
    </xf>
    <xf numFmtId="0" fontId="24" fillId="78" borderId="7" xfId="49" applyFont="1" applyFill="1" applyBorder="1" applyAlignment="1">
      <alignment horizontal="center" vertical="center" wrapText="1"/>
    </xf>
    <xf numFmtId="0" fontId="24" fillId="78" borderId="3" xfId="49" applyFont="1" applyFill="1" applyBorder="1" applyAlignment="1">
      <alignment horizontal="center" vertical="center" wrapText="1"/>
    </xf>
    <xf numFmtId="0" fontId="24" fillId="78" borderId="4" xfId="49" applyFont="1" applyFill="1" applyBorder="1" applyAlignment="1">
      <alignment horizontal="center" vertical="center" wrapText="1"/>
    </xf>
    <xf numFmtId="0" fontId="7" fillId="32" borderId="65" xfId="568" applyFont="1" applyFill="1" applyBorder="1" applyAlignment="1">
      <alignment horizontal="center"/>
    </xf>
    <xf numFmtId="0" fontId="7" fillId="32" borderId="130" xfId="568" applyFont="1" applyFill="1" applyBorder="1" applyAlignment="1">
      <alignment horizontal="center"/>
    </xf>
    <xf numFmtId="0" fontId="7" fillId="32" borderId="64" xfId="568" applyFont="1" applyFill="1" applyBorder="1" applyAlignment="1">
      <alignment horizontal="center"/>
    </xf>
    <xf numFmtId="0" fontId="79" fillId="0" borderId="9" xfId="568" applyFont="1" applyBorder="1" applyAlignment="1">
      <alignment horizontal="center" vertical="center" wrapText="1"/>
    </xf>
    <xf numFmtId="0" fontId="79" fillId="0" borderId="265" xfId="568" applyFont="1" applyBorder="1" applyAlignment="1">
      <alignment horizontal="center" vertical="center" wrapText="1"/>
    </xf>
    <xf numFmtId="0" fontId="79" fillId="0" borderId="380" xfId="568" applyFont="1" applyBorder="1" applyAlignment="1">
      <alignment horizontal="center" vertical="center" wrapText="1"/>
    </xf>
    <xf numFmtId="0" fontId="79" fillId="0" borderId="7" xfId="568" applyFont="1" applyBorder="1" applyAlignment="1">
      <alignment horizontal="center" vertical="center" wrapText="1"/>
    </xf>
    <xf numFmtId="0" fontId="79" fillId="0" borderId="378" xfId="568" applyFont="1" applyBorder="1" applyAlignment="1">
      <alignment horizontal="center" vertical="center" wrapText="1"/>
    </xf>
    <xf numFmtId="0" fontId="6" fillId="78" borderId="3" xfId="49" applyFont="1" applyFill="1" applyBorder="1" applyAlignment="1">
      <alignment horizontal="left" vertical="top" wrapText="1"/>
    </xf>
    <xf numFmtId="0" fontId="6" fillId="78" borderId="0" xfId="49" applyFont="1" applyFill="1" applyBorder="1" applyAlignment="1">
      <alignment horizontal="left" vertical="top" wrapText="1"/>
    </xf>
    <xf numFmtId="0" fontId="6" fillId="78" borderId="5" xfId="49" applyFont="1" applyFill="1" applyBorder="1" applyAlignment="1">
      <alignment horizontal="left" vertical="top" wrapText="1"/>
    </xf>
    <xf numFmtId="0" fontId="110" fillId="78" borderId="3" xfId="49" applyFont="1" applyFill="1" applyBorder="1" applyAlignment="1">
      <alignment horizontal="left" vertical="top" wrapText="1"/>
    </xf>
    <xf numFmtId="0" fontId="110" fillId="78" borderId="0" xfId="49" applyFont="1" applyFill="1" applyBorder="1" applyAlignment="1">
      <alignment horizontal="left" vertical="top" wrapText="1"/>
    </xf>
    <xf numFmtId="0" fontId="110" fillId="78" borderId="5" xfId="49" applyFont="1" applyFill="1" applyBorder="1" applyAlignment="1">
      <alignment horizontal="left" vertical="top" wrapText="1"/>
    </xf>
    <xf numFmtId="0" fontId="7" fillId="79" borderId="65" xfId="568" applyFont="1" applyFill="1" applyBorder="1" applyAlignment="1">
      <alignment horizontal="center" vertical="center" wrapText="1"/>
    </xf>
    <xf numFmtId="0" fontId="6" fillId="0" borderId="130" xfId="568" applyBorder="1" applyAlignment="1">
      <alignment vertical="center" wrapText="1"/>
    </xf>
    <xf numFmtId="0" fontId="6" fillId="0" borderId="64" xfId="568" applyBorder="1" applyAlignment="1">
      <alignment vertical="center" wrapText="1"/>
    </xf>
    <xf numFmtId="0" fontId="108" fillId="34" borderId="0" xfId="568" applyFont="1" applyFill="1" applyBorder="1" applyAlignment="1">
      <alignment horizontal="center" vertical="center" wrapText="1"/>
    </xf>
    <xf numFmtId="0" fontId="24" fillId="78" borderId="115" xfId="568" applyFont="1" applyFill="1" applyBorder="1" applyAlignment="1">
      <alignment horizontal="center"/>
    </xf>
    <xf numFmtId="0" fontId="24" fillId="78" borderId="109" xfId="568" applyFont="1" applyFill="1" applyBorder="1" applyAlignment="1">
      <alignment horizontal="center"/>
    </xf>
    <xf numFmtId="0" fontId="24" fillId="78" borderId="263" xfId="568" applyFont="1" applyFill="1" applyBorder="1" applyAlignment="1">
      <alignment horizontal="center"/>
    </xf>
    <xf numFmtId="0" fontId="24" fillId="78" borderId="207" xfId="568" applyFont="1" applyFill="1" applyBorder="1" applyAlignment="1">
      <alignment horizontal="center"/>
    </xf>
    <xf numFmtId="0" fontId="24" fillId="78" borderId="205" xfId="568" applyFont="1" applyFill="1" applyBorder="1" applyAlignment="1">
      <alignment horizontal="center"/>
    </xf>
    <xf numFmtId="0" fontId="24" fillId="0" borderId="3" xfId="568" applyFont="1" applyFill="1" applyBorder="1" applyAlignment="1">
      <alignment horizontal="center"/>
    </xf>
    <xf numFmtId="0" fontId="24" fillId="0" borderId="0" xfId="568" applyFont="1" applyFill="1" applyBorder="1" applyAlignment="1">
      <alignment horizontal="center"/>
    </xf>
    <xf numFmtId="0" fontId="24" fillId="78" borderId="89" xfId="568" applyFont="1" applyFill="1" applyBorder="1" applyAlignment="1">
      <alignment horizontal="center"/>
    </xf>
    <xf numFmtId="0" fontId="24" fillId="78" borderId="411" xfId="49" applyFont="1" applyFill="1" applyBorder="1" applyAlignment="1">
      <alignment horizontal="center" vertical="center" wrapText="1"/>
    </xf>
    <xf numFmtId="0" fontId="24" fillId="78" borderId="8" xfId="49" applyFont="1" applyFill="1" applyBorder="1" applyAlignment="1">
      <alignment horizontal="center" vertical="center" wrapText="1"/>
    </xf>
    <xf numFmtId="0" fontId="24" fillId="78" borderId="0" xfId="49" applyFont="1" applyFill="1" applyBorder="1" applyAlignment="1">
      <alignment horizontal="center" vertical="center" wrapText="1"/>
    </xf>
    <xf numFmtId="0" fontId="24" fillId="78" borderId="44" xfId="49" applyFont="1" applyFill="1" applyBorder="1" applyAlignment="1">
      <alignment horizontal="center" vertical="center" wrapText="1"/>
    </xf>
    <xf numFmtId="0" fontId="24" fillId="79" borderId="210" xfId="568" applyFont="1" applyFill="1" applyBorder="1" applyAlignment="1">
      <alignment horizontal="center"/>
    </xf>
    <xf numFmtId="0" fontId="24" fillId="79" borderId="115" xfId="568" applyFont="1" applyFill="1" applyBorder="1" applyAlignment="1">
      <alignment horizontal="center"/>
    </xf>
    <xf numFmtId="0" fontId="24" fillId="79" borderId="211" xfId="568" applyFont="1" applyFill="1" applyBorder="1" applyAlignment="1">
      <alignment horizontal="center"/>
    </xf>
    <xf numFmtId="0" fontId="24" fillId="79" borderId="202" xfId="568" applyFont="1" applyFill="1" applyBorder="1" applyAlignment="1">
      <alignment horizontal="center"/>
    </xf>
    <xf numFmtId="0" fontId="6" fillId="34" borderId="3" xfId="49" applyFill="1" applyBorder="1" applyAlignment="1">
      <alignment horizontal="left" vertical="top" wrapText="1"/>
    </xf>
    <xf numFmtId="0" fontId="6" fillId="34" borderId="0" xfId="49" applyFill="1" applyBorder="1" applyAlignment="1">
      <alignment horizontal="left" vertical="top" wrapText="1"/>
    </xf>
    <xf numFmtId="0" fontId="6" fillId="34" borderId="5" xfId="49" applyFill="1" applyBorder="1" applyAlignment="1">
      <alignment horizontal="left" vertical="top" wrapText="1"/>
    </xf>
    <xf numFmtId="0" fontId="85" fillId="0" borderId="197" xfId="49" applyFont="1" applyBorder="1" applyAlignment="1">
      <alignment horizontal="center"/>
    </xf>
    <xf numFmtId="0" fontId="85" fillId="0" borderId="8" xfId="49" applyFont="1" applyBorder="1" applyAlignment="1">
      <alignment horizontal="center"/>
    </xf>
    <xf numFmtId="0" fontId="85" fillId="0" borderId="203" xfId="49" applyFont="1" applyBorder="1" applyAlignment="1">
      <alignment horizontal="center"/>
    </xf>
    <xf numFmtId="0" fontId="85" fillId="0" borderId="115" xfId="49" applyFont="1" applyBorder="1" applyAlignment="1">
      <alignment horizontal="center" vertical="center"/>
    </xf>
    <xf numFmtId="0" fontId="85" fillId="0" borderId="89" xfId="49" applyFont="1" applyBorder="1" applyAlignment="1">
      <alignment horizontal="center"/>
    </xf>
    <xf numFmtId="0" fontId="85" fillId="0" borderId="115" xfId="49" applyFont="1" applyFill="1" applyBorder="1" applyAlignment="1">
      <alignment horizontal="center" vertical="center"/>
    </xf>
    <xf numFmtId="0" fontId="14" fillId="0" borderId="89" xfId="49" applyFont="1" applyFill="1" applyBorder="1" applyAlignment="1">
      <alignment horizontal="center"/>
    </xf>
    <xf numFmtId="0" fontId="85" fillId="0" borderId="84" xfId="49" applyFont="1" applyBorder="1" applyAlignment="1">
      <alignment horizontal="center"/>
    </xf>
    <xf numFmtId="0" fontId="85" fillId="0" borderId="88" xfId="49" applyFont="1" applyBorder="1" applyAlignment="1">
      <alignment horizontal="center"/>
    </xf>
    <xf numFmtId="0" fontId="85" fillId="0" borderId="90" xfId="49" applyFont="1" applyBorder="1" applyAlignment="1">
      <alignment horizontal="center"/>
    </xf>
    <xf numFmtId="0" fontId="14" fillId="0" borderId="197" xfId="49" applyFont="1" applyFill="1" applyBorder="1" applyAlignment="1">
      <alignment horizontal="center"/>
    </xf>
    <xf numFmtId="0" fontId="14" fillId="0" borderId="8" xfId="49" applyFont="1" applyFill="1" applyBorder="1" applyAlignment="1">
      <alignment horizontal="center"/>
    </xf>
    <xf numFmtId="0" fontId="14" fillId="0" borderId="203" xfId="49" applyFont="1" applyFill="1" applyBorder="1" applyAlignment="1">
      <alignment horizontal="center"/>
    </xf>
    <xf numFmtId="0" fontId="85" fillId="0" borderId="109" xfId="49" applyFont="1" applyBorder="1" applyAlignment="1">
      <alignment horizontal="center" vertical="center"/>
    </xf>
    <xf numFmtId="0" fontId="85" fillId="0" borderId="110" xfId="49" applyFont="1" applyBorder="1" applyAlignment="1">
      <alignment horizontal="center" vertical="center"/>
    </xf>
    <xf numFmtId="0" fontId="85" fillId="0" borderId="127" xfId="49" applyFont="1" applyBorder="1" applyAlignment="1">
      <alignment horizontal="center" vertical="center"/>
    </xf>
    <xf numFmtId="0" fontId="14" fillId="0" borderId="65" xfId="49" applyFont="1" applyBorder="1" applyAlignment="1">
      <alignment horizontal="center"/>
    </xf>
    <xf numFmtId="0" fontId="14" fillId="0" borderId="64" xfId="49" applyFont="1" applyBorder="1" applyAlignment="1">
      <alignment horizontal="center"/>
    </xf>
    <xf numFmtId="0" fontId="83" fillId="78" borderId="7" xfId="56" applyFont="1" applyFill="1" applyBorder="1" applyAlignment="1">
      <alignment horizontal="center" vertical="center" textRotation="180" wrapText="1"/>
    </xf>
    <xf numFmtId="0" fontId="83" fillId="78" borderId="3" xfId="56" applyFont="1" applyFill="1" applyBorder="1" applyAlignment="1">
      <alignment horizontal="center" vertical="center" textRotation="180" wrapText="1"/>
    </xf>
    <xf numFmtId="0" fontId="83" fillId="78" borderId="9" xfId="56" applyFont="1" applyFill="1" applyBorder="1" applyAlignment="1">
      <alignment horizontal="center" vertical="center" textRotation="180" wrapText="1"/>
    </xf>
    <xf numFmtId="0" fontId="83" fillId="78" borderId="10" xfId="56" applyFont="1" applyFill="1" applyBorder="1" applyAlignment="1">
      <alignment horizontal="center" vertical="center" textRotation="180" wrapText="1"/>
    </xf>
    <xf numFmtId="0" fontId="83" fillId="78" borderId="42" xfId="56" applyFont="1" applyFill="1" applyBorder="1" applyAlignment="1">
      <alignment horizontal="center" vertical="center" textRotation="180" wrapText="1"/>
    </xf>
    <xf numFmtId="0" fontId="83" fillId="78" borderId="5" xfId="56" applyFont="1" applyFill="1" applyBorder="1" applyAlignment="1">
      <alignment horizontal="center" vertical="center" textRotation="180" wrapText="1"/>
    </xf>
    <xf numFmtId="0" fontId="13" fillId="0" borderId="0" xfId="56" applyFont="1" applyFill="1" applyBorder="1" applyAlignment="1">
      <alignment horizontal="center" vertical="center" wrapText="1"/>
    </xf>
    <xf numFmtId="0" fontId="85" fillId="34" borderId="89" xfId="49" applyFont="1" applyFill="1" applyBorder="1" applyAlignment="1">
      <alignment horizontal="center"/>
    </xf>
    <xf numFmtId="0" fontId="24" fillId="34" borderId="115" xfId="0" applyFont="1" applyFill="1" applyBorder="1" applyAlignment="1">
      <alignment horizontal="center"/>
    </xf>
    <xf numFmtId="0" fontId="24" fillId="34" borderId="109" xfId="0" applyFont="1" applyFill="1" applyBorder="1" applyAlignment="1">
      <alignment horizontal="center"/>
    </xf>
    <xf numFmtId="0" fontId="24" fillId="34" borderId="110" xfId="0" applyFont="1" applyFill="1" applyBorder="1" applyAlignment="1">
      <alignment horizontal="center"/>
    </xf>
    <xf numFmtId="0" fontId="24" fillId="34" borderId="127" xfId="0" applyFont="1" applyFill="1" applyBorder="1" applyAlignment="1">
      <alignment horizontal="center"/>
    </xf>
    <xf numFmtId="0" fontId="85" fillId="34" borderId="84" xfId="49" applyFont="1" applyFill="1" applyBorder="1" applyAlignment="1">
      <alignment horizontal="center"/>
    </xf>
    <xf numFmtId="0" fontId="85" fillId="34" borderId="88" xfId="49" applyFont="1" applyFill="1" applyBorder="1" applyAlignment="1">
      <alignment horizontal="center"/>
    </xf>
    <xf numFmtId="0" fontId="85" fillId="34" borderId="90" xfId="49" applyFont="1" applyFill="1" applyBorder="1" applyAlignment="1">
      <alignment horizontal="center"/>
    </xf>
    <xf numFmtId="0" fontId="85" fillId="78" borderId="9" xfId="29458" applyFont="1" applyFill="1" applyBorder="1" applyAlignment="1">
      <alignment horizontal="center" vertical="center"/>
    </xf>
    <xf numFmtId="0" fontId="85" fillId="78" borderId="10" xfId="29458" applyFont="1" applyFill="1" applyBorder="1" applyAlignment="1">
      <alignment horizontal="center" vertical="center"/>
    </xf>
    <xf numFmtId="0" fontId="26" fillId="32" borderId="9" xfId="29458" applyFont="1" applyFill="1" applyBorder="1" applyAlignment="1">
      <alignment horizontal="center" vertical="center"/>
    </xf>
    <xf numFmtId="0" fontId="26" fillId="32" borderId="45" xfId="29458" applyFont="1" applyFill="1" applyBorder="1" applyAlignment="1">
      <alignment horizontal="center" vertical="center"/>
    </xf>
    <xf numFmtId="0" fontId="85" fillId="0" borderId="84" xfId="29458" applyFont="1" applyBorder="1" applyAlignment="1">
      <alignment horizontal="center" vertical="center" wrapText="1"/>
    </xf>
    <xf numFmtId="0" fontId="85" fillId="0" borderId="88" xfId="29458" applyFont="1" applyBorder="1" applyAlignment="1">
      <alignment horizontal="center" vertical="center" wrapText="1"/>
    </xf>
    <xf numFmtId="0" fontId="85" fillId="0" borderId="90" xfId="29458" applyFont="1" applyBorder="1" applyAlignment="1">
      <alignment horizontal="center" vertical="center" wrapText="1"/>
    </xf>
    <xf numFmtId="0" fontId="85" fillId="0" borderId="86" xfId="29458" applyFont="1" applyBorder="1" applyAlignment="1">
      <alignment horizontal="center" vertical="center" wrapText="1"/>
    </xf>
    <xf numFmtId="0" fontId="85" fillId="0" borderId="87" xfId="29458" applyFont="1" applyBorder="1" applyAlignment="1">
      <alignment horizontal="center" vertical="center" wrapText="1"/>
    </xf>
    <xf numFmtId="0" fontId="85" fillId="0" borderId="98" xfId="29458" applyFont="1" applyBorder="1" applyAlignment="1">
      <alignment horizontal="center" vertical="center" wrapText="1"/>
    </xf>
    <xf numFmtId="0" fontId="85" fillId="0" borderId="89" xfId="29458" applyFont="1" applyBorder="1" applyAlignment="1">
      <alignment horizontal="center" vertical="center" wrapText="1"/>
    </xf>
    <xf numFmtId="0" fontId="85" fillId="0" borderId="129" xfId="29458" applyFont="1" applyBorder="1" applyAlignment="1">
      <alignment horizontal="center" vertical="center" wrapText="1"/>
    </xf>
    <xf numFmtId="0" fontId="85" fillId="0" borderId="84" xfId="29458" applyFont="1" applyFill="1" applyBorder="1" applyAlignment="1">
      <alignment horizontal="center" vertical="center"/>
    </xf>
    <xf numFmtId="0" fontId="85" fillId="0" borderId="88" xfId="29458" applyFont="1" applyFill="1" applyBorder="1" applyAlignment="1">
      <alignment horizontal="center" vertical="center"/>
    </xf>
    <xf numFmtId="0" fontId="85" fillId="0" borderId="90" xfId="29458" applyFont="1" applyFill="1" applyBorder="1" applyAlignment="1">
      <alignment horizontal="center" vertical="center"/>
    </xf>
    <xf numFmtId="0" fontId="85" fillId="0" borderId="86" xfId="29458" applyFont="1" applyFill="1" applyBorder="1" applyAlignment="1">
      <alignment horizontal="center" vertical="center"/>
    </xf>
    <xf numFmtId="0" fontId="85" fillId="0" borderId="87" xfId="29458" applyFont="1" applyFill="1" applyBorder="1" applyAlignment="1">
      <alignment horizontal="center" vertical="center"/>
    </xf>
    <xf numFmtId="0" fontId="85" fillId="0" borderId="98" xfId="29458" applyFont="1" applyFill="1" applyBorder="1" applyAlignment="1">
      <alignment horizontal="center" vertical="center"/>
    </xf>
    <xf numFmtId="0" fontId="85" fillId="0" borderId="88" xfId="29458" applyFont="1" applyBorder="1" applyAlignment="1">
      <alignment horizontal="center" vertical="center"/>
    </xf>
    <xf numFmtId="0" fontId="85" fillId="0" borderId="90" xfId="29458" applyFont="1" applyBorder="1" applyAlignment="1">
      <alignment horizontal="center" vertical="center"/>
    </xf>
    <xf numFmtId="0" fontId="85" fillId="0" borderId="87" xfId="29458" applyFont="1" applyBorder="1" applyAlignment="1">
      <alignment horizontal="center" vertical="center"/>
    </xf>
    <xf numFmtId="0" fontId="85" fillId="0" borderId="98" xfId="29458" applyFont="1" applyBorder="1" applyAlignment="1">
      <alignment horizontal="center" vertical="center"/>
    </xf>
    <xf numFmtId="0" fontId="85" fillId="0" borderId="84" xfId="29458" applyFont="1" applyBorder="1" applyAlignment="1">
      <alignment horizontal="center" vertical="center"/>
    </xf>
    <xf numFmtId="0" fontId="85" fillId="0" borderId="86" xfId="29458" applyFont="1" applyBorder="1" applyAlignment="1">
      <alignment horizontal="center" vertical="center"/>
    </xf>
    <xf numFmtId="0" fontId="85" fillId="0" borderId="7" xfId="29458" applyFont="1" applyBorder="1" applyAlignment="1">
      <alignment horizontal="center" vertical="center"/>
    </xf>
    <xf numFmtId="0" fontId="85" fillId="0" borderId="8" xfId="29458" applyFont="1" applyBorder="1" applyAlignment="1">
      <alignment horizontal="center" vertical="center"/>
    </xf>
    <xf numFmtId="0" fontId="85" fillId="0" borderId="42" xfId="29458" applyFont="1" applyBorder="1" applyAlignment="1">
      <alignment horizontal="center" vertical="center"/>
    </xf>
    <xf numFmtId="0" fontId="85" fillId="0" borderId="411" xfId="29458" applyFont="1" applyBorder="1" applyAlignment="1">
      <alignment horizontal="center" vertical="center"/>
    </xf>
    <xf numFmtId="0" fontId="85" fillId="0" borderId="44" xfId="29458" applyFont="1" applyBorder="1" applyAlignment="1">
      <alignment horizontal="center" vertical="center"/>
    </xf>
    <xf numFmtId="0" fontId="85" fillId="0" borderId="6" xfId="29458" applyFont="1" applyBorder="1" applyAlignment="1">
      <alignment horizontal="center" vertical="center"/>
    </xf>
    <xf numFmtId="0" fontId="85" fillId="106" borderId="103" xfId="29458" applyFont="1" applyFill="1" applyBorder="1" applyAlignment="1">
      <alignment horizontal="center" vertical="center"/>
    </xf>
    <xf numFmtId="0" fontId="85" fillId="106" borderId="128" xfId="29458" applyFont="1" applyFill="1" applyBorder="1" applyAlignment="1">
      <alignment horizontal="center" vertical="center"/>
    </xf>
    <xf numFmtId="0" fontId="14" fillId="0" borderId="0" xfId="56" applyFont="1" applyFill="1" applyBorder="1" applyAlignment="1">
      <alignment horizontal="center" vertical="center"/>
    </xf>
    <xf numFmtId="0" fontId="85" fillId="106" borderId="89" xfId="29458" applyFont="1" applyFill="1" applyBorder="1" applyAlignment="1">
      <alignment horizontal="center" vertical="center"/>
    </xf>
    <xf numFmtId="0" fontId="85" fillId="106" borderId="84" xfId="29458" applyFont="1" applyFill="1" applyBorder="1" applyAlignment="1">
      <alignment horizontal="center" vertical="center"/>
    </xf>
    <xf numFmtId="0" fontId="85" fillId="106" borderId="88" xfId="29458" applyFont="1" applyFill="1" applyBorder="1" applyAlignment="1">
      <alignment horizontal="center" vertical="center"/>
    </xf>
    <xf numFmtId="0" fontId="85" fillId="106" borderId="90" xfId="29458" applyFont="1" applyFill="1" applyBorder="1" applyAlignment="1">
      <alignment horizontal="center" vertical="center"/>
    </xf>
    <xf numFmtId="0" fontId="85" fillId="106" borderId="313" xfId="29458" applyFont="1" applyFill="1" applyBorder="1" applyAlignment="1">
      <alignment horizontal="center" vertical="center"/>
    </xf>
    <xf numFmtId="0" fontId="85" fillId="106" borderId="437" xfId="29458" applyFont="1" applyFill="1" applyBorder="1" applyAlignment="1">
      <alignment horizontal="center" vertical="center"/>
    </xf>
    <xf numFmtId="0" fontId="85" fillId="106" borderId="177" xfId="29458" applyFont="1" applyFill="1" applyBorder="1" applyAlignment="1">
      <alignment horizontal="center" vertical="center"/>
    </xf>
    <xf numFmtId="0" fontId="14" fillId="106" borderId="89" xfId="29458" applyFont="1" applyFill="1" applyBorder="1" applyAlignment="1">
      <alignment horizontal="center" vertical="center"/>
    </xf>
    <xf numFmtId="4" fontId="19" fillId="78" borderId="283" xfId="49" applyNumberFormat="1" applyFont="1" applyFill="1" applyBorder="1" applyAlignment="1">
      <alignment horizontal="center" vertical="center" wrapText="1"/>
    </xf>
    <xf numFmtId="4" fontId="19" fillId="78" borderId="267" xfId="49" applyNumberFormat="1" applyFont="1" applyFill="1" applyBorder="1" applyAlignment="1">
      <alignment horizontal="center" vertical="center" wrapText="1"/>
    </xf>
    <xf numFmtId="0" fontId="19" fillId="34" borderId="0" xfId="49" applyFont="1" applyFill="1" applyBorder="1" applyAlignment="1">
      <alignment horizontal="center" vertical="center" wrapText="1"/>
    </xf>
    <xf numFmtId="0" fontId="26" fillId="78" borderId="305" xfId="49" applyFont="1" applyFill="1" applyBorder="1" applyAlignment="1">
      <alignment horizontal="center" vertical="center"/>
    </xf>
    <xf numFmtId="0" fontId="26" fillId="78" borderId="306" xfId="49" applyFont="1" applyFill="1" applyBorder="1" applyAlignment="1">
      <alignment horizontal="center" vertical="center"/>
    </xf>
    <xf numFmtId="0" fontId="26" fillId="78" borderId="307" xfId="49" applyFont="1" applyFill="1" applyBorder="1" applyAlignment="1">
      <alignment horizontal="center" vertical="center"/>
    </xf>
    <xf numFmtId="0" fontId="26" fillId="78" borderId="308" xfId="49" applyFont="1" applyFill="1" applyBorder="1" applyAlignment="1">
      <alignment horizontal="center" vertical="center"/>
    </xf>
    <xf numFmtId="4" fontId="19" fillId="78" borderId="284" xfId="49" applyNumberFormat="1" applyFont="1" applyFill="1" applyBorder="1" applyAlignment="1">
      <alignment horizontal="center" vertical="center" wrapText="1"/>
    </xf>
    <xf numFmtId="4" fontId="19" fillId="78" borderId="301" xfId="49" applyNumberFormat="1" applyFont="1" applyFill="1" applyBorder="1" applyAlignment="1">
      <alignment horizontal="center" vertical="center" wrapText="1"/>
    </xf>
    <xf numFmtId="0" fontId="26" fillId="78" borderId="309" xfId="49" applyFont="1" applyFill="1" applyBorder="1" applyAlignment="1">
      <alignment horizontal="center" vertical="center"/>
    </xf>
    <xf numFmtId="0" fontId="26" fillId="78" borderId="310" xfId="49" applyFont="1" applyFill="1" applyBorder="1" applyAlignment="1">
      <alignment horizontal="center" vertical="center"/>
    </xf>
    <xf numFmtId="0" fontId="26" fillId="78" borderId="289" xfId="49" applyFont="1" applyFill="1" applyBorder="1" applyAlignment="1">
      <alignment horizontal="center" vertical="center" wrapText="1"/>
    </xf>
    <xf numFmtId="0" fontId="26" fillId="78" borderId="198" xfId="49" applyFont="1" applyFill="1" applyBorder="1" applyAlignment="1">
      <alignment horizontal="center" vertical="center" wrapText="1"/>
    </xf>
    <xf numFmtId="0" fontId="26" fillId="78" borderId="272" xfId="49" applyFont="1" applyFill="1" applyBorder="1" applyAlignment="1">
      <alignment horizontal="center" vertical="center" wrapText="1"/>
    </xf>
    <xf numFmtId="0" fontId="26" fillId="78" borderId="197" xfId="49" applyFont="1" applyFill="1" applyBorder="1" applyAlignment="1">
      <alignment horizontal="center" vertical="center" wrapText="1"/>
    </xf>
    <xf numFmtId="0" fontId="26" fillId="78" borderId="7" xfId="49" applyFont="1" applyFill="1" applyBorder="1" applyAlignment="1">
      <alignment horizontal="center" vertical="center" wrapText="1"/>
    </xf>
    <xf numFmtId="0" fontId="26" fillId="78" borderId="42" xfId="49" applyFont="1" applyFill="1" applyBorder="1" applyAlignment="1">
      <alignment horizontal="center" vertical="center" wrapText="1"/>
    </xf>
    <xf numFmtId="0" fontId="26" fillId="78" borderId="4" xfId="49" applyFont="1" applyFill="1" applyBorder="1" applyAlignment="1">
      <alignment horizontal="center" vertical="center" wrapText="1"/>
    </xf>
    <xf numFmtId="0" fontId="26" fillId="78" borderId="6" xfId="49" applyFont="1" applyFill="1" applyBorder="1" applyAlignment="1">
      <alignment horizontal="center" vertical="center" wrapText="1"/>
    </xf>
    <xf numFmtId="0" fontId="19" fillId="34" borderId="3" xfId="49" applyFont="1" applyFill="1" applyBorder="1" applyAlignment="1">
      <alignment horizontal="center" vertical="center" wrapText="1"/>
    </xf>
    <xf numFmtId="4" fontId="19" fillId="78" borderId="311" xfId="49" applyNumberFormat="1" applyFont="1" applyFill="1" applyBorder="1" applyAlignment="1">
      <alignment horizontal="center" vertical="center" wrapText="1"/>
    </xf>
    <xf numFmtId="4" fontId="19" fillId="78" borderId="270" xfId="49" applyNumberFormat="1" applyFont="1" applyFill="1" applyBorder="1" applyAlignment="1">
      <alignment horizontal="center" vertical="center" wrapText="1"/>
    </xf>
    <xf numFmtId="0" fontId="24" fillId="78" borderId="272" xfId="49" applyFont="1" applyFill="1" applyBorder="1" applyAlignment="1">
      <alignment horizontal="center"/>
    </xf>
    <xf numFmtId="0" fontId="24" fillId="78" borderId="268" xfId="49" applyFont="1" applyFill="1" applyBorder="1" applyAlignment="1">
      <alignment horizontal="center"/>
    </xf>
    <xf numFmtId="4" fontId="24" fillId="78" borderId="296" xfId="49" applyNumberFormat="1" applyFont="1" applyFill="1" applyBorder="1" applyAlignment="1">
      <alignment horizontal="center"/>
    </xf>
    <xf numFmtId="4" fontId="24" fillId="78" borderId="268" xfId="49" applyNumberFormat="1" applyFont="1" applyFill="1" applyBorder="1" applyAlignment="1">
      <alignment horizontal="center"/>
    </xf>
    <xf numFmtId="4" fontId="24" fillId="78" borderId="297" xfId="49" applyNumberFormat="1" applyFont="1" applyFill="1" applyBorder="1" applyAlignment="1">
      <alignment horizontal="center"/>
    </xf>
    <xf numFmtId="0" fontId="19" fillId="78" borderId="284" xfId="49" applyFont="1" applyFill="1" applyBorder="1" applyAlignment="1">
      <alignment horizontal="center" vertical="center" wrapText="1"/>
    </xf>
    <xf numFmtId="0" fontId="19" fillId="78" borderId="301" xfId="49" applyFont="1" applyFill="1" applyBorder="1" applyAlignment="1">
      <alignment horizontal="center" vertical="center" wrapText="1"/>
    </xf>
    <xf numFmtId="0" fontId="24" fillId="78" borderId="296" xfId="49" applyFont="1" applyFill="1" applyBorder="1" applyAlignment="1">
      <alignment horizontal="center"/>
    </xf>
    <xf numFmtId="0" fontId="24" fillId="78" borderId="297" xfId="49" applyFont="1" applyFill="1" applyBorder="1" applyAlignment="1">
      <alignment horizontal="center"/>
    </xf>
    <xf numFmtId="0" fontId="19" fillId="78" borderId="283" xfId="49" applyFont="1" applyFill="1" applyBorder="1" applyAlignment="1">
      <alignment horizontal="center" vertical="center" wrapText="1"/>
    </xf>
    <xf numFmtId="0" fontId="19" fillId="78" borderId="267" xfId="49" applyFont="1" applyFill="1" applyBorder="1" applyAlignment="1">
      <alignment horizontal="center" vertical="center" wrapText="1"/>
    </xf>
    <xf numFmtId="0" fontId="24" fillId="78" borderId="269" xfId="49" applyFont="1" applyFill="1" applyBorder="1" applyAlignment="1">
      <alignment horizontal="center"/>
    </xf>
    <xf numFmtId="0" fontId="19" fillId="78" borderId="311" xfId="49" applyFont="1" applyFill="1" applyBorder="1" applyAlignment="1">
      <alignment horizontal="center" vertical="center" wrapText="1"/>
    </xf>
    <xf numFmtId="0" fontId="19" fillId="78" borderId="270" xfId="49" applyFont="1" applyFill="1" applyBorder="1" applyAlignment="1">
      <alignment horizontal="center" vertical="center" wrapText="1"/>
    </xf>
    <xf numFmtId="0" fontId="19" fillId="78" borderId="88" xfId="49" applyFont="1" applyFill="1" applyBorder="1" applyAlignment="1">
      <alignment horizontal="center" vertical="top" wrapText="1"/>
    </xf>
    <xf numFmtId="0" fontId="24" fillId="0" borderId="115" xfId="0" applyFont="1" applyFill="1" applyBorder="1" applyAlignment="1">
      <alignment horizontal="center"/>
    </xf>
    <xf numFmtId="49" fontId="24" fillId="0" borderId="128" xfId="49" applyNumberFormat="1" applyFont="1" applyBorder="1" applyAlignment="1">
      <alignment horizontal="right"/>
    </xf>
    <xf numFmtId="0" fontId="24" fillId="0" borderId="109" xfId="49" applyFont="1" applyBorder="1" applyAlignment="1">
      <alignment horizontal="center" wrapText="1"/>
    </xf>
    <xf numFmtId="0" fontId="24" fillId="0" borderId="127" xfId="49" applyFont="1" applyBorder="1" applyAlignment="1">
      <alignment horizontal="center" wrapText="1"/>
    </xf>
    <xf numFmtId="0" fontId="24" fillId="78" borderId="130" xfId="49" applyFont="1" applyFill="1" applyBorder="1" applyAlignment="1">
      <alignment horizontal="center"/>
    </xf>
    <xf numFmtId="0" fontId="24" fillId="78" borderId="64" xfId="49" applyFont="1" applyFill="1" applyBorder="1" applyAlignment="1">
      <alignment horizontal="center"/>
    </xf>
    <xf numFmtId="0" fontId="19" fillId="78" borderId="444" xfId="49" applyFont="1" applyFill="1" applyBorder="1" applyAlignment="1">
      <alignment horizontal="left"/>
    </xf>
    <xf numFmtId="0" fontId="19" fillId="78" borderId="444" xfId="49" applyFont="1" applyFill="1" applyBorder="1" applyAlignment="1">
      <alignment horizontal="left" wrapText="1"/>
    </xf>
    <xf numFmtId="0" fontId="19" fillId="78" borderId="449" xfId="49" applyFont="1" applyFill="1" applyBorder="1" applyAlignment="1">
      <alignment horizontal="left"/>
    </xf>
    <xf numFmtId="0" fontId="24" fillId="78" borderId="65" xfId="49" applyFont="1" applyFill="1" applyBorder="1" applyAlignment="1">
      <alignment horizontal="center"/>
    </xf>
    <xf numFmtId="0" fontId="24" fillId="78" borderId="431" xfId="49" applyFont="1" applyFill="1" applyBorder="1" applyAlignment="1">
      <alignment horizontal="center" vertical="center"/>
    </xf>
    <xf numFmtId="0" fontId="24" fillId="78" borderId="349" xfId="49" applyFont="1" applyFill="1" applyBorder="1" applyAlignment="1">
      <alignment horizontal="center" vertical="center"/>
    </xf>
    <xf numFmtId="0" fontId="24" fillId="78" borderId="335" xfId="49" applyFont="1" applyFill="1" applyBorder="1" applyAlignment="1">
      <alignment horizontal="center" vertical="center"/>
    </xf>
    <xf numFmtId="0" fontId="24" fillId="78" borderId="0" xfId="49" applyFont="1" applyFill="1" applyBorder="1" applyAlignment="1">
      <alignment horizontal="center" vertical="center"/>
    </xf>
    <xf numFmtId="0" fontId="24" fillId="78" borderId="472" xfId="49" applyFont="1" applyFill="1" applyBorder="1" applyAlignment="1">
      <alignment horizontal="center" vertical="center"/>
    </xf>
    <xf numFmtId="0" fontId="24" fillId="78" borderId="511" xfId="49" applyFont="1" applyFill="1" applyBorder="1" applyAlignment="1">
      <alignment horizontal="center" vertical="center"/>
    </xf>
    <xf numFmtId="0" fontId="24" fillId="0" borderId="10" xfId="49" applyFont="1" applyFill="1" applyBorder="1" applyAlignment="1">
      <alignment horizontal="center" vertical="center" wrapText="1"/>
    </xf>
    <xf numFmtId="0" fontId="24" fillId="78" borderId="42" xfId="49" applyFont="1" applyFill="1" applyBorder="1" applyAlignment="1">
      <alignment horizontal="center" vertical="center" wrapText="1"/>
    </xf>
    <xf numFmtId="0" fontId="24" fillId="78" borderId="5" xfId="49" applyFont="1" applyFill="1" applyBorder="1" applyAlignment="1">
      <alignment horizontal="center" vertical="center" wrapText="1"/>
    </xf>
    <xf numFmtId="0" fontId="24" fillId="78" borderId="6" xfId="49" applyFont="1" applyFill="1" applyBorder="1" applyAlignment="1">
      <alignment horizontal="center" vertical="center" wrapText="1"/>
    </xf>
    <xf numFmtId="0" fontId="24" fillId="0" borderId="3" xfId="49" applyFont="1" applyFill="1" applyBorder="1" applyAlignment="1">
      <alignment horizontal="center" vertical="center" wrapText="1"/>
    </xf>
    <xf numFmtId="0" fontId="24" fillId="78" borderId="439" xfId="49" applyFont="1" applyFill="1" applyBorder="1" applyAlignment="1">
      <alignment horizontal="center" vertical="center" wrapText="1"/>
    </xf>
    <xf numFmtId="0" fontId="24" fillId="0" borderId="335" xfId="49" applyFont="1" applyFill="1" applyBorder="1" applyAlignment="1">
      <alignment horizontal="center" vertical="center" wrapText="1"/>
    </xf>
    <xf numFmtId="0" fontId="24" fillId="78" borderId="440" xfId="49" applyFont="1" applyFill="1" applyBorder="1" applyAlignment="1">
      <alignment horizontal="center" vertical="center" wrapText="1"/>
    </xf>
    <xf numFmtId="0" fontId="24" fillId="0" borderId="333" xfId="49" applyFont="1" applyFill="1" applyBorder="1" applyAlignment="1">
      <alignment horizontal="center" vertical="center" wrapText="1"/>
    </xf>
    <xf numFmtId="0" fontId="110" fillId="34" borderId="410" xfId="49" quotePrefix="1" applyFont="1" applyFill="1" applyBorder="1" applyAlignment="1">
      <alignment horizontal="left" vertical="top" wrapText="1"/>
    </xf>
    <xf numFmtId="0" fontId="24" fillId="78" borderId="335" xfId="49" applyFont="1" applyFill="1" applyBorder="1" applyAlignment="1">
      <alignment horizontal="center" vertical="center" wrapText="1"/>
    </xf>
    <xf numFmtId="0" fontId="0" fillId="0" borderId="0" xfId="0" applyAlignment="1">
      <alignment wrapText="1"/>
    </xf>
    <xf numFmtId="0" fontId="7" fillId="79" borderId="9" xfId="568" applyFont="1" applyFill="1" applyBorder="1" applyAlignment="1">
      <alignment horizontal="center" vertical="center" textRotation="90"/>
    </xf>
    <xf numFmtId="0" fontId="7" fillId="79" borderId="10" xfId="568" applyFont="1" applyFill="1" applyBorder="1" applyAlignment="1">
      <alignment horizontal="center" vertical="center" textRotation="90"/>
    </xf>
    <xf numFmtId="0" fontId="7" fillId="79" borderId="45" xfId="568" applyFont="1" applyFill="1" applyBorder="1" applyAlignment="1">
      <alignment horizontal="center" vertical="center" textRotation="90"/>
    </xf>
    <xf numFmtId="0" fontId="7" fillId="78" borderId="65" xfId="568" applyFont="1" applyFill="1" applyBorder="1" applyAlignment="1">
      <alignment horizontal="center"/>
    </xf>
    <xf numFmtId="0" fontId="7" fillId="78" borderId="64" xfId="568" applyFont="1" applyFill="1" applyBorder="1" applyAlignment="1">
      <alignment horizontal="center"/>
    </xf>
    <xf numFmtId="0" fontId="47" fillId="0" borderId="115" xfId="0" applyFont="1" applyBorder="1" applyAlignment="1">
      <alignment horizontal="center"/>
    </xf>
    <xf numFmtId="0" fontId="85" fillId="25" borderId="89" xfId="0" applyFont="1" applyFill="1" applyBorder="1" applyAlignment="1">
      <alignment horizontal="center"/>
    </xf>
    <xf numFmtId="0" fontId="47" fillId="0" borderId="89" xfId="0" applyFont="1" applyBorder="1" applyAlignment="1">
      <alignment horizontal="center"/>
    </xf>
    <xf numFmtId="0" fontId="14" fillId="0" borderId="76" xfId="49" applyFont="1" applyFill="1" applyBorder="1" applyAlignment="1">
      <alignment horizontal="center" vertical="center"/>
    </xf>
    <xf numFmtId="0" fontId="14" fillId="0" borderId="77" xfId="49" quotePrefix="1" applyFont="1" applyFill="1" applyBorder="1" applyAlignment="1">
      <alignment horizontal="center" vertical="center"/>
    </xf>
    <xf numFmtId="0" fontId="13" fillId="0" borderId="7" xfId="49" applyFont="1" applyFill="1" applyBorder="1" applyAlignment="1">
      <alignment horizontal="center"/>
    </xf>
    <xf numFmtId="0" fontId="13" fillId="0" borderId="8" xfId="49" applyFont="1" applyFill="1" applyBorder="1" applyAlignment="1">
      <alignment horizontal="center"/>
    </xf>
    <xf numFmtId="0" fontId="13" fillId="0" borderId="42" xfId="49" applyFont="1" applyFill="1" applyBorder="1" applyAlignment="1">
      <alignment horizontal="center"/>
    </xf>
    <xf numFmtId="0" fontId="14" fillId="0" borderId="3" xfId="49" quotePrefix="1" applyFont="1" applyFill="1" applyBorder="1" applyAlignment="1">
      <alignment horizontal="center"/>
    </xf>
    <xf numFmtId="0" fontId="14" fillId="0" borderId="0" xfId="49" quotePrefix="1" applyFont="1" applyFill="1" applyBorder="1" applyAlignment="1">
      <alignment horizontal="center"/>
    </xf>
    <xf numFmtId="0" fontId="14" fillId="0" borderId="5" xfId="49" quotePrefix="1" applyFont="1" applyFill="1" applyBorder="1" applyAlignment="1">
      <alignment horizontal="center"/>
    </xf>
    <xf numFmtId="0" fontId="14" fillId="0" borderId="520" xfId="49" applyFont="1" applyFill="1" applyBorder="1" applyAlignment="1">
      <alignment horizontal="center" vertical="center"/>
    </xf>
    <xf numFmtId="0" fontId="0" fillId="0" borderId="130" xfId="0" applyBorder="1" applyAlignment="1">
      <alignment horizontal="center" vertical="center"/>
    </xf>
    <xf numFmtId="0" fontId="45" fillId="31" borderId="103" xfId="0" applyFont="1" applyFill="1" applyBorder="1" applyAlignment="1">
      <alignment horizontal="center"/>
    </xf>
    <xf numFmtId="0" fontId="47" fillId="78" borderId="65" xfId="0" applyFont="1" applyFill="1" applyBorder="1" applyAlignment="1">
      <alignment horizontal="left"/>
    </xf>
    <xf numFmtId="0" fontId="47" fillId="78" borderId="130" xfId="0" applyFont="1" applyFill="1" applyBorder="1" applyAlignment="1">
      <alignment horizontal="left"/>
    </xf>
    <xf numFmtId="0" fontId="47" fillId="78" borderId="64" xfId="0" applyFont="1" applyFill="1" applyBorder="1" applyAlignment="1">
      <alignment horizontal="left"/>
    </xf>
    <xf numFmtId="0" fontId="45" fillId="31" borderId="0" xfId="0" applyFont="1" applyFill="1" applyBorder="1" applyAlignment="1">
      <alignment horizontal="center"/>
    </xf>
    <xf numFmtId="0" fontId="59" fillId="31" borderId="0" xfId="0" applyFont="1" applyFill="1" applyBorder="1" applyAlignment="1">
      <alignment horizontal="center"/>
    </xf>
    <xf numFmtId="0" fontId="45" fillId="31" borderId="128" xfId="0" applyFont="1" applyFill="1" applyBorder="1" applyAlignment="1">
      <alignment horizontal="center"/>
    </xf>
    <xf numFmtId="0" fontId="6" fillId="34" borderId="53" xfId="32916" applyFont="1" applyFill="1" applyBorder="1" applyAlignment="1">
      <alignment horizontal="center"/>
    </xf>
    <xf numFmtId="0" fontId="6" fillId="0" borderId="53" xfId="32916" applyFont="1" applyBorder="1" applyAlignment="1">
      <alignment horizontal="center"/>
    </xf>
    <xf numFmtId="0" fontId="155" fillId="34" borderId="0" xfId="0" applyFont="1" applyFill="1" applyAlignment="1">
      <alignment horizontal="center"/>
    </xf>
    <xf numFmtId="0" fontId="7" fillId="81" borderId="65" xfId="0" applyFont="1" applyFill="1" applyBorder="1" applyAlignment="1">
      <alignment horizontal="center"/>
    </xf>
    <xf numFmtId="0" fontId="7" fillId="81" borderId="130" xfId="0" applyFont="1" applyFill="1" applyBorder="1" applyAlignment="1">
      <alignment horizontal="center"/>
    </xf>
    <xf numFmtId="0" fontId="7" fillId="81" borderId="64" xfId="0" applyFont="1" applyFill="1" applyBorder="1" applyAlignment="1">
      <alignment horizontal="center"/>
    </xf>
    <xf numFmtId="0" fontId="157" fillId="78" borderId="10" xfId="0" applyFont="1" applyFill="1" applyBorder="1" applyAlignment="1">
      <alignment horizontal="center" vertical="center" wrapText="1"/>
    </xf>
    <xf numFmtId="0" fontId="157" fillId="78" borderId="45" xfId="0" applyFont="1" applyFill="1" applyBorder="1" applyAlignment="1">
      <alignment horizontal="center" vertical="center" wrapText="1"/>
    </xf>
    <xf numFmtId="0" fontId="7" fillId="81" borderId="8" xfId="0" applyFont="1" applyFill="1" applyBorder="1" applyAlignment="1">
      <alignment horizontal="center"/>
    </xf>
    <xf numFmtId="0" fontId="7" fillId="78" borderId="65" xfId="0" applyFont="1" applyFill="1" applyBorder="1" applyAlignment="1">
      <alignment horizontal="center"/>
    </xf>
    <xf numFmtId="0" fontId="7" fillId="78" borderId="64" xfId="0" applyFont="1" applyFill="1" applyBorder="1" applyAlignment="1">
      <alignment horizontal="center"/>
    </xf>
    <xf numFmtId="0" fontId="7" fillId="78" borderId="3" xfId="0" applyFont="1" applyFill="1" applyBorder="1" applyAlignment="1">
      <alignment horizontal="center"/>
    </xf>
    <xf numFmtId="0" fontId="51" fillId="102" borderId="65" xfId="0" applyFont="1" applyFill="1" applyBorder="1" applyAlignment="1">
      <alignment horizontal="center"/>
    </xf>
    <xf numFmtId="0" fontId="51" fillId="102" borderId="130" xfId="0" applyFont="1" applyFill="1" applyBorder="1" applyAlignment="1">
      <alignment horizontal="center"/>
    </xf>
    <xf numFmtId="0" fontId="51" fillId="102" borderId="64" xfId="0" applyFont="1" applyFill="1" applyBorder="1" applyAlignment="1">
      <alignment horizontal="center"/>
    </xf>
    <xf numFmtId="0" fontId="7" fillId="78" borderId="130" xfId="0" applyFont="1" applyFill="1" applyBorder="1" applyAlignment="1">
      <alignment horizontal="center"/>
    </xf>
    <xf numFmtId="0" fontId="157" fillId="0" borderId="10" xfId="0" applyFont="1" applyBorder="1" applyAlignment="1">
      <alignment horizontal="center" vertical="center" wrapText="1"/>
    </xf>
    <xf numFmtId="0" fontId="157" fillId="0" borderId="45" xfId="0" applyFont="1" applyBorder="1" applyAlignment="1">
      <alignment horizontal="center" vertical="center" wrapText="1"/>
    </xf>
    <xf numFmtId="0" fontId="164" fillId="0" borderId="65" xfId="32916" applyFont="1" applyBorder="1" applyAlignment="1">
      <alignment horizontal="center"/>
    </xf>
    <xf numFmtId="0" fontId="164" fillId="0" borderId="130" xfId="32916" applyFont="1" applyBorder="1" applyAlignment="1">
      <alignment horizontal="center"/>
    </xf>
    <xf numFmtId="0" fontId="164" fillId="0" borderId="64" xfId="32916" applyFont="1" applyBorder="1" applyAlignment="1">
      <alignment horizontal="center"/>
    </xf>
    <xf numFmtId="0" fontId="163" fillId="34" borderId="0" xfId="0" applyFont="1" applyFill="1" applyAlignment="1">
      <alignment horizontal="center"/>
    </xf>
    <xf numFmtId="0" fontId="7" fillId="78" borderId="0" xfId="0" applyFont="1" applyFill="1" applyBorder="1" applyAlignment="1">
      <alignment horizontal="center"/>
    </xf>
    <xf numFmtId="0" fontId="5" fillId="34" borderId="8" xfId="0" applyFont="1" applyFill="1" applyBorder="1" applyAlignment="1">
      <alignment horizontal="center"/>
    </xf>
    <xf numFmtId="0" fontId="5" fillId="34" borderId="0" xfId="0" applyFont="1" applyFill="1" applyBorder="1" applyAlignment="1">
      <alignment horizontal="center"/>
    </xf>
    <xf numFmtId="0" fontId="110" fillId="34" borderId="0" xfId="568" applyFont="1" applyFill="1" applyBorder="1" applyAlignment="1">
      <alignment horizontal="left" wrapText="1"/>
    </xf>
  </cellXfs>
  <cellStyles count="32965">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2 2" xfId="32964"/>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andaard_Balans IL-Glob. PLAU 2" xfId="32963"/>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33">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FFCC00"/>
      <color rgb="FF0000FF"/>
      <color rgb="FF000066"/>
      <color rgb="FFC0C0C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overlay val="0"/>
      <c:spPr>
        <a:noFill/>
        <a:ln w="25400">
          <a:noFill/>
        </a:ln>
      </c:spPr>
    </c:title>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ser>
        <c:ser>
          <c:idx val="1"/>
          <c:order val="1"/>
          <c:spPr>
            <a:solidFill>
              <a:srgbClr val="993366"/>
            </a:solidFill>
            <a:ln w="12700">
              <a:solidFill>
                <a:srgbClr val="000000"/>
              </a:solidFill>
              <a:prstDash val="solid"/>
            </a:ln>
          </c:spPr>
          <c:invertIfNegative val="0"/>
          <c:val>
            <c:numLit>
              <c:formatCode>General</c:formatCode>
              <c:ptCount val="1"/>
              <c:pt idx="0">
                <c:v>0</c:v>
              </c:pt>
            </c:numLit>
          </c:val>
        </c:ser>
        <c:ser>
          <c:idx val="2"/>
          <c:order val="2"/>
          <c:spPr>
            <a:solidFill>
              <a:srgbClr val="FFFFCC"/>
            </a:solidFill>
            <a:ln w="12700">
              <a:solidFill>
                <a:srgbClr val="000000"/>
              </a:solidFill>
              <a:prstDash val="solid"/>
            </a:ln>
          </c:spPr>
          <c:invertIfNegative val="0"/>
          <c:val>
            <c:numLit>
              <c:formatCode>General</c:formatCode>
              <c:ptCount val="1"/>
              <c:pt idx="0">
                <c:v>0</c:v>
              </c:pt>
            </c:numLit>
          </c:val>
        </c:ser>
        <c:ser>
          <c:idx val="3"/>
          <c:order val="3"/>
          <c:spPr>
            <a:solidFill>
              <a:srgbClr val="CCFFFF"/>
            </a:solidFill>
            <a:ln w="12700">
              <a:solidFill>
                <a:srgbClr val="000000"/>
              </a:solidFill>
              <a:prstDash val="solid"/>
            </a:ln>
          </c:spPr>
          <c:invertIfNegative val="0"/>
          <c:val>
            <c:numLit>
              <c:formatCode>General</c:formatCode>
              <c:ptCount val="1"/>
              <c:pt idx="0">
                <c:v>0</c:v>
              </c:pt>
            </c:numLit>
          </c:val>
        </c:ser>
        <c:ser>
          <c:idx val="4"/>
          <c:order val="4"/>
          <c:spPr>
            <a:solidFill>
              <a:srgbClr val="660066"/>
            </a:solidFill>
            <a:ln w="12700">
              <a:solidFill>
                <a:srgbClr val="000000"/>
              </a:solidFill>
              <a:prstDash val="solid"/>
            </a:ln>
          </c:spPr>
          <c:invertIfNegative val="0"/>
          <c:val>
            <c:numLit>
              <c:formatCode>General</c:formatCode>
              <c:ptCount val="1"/>
              <c:pt idx="0">
                <c:v>0</c:v>
              </c:pt>
            </c:numLit>
          </c:val>
        </c:ser>
        <c:ser>
          <c:idx val="5"/>
          <c:order val="5"/>
          <c:spPr>
            <a:solidFill>
              <a:srgbClr val="FF8080"/>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287989832"/>
        <c:axId val="287990224"/>
      </c:barChart>
      <c:catAx>
        <c:axId val="287989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87990224"/>
        <c:crosses val="autoZero"/>
        <c:auto val="1"/>
        <c:lblAlgn val="ctr"/>
        <c:lblOffset val="100"/>
        <c:tickLblSkip val="1"/>
        <c:tickMarkSkip val="1"/>
        <c:noMultiLvlLbl val="0"/>
      </c:catAx>
      <c:valAx>
        <c:axId val="287990224"/>
        <c:scaling>
          <c:orientation val="minMax"/>
          <c:max val="1"/>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87989832"/>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25" b="1" i="0" u="none" strike="noStrike" baseline="0">
                <a:solidFill>
                  <a:srgbClr val="000000"/>
                </a:solidFill>
                <a:latin typeface="Arial"/>
                <a:ea typeface="Arial"/>
                <a:cs typeface="Arial"/>
              </a:defRPr>
            </a:pPr>
            <a:r>
              <a:rPr lang="nl-BE"/>
              <a:t>Prijzen in EUR/kWh</a:t>
            </a:r>
          </a:p>
        </c:rich>
      </c:tx>
      <c:overlay val="0"/>
      <c:spPr>
        <a:noFill/>
        <a:ln w="25400">
          <a:noFill/>
        </a:ln>
      </c:spPr>
    </c:title>
    <c:autoTitleDeleted val="0"/>
    <c:plotArea>
      <c:layout/>
      <c:lineChart>
        <c:grouping val="standard"/>
        <c:varyColors val="0"/>
        <c:ser>
          <c:idx val="0"/>
          <c:order val="0"/>
          <c:spPr>
            <a:ln w="25400">
              <a:solidFill>
                <a:srgbClr val="FF0000"/>
              </a:solidFill>
              <a:prstDash val="solid"/>
            </a:ln>
          </c:spPr>
          <c:marker>
            <c:symbol val="none"/>
          </c:marker>
          <c:val>
            <c:numLit>
              <c:formatCode>General</c:formatCode>
              <c:ptCount val="1"/>
              <c:pt idx="0">
                <c:v>0</c:v>
              </c:pt>
            </c:numLit>
          </c:val>
          <c:smooth val="0"/>
        </c:ser>
        <c:ser>
          <c:idx val="1"/>
          <c:order val="1"/>
          <c:spPr>
            <a:ln w="25400">
              <a:solidFill>
                <a:srgbClr val="0000FF"/>
              </a:solidFill>
              <a:prstDash val="sysDash"/>
            </a:ln>
          </c:spPr>
          <c:marker>
            <c:symbol val="none"/>
          </c:marker>
          <c:val>
            <c:numLit>
              <c:formatCode>General</c:formatCode>
              <c:ptCount val="1"/>
              <c:pt idx="0">
                <c:v>0</c:v>
              </c:pt>
            </c:numLit>
          </c:val>
          <c:smooth val="0"/>
        </c:ser>
        <c:ser>
          <c:idx val="2"/>
          <c:order val="2"/>
          <c:spPr>
            <a:ln w="25400">
              <a:solidFill>
                <a:srgbClr val="000000"/>
              </a:solidFill>
              <a:prstDash val="lgDash"/>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451549096"/>
        <c:axId val="451549488"/>
      </c:lineChart>
      <c:catAx>
        <c:axId val="451549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451549488"/>
        <c:crosses val="autoZero"/>
        <c:auto val="1"/>
        <c:lblAlgn val="ctr"/>
        <c:lblOffset val="100"/>
        <c:tickLblSkip val="1"/>
        <c:tickMarkSkip val="1"/>
        <c:noMultiLvlLbl val="0"/>
      </c:catAx>
      <c:valAx>
        <c:axId val="451549488"/>
        <c:scaling>
          <c:orientation val="minMax"/>
        </c:scaling>
        <c:delete val="0"/>
        <c:axPos val="l"/>
        <c:majorGridlines>
          <c:spPr>
            <a:ln w="3175">
              <a:solidFill>
                <a:srgbClr val="000000"/>
              </a:solidFill>
              <a:prstDash val="solid"/>
            </a:ln>
          </c:spPr>
        </c:majorGridlines>
        <c:numFmt formatCode="#,##0.000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1549096"/>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overlay val="0"/>
      <c:spPr>
        <a:noFill/>
        <a:ln w="25400">
          <a:noFill/>
        </a:ln>
      </c:spPr>
    </c:title>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ser>
        <c:ser>
          <c:idx val="1"/>
          <c:order val="1"/>
          <c:spPr>
            <a:solidFill>
              <a:srgbClr val="993366"/>
            </a:solidFill>
            <a:ln w="12700">
              <a:solidFill>
                <a:srgbClr val="000000"/>
              </a:solidFill>
              <a:prstDash val="solid"/>
            </a:ln>
          </c:spPr>
          <c:invertIfNegative val="0"/>
          <c:val>
            <c:numLit>
              <c:formatCode>General</c:formatCode>
              <c:ptCount val="1"/>
              <c:pt idx="0">
                <c:v>0</c:v>
              </c:pt>
            </c:numLit>
          </c:val>
        </c:ser>
        <c:ser>
          <c:idx val="2"/>
          <c:order val="2"/>
          <c:spPr>
            <a:solidFill>
              <a:srgbClr val="FFFFCC"/>
            </a:solidFill>
            <a:ln w="12700">
              <a:solidFill>
                <a:srgbClr val="000000"/>
              </a:solidFill>
              <a:prstDash val="solid"/>
            </a:ln>
          </c:spPr>
          <c:invertIfNegative val="0"/>
          <c:val>
            <c:numLit>
              <c:formatCode>General</c:formatCode>
              <c:ptCount val="1"/>
              <c:pt idx="0">
                <c:v>0</c:v>
              </c:pt>
            </c:numLit>
          </c:val>
        </c:ser>
        <c:ser>
          <c:idx val="3"/>
          <c:order val="3"/>
          <c:spPr>
            <a:solidFill>
              <a:srgbClr val="CCFFFF"/>
            </a:solidFill>
            <a:ln w="12700">
              <a:solidFill>
                <a:srgbClr val="000000"/>
              </a:solidFill>
              <a:prstDash val="solid"/>
            </a:ln>
          </c:spPr>
          <c:invertIfNegative val="0"/>
          <c:val>
            <c:numLit>
              <c:formatCode>General</c:formatCode>
              <c:ptCount val="1"/>
              <c:pt idx="0">
                <c:v>0</c:v>
              </c:pt>
            </c:numLit>
          </c:val>
        </c:ser>
        <c:ser>
          <c:idx val="4"/>
          <c:order val="4"/>
          <c:spPr>
            <a:solidFill>
              <a:srgbClr val="660066"/>
            </a:solidFill>
            <a:ln w="12700">
              <a:solidFill>
                <a:srgbClr val="000000"/>
              </a:solidFill>
              <a:prstDash val="solid"/>
            </a:ln>
          </c:spPr>
          <c:invertIfNegative val="0"/>
          <c:val>
            <c:numLit>
              <c:formatCode>General</c:formatCode>
              <c:ptCount val="1"/>
              <c:pt idx="0">
                <c:v>0</c:v>
              </c:pt>
            </c:numLit>
          </c:val>
        </c:ser>
        <c:ser>
          <c:idx val="5"/>
          <c:order val="5"/>
          <c:spPr>
            <a:solidFill>
              <a:srgbClr val="FF8080"/>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451550272"/>
        <c:axId val="451550664"/>
      </c:barChart>
      <c:catAx>
        <c:axId val="45155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1550664"/>
        <c:crosses val="autoZero"/>
        <c:auto val="1"/>
        <c:lblAlgn val="ctr"/>
        <c:lblOffset val="100"/>
        <c:tickLblSkip val="1"/>
        <c:tickMarkSkip val="1"/>
        <c:noMultiLvlLbl val="0"/>
      </c:catAx>
      <c:valAx>
        <c:axId val="451550664"/>
        <c:scaling>
          <c:orientation val="minMax"/>
          <c:max val="1"/>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1550272"/>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25" b="1" i="0" u="none" strike="noStrike" baseline="0">
                <a:solidFill>
                  <a:srgbClr val="000000"/>
                </a:solidFill>
                <a:latin typeface="Arial"/>
                <a:ea typeface="Arial"/>
                <a:cs typeface="Arial"/>
              </a:defRPr>
            </a:pPr>
            <a:r>
              <a:rPr lang="nl-BE"/>
              <a:t>Prijzen in EUR/kWh</a:t>
            </a:r>
          </a:p>
        </c:rich>
      </c:tx>
      <c:overlay val="0"/>
      <c:spPr>
        <a:noFill/>
        <a:ln w="25400">
          <a:noFill/>
        </a:ln>
      </c:spPr>
    </c:title>
    <c:autoTitleDeleted val="0"/>
    <c:plotArea>
      <c:layout/>
      <c:lineChart>
        <c:grouping val="standard"/>
        <c:varyColors val="0"/>
        <c:ser>
          <c:idx val="0"/>
          <c:order val="0"/>
          <c:spPr>
            <a:ln w="25400">
              <a:solidFill>
                <a:srgbClr val="FF0000"/>
              </a:solidFill>
              <a:prstDash val="solid"/>
            </a:ln>
          </c:spPr>
          <c:marker>
            <c:symbol val="none"/>
          </c:marker>
          <c:val>
            <c:numLit>
              <c:formatCode>General</c:formatCode>
              <c:ptCount val="1"/>
              <c:pt idx="0">
                <c:v>0</c:v>
              </c:pt>
            </c:numLit>
          </c:val>
          <c:smooth val="0"/>
        </c:ser>
        <c:ser>
          <c:idx val="1"/>
          <c:order val="1"/>
          <c:spPr>
            <a:ln w="25400">
              <a:solidFill>
                <a:srgbClr val="0000FF"/>
              </a:solidFill>
              <a:prstDash val="sysDash"/>
            </a:ln>
          </c:spPr>
          <c:marker>
            <c:symbol val="none"/>
          </c:marker>
          <c:val>
            <c:numLit>
              <c:formatCode>General</c:formatCode>
              <c:ptCount val="1"/>
              <c:pt idx="0">
                <c:v>0</c:v>
              </c:pt>
            </c:numLit>
          </c:val>
          <c:smooth val="0"/>
        </c:ser>
        <c:ser>
          <c:idx val="2"/>
          <c:order val="2"/>
          <c:spPr>
            <a:ln w="25400">
              <a:solidFill>
                <a:srgbClr val="000000"/>
              </a:solidFill>
              <a:prstDash val="lgDash"/>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459288072"/>
        <c:axId val="459287680"/>
      </c:lineChart>
      <c:catAx>
        <c:axId val="459288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459287680"/>
        <c:crosses val="autoZero"/>
        <c:auto val="1"/>
        <c:lblAlgn val="ctr"/>
        <c:lblOffset val="100"/>
        <c:tickLblSkip val="1"/>
        <c:tickMarkSkip val="1"/>
        <c:noMultiLvlLbl val="0"/>
      </c:catAx>
      <c:valAx>
        <c:axId val="459287680"/>
        <c:scaling>
          <c:orientation val="minMax"/>
        </c:scaling>
        <c:delete val="0"/>
        <c:axPos val="l"/>
        <c:majorGridlines>
          <c:spPr>
            <a:ln w="3175">
              <a:solidFill>
                <a:srgbClr val="000000"/>
              </a:solidFill>
              <a:prstDash val="solid"/>
            </a:ln>
          </c:spPr>
        </c:majorGridlines>
        <c:numFmt formatCode="#,##0.000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9288072"/>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25" b="1" i="0" u="none" strike="noStrike" baseline="0">
                <a:solidFill>
                  <a:srgbClr val="000000"/>
                </a:solidFill>
                <a:latin typeface="Arial"/>
                <a:ea typeface="Arial"/>
                <a:cs typeface="Arial"/>
              </a:defRPr>
            </a:pPr>
            <a:r>
              <a:rPr lang="nl-BE"/>
              <a:t>Prijzen in EUR/kWh</a:t>
            </a:r>
          </a:p>
        </c:rich>
      </c:tx>
      <c:overlay val="0"/>
      <c:spPr>
        <a:noFill/>
        <a:ln w="25400">
          <a:noFill/>
        </a:ln>
      </c:spPr>
    </c:title>
    <c:autoTitleDeleted val="0"/>
    <c:plotArea>
      <c:layout/>
      <c:lineChart>
        <c:grouping val="standard"/>
        <c:varyColors val="0"/>
        <c:ser>
          <c:idx val="0"/>
          <c:order val="0"/>
          <c:spPr>
            <a:ln w="25400">
              <a:solidFill>
                <a:srgbClr val="FF0000"/>
              </a:solidFill>
              <a:prstDash val="solid"/>
            </a:ln>
          </c:spPr>
          <c:marker>
            <c:symbol val="none"/>
          </c:marker>
          <c:val>
            <c:numLit>
              <c:formatCode>General</c:formatCode>
              <c:ptCount val="1"/>
              <c:pt idx="0">
                <c:v>0</c:v>
              </c:pt>
            </c:numLit>
          </c:val>
          <c:smooth val="0"/>
        </c:ser>
        <c:ser>
          <c:idx val="1"/>
          <c:order val="1"/>
          <c:spPr>
            <a:ln w="25400">
              <a:solidFill>
                <a:srgbClr val="0000FF"/>
              </a:solidFill>
              <a:prstDash val="sysDash"/>
            </a:ln>
          </c:spPr>
          <c:marker>
            <c:symbol val="none"/>
          </c:marker>
          <c:val>
            <c:numLit>
              <c:formatCode>General</c:formatCode>
              <c:ptCount val="1"/>
              <c:pt idx="0">
                <c:v>0</c:v>
              </c:pt>
            </c:numLit>
          </c:val>
          <c:smooth val="0"/>
        </c:ser>
        <c:ser>
          <c:idx val="2"/>
          <c:order val="2"/>
          <c:spPr>
            <a:ln w="25400">
              <a:solidFill>
                <a:srgbClr val="000000"/>
              </a:solidFill>
              <a:prstDash val="lgDash"/>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286940272"/>
        <c:axId val="286940664"/>
      </c:lineChart>
      <c:catAx>
        <c:axId val="28694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286940664"/>
        <c:crosses val="autoZero"/>
        <c:auto val="1"/>
        <c:lblAlgn val="ctr"/>
        <c:lblOffset val="100"/>
        <c:tickLblSkip val="1"/>
        <c:tickMarkSkip val="1"/>
        <c:noMultiLvlLbl val="0"/>
      </c:catAx>
      <c:valAx>
        <c:axId val="286940664"/>
        <c:scaling>
          <c:orientation val="minMax"/>
        </c:scaling>
        <c:delete val="0"/>
        <c:axPos val="l"/>
        <c:majorGridlines>
          <c:spPr>
            <a:ln w="3175">
              <a:solidFill>
                <a:srgbClr val="000000"/>
              </a:solidFill>
              <a:prstDash val="solid"/>
            </a:ln>
          </c:spPr>
        </c:majorGridlines>
        <c:numFmt formatCode="#,##0.000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286940272"/>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overlay val="0"/>
      <c:spPr>
        <a:noFill/>
        <a:ln w="25400">
          <a:noFill/>
        </a:ln>
      </c:spPr>
    </c:title>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ser>
        <c:ser>
          <c:idx val="1"/>
          <c:order val="1"/>
          <c:spPr>
            <a:solidFill>
              <a:srgbClr val="993366"/>
            </a:solidFill>
            <a:ln w="12700">
              <a:solidFill>
                <a:srgbClr val="000000"/>
              </a:solidFill>
              <a:prstDash val="solid"/>
            </a:ln>
          </c:spPr>
          <c:invertIfNegative val="0"/>
          <c:val>
            <c:numLit>
              <c:formatCode>General</c:formatCode>
              <c:ptCount val="1"/>
              <c:pt idx="0">
                <c:v>0</c:v>
              </c:pt>
            </c:numLit>
          </c:val>
        </c:ser>
        <c:ser>
          <c:idx val="2"/>
          <c:order val="2"/>
          <c:spPr>
            <a:solidFill>
              <a:srgbClr val="FFFFCC"/>
            </a:solidFill>
            <a:ln w="12700">
              <a:solidFill>
                <a:srgbClr val="000000"/>
              </a:solidFill>
              <a:prstDash val="solid"/>
            </a:ln>
          </c:spPr>
          <c:invertIfNegative val="0"/>
          <c:val>
            <c:numLit>
              <c:formatCode>General</c:formatCode>
              <c:ptCount val="1"/>
              <c:pt idx="0">
                <c:v>0</c:v>
              </c:pt>
            </c:numLit>
          </c:val>
        </c:ser>
        <c:ser>
          <c:idx val="3"/>
          <c:order val="3"/>
          <c:spPr>
            <a:solidFill>
              <a:srgbClr val="CCFFFF"/>
            </a:solidFill>
            <a:ln w="12700">
              <a:solidFill>
                <a:srgbClr val="000000"/>
              </a:solidFill>
              <a:prstDash val="solid"/>
            </a:ln>
          </c:spPr>
          <c:invertIfNegative val="0"/>
          <c:val>
            <c:numLit>
              <c:formatCode>General</c:formatCode>
              <c:ptCount val="1"/>
              <c:pt idx="0">
                <c:v>0</c:v>
              </c:pt>
            </c:numLit>
          </c:val>
        </c:ser>
        <c:ser>
          <c:idx val="4"/>
          <c:order val="4"/>
          <c:spPr>
            <a:solidFill>
              <a:srgbClr val="660066"/>
            </a:solidFill>
            <a:ln w="12700">
              <a:solidFill>
                <a:srgbClr val="000000"/>
              </a:solidFill>
              <a:prstDash val="solid"/>
            </a:ln>
          </c:spPr>
          <c:invertIfNegative val="0"/>
          <c:val>
            <c:numLit>
              <c:formatCode>General</c:formatCode>
              <c:ptCount val="1"/>
              <c:pt idx="0">
                <c:v>0</c:v>
              </c:pt>
            </c:numLit>
          </c:val>
        </c:ser>
        <c:ser>
          <c:idx val="5"/>
          <c:order val="5"/>
          <c:spPr>
            <a:solidFill>
              <a:srgbClr val="FF8080"/>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459285328"/>
        <c:axId val="459285720"/>
      </c:barChart>
      <c:catAx>
        <c:axId val="459285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9285720"/>
        <c:crosses val="autoZero"/>
        <c:auto val="1"/>
        <c:lblAlgn val="ctr"/>
        <c:lblOffset val="100"/>
        <c:tickLblSkip val="1"/>
        <c:tickMarkSkip val="1"/>
        <c:noMultiLvlLbl val="0"/>
      </c:catAx>
      <c:valAx>
        <c:axId val="459285720"/>
        <c:scaling>
          <c:orientation val="minMax"/>
          <c:max val="1"/>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9285328"/>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25" b="1" i="0" u="none" strike="noStrike" baseline="0">
                <a:solidFill>
                  <a:srgbClr val="000000"/>
                </a:solidFill>
                <a:latin typeface="Arial"/>
                <a:ea typeface="Arial"/>
                <a:cs typeface="Arial"/>
              </a:defRPr>
            </a:pPr>
            <a:r>
              <a:rPr lang="nl-BE"/>
              <a:t>Prijzen in EUR/kWh</a:t>
            </a:r>
          </a:p>
        </c:rich>
      </c:tx>
      <c:overlay val="0"/>
      <c:spPr>
        <a:noFill/>
        <a:ln w="25400">
          <a:noFill/>
        </a:ln>
      </c:spPr>
    </c:title>
    <c:autoTitleDeleted val="0"/>
    <c:plotArea>
      <c:layout/>
      <c:lineChart>
        <c:grouping val="standard"/>
        <c:varyColors val="0"/>
        <c:ser>
          <c:idx val="0"/>
          <c:order val="0"/>
          <c:spPr>
            <a:ln w="25400">
              <a:solidFill>
                <a:srgbClr val="FF0000"/>
              </a:solidFill>
              <a:prstDash val="solid"/>
            </a:ln>
          </c:spPr>
          <c:marker>
            <c:symbol val="none"/>
          </c:marker>
          <c:val>
            <c:numLit>
              <c:formatCode>General</c:formatCode>
              <c:ptCount val="1"/>
              <c:pt idx="0">
                <c:v>0</c:v>
              </c:pt>
            </c:numLit>
          </c:val>
          <c:smooth val="0"/>
        </c:ser>
        <c:ser>
          <c:idx val="1"/>
          <c:order val="1"/>
          <c:spPr>
            <a:ln w="25400">
              <a:solidFill>
                <a:srgbClr val="0000FF"/>
              </a:solidFill>
              <a:prstDash val="sysDash"/>
            </a:ln>
          </c:spPr>
          <c:marker>
            <c:symbol val="none"/>
          </c:marker>
          <c:val>
            <c:numLit>
              <c:formatCode>General</c:formatCode>
              <c:ptCount val="1"/>
              <c:pt idx="0">
                <c:v>0</c:v>
              </c:pt>
            </c:numLit>
          </c:val>
          <c:smooth val="0"/>
        </c:ser>
        <c:ser>
          <c:idx val="2"/>
          <c:order val="2"/>
          <c:spPr>
            <a:ln w="25400">
              <a:solidFill>
                <a:srgbClr val="000000"/>
              </a:solidFill>
              <a:prstDash val="lgDash"/>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459286504"/>
        <c:axId val="459286896"/>
      </c:lineChart>
      <c:catAx>
        <c:axId val="459286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459286896"/>
        <c:crosses val="autoZero"/>
        <c:auto val="1"/>
        <c:lblAlgn val="ctr"/>
        <c:lblOffset val="100"/>
        <c:tickLblSkip val="1"/>
        <c:tickMarkSkip val="1"/>
        <c:noMultiLvlLbl val="0"/>
      </c:catAx>
      <c:valAx>
        <c:axId val="459286896"/>
        <c:scaling>
          <c:orientation val="minMax"/>
        </c:scaling>
        <c:delete val="0"/>
        <c:axPos val="l"/>
        <c:majorGridlines>
          <c:spPr>
            <a:ln w="3175">
              <a:solidFill>
                <a:srgbClr val="000000"/>
              </a:solidFill>
              <a:prstDash val="solid"/>
            </a:ln>
          </c:spPr>
        </c:majorGridlines>
        <c:numFmt formatCode="#,##0.000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9286504"/>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overlay val="0"/>
      <c:spPr>
        <a:noFill/>
        <a:ln w="25400">
          <a:noFill/>
        </a:ln>
      </c:spPr>
    </c:title>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ser>
        <c:ser>
          <c:idx val="1"/>
          <c:order val="1"/>
          <c:spPr>
            <a:solidFill>
              <a:srgbClr val="993366"/>
            </a:solidFill>
            <a:ln w="12700">
              <a:solidFill>
                <a:srgbClr val="000000"/>
              </a:solidFill>
              <a:prstDash val="solid"/>
            </a:ln>
          </c:spPr>
          <c:invertIfNegative val="0"/>
          <c:val>
            <c:numLit>
              <c:formatCode>General</c:formatCode>
              <c:ptCount val="1"/>
              <c:pt idx="0">
                <c:v>0</c:v>
              </c:pt>
            </c:numLit>
          </c:val>
        </c:ser>
        <c:ser>
          <c:idx val="2"/>
          <c:order val="2"/>
          <c:spPr>
            <a:solidFill>
              <a:srgbClr val="FFFFCC"/>
            </a:solidFill>
            <a:ln w="12700">
              <a:solidFill>
                <a:srgbClr val="000000"/>
              </a:solidFill>
              <a:prstDash val="solid"/>
            </a:ln>
          </c:spPr>
          <c:invertIfNegative val="0"/>
          <c:val>
            <c:numLit>
              <c:formatCode>General</c:formatCode>
              <c:ptCount val="1"/>
              <c:pt idx="0">
                <c:v>0</c:v>
              </c:pt>
            </c:numLit>
          </c:val>
        </c:ser>
        <c:ser>
          <c:idx val="3"/>
          <c:order val="3"/>
          <c:spPr>
            <a:solidFill>
              <a:srgbClr val="CCFFFF"/>
            </a:solidFill>
            <a:ln w="12700">
              <a:solidFill>
                <a:srgbClr val="000000"/>
              </a:solidFill>
              <a:prstDash val="solid"/>
            </a:ln>
          </c:spPr>
          <c:invertIfNegative val="0"/>
          <c:val>
            <c:numLit>
              <c:formatCode>General</c:formatCode>
              <c:ptCount val="1"/>
              <c:pt idx="0">
                <c:v>0</c:v>
              </c:pt>
            </c:numLit>
          </c:val>
        </c:ser>
        <c:ser>
          <c:idx val="4"/>
          <c:order val="4"/>
          <c:spPr>
            <a:solidFill>
              <a:srgbClr val="660066"/>
            </a:solidFill>
            <a:ln w="12700">
              <a:solidFill>
                <a:srgbClr val="000000"/>
              </a:solidFill>
              <a:prstDash val="solid"/>
            </a:ln>
          </c:spPr>
          <c:invertIfNegative val="0"/>
          <c:val>
            <c:numLit>
              <c:formatCode>General</c:formatCode>
              <c:ptCount val="1"/>
              <c:pt idx="0">
                <c:v>0</c:v>
              </c:pt>
            </c:numLit>
          </c:val>
        </c:ser>
        <c:ser>
          <c:idx val="5"/>
          <c:order val="5"/>
          <c:spPr>
            <a:solidFill>
              <a:srgbClr val="FF8080"/>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460455976"/>
        <c:axId val="460456368"/>
      </c:barChart>
      <c:catAx>
        <c:axId val="460455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60456368"/>
        <c:crosses val="autoZero"/>
        <c:auto val="1"/>
        <c:lblAlgn val="ctr"/>
        <c:lblOffset val="100"/>
        <c:tickLblSkip val="1"/>
        <c:tickMarkSkip val="1"/>
        <c:noMultiLvlLbl val="0"/>
      </c:catAx>
      <c:valAx>
        <c:axId val="460456368"/>
        <c:scaling>
          <c:orientation val="minMax"/>
          <c:max val="1"/>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60455976"/>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25" b="1" i="0" u="none" strike="noStrike" baseline="0">
                <a:solidFill>
                  <a:srgbClr val="000000"/>
                </a:solidFill>
                <a:latin typeface="Arial"/>
                <a:ea typeface="Arial"/>
                <a:cs typeface="Arial"/>
              </a:defRPr>
            </a:pPr>
            <a:r>
              <a:rPr lang="nl-BE"/>
              <a:t>Prijzen in EUR/kWh</a:t>
            </a:r>
          </a:p>
        </c:rich>
      </c:tx>
      <c:overlay val="0"/>
      <c:spPr>
        <a:noFill/>
        <a:ln w="25400">
          <a:noFill/>
        </a:ln>
      </c:spPr>
    </c:title>
    <c:autoTitleDeleted val="0"/>
    <c:plotArea>
      <c:layout/>
      <c:lineChart>
        <c:grouping val="standard"/>
        <c:varyColors val="0"/>
        <c:ser>
          <c:idx val="0"/>
          <c:order val="0"/>
          <c:spPr>
            <a:ln w="25400">
              <a:solidFill>
                <a:srgbClr val="FF0000"/>
              </a:solidFill>
              <a:prstDash val="solid"/>
            </a:ln>
          </c:spPr>
          <c:marker>
            <c:symbol val="none"/>
          </c:marker>
          <c:val>
            <c:numLit>
              <c:formatCode>General</c:formatCode>
              <c:ptCount val="1"/>
              <c:pt idx="0">
                <c:v>0</c:v>
              </c:pt>
            </c:numLit>
          </c:val>
          <c:smooth val="0"/>
        </c:ser>
        <c:ser>
          <c:idx val="1"/>
          <c:order val="1"/>
          <c:spPr>
            <a:ln w="25400">
              <a:solidFill>
                <a:srgbClr val="0000FF"/>
              </a:solidFill>
              <a:prstDash val="sysDash"/>
            </a:ln>
          </c:spPr>
          <c:marker>
            <c:symbol val="none"/>
          </c:marker>
          <c:val>
            <c:numLit>
              <c:formatCode>General</c:formatCode>
              <c:ptCount val="1"/>
              <c:pt idx="0">
                <c:v>0</c:v>
              </c:pt>
            </c:numLit>
          </c:val>
          <c:smooth val="0"/>
        </c:ser>
        <c:ser>
          <c:idx val="2"/>
          <c:order val="2"/>
          <c:spPr>
            <a:ln w="25400">
              <a:solidFill>
                <a:srgbClr val="000000"/>
              </a:solidFill>
              <a:prstDash val="lgDash"/>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460457544"/>
        <c:axId val="460457936"/>
      </c:lineChart>
      <c:catAx>
        <c:axId val="460457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460457936"/>
        <c:crosses val="autoZero"/>
        <c:auto val="1"/>
        <c:lblAlgn val="ctr"/>
        <c:lblOffset val="100"/>
        <c:tickLblSkip val="1"/>
        <c:tickMarkSkip val="1"/>
        <c:noMultiLvlLbl val="0"/>
      </c:catAx>
      <c:valAx>
        <c:axId val="460457936"/>
        <c:scaling>
          <c:orientation val="minMax"/>
        </c:scaling>
        <c:delete val="0"/>
        <c:axPos val="l"/>
        <c:majorGridlines>
          <c:spPr>
            <a:ln w="3175">
              <a:solidFill>
                <a:srgbClr val="000000"/>
              </a:solidFill>
              <a:prstDash val="solid"/>
            </a:ln>
          </c:spPr>
        </c:majorGridlines>
        <c:numFmt formatCode="#,##0.000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60457544"/>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overlay val="0"/>
      <c:spPr>
        <a:noFill/>
        <a:ln w="25400">
          <a:noFill/>
        </a:ln>
      </c:spPr>
    </c:title>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ser>
        <c:ser>
          <c:idx val="1"/>
          <c:order val="1"/>
          <c:spPr>
            <a:solidFill>
              <a:srgbClr val="993366"/>
            </a:solidFill>
            <a:ln w="12700">
              <a:solidFill>
                <a:srgbClr val="000000"/>
              </a:solidFill>
              <a:prstDash val="solid"/>
            </a:ln>
          </c:spPr>
          <c:invertIfNegative val="0"/>
          <c:val>
            <c:numLit>
              <c:formatCode>General</c:formatCode>
              <c:ptCount val="1"/>
              <c:pt idx="0">
                <c:v>0</c:v>
              </c:pt>
            </c:numLit>
          </c:val>
        </c:ser>
        <c:ser>
          <c:idx val="2"/>
          <c:order val="2"/>
          <c:spPr>
            <a:solidFill>
              <a:srgbClr val="FFFFCC"/>
            </a:solidFill>
            <a:ln w="12700">
              <a:solidFill>
                <a:srgbClr val="000000"/>
              </a:solidFill>
              <a:prstDash val="solid"/>
            </a:ln>
          </c:spPr>
          <c:invertIfNegative val="0"/>
          <c:val>
            <c:numLit>
              <c:formatCode>General</c:formatCode>
              <c:ptCount val="1"/>
              <c:pt idx="0">
                <c:v>0</c:v>
              </c:pt>
            </c:numLit>
          </c:val>
        </c:ser>
        <c:ser>
          <c:idx val="3"/>
          <c:order val="3"/>
          <c:spPr>
            <a:solidFill>
              <a:srgbClr val="CCFFFF"/>
            </a:solidFill>
            <a:ln w="12700">
              <a:solidFill>
                <a:srgbClr val="000000"/>
              </a:solidFill>
              <a:prstDash val="solid"/>
            </a:ln>
          </c:spPr>
          <c:invertIfNegative val="0"/>
          <c:val>
            <c:numLit>
              <c:formatCode>General</c:formatCode>
              <c:ptCount val="1"/>
              <c:pt idx="0">
                <c:v>0</c:v>
              </c:pt>
            </c:numLit>
          </c:val>
        </c:ser>
        <c:ser>
          <c:idx val="4"/>
          <c:order val="4"/>
          <c:spPr>
            <a:solidFill>
              <a:srgbClr val="660066"/>
            </a:solidFill>
            <a:ln w="12700">
              <a:solidFill>
                <a:srgbClr val="000000"/>
              </a:solidFill>
              <a:prstDash val="solid"/>
            </a:ln>
          </c:spPr>
          <c:invertIfNegative val="0"/>
          <c:val>
            <c:numLit>
              <c:formatCode>General</c:formatCode>
              <c:ptCount val="1"/>
              <c:pt idx="0">
                <c:v>0</c:v>
              </c:pt>
            </c:numLit>
          </c:val>
        </c:ser>
        <c:ser>
          <c:idx val="5"/>
          <c:order val="5"/>
          <c:spPr>
            <a:solidFill>
              <a:srgbClr val="FF8080"/>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460458720"/>
        <c:axId val="460459112"/>
      </c:barChart>
      <c:catAx>
        <c:axId val="460458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60459112"/>
        <c:crosses val="autoZero"/>
        <c:auto val="1"/>
        <c:lblAlgn val="ctr"/>
        <c:lblOffset val="100"/>
        <c:tickLblSkip val="1"/>
        <c:tickMarkSkip val="1"/>
        <c:noMultiLvlLbl val="0"/>
      </c:catAx>
      <c:valAx>
        <c:axId val="460459112"/>
        <c:scaling>
          <c:orientation val="minMax"/>
          <c:max val="1"/>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60458720"/>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25" b="1" i="0" u="none" strike="noStrike" baseline="0">
                <a:solidFill>
                  <a:srgbClr val="000000"/>
                </a:solidFill>
                <a:latin typeface="Arial"/>
                <a:ea typeface="Arial"/>
                <a:cs typeface="Arial"/>
              </a:defRPr>
            </a:pPr>
            <a:r>
              <a:rPr lang="nl-BE"/>
              <a:t>Prijzen in EUR/kWh</a:t>
            </a:r>
          </a:p>
        </c:rich>
      </c:tx>
      <c:overlay val="0"/>
      <c:spPr>
        <a:noFill/>
        <a:ln w="25400">
          <a:noFill/>
        </a:ln>
      </c:spPr>
    </c:title>
    <c:autoTitleDeleted val="0"/>
    <c:plotArea>
      <c:layout/>
      <c:lineChart>
        <c:grouping val="standard"/>
        <c:varyColors val="0"/>
        <c:ser>
          <c:idx val="0"/>
          <c:order val="0"/>
          <c:spPr>
            <a:ln w="25400">
              <a:solidFill>
                <a:srgbClr val="FF0000"/>
              </a:solidFill>
              <a:prstDash val="solid"/>
            </a:ln>
          </c:spPr>
          <c:marker>
            <c:symbol val="none"/>
          </c:marker>
          <c:val>
            <c:numLit>
              <c:formatCode>General</c:formatCode>
              <c:ptCount val="1"/>
              <c:pt idx="0">
                <c:v>0</c:v>
              </c:pt>
            </c:numLit>
          </c:val>
          <c:smooth val="0"/>
        </c:ser>
        <c:ser>
          <c:idx val="1"/>
          <c:order val="1"/>
          <c:spPr>
            <a:ln w="25400">
              <a:solidFill>
                <a:srgbClr val="0000FF"/>
              </a:solidFill>
              <a:prstDash val="sysDash"/>
            </a:ln>
          </c:spPr>
          <c:marker>
            <c:symbol val="none"/>
          </c:marker>
          <c:val>
            <c:numLit>
              <c:formatCode>General</c:formatCode>
              <c:ptCount val="1"/>
              <c:pt idx="0">
                <c:v>0</c:v>
              </c:pt>
            </c:numLit>
          </c:val>
          <c:smooth val="0"/>
        </c:ser>
        <c:ser>
          <c:idx val="2"/>
          <c:order val="2"/>
          <c:spPr>
            <a:ln w="25400">
              <a:solidFill>
                <a:srgbClr val="000000"/>
              </a:solidFill>
              <a:prstDash val="lgDash"/>
            </a:ln>
          </c:spPr>
          <c:marker>
            <c:symbol val="none"/>
          </c:marker>
          <c:val>
            <c:numLit>
              <c:formatCode>General</c:formatCode>
              <c:ptCount val="1"/>
              <c:pt idx="0">
                <c:v>0</c:v>
              </c:pt>
            </c:numLit>
          </c:val>
          <c:smooth val="0"/>
        </c:ser>
        <c:dLbls>
          <c:showLegendKey val="0"/>
          <c:showVal val="0"/>
          <c:showCatName val="0"/>
          <c:showSerName val="0"/>
          <c:showPercent val="0"/>
          <c:showBubbleSize val="0"/>
        </c:dLbls>
        <c:smooth val="0"/>
        <c:axId val="460457152"/>
        <c:axId val="460455584"/>
      </c:lineChart>
      <c:catAx>
        <c:axId val="460457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460455584"/>
        <c:crosses val="autoZero"/>
        <c:auto val="1"/>
        <c:lblAlgn val="ctr"/>
        <c:lblOffset val="100"/>
        <c:tickLblSkip val="1"/>
        <c:tickMarkSkip val="1"/>
        <c:noMultiLvlLbl val="0"/>
      </c:catAx>
      <c:valAx>
        <c:axId val="460455584"/>
        <c:scaling>
          <c:orientation val="minMax"/>
        </c:scaling>
        <c:delete val="0"/>
        <c:axPos val="l"/>
        <c:majorGridlines>
          <c:spPr>
            <a:ln w="3175">
              <a:solidFill>
                <a:srgbClr val="000000"/>
              </a:solidFill>
              <a:prstDash val="solid"/>
            </a:ln>
          </c:spPr>
        </c:majorGridlines>
        <c:numFmt formatCode="#,##0.000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60457152"/>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overlay val="0"/>
      <c:spPr>
        <a:noFill/>
        <a:ln w="25400">
          <a:noFill/>
        </a:ln>
      </c:spPr>
    </c:title>
    <c:autoTitleDeleted val="0"/>
    <c:plotArea>
      <c:layout/>
      <c:barChart>
        <c:barDir val="col"/>
        <c:grouping val="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ser>
        <c:ser>
          <c:idx val="1"/>
          <c:order val="1"/>
          <c:spPr>
            <a:solidFill>
              <a:srgbClr val="993366"/>
            </a:solidFill>
            <a:ln w="12700">
              <a:solidFill>
                <a:srgbClr val="000000"/>
              </a:solidFill>
              <a:prstDash val="solid"/>
            </a:ln>
          </c:spPr>
          <c:invertIfNegative val="0"/>
          <c:val>
            <c:numLit>
              <c:formatCode>General</c:formatCode>
              <c:ptCount val="1"/>
              <c:pt idx="0">
                <c:v>0</c:v>
              </c:pt>
            </c:numLit>
          </c:val>
        </c:ser>
        <c:ser>
          <c:idx val="2"/>
          <c:order val="2"/>
          <c:spPr>
            <a:solidFill>
              <a:srgbClr val="FFFFCC"/>
            </a:solidFill>
            <a:ln w="12700">
              <a:solidFill>
                <a:srgbClr val="000000"/>
              </a:solidFill>
              <a:prstDash val="solid"/>
            </a:ln>
          </c:spPr>
          <c:invertIfNegative val="0"/>
          <c:val>
            <c:numLit>
              <c:formatCode>General</c:formatCode>
              <c:ptCount val="1"/>
              <c:pt idx="0">
                <c:v>0</c:v>
              </c:pt>
            </c:numLit>
          </c:val>
        </c:ser>
        <c:ser>
          <c:idx val="3"/>
          <c:order val="3"/>
          <c:spPr>
            <a:solidFill>
              <a:srgbClr val="CCFFFF"/>
            </a:solidFill>
            <a:ln w="12700">
              <a:solidFill>
                <a:srgbClr val="000000"/>
              </a:solidFill>
              <a:prstDash val="solid"/>
            </a:ln>
          </c:spPr>
          <c:invertIfNegative val="0"/>
          <c:val>
            <c:numLit>
              <c:formatCode>General</c:formatCode>
              <c:ptCount val="1"/>
              <c:pt idx="0">
                <c:v>0</c:v>
              </c:pt>
            </c:numLit>
          </c:val>
        </c:ser>
        <c:ser>
          <c:idx val="4"/>
          <c:order val="4"/>
          <c:spPr>
            <a:solidFill>
              <a:srgbClr val="660066"/>
            </a:solidFill>
            <a:ln w="12700">
              <a:solidFill>
                <a:srgbClr val="000000"/>
              </a:solidFill>
              <a:prstDash val="solid"/>
            </a:ln>
          </c:spPr>
          <c:invertIfNegative val="0"/>
          <c:val>
            <c:numLit>
              <c:formatCode>General</c:formatCode>
              <c:ptCount val="1"/>
              <c:pt idx="0">
                <c:v>0</c:v>
              </c:pt>
            </c:numLit>
          </c:val>
        </c:ser>
        <c:ser>
          <c:idx val="5"/>
          <c:order val="5"/>
          <c:spPr>
            <a:solidFill>
              <a:srgbClr val="FF8080"/>
            </a:solidFill>
            <a:ln w="12700">
              <a:solidFill>
                <a:srgbClr val="000000"/>
              </a:solidFill>
              <a:prstDash val="solid"/>
            </a:ln>
          </c:spPr>
          <c:invertIfNegative val="0"/>
          <c:val>
            <c:numLit>
              <c:formatCode>General</c:formatCode>
              <c:ptCount val="1"/>
              <c:pt idx="0">
                <c:v>0</c:v>
              </c:pt>
            </c:numLit>
          </c:val>
        </c:ser>
        <c:dLbls>
          <c:showLegendKey val="0"/>
          <c:showVal val="0"/>
          <c:showCatName val="0"/>
          <c:showSerName val="0"/>
          <c:showPercent val="0"/>
          <c:showBubbleSize val="0"/>
        </c:dLbls>
        <c:gapWidth val="150"/>
        <c:overlap val="100"/>
        <c:axId val="451547920"/>
        <c:axId val="451548312"/>
      </c:barChart>
      <c:catAx>
        <c:axId val="451547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1548312"/>
        <c:crosses val="autoZero"/>
        <c:auto val="1"/>
        <c:lblAlgn val="ctr"/>
        <c:lblOffset val="100"/>
        <c:tickLblSkip val="1"/>
        <c:tickMarkSkip val="1"/>
        <c:noMultiLvlLbl val="0"/>
      </c:catAx>
      <c:valAx>
        <c:axId val="451548312"/>
        <c:scaling>
          <c:orientation val="minMax"/>
          <c:max val="1"/>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451547920"/>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962025</xdr:colOff>
      <xdr:row>2</xdr:row>
      <xdr:rowOff>971549</xdr:rowOff>
    </xdr:to>
    <xdr:sp macro="" textlink="">
      <xdr:nvSpPr>
        <xdr:cNvPr id="2" name="ZoneTexte 1"/>
        <xdr:cNvSpPr txBox="1"/>
      </xdr:nvSpPr>
      <xdr:spPr>
        <a:xfrm>
          <a:off x="1628775"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2</xdr:col>
      <xdr:colOff>771525</xdr:colOff>
      <xdr:row>2</xdr:row>
      <xdr:rowOff>95250</xdr:rowOff>
    </xdr:from>
    <xdr:to>
      <xdr:col>3</xdr:col>
      <xdr:colOff>866775</xdr:colOff>
      <xdr:row>2</xdr:row>
      <xdr:rowOff>971549</xdr:rowOff>
    </xdr:to>
    <xdr:sp macro="" textlink="">
      <xdr:nvSpPr>
        <xdr:cNvPr id="4" name="ZoneTexte 3"/>
        <xdr:cNvSpPr txBox="1"/>
      </xdr:nvSpPr>
      <xdr:spPr>
        <a:xfrm>
          <a:off x="4114800"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0</xdr:colOff>
      <xdr:row>2</xdr:row>
      <xdr:rowOff>66676</xdr:rowOff>
    </xdr:from>
    <xdr:to>
      <xdr:col>2</xdr:col>
      <xdr:colOff>19911</xdr:colOff>
      <xdr:row>2</xdr:row>
      <xdr:rowOff>1209675</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2162176" y="390526"/>
          <a:ext cx="1201010" cy="11429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0</xdr:colOff>
      <xdr:row>20</xdr:row>
      <xdr:rowOff>9525</xdr:rowOff>
    </xdr:from>
    <xdr:to>
      <xdr:col>23</xdr:col>
      <xdr:colOff>0</xdr:colOff>
      <xdr:row>73</xdr:row>
      <xdr:rowOff>57150</xdr:rowOff>
    </xdr:to>
    <xdr:graphicFrame macro="">
      <xdr:nvGraphicFramePr>
        <xdr:cNvPr id="30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0</xdr:colOff>
      <xdr:row>81</xdr:row>
      <xdr:rowOff>19050</xdr:rowOff>
    </xdr:from>
    <xdr:to>
      <xdr:col>23</xdr:col>
      <xdr:colOff>0</xdr:colOff>
      <xdr:row>102</xdr:row>
      <xdr:rowOff>9525</xdr:rowOff>
    </xdr:to>
    <xdr:graphicFrame macro="">
      <xdr:nvGraphicFramePr>
        <xdr:cNvPr id="308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20</xdr:row>
      <xdr:rowOff>9525</xdr:rowOff>
    </xdr:from>
    <xdr:to>
      <xdr:col>23</xdr:col>
      <xdr:colOff>0</xdr:colOff>
      <xdr:row>73</xdr:row>
      <xdr:rowOff>57150</xdr:rowOff>
    </xdr:to>
    <xdr:graphicFrame macro="">
      <xdr:nvGraphicFramePr>
        <xdr:cNvPr id="308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23</xdr:col>
      <xdr:colOff>0</xdr:colOff>
      <xdr:row>81</xdr:row>
      <xdr:rowOff>19050</xdr:rowOff>
    </xdr:from>
    <xdr:to>
      <xdr:col>23</xdr:col>
      <xdr:colOff>0</xdr:colOff>
      <xdr:row>102</xdr:row>
      <xdr:rowOff>9525</xdr:rowOff>
    </xdr:to>
    <xdr:graphicFrame macro="">
      <xdr:nvGraphicFramePr>
        <xdr:cNvPr id="308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17</xdr:col>
      <xdr:colOff>0</xdr:colOff>
      <xdr:row>20</xdr:row>
      <xdr:rowOff>9525</xdr:rowOff>
    </xdr:from>
    <xdr:to>
      <xdr:col>17</xdr:col>
      <xdr:colOff>0</xdr:colOff>
      <xdr:row>73</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81</xdr:row>
      <xdr:rowOff>19050</xdr:rowOff>
    </xdr:from>
    <xdr:to>
      <xdr:col>17</xdr:col>
      <xdr:colOff>0</xdr:colOff>
      <xdr:row>102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20</xdr:row>
      <xdr:rowOff>9525</xdr:rowOff>
    </xdr:from>
    <xdr:to>
      <xdr:col>17</xdr:col>
      <xdr:colOff>0</xdr:colOff>
      <xdr:row>73</xdr:row>
      <xdr:rowOff>57150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81</xdr:row>
      <xdr:rowOff>19050</xdr:rowOff>
    </xdr:from>
    <xdr:to>
      <xdr:col>17</xdr:col>
      <xdr:colOff>0</xdr:colOff>
      <xdr:row>102</xdr:row>
      <xdr:rowOff>9525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19</xdr:row>
      <xdr:rowOff>9525</xdr:rowOff>
    </xdr:from>
    <xdr:to>
      <xdr:col>8</xdr:col>
      <xdr:colOff>0</xdr:colOff>
      <xdr:row>73</xdr:row>
      <xdr:rowOff>57150</xdr:rowOff>
    </xdr:to>
    <xdr:graphicFrame macro="">
      <xdr:nvGraphicFramePr>
        <xdr:cNvPr id="82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81</xdr:row>
      <xdr:rowOff>19050</xdr:rowOff>
    </xdr:from>
    <xdr:to>
      <xdr:col>8</xdr:col>
      <xdr:colOff>0</xdr:colOff>
      <xdr:row>102</xdr:row>
      <xdr:rowOff>9525</xdr:rowOff>
    </xdr:to>
    <xdr:graphicFrame macro="">
      <xdr:nvGraphicFramePr>
        <xdr:cNvPr id="82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19</xdr:row>
      <xdr:rowOff>9525</xdr:rowOff>
    </xdr:from>
    <xdr:to>
      <xdr:col>8</xdr:col>
      <xdr:colOff>0</xdr:colOff>
      <xdr:row>73</xdr:row>
      <xdr:rowOff>57150</xdr:rowOff>
    </xdr:to>
    <xdr:graphicFrame macro="">
      <xdr:nvGraphicFramePr>
        <xdr:cNvPr id="820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81</xdr:row>
      <xdr:rowOff>19050</xdr:rowOff>
    </xdr:from>
    <xdr:to>
      <xdr:col>8</xdr:col>
      <xdr:colOff>0</xdr:colOff>
      <xdr:row>102</xdr:row>
      <xdr:rowOff>9525</xdr:rowOff>
    </xdr:to>
    <xdr:graphicFrame macro="">
      <xdr:nvGraphicFramePr>
        <xdr:cNvPr id="820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66675</xdr:colOff>
      <xdr:row>116</xdr:row>
      <xdr:rowOff>0</xdr:rowOff>
    </xdr:from>
    <xdr:to>
      <xdr:col>2</xdr:col>
      <xdr:colOff>0</xdr:colOff>
      <xdr:row>127</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115</xdr:row>
      <xdr:rowOff>142874</xdr:rowOff>
    </xdr:from>
    <xdr:to>
      <xdr:col>10</xdr:col>
      <xdr:colOff>609601</xdr:colOff>
      <xdr:row>127</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150</xdr:row>
      <xdr:rowOff>152405</xdr:rowOff>
    </xdr:from>
    <xdr:to>
      <xdr:col>7</xdr:col>
      <xdr:colOff>142877</xdr:colOff>
      <xdr:row>154</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5k12%20-%20MODELE%20DE%20RAPPORT%20EX-POST%20ELEC%20-%20VIERGE%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
      <sheetName val="Tableau 4"/>
      <sheetName val="Tableau 6 "/>
      <sheetName val="Tableau 6 bis"/>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Q"/>
      <sheetName val="Tableau 8A"/>
      <sheetName val="Tableau 8B"/>
      <sheetName val="Tableau 8D"/>
      <sheetName val="Tableau 8E"/>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row r="14">
          <cell r="B14" t="str">
            <v>REALITE 2017</v>
          </cell>
        </row>
        <row r="15">
          <cell r="B15" t="str">
            <v>BUDGET 2017</v>
          </cell>
        </row>
        <row r="16">
          <cell r="B16" t="str">
            <v>REALITE 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7"/>
  <sheetViews>
    <sheetView tabSelected="1" zoomScaleNormal="100" zoomScaleSheetLayoutView="120" workbookViewId="0">
      <selection activeCell="F4" sqref="F4"/>
    </sheetView>
  </sheetViews>
  <sheetFormatPr baseColWidth="10" defaultRowHeight="15" x14ac:dyDescent="0.25"/>
  <cols>
    <col min="1" max="1" width="11.42578125" style="2120"/>
    <col min="2" max="2" width="28.42578125" style="2120" customWidth="1"/>
    <col min="3" max="3" width="4" style="2322" bestFit="1" customWidth="1"/>
    <col min="4" max="4" width="108.7109375" style="2120" customWidth="1"/>
    <col min="5" max="16384" width="11.42578125" style="2120"/>
  </cols>
  <sheetData>
    <row r="1" spans="1:36" s="2114" customFormat="1" ht="118.5" customHeight="1" thickBot="1" x14ac:dyDescent="0.3">
      <c r="A1" s="1073"/>
      <c r="B1" s="1203"/>
      <c r="C1" s="2312"/>
      <c r="D1" s="1073"/>
      <c r="E1" s="2120"/>
      <c r="F1" s="2120"/>
      <c r="G1" s="2120"/>
      <c r="H1" s="2120"/>
      <c r="I1" s="2120"/>
      <c r="J1" s="2120"/>
      <c r="K1" s="2120"/>
      <c r="L1" s="2120"/>
      <c r="M1" s="2120"/>
      <c r="N1" s="2120"/>
      <c r="O1" s="2120"/>
      <c r="P1" s="2120"/>
      <c r="Q1" s="2120"/>
      <c r="R1" s="2120"/>
      <c r="S1" s="2120"/>
      <c r="T1" s="2120"/>
      <c r="U1" s="2120"/>
      <c r="V1" s="2120"/>
      <c r="W1" s="2120"/>
      <c r="X1" s="2120"/>
      <c r="Y1" s="2120"/>
      <c r="Z1" s="2120"/>
      <c r="AA1" s="2120"/>
      <c r="AB1" s="2120"/>
      <c r="AC1" s="2120"/>
      <c r="AD1" s="2120"/>
      <c r="AE1" s="2120"/>
      <c r="AF1" s="2120"/>
      <c r="AG1" s="2120"/>
      <c r="AH1" s="2120"/>
      <c r="AI1" s="2120"/>
      <c r="AJ1" s="2120"/>
    </row>
    <row r="2" spans="1:36" s="2114" customFormat="1" ht="70.5" customHeight="1" thickBot="1" x14ac:dyDescent="0.3">
      <c r="A2" s="1073"/>
      <c r="B2" s="3917" t="s">
        <v>1087</v>
      </c>
      <c r="C2" s="3918"/>
      <c r="D2" s="3919"/>
      <c r="E2" s="2120"/>
      <c r="F2" s="2120"/>
      <c r="G2" s="2120"/>
      <c r="H2" s="2120"/>
      <c r="I2" s="2120"/>
      <c r="J2" s="2120"/>
      <c r="K2" s="2120"/>
      <c r="L2" s="2120"/>
      <c r="M2" s="2120"/>
      <c r="N2" s="2120"/>
      <c r="O2" s="2120"/>
      <c r="P2" s="2120"/>
      <c r="Q2" s="2120"/>
      <c r="R2" s="2120"/>
      <c r="S2" s="2120"/>
      <c r="T2" s="2120"/>
      <c r="U2" s="2120"/>
      <c r="V2" s="2120"/>
      <c r="W2" s="2120"/>
      <c r="X2" s="2120"/>
      <c r="Y2" s="2120"/>
      <c r="Z2" s="2120"/>
      <c r="AA2" s="2120"/>
      <c r="AB2" s="2120"/>
      <c r="AC2" s="2120"/>
      <c r="AD2" s="2120"/>
      <c r="AE2" s="2120"/>
      <c r="AF2" s="2120"/>
      <c r="AG2" s="2120"/>
      <c r="AH2" s="2120"/>
      <c r="AI2" s="2120"/>
      <c r="AJ2" s="2120"/>
    </row>
    <row r="3" spans="1:36" s="2114" customFormat="1" ht="15.75" thickBot="1" x14ac:dyDescent="0.3">
      <c r="A3" s="1073"/>
      <c r="B3" s="1203"/>
      <c r="C3" s="2312"/>
      <c r="D3" s="1073"/>
      <c r="E3" s="2120"/>
      <c r="F3" s="2120"/>
      <c r="G3" s="2120"/>
      <c r="H3" s="2120"/>
      <c r="I3" s="2120"/>
      <c r="J3" s="2120"/>
      <c r="K3" s="2120"/>
      <c r="L3" s="2120"/>
      <c r="M3" s="2120"/>
      <c r="N3" s="2120"/>
      <c r="O3" s="2120"/>
      <c r="P3" s="2120"/>
      <c r="Q3" s="2120"/>
      <c r="R3" s="2120"/>
      <c r="S3" s="2120"/>
      <c r="T3" s="2120"/>
      <c r="U3" s="2120"/>
      <c r="V3" s="2120"/>
      <c r="W3" s="2120"/>
      <c r="X3" s="2120"/>
      <c r="Y3" s="2120"/>
      <c r="Z3" s="2120"/>
      <c r="AA3" s="2120"/>
      <c r="AB3" s="2120"/>
      <c r="AC3" s="2120"/>
      <c r="AD3" s="2120"/>
      <c r="AE3" s="2120"/>
      <c r="AF3" s="2120"/>
      <c r="AG3" s="2120"/>
      <c r="AH3" s="2120"/>
      <c r="AI3" s="2120"/>
      <c r="AJ3" s="2120"/>
    </row>
    <row r="4" spans="1:36" s="2114" customFormat="1" ht="15.75" thickBot="1" x14ac:dyDescent="0.3">
      <c r="A4" s="1471"/>
      <c r="B4" s="1470" t="s">
        <v>1088</v>
      </c>
      <c r="C4" s="3920">
        <v>2017</v>
      </c>
      <c r="D4" s="3921"/>
      <c r="E4" s="2120"/>
      <c r="F4" s="2120"/>
      <c r="G4" s="2120"/>
      <c r="H4" s="2120"/>
      <c r="I4" s="2120"/>
      <c r="J4" s="2120"/>
      <c r="K4" s="2120"/>
      <c r="L4" s="2120"/>
      <c r="M4" s="2120"/>
      <c r="N4" s="2120"/>
      <c r="O4" s="2120"/>
      <c r="P4" s="2120"/>
      <c r="Q4" s="2120"/>
      <c r="R4" s="2120"/>
      <c r="S4" s="2120"/>
      <c r="T4" s="2120"/>
      <c r="U4" s="2120"/>
      <c r="V4" s="2120"/>
      <c r="W4" s="2120"/>
      <c r="X4" s="2120"/>
      <c r="Y4" s="2120"/>
      <c r="Z4" s="2120"/>
      <c r="AA4" s="2120"/>
      <c r="AB4" s="2120"/>
      <c r="AC4" s="2120"/>
      <c r="AD4" s="2120"/>
      <c r="AE4" s="2120"/>
      <c r="AF4" s="2120"/>
      <c r="AG4" s="2120"/>
      <c r="AH4" s="2120"/>
      <c r="AI4" s="2120"/>
      <c r="AJ4" s="2120"/>
    </row>
    <row r="5" spans="1:36" s="2114" customFormat="1" x14ac:dyDescent="0.25">
      <c r="A5" s="1073"/>
      <c r="B5" s="1203"/>
      <c r="C5" s="2313"/>
      <c r="D5" s="1073"/>
      <c r="E5" s="2120"/>
      <c r="F5" s="2120"/>
      <c r="G5" s="2120"/>
      <c r="H5" s="2120"/>
      <c r="I5" s="2120"/>
      <c r="J5" s="2120"/>
      <c r="K5" s="2120"/>
      <c r="L5" s="2120"/>
      <c r="M5" s="2120"/>
      <c r="N5" s="2120"/>
      <c r="O5" s="2120"/>
      <c r="P5" s="2120"/>
      <c r="Q5" s="2120"/>
      <c r="R5" s="2120"/>
      <c r="S5" s="2120"/>
      <c r="T5" s="2120"/>
      <c r="U5" s="2120"/>
      <c r="V5" s="2120"/>
      <c r="W5" s="2120"/>
      <c r="X5" s="2120"/>
      <c r="Y5" s="2120"/>
      <c r="Z5" s="2120"/>
      <c r="AA5" s="2120"/>
      <c r="AB5" s="2120"/>
      <c r="AC5" s="2120"/>
      <c r="AD5" s="2120"/>
      <c r="AE5" s="2120"/>
      <c r="AF5" s="2120"/>
      <c r="AG5" s="2120"/>
      <c r="AH5" s="2120"/>
      <c r="AI5" s="2120"/>
      <c r="AJ5" s="2120"/>
    </row>
    <row r="6" spans="1:36" s="2114" customFormat="1" x14ac:dyDescent="0.25">
      <c r="A6" s="1073"/>
      <c r="B6" s="1073"/>
      <c r="C6" s="2314"/>
      <c r="D6" s="1073"/>
      <c r="E6" s="2120"/>
      <c r="F6" s="2120"/>
      <c r="G6" s="2120"/>
      <c r="H6" s="2120"/>
      <c r="I6" s="2120"/>
      <c r="J6" s="2120"/>
      <c r="K6" s="2120"/>
      <c r="L6" s="2120"/>
      <c r="M6" s="2120"/>
      <c r="N6" s="2120"/>
      <c r="O6" s="2120"/>
      <c r="P6" s="2120"/>
      <c r="Q6" s="2120"/>
      <c r="R6" s="2120"/>
      <c r="S6" s="2120"/>
      <c r="T6" s="2120"/>
      <c r="U6" s="2120"/>
      <c r="V6" s="2120"/>
      <c r="W6" s="2120"/>
      <c r="X6" s="2120"/>
      <c r="Y6" s="2120"/>
      <c r="Z6" s="2120"/>
      <c r="AA6" s="2120"/>
      <c r="AB6" s="2120"/>
      <c r="AC6" s="2120"/>
      <c r="AD6" s="2120"/>
      <c r="AE6" s="2120"/>
      <c r="AF6" s="2120"/>
      <c r="AG6" s="2120"/>
      <c r="AH6" s="2120"/>
      <c r="AI6" s="2120"/>
      <c r="AJ6" s="2120"/>
    </row>
    <row r="7" spans="1:36" s="2114" customFormat="1" x14ac:dyDescent="0.25">
      <c r="A7" s="1073"/>
      <c r="B7" s="1472" t="s">
        <v>1089</v>
      </c>
      <c r="C7" s="2315"/>
      <c r="D7" s="1311"/>
      <c r="E7" s="2120"/>
      <c r="F7" s="2120"/>
      <c r="G7" s="2120"/>
      <c r="H7" s="2120"/>
      <c r="I7" s="2120"/>
      <c r="J7" s="2120"/>
      <c r="K7" s="2120"/>
      <c r="L7" s="2120"/>
      <c r="M7" s="2120"/>
      <c r="N7" s="2120"/>
      <c r="O7" s="2120"/>
      <c r="P7" s="2120"/>
      <c r="Q7" s="2120"/>
      <c r="R7" s="2120"/>
      <c r="S7" s="2120"/>
      <c r="T7" s="2120"/>
      <c r="U7" s="2120"/>
      <c r="V7" s="2120"/>
      <c r="W7" s="2120"/>
      <c r="X7" s="2120"/>
      <c r="Y7" s="2120"/>
      <c r="Z7" s="2120"/>
      <c r="AA7" s="2120"/>
      <c r="AB7" s="2120"/>
      <c r="AC7" s="2120"/>
      <c r="AD7" s="2120"/>
      <c r="AE7" s="2120"/>
      <c r="AF7" s="2120"/>
      <c r="AG7" s="2120"/>
      <c r="AH7" s="2120"/>
      <c r="AI7" s="2120"/>
      <c r="AJ7" s="2120"/>
    </row>
    <row r="8" spans="1:36" s="2114" customFormat="1" ht="30" customHeight="1" x14ac:dyDescent="0.25">
      <c r="A8" s="1073"/>
      <c r="B8" s="3916" t="s">
        <v>1380</v>
      </c>
      <c r="C8" s="3916"/>
      <c r="D8" s="3916"/>
      <c r="E8" s="2120"/>
      <c r="F8" s="2120"/>
      <c r="G8" s="2120"/>
      <c r="H8" s="2120"/>
      <c r="I8" s="2120"/>
      <c r="J8" s="2120"/>
      <c r="K8" s="2120"/>
      <c r="L8" s="2120"/>
      <c r="M8" s="2120"/>
      <c r="N8" s="2120"/>
      <c r="O8" s="2120"/>
      <c r="P8" s="2120"/>
      <c r="Q8" s="2120"/>
      <c r="R8" s="2120"/>
      <c r="S8" s="2120"/>
      <c r="T8" s="2120"/>
      <c r="U8" s="2120"/>
      <c r="V8" s="2120"/>
      <c r="W8" s="2120"/>
      <c r="X8" s="2120"/>
      <c r="Y8" s="2120"/>
      <c r="Z8" s="2120"/>
      <c r="AA8" s="2120"/>
      <c r="AB8" s="2120"/>
      <c r="AC8" s="2120"/>
      <c r="AD8" s="2120"/>
      <c r="AE8" s="2120"/>
      <c r="AF8" s="2120"/>
      <c r="AG8" s="2120"/>
      <c r="AH8" s="2120"/>
      <c r="AI8" s="2120"/>
      <c r="AJ8" s="2120"/>
    </row>
    <row r="9" spans="1:36" s="2114" customFormat="1" x14ac:dyDescent="0.25">
      <c r="A9" s="1073"/>
      <c r="B9" s="1311"/>
      <c r="C9" s="2315"/>
      <c r="D9" s="1311"/>
      <c r="E9" s="2120"/>
      <c r="F9" s="2120"/>
      <c r="G9" s="2120"/>
      <c r="H9" s="2120"/>
      <c r="I9" s="2120"/>
      <c r="J9" s="2120"/>
      <c r="K9" s="2120"/>
      <c r="L9" s="2120"/>
      <c r="M9" s="2120"/>
      <c r="N9" s="2120"/>
      <c r="O9" s="2120"/>
      <c r="P9" s="2120"/>
      <c r="Q9" s="2120"/>
      <c r="R9" s="2120"/>
      <c r="S9" s="2120"/>
      <c r="T9" s="2120"/>
      <c r="U9" s="2120"/>
      <c r="V9" s="2120"/>
      <c r="W9" s="2120"/>
      <c r="X9" s="2120"/>
      <c r="Y9" s="2120"/>
      <c r="Z9" s="2120"/>
      <c r="AA9" s="2120"/>
      <c r="AB9" s="2120"/>
      <c r="AC9" s="2120"/>
      <c r="AD9" s="2120"/>
      <c r="AE9" s="2120"/>
      <c r="AF9" s="2120"/>
      <c r="AG9" s="2120"/>
      <c r="AH9" s="2120"/>
      <c r="AI9" s="2120"/>
      <c r="AJ9" s="2120"/>
    </row>
    <row r="10" spans="1:36" s="2114" customFormat="1" x14ac:dyDescent="0.25">
      <c r="A10" s="1073"/>
      <c r="B10" s="1472" t="s">
        <v>1090</v>
      </c>
      <c r="C10" s="2315"/>
      <c r="D10" s="1311"/>
      <c r="E10" s="2120"/>
      <c r="F10" s="2120"/>
      <c r="G10" s="2120"/>
      <c r="H10" s="2120"/>
      <c r="I10" s="2120"/>
      <c r="J10" s="2120"/>
      <c r="K10" s="2120"/>
      <c r="L10" s="2120"/>
      <c r="M10" s="2120"/>
      <c r="N10" s="2120"/>
      <c r="O10" s="2120"/>
      <c r="P10" s="2120"/>
      <c r="Q10" s="2120"/>
      <c r="R10" s="2120"/>
      <c r="S10" s="2120"/>
      <c r="T10" s="2120"/>
      <c r="U10" s="2120"/>
      <c r="V10" s="2120"/>
      <c r="W10" s="2120"/>
      <c r="X10" s="2120"/>
      <c r="Y10" s="2120"/>
      <c r="Z10" s="2120"/>
      <c r="AA10" s="2120"/>
      <c r="AB10" s="2120"/>
      <c r="AC10" s="2120"/>
      <c r="AD10" s="2120"/>
      <c r="AE10" s="2120"/>
      <c r="AF10" s="2120"/>
      <c r="AG10" s="2120"/>
      <c r="AH10" s="2120"/>
      <c r="AI10" s="2120"/>
      <c r="AJ10" s="2120"/>
    </row>
    <row r="11" spans="1:36" s="2114" customFormat="1" ht="81" customHeight="1" x14ac:dyDescent="0.25">
      <c r="A11" s="1073"/>
      <c r="B11" s="3916" t="s">
        <v>1735</v>
      </c>
      <c r="C11" s="3916"/>
      <c r="D11" s="3916"/>
      <c r="E11" s="2120"/>
      <c r="F11" s="2120"/>
      <c r="G11" s="2120"/>
      <c r="H11" s="2120"/>
      <c r="I11" s="2120"/>
      <c r="J11" s="2120"/>
      <c r="K11" s="2120"/>
      <c r="L11" s="2120"/>
      <c r="M11" s="2120"/>
      <c r="N11" s="2120"/>
      <c r="O11" s="2120"/>
      <c r="P11" s="2120"/>
      <c r="Q11" s="2120"/>
      <c r="R11" s="2120"/>
      <c r="S11" s="2120"/>
      <c r="T11" s="2120"/>
      <c r="U11" s="2120"/>
      <c r="V11" s="2120"/>
      <c r="W11" s="2120"/>
      <c r="X11" s="2120"/>
      <c r="Y11" s="2120"/>
      <c r="Z11" s="2120"/>
      <c r="AA11" s="2120"/>
      <c r="AB11" s="2120"/>
      <c r="AC11" s="2120"/>
      <c r="AD11" s="2120"/>
      <c r="AE11" s="2120"/>
      <c r="AF11" s="2120"/>
      <c r="AG11" s="2120"/>
      <c r="AH11" s="2120"/>
      <c r="AI11" s="2120"/>
      <c r="AJ11" s="2120"/>
    </row>
    <row r="12" spans="1:36" s="2114" customFormat="1" x14ac:dyDescent="0.25">
      <c r="A12" s="1073"/>
      <c r="B12" s="1311"/>
      <c r="C12" s="2315"/>
      <c r="D12" s="1311"/>
      <c r="E12" s="2120"/>
      <c r="F12" s="2120"/>
      <c r="G12" s="2120"/>
      <c r="H12" s="2120"/>
      <c r="I12" s="2120"/>
      <c r="J12" s="2120"/>
      <c r="K12" s="2120"/>
      <c r="L12" s="2120"/>
      <c r="M12" s="2120"/>
      <c r="N12" s="2120"/>
      <c r="O12" s="2120"/>
      <c r="P12" s="2120"/>
      <c r="Q12" s="2120"/>
      <c r="R12" s="2120"/>
      <c r="S12" s="2120"/>
      <c r="T12" s="2120"/>
      <c r="U12" s="2120"/>
      <c r="V12" s="2120"/>
      <c r="W12" s="2120"/>
      <c r="X12" s="2120"/>
      <c r="Y12" s="2120"/>
      <c r="Z12" s="2120"/>
      <c r="AA12" s="2120"/>
      <c r="AB12" s="2120"/>
      <c r="AC12" s="2120"/>
      <c r="AD12" s="2120"/>
      <c r="AE12" s="2120"/>
      <c r="AF12" s="2120"/>
      <c r="AG12" s="2120"/>
      <c r="AH12" s="2120"/>
      <c r="AI12" s="2120"/>
      <c r="AJ12" s="2120"/>
    </row>
    <row r="13" spans="1:36" s="2114" customFormat="1" x14ac:dyDescent="0.25">
      <c r="A13" s="1073"/>
      <c r="B13" s="1472" t="s">
        <v>1091</v>
      </c>
      <c r="C13" s="2315"/>
      <c r="D13" s="1311"/>
      <c r="E13" s="2120"/>
      <c r="F13" s="2120"/>
      <c r="G13" s="2120"/>
      <c r="H13" s="2120"/>
      <c r="I13" s="2120"/>
      <c r="J13" s="2120"/>
      <c r="K13" s="2120"/>
      <c r="L13" s="2120"/>
      <c r="M13" s="2120"/>
      <c r="N13" s="2120"/>
      <c r="O13" s="2120"/>
      <c r="P13" s="2120"/>
      <c r="Q13" s="2120"/>
      <c r="R13" s="2120"/>
      <c r="S13" s="2120"/>
      <c r="T13" s="2120"/>
      <c r="U13" s="2120"/>
      <c r="V13" s="2120"/>
      <c r="W13" s="2120"/>
      <c r="X13" s="2120"/>
      <c r="Y13" s="2120"/>
      <c r="Z13" s="2120"/>
      <c r="AA13" s="2120"/>
      <c r="AB13" s="2120"/>
      <c r="AC13" s="2120"/>
      <c r="AD13" s="2120"/>
      <c r="AE13" s="2120"/>
      <c r="AF13" s="2120"/>
      <c r="AG13" s="2120"/>
      <c r="AH13" s="2120"/>
      <c r="AI13" s="2120"/>
      <c r="AJ13" s="2120"/>
    </row>
    <row r="14" spans="1:36" s="2114" customFormat="1" ht="56.25" customHeight="1" x14ac:dyDescent="0.25">
      <c r="A14" s="1073"/>
      <c r="B14" s="3916" t="s">
        <v>2053</v>
      </c>
      <c r="C14" s="3916"/>
      <c r="D14" s="3916"/>
      <c r="E14" s="2120"/>
      <c r="F14" s="2120"/>
      <c r="G14" s="2120"/>
      <c r="H14" s="2120"/>
      <c r="I14" s="2120"/>
      <c r="J14" s="2120"/>
      <c r="K14" s="2120"/>
      <c r="L14" s="2120"/>
      <c r="M14" s="2120"/>
      <c r="N14" s="2120"/>
      <c r="O14" s="2120"/>
      <c r="P14" s="2120"/>
      <c r="Q14" s="2120"/>
      <c r="R14" s="2120"/>
      <c r="S14" s="2120"/>
      <c r="T14" s="2120"/>
      <c r="U14" s="2120"/>
      <c r="V14" s="2120"/>
      <c r="W14" s="2120"/>
      <c r="X14" s="2120"/>
      <c r="Y14" s="2120"/>
      <c r="Z14" s="2120"/>
      <c r="AA14" s="2120"/>
      <c r="AB14" s="2120"/>
      <c r="AC14" s="2120"/>
      <c r="AD14" s="2120"/>
      <c r="AE14" s="2120"/>
      <c r="AF14" s="2120"/>
      <c r="AG14" s="2120"/>
      <c r="AH14" s="2120"/>
      <c r="AI14" s="2120"/>
      <c r="AJ14" s="2120"/>
    </row>
    <row r="15" spans="1:36" s="2114" customFormat="1" x14ac:dyDescent="0.25">
      <c r="A15" s="1073"/>
      <c r="B15" s="1073"/>
      <c r="C15" s="2314"/>
      <c r="D15" s="1073"/>
      <c r="E15" s="2120"/>
      <c r="F15" s="2120"/>
      <c r="G15" s="2120"/>
      <c r="H15" s="2120"/>
      <c r="I15" s="2120"/>
      <c r="J15" s="2120"/>
      <c r="K15" s="2120"/>
      <c r="L15" s="2120"/>
      <c r="M15" s="2120"/>
      <c r="N15" s="2120"/>
      <c r="O15" s="2120"/>
      <c r="P15" s="2120"/>
      <c r="Q15" s="2120"/>
      <c r="R15" s="2120"/>
      <c r="S15" s="2120"/>
      <c r="T15" s="2120"/>
      <c r="U15" s="2120"/>
      <c r="V15" s="2120"/>
      <c r="W15" s="2120"/>
      <c r="X15" s="2120"/>
      <c r="Y15" s="2120"/>
      <c r="Z15" s="2120"/>
      <c r="AA15" s="2120"/>
      <c r="AB15" s="2120"/>
      <c r="AC15" s="2120"/>
      <c r="AD15" s="2120"/>
      <c r="AE15" s="2120"/>
      <c r="AF15" s="2120"/>
      <c r="AG15" s="2120"/>
      <c r="AH15" s="2120"/>
      <c r="AI15" s="2120"/>
      <c r="AJ15" s="2120"/>
    </row>
    <row r="16" spans="1:36" s="2114" customFormat="1" x14ac:dyDescent="0.25">
      <c r="A16" s="1073"/>
      <c r="B16" s="1473" t="s">
        <v>1092</v>
      </c>
      <c r="C16" s="2314"/>
      <c r="D16" s="1073"/>
      <c r="E16" s="2120"/>
      <c r="F16" s="2120"/>
      <c r="G16" s="2120"/>
      <c r="H16" s="2120"/>
      <c r="I16" s="2120"/>
      <c r="J16" s="2120"/>
      <c r="K16" s="2120"/>
      <c r="L16" s="2120"/>
      <c r="M16" s="2120"/>
      <c r="N16" s="2120"/>
      <c r="O16" s="2120"/>
      <c r="P16" s="2120"/>
      <c r="Q16" s="2120"/>
      <c r="R16" s="2120"/>
      <c r="S16" s="2120"/>
      <c r="T16" s="2120"/>
      <c r="U16" s="2120"/>
      <c r="V16" s="2120"/>
      <c r="W16" s="2120"/>
      <c r="X16" s="2120"/>
      <c r="Y16" s="2120"/>
      <c r="Z16" s="2120"/>
      <c r="AA16" s="2120"/>
      <c r="AB16" s="2120"/>
      <c r="AC16" s="2120"/>
      <c r="AD16" s="2120"/>
      <c r="AE16" s="2120"/>
      <c r="AF16" s="2120"/>
      <c r="AG16" s="2120"/>
      <c r="AH16" s="2120"/>
      <c r="AI16" s="2120"/>
      <c r="AJ16" s="2120"/>
    </row>
    <row r="17" spans="1:36" s="2114" customFormat="1" x14ac:dyDescent="0.25">
      <c r="A17" s="1073"/>
      <c r="B17" s="1073"/>
      <c r="C17" s="2314"/>
      <c r="D17" s="1073"/>
      <c r="E17" s="2120"/>
      <c r="F17" s="2120"/>
      <c r="G17" s="2120"/>
      <c r="H17" s="2120"/>
      <c r="I17" s="2120"/>
      <c r="J17" s="2120"/>
      <c r="K17" s="2120"/>
      <c r="L17" s="2120"/>
      <c r="M17" s="2120"/>
      <c r="N17" s="2120"/>
      <c r="O17" s="2120"/>
      <c r="P17" s="2120"/>
      <c r="Q17" s="2120"/>
      <c r="R17" s="2120"/>
      <c r="S17" s="2120"/>
      <c r="T17" s="2120"/>
      <c r="U17" s="2120"/>
      <c r="V17" s="2120"/>
      <c r="W17" s="2120"/>
      <c r="X17" s="2120"/>
      <c r="Y17" s="2120"/>
      <c r="Z17" s="2120"/>
      <c r="AA17" s="2120"/>
      <c r="AB17" s="2120"/>
      <c r="AC17" s="2120"/>
      <c r="AD17" s="2120"/>
      <c r="AE17" s="2120"/>
      <c r="AF17" s="2120"/>
      <c r="AG17" s="2120"/>
      <c r="AH17" s="2120"/>
      <c r="AI17" s="2120"/>
      <c r="AJ17" s="2120"/>
    </row>
    <row r="18" spans="1:36" s="2114" customFormat="1" x14ac:dyDescent="0.25">
      <c r="A18" s="1073"/>
      <c r="B18" s="1061" t="s">
        <v>1093</v>
      </c>
      <c r="C18" s="2316"/>
      <c r="D18" s="1073"/>
      <c r="E18" s="2120"/>
      <c r="F18" s="2120"/>
      <c r="G18" s="2120"/>
      <c r="H18" s="2120"/>
      <c r="I18" s="2120"/>
      <c r="J18" s="2120"/>
      <c r="K18" s="2120"/>
      <c r="L18" s="2120"/>
      <c r="M18" s="2120"/>
      <c r="N18" s="2120"/>
      <c r="O18" s="2120"/>
      <c r="P18" s="2120"/>
      <c r="Q18" s="2120"/>
      <c r="R18" s="2120"/>
      <c r="S18" s="2120"/>
      <c r="T18" s="2120"/>
      <c r="U18" s="2120"/>
      <c r="V18" s="2120"/>
      <c r="W18" s="2120"/>
      <c r="X18" s="2120"/>
      <c r="Y18" s="2120"/>
      <c r="Z18" s="2120"/>
      <c r="AA18" s="2120"/>
      <c r="AB18" s="2120"/>
      <c r="AC18" s="2120"/>
      <c r="AD18" s="2120"/>
      <c r="AE18" s="2120"/>
      <c r="AF18" s="2120"/>
      <c r="AG18" s="2120"/>
      <c r="AH18" s="2120"/>
      <c r="AI18" s="2120"/>
      <c r="AJ18" s="2120"/>
    </row>
    <row r="19" spans="1:36" s="2114" customFormat="1" x14ac:dyDescent="0.25">
      <c r="A19" s="1073"/>
      <c r="B19" s="3916" t="s">
        <v>1381</v>
      </c>
      <c r="C19" s="3916"/>
      <c r="D19" s="3916"/>
      <c r="E19" s="2120"/>
      <c r="F19" s="2120"/>
      <c r="G19" s="2120"/>
      <c r="H19" s="2120"/>
      <c r="I19" s="2120"/>
      <c r="J19" s="2120"/>
      <c r="K19" s="2120"/>
      <c r="L19" s="2120"/>
      <c r="M19" s="2120"/>
      <c r="N19" s="2120"/>
      <c r="O19" s="2120"/>
      <c r="P19" s="2120"/>
      <c r="Q19" s="2120"/>
      <c r="R19" s="2120"/>
      <c r="S19" s="2120"/>
      <c r="T19" s="2120"/>
      <c r="U19" s="2120"/>
      <c r="V19" s="2120"/>
      <c r="W19" s="2120"/>
      <c r="X19" s="2120"/>
      <c r="Y19" s="2120"/>
      <c r="Z19" s="2120"/>
      <c r="AA19" s="2120"/>
      <c r="AB19" s="2120"/>
      <c r="AC19" s="2120"/>
      <c r="AD19" s="2120"/>
      <c r="AE19" s="2120"/>
      <c r="AF19" s="2120"/>
      <c r="AG19" s="2120"/>
      <c r="AH19" s="2120"/>
      <c r="AI19" s="2120"/>
      <c r="AJ19" s="2120"/>
    </row>
    <row r="20" spans="1:36" s="2114" customFormat="1" ht="41.25" customHeight="1" x14ac:dyDescent="0.25">
      <c r="A20" s="1073"/>
      <c r="B20" s="3929" t="s">
        <v>1709</v>
      </c>
      <c r="C20" s="3929"/>
      <c r="D20" s="3929"/>
      <c r="E20" s="2120"/>
      <c r="F20" s="2120"/>
      <c r="G20" s="2120"/>
      <c r="H20" s="2120"/>
      <c r="I20" s="2120"/>
      <c r="J20" s="2120"/>
      <c r="K20" s="2120"/>
      <c r="L20" s="2120"/>
      <c r="M20" s="2120"/>
      <c r="N20" s="2120"/>
      <c r="O20" s="2120"/>
      <c r="P20" s="2120"/>
      <c r="Q20" s="2120"/>
      <c r="R20" s="2120"/>
      <c r="S20" s="2120"/>
      <c r="T20" s="2120"/>
      <c r="U20" s="2120"/>
      <c r="V20" s="2120"/>
      <c r="W20" s="2120"/>
      <c r="X20" s="2120"/>
      <c r="Y20" s="2120"/>
      <c r="Z20" s="2120"/>
      <c r="AA20" s="2120"/>
      <c r="AB20" s="2120"/>
      <c r="AC20" s="2120"/>
      <c r="AD20" s="2120"/>
      <c r="AE20" s="2120"/>
      <c r="AF20" s="2120"/>
      <c r="AG20" s="2120"/>
      <c r="AH20" s="2120"/>
      <c r="AI20" s="2120"/>
      <c r="AJ20" s="2120"/>
    </row>
    <row r="21" spans="1:36" s="2114" customFormat="1" x14ac:dyDescent="0.25">
      <c r="A21" s="1073"/>
      <c r="B21" s="1073"/>
      <c r="C21" s="2314"/>
      <c r="D21" s="1073"/>
      <c r="E21" s="2120"/>
      <c r="F21" s="2120"/>
      <c r="G21" s="2120"/>
      <c r="H21" s="2120"/>
      <c r="I21" s="2120"/>
      <c r="J21" s="2120"/>
      <c r="K21" s="2120"/>
      <c r="L21" s="2120"/>
      <c r="M21" s="2120"/>
      <c r="N21" s="2120"/>
      <c r="O21" s="2120"/>
      <c r="P21" s="2120"/>
      <c r="Q21" s="2120"/>
      <c r="R21" s="2120"/>
      <c r="S21" s="2120"/>
      <c r="T21" s="2120"/>
      <c r="U21" s="2120"/>
      <c r="V21" s="2120"/>
      <c r="W21" s="2120"/>
      <c r="X21" s="2120"/>
      <c r="Y21" s="2120"/>
      <c r="Z21" s="2120"/>
      <c r="AA21" s="2120"/>
      <c r="AB21" s="2120"/>
      <c r="AC21" s="2120"/>
      <c r="AD21" s="2120"/>
      <c r="AE21" s="2120"/>
      <c r="AF21" s="2120"/>
      <c r="AG21" s="2120"/>
      <c r="AH21" s="2120"/>
      <c r="AI21" s="2120"/>
      <c r="AJ21" s="2120"/>
    </row>
    <row r="22" spans="1:36" s="2114" customFormat="1" x14ac:dyDescent="0.25">
      <c r="A22" s="1073"/>
      <c r="B22" s="1061" t="s">
        <v>1710</v>
      </c>
      <c r="C22" s="2316"/>
      <c r="D22" s="1073"/>
      <c r="E22" s="2120"/>
      <c r="F22" s="2120"/>
      <c r="G22" s="2120"/>
      <c r="H22" s="2120"/>
      <c r="I22" s="2120"/>
      <c r="J22" s="2120"/>
      <c r="K22" s="2120"/>
      <c r="L22" s="2120"/>
      <c r="M22" s="2120"/>
      <c r="N22" s="2120"/>
      <c r="O22" s="2120"/>
      <c r="P22" s="2120"/>
      <c r="Q22" s="2120"/>
      <c r="R22" s="2120"/>
      <c r="S22" s="2120"/>
      <c r="T22" s="2120"/>
      <c r="U22" s="2120"/>
      <c r="V22" s="2120"/>
      <c r="W22" s="2120"/>
      <c r="X22" s="2120"/>
      <c r="Y22" s="2120"/>
      <c r="Z22" s="2120"/>
      <c r="AA22" s="2120"/>
      <c r="AB22" s="2120"/>
      <c r="AC22" s="2120"/>
      <c r="AD22" s="2120"/>
      <c r="AE22" s="2120"/>
      <c r="AF22" s="2120"/>
      <c r="AG22" s="2120"/>
      <c r="AH22" s="2120"/>
      <c r="AI22" s="2120"/>
      <c r="AJ22" s="2120"/>
    </row>
    <row r="23" spans="1:36" s="2114" customFormat="1" ht="66" customHeight="1" x14ac:dyDescent="0.25">
      <c r="A23" s="1073"/>
      <c r="B23" s="3930" t="s">
        <v>1711</v>
      </c>
      <c r="C23" s="3930"/>
      <c r="D23" s="3930"/>
      <c r="E23" s="2120"/>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0"/>
    </row>
    <row r="24" spans="1:36" s="2114" customFormat="1" x14ac:dyDescent="0.25">
      <c r="A24" s="1073"/>
      <c r="B24" s="1073"/>
      <c r="C24" s="2314"/>
      <c r="D24" s="1073"/>
      <c r="E24" s="2120"/>
      <c r="F24" s="2120"/>
      <c r="G24" s="2120"/>
      <c r="H24" s="2120"/>
      <c r="I24" s="2120"/>
      <c r="J24" s="2120"/>
      <c r="K24" s="2120"/>
      <c r="L24" s="2120"/>
      <c r="M24" s="2120"/>
      <c r="N24" s="2120"/>
      <c r="O24" s="2120"/>
      <c r="P24" s="2120"/>
      <c r="Q24" s="2120"/>
      <c r="R24" s="2120"/>
      <c r="S24" s="2120"/>
      <c r="T24" s="2120"/>
      <c r="U24" s="2120"/>
      <c r="V24" s="2120"/>
      <c r="W24" s="2120"/>
      <c r="X24" s="2120"/>
      <c r="Y24" s="2120"/>
      <c r="Z24" s="2120"/>
      <c r="AA24" s="2120"/>
      <c r="AB24" s="2120"/>
      <c r="AC24" s="2120"/>
      <c r="AD24" s="2120"/>
      <c r="AE24" s="2120"/>
      <c r="AF24" s="2120"/>
      <c r="AG24" s="2120"/>
      <c r="AH24" s="2120"/>
      <c r="AI24" s="2120"/>
      <c r="AJ24" s="2120"/>
    </row>
    <row r="25" spans="1:36" s="2114" customFormat="1" x14ac:dyDescent="0.25">
      <c r="A25" s="1073"/>
      <c r="B25" s="1061" t="s">
        <v>1094</v>
      </c>
      <c r="C25" s="2314"/>
      <c r="D25" s="3186"/>
      <c r="E25" s="2120"/>
      <c r="F25" s="2120"/>
      <c r="G25" s="2120"/>
      <c r="H25" s="2120"/>
      <c r="I25" s="2120"/>
      <c r="J25" s="2120"/>
      <c r="K25" s="2120"/>
      <c r="L25" s="2120"/>
      <c r="M25" s="2120"/>
      <c r="N25" s="2120"/>
      <c r="O25" s="2120"/>
      <c r="P25" s="2120"/>
      <c r="Q25" s="2120"/>
      <c r="R25" s="2120"/>
      <c r="S25" s="2120"/>
      <c r="T25" s="2120"/>
      <c r="U25" s="2120"/>
      <c r="V25" s="2120"/>
      <c r="W25" s="2120"/>
      <c r="X25" s="2120"/>
      <c r="Y25" s="2120"/>
      <c r="Z25" s="2120"/>
      <c r="AA25" s="2120"/>
      <c r="AB25" s="2120"/>
      <c r="AC25" s="2120"/>
      <c r="AD25" s="2120"/>
      <c r="AE25" s="2120"/>
      <c r="AF25" s="2120"/>
      <c r="AG25" s="2120"/>
      <c r="AH25" s="2120"/>
      <c r="AI25" s="2120"/>
      <c r="AJ25" s="2120"/>
    </row>
    <row r="26" spans="1:36" s="2114" customFormat="1" x14ac:dyDescent="0.25">
      <c r="A26" s="1073"/>
      <c r="B26" s="1061"/>
      <c r="C26" s="2314"/>
      <c r="D26" s="3186"/>
      <c r="E26" s="2120"/>
      <c r="F26" s="2120"/>
      <c r="G26" s="2120"/>
      <c r="H26" s="2120"/>
      <c r="I26" s="2120"/>
      <c r="J26" s="2120"/>
      <c r="K26" s="2120"/>
      <c r="L26" s="2120"/>
      <c r="M26" s="2120"/>
      <c r="N26" s="2120"/>
      <c r="O26" s="2120"/>
      <c r="P26" s="2120"/>
      <c r="Q26" s="2120"/>
      <c r="R26" s="2120"/>
      <c r="S26" s="2120"/>
      <c r="T26" s="2120"/>
      <c r="U26" s="2120"/>
      <c r="V26" s="2120"/>
      <c r="W26" s="2120"/>
      <c r="X26" s="2120"/>
      <c r="Y26" s="2120"/>
      <c r="Z26" s="2120"/>
      <c r="AA26" s="2120"/>
      <c r="AB26" s="2120"/>
      <c r="AC26" s="2120"/>
      <c r="AD26" s="2120"/>
      <c r="AE26" s="2120"/>
      <c r="AF26" s="2120"/>
      <c r="AG26" s="2120"/>
      <c r="AH26" s="2120"/>
      <c r="AI26" s="2120"/>
      <c r="AJ26" s="2120"/>
    </row>
    <row r="27" spans="1:36" s="2114" customFormat="1" x14ac:dyDescent="0.25">
      <c r="A27" s="1073"/>
      <c r="B27" s="3922" t="s">
        <v>1095</v>
      </c>
      <c r="C27" s="3924" t="s">
        <v>1431</v>
      </c>
      <c r="D27" s="3925"/>
      <c r="E27" s="2120"/>
      <c r="F27" s="2120"/>
      <c r="G27" s="2120"/>
      <c r="H27" s="2120"/>
      <c r="I27" s="2120"/>
      <c r="J27" s="2120"/>
      <c r="K27" s="2120"/>
      <c r="L27" s="2120"/>
      <c r="M27" s="2120"/>
      <c r="N27" s="2120"/>
      <c r="O27" s="2120"/>
      <c r="P27" s="2120"/>
      <c r="Q27" s="2120"/>
      <c r="R27" s="2120"/>
      <c r="S27" s="2120"/>
      <c r="T27" s="2120"/>
      <c r="U27" s="2120"/>
      <c r="V27" s="2120"/>
      <c r="W27" s="2120"/>
      <c r="X27" s="2120"/>
      <c r="Y27" s="2120"/>
      <c r="Z27" s="2120"/>
      <c r="AA27" s="2120"/>
      <c r="AB27" s="2120"/>
      <c r="AC27" s="2120"/>
      <c r="AD27" s="2120"/>
      <c r="AE27" s="2120"/>
      <c r="AF27" s="2120"/>
      <c r="AG27" s="2120"/>
      <c r="AH27" s="2120"/>
      <c r="AI27" s="2120"/>
      <c r="AJ27" s="2120"/>
    </row>
    <row r="28" spans="1:36" s="2114" customFormat="1" ht="51.75" x14ac:dyDescent="0.25">
      <c r="A28" s="1073"/>
      <c r="B28" s="3923"/>
      <c r="C28" s="2317" t="s">
        <v>1096</v>
      </c>
      <c r="D28" s="1474" t="s">
        <v>1712</v>
      </c>
      <c r="E28" s="2120"/>
      <c r="F28" s="2120"/>
      <c r="G28" s="2120"/>
      <c r="H28" s="2120"/>
      <c r="I28" s="2120"/>
      <c r="J28" s="2120"/>
      <c r="K28" s="2120"/>
      <c r="L28" s="2120"/>
      <c r="M28" s="2120"/>
      <c r="N28" s="2120"/>
      <c r="O28" s="2120"/>
      <c r="P28" s="2120"/>
      <c r="Q28" s="2120"/>
      <c r="R28" s="2120"/>
      <c r="S28" s="2120"/>
      <c r="T28" s="2120"/>
      <c r="U28" s="2120"/>
      <c r="V28" s="2120"/>
      <c r="W28" s="2120"/>
      <c r="X28" s="2120"/>
      <c r="Y28" s="2120"/>
      <c r="Z28" s="2120"/>
      <c r="AA28" s="2120"/>
      <c r="AB28" s="2120"/>
      <c r="AC28" s="2120"/>
      <c r="AD28" s="2120"/>
      <c r="AE28" s="2120"/>
      <c r="AF28" s="2120"/>
      <c r="AG28" s="2120"/>
      <c r="AH28" s="2120"/>
      <c r="AI28" s="2120"/>
      <c r="AJ28" s="2120"/>
    </row>
    <row r="29" spans="1:36" s="2114" customFormat="1" ht="51.75" x14ac:dyDescent="0.25">
      <c r="A29" s="1073"/>
      <c r="B29" s="3923"/>
      <c r="C29" s="2317" t="s">
        <v>1097</v>
      </c>
      <c r="D29" s="1474" t="s">
        <v>1713</v>
      </c>
      <c r="E29" s="2120"/>
      <c r="F29" s="2120"/>
      <c r="G29" s="2120"/>
      <c r="H29" s="2120"/>
      <c r="I29" s="2120"/>
      <c r="J29" s="2120"/>
      <c r="K29" s="2120"/>
      <c r="L29" s="2120"/>
      <c r="M29" s="2120"/>
      <c r="N29" s="2120"/>
      <c r="O29" s="2120"/>
      <c r="P29" s="2120"/>
      <c r="Q29" s="2120"/>
      <c r="R29" s="2120"/>
      <c r="S29" s="2120"/>
      <c r="T29" s="2120"/>
      <c r="U29" s="2120"/>
      <c r="V29" s="2120"/>
      <c r="W29" s="2120"/>
      <c r="X29" s="2120"/>
      <c r="Y29" s="2120"/>
      <c r="Z29" s="2120"/>
      <c r="AA29" s="2120"/>
      <c r="AB29" s="2120"/>
      <c r="AC29" s="2120"/>
      <c r="AD29" s="2120"/>
      <c r="AE29" s="2120"/>
      <c r="AF29" s="2120"/>
      <c r="AG29" s="2120"/>
      <c r="AH29" s="2120"/>
      <c r="AI29" s="2120"/>
      <c r="AJ29" s="2120"/>
    </row>
    <row r="30" spans="1:36" s="2114" customFormat="1" ht="42" customHeight="1" x14ac:dyDescent="0.25">
      <c r="A30" s="1073"/>
      <c r="B30" s="3923"/>
      <c r="C30" s="2317" t="s">
        <v>1382</v>
      </c>
      <c r="D30" s="1474" t="s">
        <v>1714</v>
      </c>
      <c r="E30" s="2120"/>
      <c r="F30" s="2120"/>
      <c r="G30" s="2120"/>
      <c r="H30" s="2120"/>
      <c r="I30" s="2120"/>
      <c r="J30" s="2120"/>
      <c r="K30" s="2120"/>
      <c r="L30" s="2120"/>
      <c r="M30" s="2120"/>
      <c r="N30" s="2120"/>
      <c r="O30" s="2120"/>
      <c r="P30" s="2120"/>
      <c r="Q30" s="2120"/>
      <c r="R30" s="2120"/>
      <c r="S30" s="2120"/>
      <c r="T30" s="2120"/>
      <c r="U30" s="2120"/>
      <c r="V30" s="2120"/>
      <c r="W30" s="2120"/>
      <c r="X30" s="2120"/>
      <c r="Y30" s="2120"/>
      <c r="Z30" s="2120"/>
      <c r="AA30" s="2120"/>
      <c r="AB30" s="2120"/>
      <c r="AC30" s="2120"/>
      <c r="AD30" s="2120"/>
      <c r="AE30" s="2120"/>
      <c r="AF30" s="2120"/>
      <c r="AG30" s="2120"/>
      <c r="AH30" s="2120"/>
      <c r="AI30" s="2120"/>
      <c r="AJ30" s="2120"/>
    </row>
    <row r="31" spans="1:36" s="2114" customFormat="1" ht="39" x14ac:dyDescent="0.25">
      <c r="A31" s="1073"/>
      <c r="B31" s="3923"/>
      <c r="C31" s="2317" t="s">
        <v>1383</v>
      </c>
      <c r="D31" s="1474" t="s">
        <v>1432</v>
      </c>
      <c r="E31" s="2120"/>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0"/>
    </row>
    <row r="32" spans="1:36" s="2114" customFormat="1" ht="51.75" x14ac:dyDescent="0.25">
      <c r="A32" s="1073"/>
      <c r="B32" s="3931"/>
      <c r="C32" s="2317" t="s">
        <v>1384</v>
      </c>
      <c r="D32" s="1474" t="s">
        <v>1715</v>
      </c>
      <c r="E32" s="2120"/>
      <c r="F32" s="2120"/>
      <c r="G32" s="2120"/>
      <c r="H32" s="2120"/>
      <c r="I32" s="2120"/>
      <c r="J32" s="2120"/>
      <c r="K32" s="2120"/>
      <c r="L32" s="2120"/>
      <c r="M32" s="2120"/>
      <c r="N32" s="2120"/>
      <c r="O32" s="2120"/>
      <c r="P32" s="2120"/>
      <c r="Q32" s="2120"/>
      <c r="R32" s="2120"/>
      <c r="S32" s="2120"/>
      <c r="T32" s="2120"/>
      <c r="U32" s="2120"/>
      <c r="V32" s="2120"/>
      <c r="W32" s="2120"/>
      <c r="X32" s="2120"/>
      <c r="Y32" s="2120"/>
      <c r="Z32" s="2120"/>
      <c r="AA32" s="2120"/>
      <c r="AB32" s="2120"/>
      <c r="AC32" s="2120"/>
      <c r="AD32" s="2120"/>
      <c r="AE32" s="2120"/>
      <c r="AF32" s="2120"/>
      <c r="AG32" s="2120"/>
      <c r="AH32" s="2120"/>
      <c r="AI32" s="2120"/>
      <c r="AJ32" s="2120"/>
    </row>
    <row r="33" spans="1:36" s="2114" customFormat="1" x14ac:dyDescent="0.25">
      <c r="A33" s="1073"/>
      <c r="B33" s="3922" t="s">
        <v>1098</v>
      </c>
      <c r="C33" s="3924" t="s">
        <v>1716</v>
      </c>
      <c r="D33" s="3925"/>
      <c r="E33" s="2120"/>
      <c r="F33" s="2120"/>
      <c r="G33" s="2120"/>
      <c r="H33" s="2120"/>
      <c r="I33" s="2120"/>
      <c r="J33" s="2120"/>
      <c r="K33" s="2120"/>
      <c r="L33" s="2120"/>
      <c r="M33" s="2120"/>
      <c r="N33" s="2120"/>
      <c r="O33" s="2120"/>
      <c r="P33" s="2120"/>
      <c r="Q33" s="2120"/>
      <c r="R33" s="2120"/>
      <c r="S33" s="2120"/>
      <c r="T33" s="2120"/>
      <c r="U33" s="2120"/>
      <c r="V33" s="2120"/>
      <c r="W33" s="2120"/>
      <c r="X33" s="2120"/>
      <c r="Y33" s="2120"/>
      <c r="Z33" s="2120"/>
      <c r="AA33" s="2120"/>
      <c r="AB33" s="2120"/>
      <c r="AC33" s="2120"/>
      <c r="AD33" s="2120"/>
      <c r="AE33" s="2120"/>
      <c r="AF33" s="2120"/>
      <c r="AG33" s="2120"/>
      <c r="AH33" s="2120"/>
      <c r="AI33" s="2120"/>
      <c r="AJ33" s="2120"/>
    </row>
    <row r="34" spans="1:36" s="2114" customFormat="1" ht="51.75" x14ac:dyDescent="0.25">
      <c r="A34" s="1073"/>
      <c r="B34" s="3923"/>
      <c r="C34" s="2317">
        <v>2</v>
      </c>
      <c r="D34" s="1475" t="s">
        <v>1717</v>
      </c>
      <c r="E34" s="2120"/>
      <c r="F34" s="2120"/>
      <c r="G34" s="2120"/>
      <c r="H34" s="2120"/>
      <c r="I34" s="2120"/>
      <c r="J34" s="2120"/>
      <c r="K34" s="2120"/>
      <c r="L34" s="2120"/>
      <c r="M34" s="2120"/>
      <c r="N34" s="2120"/>
      <c r="O34" s="2120"/>
      <c r="P34" s="2120"/>
      <c r="Q34" s="2120"/>
      <c r="R34" s="2120"/>
      <c r="S34" s="2120"/>
      <c r="T34" s="2120"/>
      <c r="U34" s="2120"/>
      <c r="V34" s="2120"/>
      <c r="W34" s="2120"/>
      <c r="X34" s="2120"/>
      <c r="Y34" s="2120"/>
      <c r="Z34" s="2120"/>
      <c r="AA34" s="2120"/>
      <c r="AB34" s="2120"/>
      <c r="AC34" s="2120"/>
      <c r="AD34" s="2120"/>
      <c r="AE34" s="2120"/>
      <c r="AF34" s="2120"/>
      <c r="AG34" s="2120"/>
      <c r="AH34" s="2120"/>
      <c r="AI34" s="2120"/>
      <c r="AJ34" s="2120"/>
    </row>
    <row r="35" spans="1:36" s="2114" customFormat="1" ht="51.75" x14ac:dyDescent="0.25">
      <c r="A35" s="1073"/>
      <c r="B35" s="3932"/>
      <c r="C35" s="2317" t="s">
        <v>1099</v>
      </c>
      <c r="D35" s="1474" t="s">
        <v>1719</v>
      </c>
      <c r="E35" s="2120"/>
      <c r="F35" s="2120"/>
      <c r="G35" s="2120"/>
      <c r="H35" s="2120"/>
      <c r="I35" s="2120"/>
      <c r="J35" s="2120"/>
      <c r="K35" s="2120"/>
      <c r="L35" s="2120"/>
      <c r="M35" s="2120"/>
      <c r="N35" s="2120"/>
      <c r="O35" s="2120"/>
      <c r="P35" s="2120"/>
      <c r="Q35" s="2120"/>
      <c r="R35" s="2120"/>
      <c r="S35" s="2120"/>
      <c r="T35" s="2120"/>
      <c r="U35" s="2120"/>
      <c r="V35" s="2120"/>
      <c r="W35" s="2120"/>
      <c r="X35" s="2120"/>
      <c r="Y35" s="2120"/>
      <c r="Z35" s="2120"/>
      <c r="AA35" s="2120"/>
      <c r="AB35" s="2120"/>
      <c r="AC35" s="2120"/>
      <c r="AD35" s="2120"/>
      <c r="AE35" s="2120"/>
      <c r="AF35" s="2120"/>
      <c r="AG35" s="2120"/>
      <c r="AH35" s="2120"/>
      <c r="AI35" s="2120"/>
      <c r="AJ35" s="2120"/>
    </row>
    <row r="36" spans="1:36" s="2114" customFormat="1" ht="39" x14ac:dyDescent="0.25">
      <c r="A36" s="1073"/>
      <c r="B36" s="3932"/>
      <c r="C36" s="2317" t="s">
        <v>1100</v>
      </c>
      <c r="D36" s="1474" t="s">
        <v>1718</v>
      </c>
      <c r="E36" s="2120"/>
      <c r="F36" s="2120"/>
      <c r="G36" s="2120"/>
      <c r="H36" s="2120"/>
      <c r="I36" s="2120"/>
      <c r="J36" s="2120"/>
      <c r="K36" s="2120"/>
      <c r="L36" s="2120"/>
      <c r="M36" s="2120"/>
      <c r="N36" s="2120"/>
      <c r="O36" s="2120"/>
      <c r="P36" s="2120"/>
      <c r="Q36" s="2120"/>
      <c r="R36" s="2120"/>
      <c r="S36" s="2120"/>
      <c r="T36" s="2120"/>
      <c r="U36" s="2120"/>
      <c r="V36" s="2120"/>
      <c r="W36" s="2120"/>
      <c r="X36" s="2120"/>
      <c r="Y36" s="2120"/>
      <c r="Z36" s="2120"/>
      <c r="AA36" s="2120"/>
      <c r="AB36" s="2120"/>
      <c r="AC36" s="2120"/>
      <c r="AD36" s="2120"/>
      <c r="AE36" s="2120"/>
      <c r="AF36" s="2120"/>
      <c r="AG36" s="2120"/>
      <c r="AH36" s="2120"/>
      <c r="AI36" s="2120"/>
      <c r="AJ36" s="2120"/>
    </row>
    <row r="37" spans="1:36" s="2114" customFormat="1" x14ac:dyDescent="0.25">
      <c r="A37" s="1073"/>
      <c r="B37" s="3922" t="s">
        <v>1501</v>
      </c>
      <c r="C37" s="3924" t="s">
        <v>1101</v>
      </c>
      <c r="D37" s="3925"/>
      <c r="E37" s="2120"/>
      <c r="F37" s="2120"/>
      <c r="G37" s="2120"/>
      <c r="H37" s="2120"/>
      <c r="I37" s="2120"/>
      <c r="J37" s="2120"/>
      <c r="K37" s="2120"/>
      <c r="L37" s="2120"/>
      <c r="M37" s="2120"/>
      <c r="N37" s="2120"/>
      <c r="O37" s="2120"/>
      <c r="P37" s="2120"/>
      <c r="Q37" s="2120"/>
      <c r="R37" s="2120"/>
      <c r="S37" s="2120"/>
      <c r="T37" s="2120"/>
      <c r="U37" s="2120"/>
      <c r="V37" s="2120"/>
      <c r="W37" s="2120"/>
      <c r="X37" s="2120"/>
      <c r="Y37" s="2120"/>
      <c r="Z37" s="2120"/>
      <c r="AA37" s="2120"/>
      <c r="AB37" s="2120"/>
      <c r="AC37" s="2120"/>
      <c r="AD37" s="2120"/>
      <c r="AE37" s="2120"/>
      <c r="AF37" s="2120"/>
      <c r="AG37" s="2120"/>
      <c r="AH37" s="2120"/>
      <c r="AI37" s="2120"/>
      <c r="AJ37" s="2120"/>
    </row>
    <row r="38" spans="1:36" s="2114" customFormat="1" ht="68.25" customHeight="1" x14ac:dyDescent="0.25">
      <c r="A38" s="1073"/>
      <c r="B38" s="3923"/>
      <c r="C38" s="3926">
        <v>3</v>
      </c>
      <c r="D38" s="2104" t="s">
        <v>1736</v>
      </c>
      <c r="E38" s="2121"/>
      <c r="F38" s="2120"/>
      <c r="G38" s="2120"/>
      <c r="H38" s="2120"/>
      <c r="I38" s="2120"/>
      <c r="J38" s="2120"/>
      <c r="K38" s="2120"/>
      <c r="L38" s="2120"/>
      <c r="M38" s="2120"/>
      <c r="N38" s="2120"/>
      <c r="O38" s="2120"/>
      <c r="P38" s="2120"/>
      <c r="Q38" s="2120"/>
      <c r="R38" s="2120"/>
      <c r="S38" s="2120"/>
      <c r="T38" s="2120"/>
      <c r="U38" s="2120"/>
      <c r="V38" s="2120"/>
      <c r="W38" s="2120"/>
      <c r="X38" s="2120"/>
      <c r="Y38" s="2120"/>
      <c r="Z38" s="2120"/>
      <c r="AA38" s="2120"/>
      <c r="AB38" s="2120"/>
      <c r="AC38" s="2120"/>
      <c r="AD38" s="2120"/>
      <c r="AE38" s="2120"/>
      <c r="AF38" s="2120"/>
      <c r="AG38" s="2120"/>
      <c r="AH38" s="2120"/>
      <c r="AI38" s="2120"/>
      <c r="AJ38" s="2120"/>
    </row>
    <row r="39" spans="1:36" s="2114" customFormat="1" ht="20.25" customHeight="1" x14ac:dyDescent="0.25">
      <c r="A39" s="1073"/>
      <c r="B39" s="3923"/>
      <c r="C39" s="3927"/>
      <c r="D39" s="2116" t="s">
        <v>1385</v>
      </c>
      <c r="E39" s="2120"/>
      <c r="F39" s="2120"/>
      <c r="G39" s="2120"/>
      <c r="H39" s="2120"/>
      <c r="I39" s="2120"/>
      <c r="J39" s="2120"/>
      <c r="K39" s="2120"/>
      <c r="L39" s="2120"/>
      <c r="M39" s="2120"/>
      <c r="N39" s="2120"/>
      <c r="O39" s="2120"/>
      <c r="P39" s="2120"/>
      <c r="Q39" s="2120"/>
      <c r="R39" s="2120"/>
      <c r="S39" s="2120"/>
      <c r="T39" s="2120"/>
      <c r="U39" s="2120"/>
      <c r="V39" s="2120"/>
      <c r="W39" s="2120"/>
      <c r="X39" s="2120"/>
      <c r="Y39" s="2120"/>
      <c r="Z39" s="2120"/>
      <c r="AA39" s="2120"/>
      <c r="AB39" s="2120"/>
      <c r="AC39" s="2120"/>
      <c r="AD39" s="2120"/>
      <c r="AE39" s="2120"/>
      <c r="AF39" s="2120"/>
      <c r="AG39" s="2120"/>
      <c r="AH39" s="2120"/>
      <c r="AI39" s="2120"/>
      <c r="AJ39" s="2120"/>
    </row>
    <row r="40" spans="1:36" s="2114" customFormat="1" ht="31.5" customHeight="1" x14ac:dyDescent="0.25">
      <c r="A40" s="1073"/>
      <c r="B40" s="3923"/>
      <c r="C40" s="3927"/>
      <c r="D40" s="2117" t="s">
        <v>1394</v>
      </c>
      <c r="E40" s="2120"/>
      <c r="F40" s="2120"/>
      <c r="G40" s="2120"/>
      <c r="H40" s="2120"/>
      <c r="I40" s="2120"/>
      <c r="J40" s="2120"/>
      <c r="K40" s="2120"/>
      <c r="L40" s="2120"/>
      <c r="M40" s="2120"/>
      <c r="N40" s="2120"/>
      <c r="O40" s="2120"/>
      <c r="P40" s="2120"/>
      <c r="Q40" s="2120"/>
      <c r="R40" s="2120"/>
      <c r="S40" s="2120"/>
      <c r="T40" s="2120"/>
      <c r="U40" s="2120"/>
      <c r="V40" s="2120"/>
      <c r="W40" s="2120"/>
      <c r="X40" s="2120"/>
      <c r="Y40" s="2120"/>
      <c r="Z40" s="2120"/>
      <c r="AA40" s="2120"/>
      <c r="AB40" s="2120"/>
      <c r="AC40" s="2120"/>
      <c r="AD40" s="2120"/>
      <c r="AE40" s="2120"/>
      <c r="AF40" s="2120"/>
      <c r="AG40" s="2120"/>
      <c r="AH40" s="2120"/>
      <c r="AI40" s="2120"/>
      <c r="AJ40" s="2120"/>
    </row>
    <row r="41" spans="1:36" s="2114" customFormat="1" ht="27.75" customHeight="1" x14ac:dyDescent="0.25">
      <c r="A41" s="1073"/>
      <c r="B41" s="3923"/>
      <c r="C41" s="3927"/>
      <c r="D41" s="2117" t="s">
        <v>1725</v>
      </c>
      <c r="E41" s="2120"/>
      <c r="F41" s="2120"/>
      <c r="G41" s="2120"/>
      <c r="H41" s="2120"/>
      <c r="I41" s="2120"/>
      <c r="J41" s="2120"/>
      <c r="K41" s="2120"/>
      <c r="L41" s="2120"/>
      <c r="M41" s="2120"/>
      <c r="N41" s="2120"/>
      <c r="O41" s="2120"/>
      <c r="P41" s="2120"/>
      <c r="Q41" s="2120"/>
      <c r="R41" s="2120"/>
      <c r="S41" s="2120"/>
      <c r="T41" s="2120"/>
      <c r="U41" s="2120"/>
      <c r="V41" s="2120"/>
      <c r="W41" s="2120"/>
      <c r="X41" s="2120"/>
      <c r="Y41" s="2120"/>
      <c r="Z41" s="2120"/>
      <c r="AA41" s="2120"/>
      <c r="AB41" s="2120"/>
      <c r="AC41" s="2120"/>
      <c r="AD41" s="2120"/>
      <c r="AE41" s="2120"/>
      <c r="AF41" s="2120"/>
      <c r="AG41" s="2120"/>
      <c r="AH41" s="2120"/>
      <c r="AI41" s="2120"/>
      <c r="AJ41" s="2120"/>
    </row>
    <row r="42" spans="1:36" s="2114" customFormat="1" ht="39" x14ac:dyDescent="0.25">
      <c r="A42" s="1073"/>
      <c r="B42" s="3931"/>
      <c r="C42" s="3928"/>
      <c r="D42" s="2118" t="s">
        <v>1395</v>
      </c>
      <c r="E42" s="2120"/>
      <c r="F42" s="2120"/>
      <c r="G42" s="2120"/>
      <c r="H42" s="2120"/>
      <c r="I42" s="2120"/>
      <c r="J42" s="2120"/>
      <c r="K42" s="2120"/>
      <c r="L42" s="2120"/>
      <c r="M42" s="2120"/>
      <c r="N42" s="2120"/>
      <c r="O42" s="2120"/>
      <c r="P42" s="2120"/>
      <c r="Q42" s="2120"/>
      <c r="R42" s="2120"/>
      <c r="S42" s="2120"/>
      <c r="T42" s="2120"/>
      <c r="U42" s="2120"/>
      <c r="V42" s="2120"/>
      <c r="W42" s="2120"/>
      <c r="X42" s="2120"/>
      <c r="Y42" s="2120"/>
      <c r="Z42" s="2120"/>
      <c r="AA42" s="2120"/>
      <c r="AB42" s="2120"/>
      <c r="AC42" s="2120"/>
      <c r="AD42" s="2120"/>
      <c r="AE42" s="2120"/>
      <c r="AF42" s="2120"/>
      <c r="AG42" s="2120"/>
      <c r="AH42" s="2120"/>
      <c r="AI42" s="2120"/>
      <c r="AJ42" s="2120"/>
    </row>
    <row r="43" spans="1:36" s="2114" customFormat="1" ht="64.5" x14ac:dyDescent="0.25">
      <c r="A43" s="1073"/>
      <c r="B43" s="2103" t="s">
        <v>1502</v>
      </c>
      <c r="C43" s="2318">
        <v>4</v>
      </c>
      <c r="D43" s="1476" t="s">
        <v>1726</v>
      </c>
      <c r="E43" s="2120"/>
      <c r="F43" s="2121"/>
      <c r="G43" s="2120"/>
      <c r="H43" s="2120"/>
      <c r="I43" s="2120"/>
      <c r="J43" s="2120"/>
      <c r="K43" s="2120"/>
      <c r="L43" s="2120"/>
      <c r="M43" s="2120"/>
      <c r="N43" s="2120"/>
      <c r="O43" s="2120"/>
      <c r="P43" s="2120"/>
      <c r="Q43" s="2120"/>
      <c r="R43" s="2120"/>
      <c r="S43" s="2120"/>
      <c r="T43" s="2120"/>
      <c r="U43" s="2120"/>
      <c r="V43" s="2120"/>
      <c r="W43" s="2120"/>
      <c r="X43" s="2120"/>
      <c r="Y43" s="2120"/>
      <c r="Z43" s="2120"/>
      <c r="AA43" s="2120"/>
      <c r="AB43" s="2120"/>
      <c r="AC43" s="2120"/>
      <c r="AD43" s="2120"/>
      <c r="AE43" s="2120"/>
      <c r="AF43" s="2120"/>
      <c r="AG43" s="2120"/>
      <c r="AH43" s="2120"/>
      <c r="AI43" s="2120"/>
      <c r="AJ43" s="2120"/>
    </row>
    <row r="44" spans="1:36" s="2114" customFormat="1" x14ac:dyDescent="0.25">
      <c r="A44" s="1073"/>
      <c r="B44" s="3936" t="s">
        <v>1102</v>
      </c>
      <c r="C44" s="3924" t="s">
        <v>1727</v>
      </c>
      <c r="D44" s="3925"/>
      <c r="E44" s="2120"/>
      <c r="F44" s="2120"/>
      <c r="G44" s="2120"/>
      <c r="H44" s="2120"/>
      <c r="I44" s="2120"/>
      <c r="J44" s="2120"/>
      <c r="K44" s="2120"/>
      <c r="L44" s="2120"/>
      <c r="M44" s="2120"/>
      <c r="N44" s="2120"/>
      <c r="O44" s="2120"/>
      <c r="P44" s="2120"/>
      <c r="Q44" s="2120"/>
      <c r="R44" s="2120"/>
      <c r="S44" s="2120"/>
      <c r="T44" s="2120"/>
      <c r="U44" s="2120"/>
      <c r="V44" s="2120"/>
      <c r="W44" s="2120"/>
      <c r="X44" s="2120"/>
      <c r="Y44" s="2120"/>
      <c r="Z44" s="2120"/>
      <c r="AA44" s="2120"/>
      <c r="AB44" s="2120"/>
      <c r="AC44" s="2120"/>
      <c r="AD44" s="2120"/>
      <c r="AE44" s="2120"/>
      <c r="AF44" s="2120"/>
      <c r="AG44" s="2120"/>
      <c r="AH44" s="2120"/>
      <c r="AI44" s="2120"/>
      <c r="AJ44" s="2120"/>
    </row>
    <row r="45" spans="1:36" s="2114" customFormat="1" ht="72" customHeight="1" x14ac:dyDescent="0.25">
      <c r="A45" s="1073"/>
      <c r="B45" s="3923"/>
      <c r="C45" s="3933">
        <v>5</v>
      </c>
      <c r="D45" s="2664" t="s">
        <v>1728</v>
      </c>
      <c r="E45" s="2120" t="s">
        <v>750</v>
      </c>
      <c r="F45" s="2120"/>
      <c r="G45" s="2120"/>
      <c r="H45" s="2120"/>
      <c r="I45" s="2120"/>
      <c r="J45" s="2120"/>
      <c r="K45" s="2120"/>
      <c r="L45" s="2120"/>
      <c r="M45" s="2120"/>
      <c r="N45" s="2120"/>
      <c r="O45" s="2120"/>
      <c r="P45" s="2120"/>
      <c r="Q45" s="2120"/>
      <c r="R45" s="2120"/>
      <c r="S45" s="2120"/>
      <c r="T45" s="2120"/>
      <c r="U45" s="2120"/>
      <c r="V45" s="2120"/>
      <c r="W45" s="2120"/>
      <c r="X45" s="2120"/>
      <c r="Y45" s="2120"/>
      <c r="Z45" s="2120"/>
      <c r="AA45" s="2120"/>
      <c r="AB45" s="2120"/>
      <c r="AC45" s="2120"/>
      <c r="AD45" s="2120"/>
      <c r="AE45" s="2120"/>
      <c r="AF45" s="2120"/>
      <c r="AG45" s="2120"/>
      <c r="AH45" s="2120"/>
      <c r="AI45" s="2120"/>
      <c r="AJ45" s="2120"/>
    </row>
    <row r="46" spans="1:36" s="2114" customFormat="1" x14ac:dyDescent="0.25">
      <c r="A46" s="1073"/>
      <c r="B46" s="3923"/>
      <c r="C46" s="3934"/>
      <c r="D46" s="2662" t="s">
        <v>1729</v>
      </c>
      <c r="E46" s="2120"/>
      <c r="F46" s="2120"/>
      <c r="G46" s="2120"/>
      <c r="H46" s="2120"/>
      <c r="I46" s="2120"/>
      <c r="J46" s="2120"/>
      <c r="K46" s="2120"/>
      <c r="L46" s="2120"/>
      <c r="M46" s="2120"/>
      <c r="N46" s="2120"/>
      <c r="O46" s="2120"/>
      <c r="P46" s="2120"/>
      <c r="Q46" s="2120"/>
      <c r="R46" s="2120"/>
      <c r="S46" s="2120"/>
      <c r="T46" s="2120"/>
      <c r="U46" s="2120"/>
      <c r="V46" s="2120"/>
      <c r="W46" s="2120"/>
      <c r="X46" s="2120"/>
      <c r="Y46" s="2120"/>
      <c r="Z46" s="2120"/>
      <c r="AA46" s="2120"/>
      <c r="AB46" s="2120"/>
      <c r="AC46" s="2120"/>
      <c r="AD46" s="2120"/>
      <c r="AE46" s="2120"/>
      <c r="AF46" s="2120"/>
      <c r="AG46" s="2120"/>
      <c r="AH46" s="2120"/>
      <c r="AI46" s="2120"/>
      <c r="AJ46" s="2120"/>
    </row>
    <row r="47" spans="1:36" s="2114" customFormat="1" ht="39" x14ac:dyDescent="0.25">
      <c r="A47" s="1073"/>
      <c r="B47" s="3937"/>
      <c r="C47" s="3935"/>
      <c r="D47" s="2663" t="s">
        <v>1730</v>
      </c>
      <c r="E47" s="2120"/>
      <c r="F47" s="2120"/>
      <c r="G47" s="2120"/>
      <c r="H47" s="2120"/>
      <c r="I47" s="2120"/>
      <c r="J47" s="2120"/>
      <c r="K47" s="2120"/>
      <c r="L47" s="2120"/>
      <c r="M47" s="2120"/>
      <c r="N47" s="2120"/>
      <c r="O47" s="2120"/>
      <c r="P47" s="2120"/>
      <c r="Q47" s="2120"/>
      <c r="R47" s="2120"/>
      <c r="S47" s="2120"/>
      <c r="T47" s="2120"/>
      <c r="U47" s="2120"/>
      <c r="V47" s="2120"/>
      <c r="W47" s="2120"/>
      <c r="X47" s="2120"/>
      <c r="Y47" s="2120"/>
      <c r="Z47" s="2120"/>
      <c r="AA47" s="2120"/>
      <c r="AB47" s="2120"/>
      <c r="AC47" s="2120"/>
      <c r="AD47" s="2120"/>
      <c r="AE47" s="2120"/>
      <c r="AF47" s="2120"/>
      <c r="AG47" s="2120"/>
      <c r="AH47" s="2120"/>
      <c r="AI47" s="2120"/>
      <c r="AJ47" s="2120"/>
    </row>
    <row r="48" spans="1:36" s="2114" customFormat="1" x14ac:dyDescent="0.25">
      <c r="A48" s="1073"/>
      <c r="B48" s="3922" t="s">
        <v>1386</v>
      </c>
      <c r="C48" s="3924" t="s">
        <v>1103</v>
      </c>
      <c r="D48" s="3925"/>
      <c r="E48" s="2120"/>
      <c r="F48" s="2120"/>
      <c r="G48" s="2120"/>
      <c r="H48" s="2120"/>
      <c r="I48" s="2120"/>
      <c r="J48" s="2120"/>
      <c r="K48" s="2120"/>
      <c r="L48" s="2120"/>
      <c r="M48" s="2120"/>
      <c r="N48" s="2120"/>
      <c r="O48" s="2120"/>
      <c r="P48" s="2120"/>
      <c r="Q48" s="2120"/>
      <c r="R48" s="2120"/>
      <c r="S48" s="2120"/>
      <c r="T48" s="2120"/>
      <c r="U48" s="2120"/>
      <c r="V48" s="2120"/>
      <c r="W48" s="2120"/>
      <c r="X48" s="2120"/>
      <c r="Y48" s="2120"/>
      <c r="Z48" s="2120"/>
      <c r="AA48" s="2120"/>
      <c r="AB48" s="2120"/>
      <c r="AC48" s="2120"/>
      <c r="AD48" s="2120"/>
      <c r="AE48" s="2120"/>
      <c r="AF48" s="2120"/>
      <c r="AG48" s="2120"/>
      <c r="AH48" s="2120"/>
      <c r="AI48" s="2120"/>
      <c r="AJ48" s="2120"/>
    </row>
    <row r="49" spans="1:36" s="2114" customFormat="1" ht="70.5" customHeight="1" x14ac:dyDescent="0.25">
      <c r="A49" s="1073"/>
      <c r="B49" s="3923"/>
      <c r="C49" s="3933">
        <v>6</v>
      </c>
      <c r="D49" s="2119" t="s">
        <v>2050</v>
      </c>
      <c r="E49" s="2120"/>
      <c r="F49" s="2120"/>
      <c r="G49" s="2120"/>
      <c r="H49" s="2120"/>
      <c r="I49" s="2120"/>
      <c r="J49" s="2120"/>
      <c r="K49" s="2120"/>
      <c r="L49" s="2120"/>
      <c r="M49" s="2120"/>
      <c r="N49" s="2120"/>
      <c r="O49" s="2120"/>
      <c r="P49" s="2120"/>
      <c r="Q49" s="2120"/>
      <c r="R49" s="2120"/>
      <c r="S49" s="2120"/>
      <c r="T49" s="2120"/>
      <c r="U49" s="2120"/>
      <c r="V49" s="2120"/>
      <c r="W49" s="2120"/>
      <c r="X49" s="2120"/>
      <c r="Y49" s="2120"/>
      <c r="Z49" s="2120"/>
      <c r="AA49" s="2120"/>
      <c r="AB49" s="2120"/>
      <c r="AC49" s="2120"/>
      <c r="AD49" s="2120"/>
      <c r="AE49" s="2120"/>
      <c r="AF49" s="2120"/>
      <c r="AG49" s="2120"/>
      <c r="AH49" s="2120"/>
      <c r="AI49" s="2120"/>
      <c r="AJ49" s="2120"/>
    </row>
    <row r="50" spans="1:36" s="2114" customFormat="1" x14ac:dyDescent="0.25">
      <c r="A50" s="1073"/>
      <c r="B50" s="3923"/>
      <c r="C50" s="3934"/>
      <c r="D50" s="2116" t="s">
        <v>1385</v>
      </c>
      <c r="E50" s="2120"/>
      <c r="F50" s="2120"/>
      <c r="G50" s="2120"/>
      <c r="H50" s="2120"/>
      <c r="I50" s="2120"/>
      <c r="J50" s="2120"/>
      <c r="K50" s="2120"/>
      <c r="L50" s="2120"/>
      <c r="M50" s="2120"/>
      <c r="N50" s="2120"/>
      <c r="O50" s="2120"/>
      <c r="P50" s="2120"/>
      <c r="Q50" s="2120"/>
      <c r="R50" s="2120"/>
      <c r="S50" s="2120"/>
      <c r="T50" s="2120"/>
      <c r="U50" s="2120"/>
      <c r="V50" s="2120"/>
      <c r="W50" s="2120"/>
      <c r="X50" s="2120"/>
      <c r="Y50" s="2120"/>
      <c r="Z50" s="2120"/>
      <c r="AA50" s="2120"/>
      <c r="AB50" s="2120"/>
      <c r="AC50" s="2120"/>
      <c r="AD50" s="2120"/>
      <c r="AE50" s="2120"/>
      <c r="AF50" s="2120"/>
      <c r="AG50" s="2120"/>
      <c r="AH50" s="2120"/>
      <c r="AI50" s="2120"/>
      <c r="AJ50" s="2120"/>
    </row>
    <row r="51" spans="1:36" s="2114" customFormat="1" ht="43.5" customHeight="1" x14ac:dyDescent="0.25">
      <c r="A51" s="1073"/>
      <c r="B51" s="3923"/>
      <c r="C51" s="3934"/>
      <c r="D51" s="2117" t="s">
        <v>1737</v>
      </c>
      <c r="E51" s="2120"/>
      <c r="F51" s="2120"/>
      <c r="G51" s="2120"/>
      <c r="H51" s="2120"/>
      <c r="I51" s="2120"/>
      <c r="J51" s="2120"/>
      <c r="K51" s="2120"/>
      <c r="L51" s="2120"/>
      <c r="M51" s="2120"/>
      <c r="N51" s="2120"/>
      <c r="O51" s="2120"/>
      <c r="P51" s="2120"/>
      <c r="Q51" s="2120"/>
      <c r="R51" s="2120"/>
      <c r="S51" s="2120"/>
      <c r="T51" s="2120"/>
      <c r="U51" s="2120"/>
      <c r="V51" s="2120"/>
      <c r="W51" s="2120"/>
      <c r="X51" s="2120"/>
      <c r="Y51" s="2120"/>
      <c r="Z51" s="2120"/>
      <c r="AA51" s="2120"/>
      <c r="AB51" s="2120"/>
      <c r="AC51" s="2120"/>
      <c r="AD51" s="2120"/>
      <c r="AE51" s="2120"/>
      <c r="AF51" s="2120"/>
      <c r="AG51" s="2120"/>
      <c r="AH51" s="2120"/>
      <c r="AI51" s="2120"/>
      <c r="AJ51" s="2120"/>
    </row>
    <row r="52" spans="1:36" s="2114" customFormat="1" x14ac:dyDescent="0.25">
      <c r="A52" s="1073"/>
      <c r="B52" s="3923"/>
      <c r="C52" s="3934"/>
      <c r="D52" s="2117" t="s">
        <v>2051</v>
      </c>
      <c r="E52" s="2120"/>
      <c r="F52" s="2120"/>
      <c r="G52" s="2120"/>
      <c r="H52" s="2120"/>
      <c r="I52" s="2120"/>
      <c r="J52" s="2120"/>
      <c r="K52" s="2120"/>
      <c r="L52" s="2120"/>
      <c r="M52" s="2120"/>
      <c r="N52" s="2120"/>
      <c r="O52" s="2120"/>
      <c r="P52" s="2120"/>
      <c r="Q52" s="2120"/>
      <c r="R52" s="2120"/>
      <c r="S52" s="2120"/>
      <c r="T52" s="2120"/>
      <c r="U52" s="2120"/>
      <c r="V52" s="2120"/>
      <c r="W52" s="2120"/>
      <c r="X52" s="2120"/>
      <c r="Y52" s="2120"/>
      <c r="Z52" s="2120"/>
      <c r="AA52" s="2120"/>
      <c r="AB52" s="2120"/>
      <c r="AC52" s="2120"/>
      <c r="AD52" s="2120"/>
      <c r="AE52" s="2120"/>
      <c r="AF52" s="2120"/>
      <c r="AG52" s="2120"/>
      <c r="AH52" s="2120"/>
      <c r="AI52" s="2120"/>
      <c r="AJ52" s="2120"/>
    </row>
    <row r="53" spans="1:36" s="2114" customFormat="1" ht="39" x14ac:dyDescent="0.25">
      <c r="A53" s="1073"/>
      <c r="B53" s="3923"/>
      <c r="C53" s="3935"/>
      <c r="D53" s="2117" t="s">
        <v>2052</v>
      </c>
      <c r="E53" s="2120"/>
      <c r="F53" s="2120"/>
      <c r="G53" s="2120"/>
      <c r="H53" s="2120"/>
      <c r="I53" s="2120"/>
      <c r="J53" s="2120"/>
      <c r="K53" s="2120"/>
      <c r="L53" s="2120"/>
      <c r="M53" s="2120"/>
      <c r="N53" s="2120"/>
      <c r="O53" s="2120"/>
      <c r="P53" s="2120"/>
      <c r="Q53" s="2120"/>
      <c r="R53" s="2120"/>
      <c r="S53" s="2120"/>
      <c r="T53" s="2120"/>
      <c r="U53" s="2120"/>
      <c r="V53" s="2120"/>
      <c r="W53" s="2120"/>
      <c r="X53" s="2120"/>
      <c r="Y53" s="2120"/>
      <c r="Z53" s="2120"/>
      <c r="AA53" s="2120"/>
      <c r="AB53" s="2120"/>
      <c r="AC53" s="2120"/>
      <c r="AD53" s="2120"/>
      <c r="AE53" s="2120"/>
      <c r="AF53" s="2120"/>
      <c r="AG53" s="2120"/>
      <c r="AH53" s="2120"/>
      <c r="AI53" s="2120"/>
      <c r="AJ53" s="2120"/>
    </row>
    <row r="54" spans="1:36" s="2114" customFormat="1" ht="223.5" customHeight="1" x14ac:dyDescent="0.25">
      <c r="A54" s="1073"/>
      <c r="B54" s="3923"/>
      <c r="C54" s="3926" t="s">
        <v>1387</v>
      </c>
      <c r="D54" s="2119" t="s">
        <v>1388</v>
      </c>
      <c r="E54" s="2120"/>
      <c r="F54" s="2120"/>
      <c r="G54" s="2120"/>
      <c r="H54" s="2120"/>
      <c r="I54" s="2120"/>
      <c r="J54" s="2120"/>
      <c r="K54" s="2120"/>
      <c r="L54" s="2120"/>
      <c r="M54" s="2120"/>
      <c r="N54" s="2120"/>
      <c r="O54" s="2120"/>
      <c r="P54" s="2120"/>
      <c r="Q54" s="2120"/>
      <c r="R54" s="2120"/>
      <c r="S54" s="2120"/>
      <c r="T54" s="2120"/>
      <c r="U54" s="2120"/>
      <c r="V54" s="2120"/>
      <c r="W54" s="2120"/>
      <c r="X54" s="2120"/>
      <c r="Y54" s="2120"/>
      <c r="Z54" s="2120"/>
      <c r="AA54" s="2120"/>
      <c r="AB54" s="2120"/>
      <c r="AC54" s="2120"/>
      <c r="AD54" s="2120"/>
      <c r="AE54" s="2120"/>
      <c r="AF54" s="2120"/>
      <c r="AG54" s="2120"/>
      <c r="AH54" s="2120"/>
      <c r="AI54" s="2120"/>
      <c r="AJ54" s="2120"/>
    </row>
    <row r="55" spans="1:36" s="2114" customFormat="1" x14ac:dyDescent="0.25">
      <c r="A55" s="1073"/>
      <c r="B55" s="3923"/>
      <c r="C55" s="3927"/>
      <c r="D55" s="2116" t="s">
        <v>1385</v>
      </c>
      <c r="E55" s="2120"/>
      <c r="F55" s="2120"/>
      <c r="G55" s="2120"/>
      <c r="H55" s="2120"/>
      <c r="I55" s="2120"/>
      <c r="J55" s="2120"/>
      <c r="K55" s="2120"/>
      <c r="L55" s="2120"/>
      <c r="M55" s="2120"/>
      <c r="N55" s="2120"/>
      <c r="O55" s="2120"/>
      <c r="P55" s="2120"/>
      <c r="Q55" s="2120"/>
      <c r="R55" s="2120"/>
      <c r="S55" s="2120"/>
      <c r="T55" s="2120"/>
      <c r="U55" s="2120"/>
      <c r="V55" s="2120"/>
      <c r="W55" s="2120"/>
      <c r="X55" s="2120"/>
      <c r="Y55" s="2120"/>
      <c r="Z55" s="2120"/>
      <c r="AA55" s="2120"/>
      <c r="AB55" s="2120"/>
      <c r="AC55" s="2120"/>
      <c r="AD55" s="2120"/>
      <c r="AE55" s="2120"/>
      <c r="AF55" s="2120"/>
      <c r="AG55" s="2120"/>
      <c r="AH55" s="2120"/>
      <c r="AI55" s="2120"/>
      <c r="AJ55" s="2120"/>
    </row>
    <row r="56" spans="1:36" s="2114" customFormat="1" ht="26.25" x14ac:dyDescent="0.25">
      <c r="A56" s="1073"/>
      <c r="B56" s="3923"/>
      <c r="C56" s="3927"/>
      <c r="D56" s="2117" t="s">
        <v>1413</v>
      </c>
      <c r="E56" s="2120"/>
      <c r="F56" s="2120"/>
      <c r="G56" s="2120"/>
      <c r="H56" s="2120"/>
      <c r="I56" s="2120"/>
      <c r="J56" s="2120"/>
      <c r="K56" s="2120"/>
      <c r="L56" s="2120"/>
      <c r="M56" s="2120"/>
      <c r="N56" s="2120"/>
      <c r="O56" s="2120"/>
      <c r="P56" s="2120"/>
      <c r="Q56" s="2120"/>
      <c r="R56" s="2120"/>
      <c r="S56" s="2120"/>
      <c r="T56" s="2120"/>
      <c r="U56" s="2120"/>
      <c r="V56" s="2120"/>
      <c r="W56" s="2120"/>
      <c r="X56" s="2120"/>
      <c r="Y56" s="2120"/>
      <c r="Z56" s="2120"/>
      <c r="AA56" s="2120"/>
      <c r="AB56" s="2120"/>
      <c r="AC56" s="2120"/>
      <c r="AD56" s="2120"/>
      <c r="AE56" s="2120"/>
      <c r="AF56" s="2120"/>
      <c r="AG56" s="2120"/>
      <c r="AH56" s="2120"/>
      <c r="AI56" s="2120"/>
      <c r="AJ56" s="2120"/>
    </row>
    <row r="57" spans="1:36" s="2114" customFormat="1" ht="26.25" x14ac:dyDescent="0.25">
      <c r="A57" s="1073"/>
      <c r="B57" s="3923"/>
      <c r="C57" s="3928"/>
      <c r="D57" s="2117" t="s">
        <v>1738</v>
      </c>
      <c r="E57" s="2121"/>
      <c r="F57" s="2120"/>
      <c r="G57" s="2120"/>
      <c r="H57" s="2120"/>
      <c r="I57" s="2120"/>
      <c r="J57" s="2120"/>
      <c r="K57" s="2120"/>
      <c r="L57" s="2120"/>
      <c r="M57" s="2120"/>
      <c r="N57" s="2120"/>
      <c r="O57" s="2120"/>
      <c r="P57" s="2120"/>
      <c r="Q57" s="2120"/>
      <c r="R57" s="2120"/>
      <c r="S57" s="2120"/>
      <c r="T57" s="2120"/>
      <c r="U57" s="2120"/>
      <c r="V57" s="2120"/>
      <c r="W57" s="2120"/>
      <c r="X57" s="2120"/>
      <c r="Y57" s="2120"/>
      <c r="Z57" s="2120"/>
      <c r="AA57" s="2120"/>
      <c r="AB57" s="2120"/>
      <c r="AC57" s="2120"/>
      <c r="AD57" s="2120"/>
      <c r="AE57" s="2120"/>
      <c r="AF57" s="2120"/>
      <c r="AG57" s="2120"/>
      <c r="AH57" s="2120"/>
      <c r="AI57" s="2120"/>
      <c r="AJ57" s="2120"/>
    </row>
    <row r="58" spans="1:36" s="2114" customFormat="1" x14ac:dyDescent="0.25">
      <c r="A58" s="1073"/>
      <c r="B58" s="3922" t="s">
        <v>1422</v>
      </c>
      <c r="C58" s="3924" t="s">
        <v>1104</v>
      </c>
      <c r="D58" s="3925"/>
      <c r="E58" s="2120"/>
      <c r="F58" s="2120"/>
      <c r="G58" s="2120"/>
      <c r="H58" s="2120"/>
      <c r="I58" s="2120"/>
      <c r="J58" s="2120"/>
      <c r="K58" s="2120"/>
      <c r="L58" s="2120"/>
      <c r="M58" s="2120"/>
      <c r="N58" s="2120"/>
      <c r="O58" s="2120"/>
      <c r="P58" s="2120"/>
      <c r="Q58" s="2120"/>
      <c r="R58" s="2120"/>
      <c r="S58" s="2120"/>
      <c r="T58" s="2120"/>
      <c r="U58" s="2120"/>
      <c r="V58" s="2120"/>
      <c r="W58" s="2120"/>
      <c r="X58" s="2120"/>
      <c r="Y58" s="2120"/>
      <c r="Z58" s="2120"/>
      <c r="AA58" s="2120"/>
      <c r="AB58" s="2120"/>
      <c r="AC58" s="2120"/>
      <c r="AD58" s="2120"/>
      <c r="AE58" s="2120"/>
      <c r="AF58" s="2120"/>
      <c r="AG58" s="2120"/>
      <c r="AH58" s="2120"/>
      <c r="AI58" s="2120"/>
      <c r="AJ58" s="2120"/>
    </row>
    <row r="59" spans="1:36" s="2114" customFormat="1" ht="60.75" customHeight="1" x14ac:dyDescent="0.25">
      <c r="A59" s="1073"/>
      <c r="B59" s="3923"/>
      <c r="C59" s="2319">
        <v>7</v>
      </c>
      <c r="D59" s="1477" t="s">
        <v>1740</v>
      </c>
      <c r="E59" s="2120"/>
      <c r="F59" s="2120"/>
      <c r="G59" s="2120"/>
      <c r="H59" s="2120"/>
      <c r="I59" s="2120"/>
      <c r="J59" s="2120"/>
      <c r="K59" s="2120"/>
      <c r="L59" s="2120"/>
      <c r="M59" s="2120"/>
      <c r="N59" s="2120"/>
      <c r="O59" s="2120"/>
      <c r="P59" s="2120"/>
      <c r="Q59" s="2120"/>
      <c r="R59" s="2120"/>
      <c r="S59" s="2120"/>
      <c r="T59" s="2120"/>
      <c r="U59" s="2120"/>
      <c r="V59" s="2120"/>
      <c r="W59" s="2120"/>
      <c r="X59" s="2120"/>
      <c r="Y59" s="2120"/>
      <c r="Z59" s="2120"/>
      <c r="AA59" s="2120"/>
      <c r="AB59" s="2120"/>
      <c r="AC59" s="2120"/>
      <c r="AD59" s="2120"/>
      <c r="AE59" s="2120"/>
      <c r="AF59" s="2120"/>
      <c r="AG59" s="2120"/>
      <c r="AH59" s="2120"/>
      <c r="AI59" s="2120"/>
      <c r="AJ59" s="2120"/>
    </row>
    <row r="60" spans="1:36" s="2114" customFormat="1" ht="51.75" x14ac:dyDescent="0.25">
      <c r="A60" s="1073"/>
      <c r="B60" s="3923"/>
      <c r="C60" s="2317" t="s">
        <v>1105</v>
      </c>
      <c r="D60" s="1477" t="s">
        <v>1503</v>
      </c>
      <c r="E60" s="2120"/>
      <c r="F60" s="2120"/>
      <c r="G60" s="2120"/>
      <c r="H60" s="2120"/>
      <c r="I60" s="2120"/>
      <c r="J60" s="2120"/>
      <c r="K60" s="2120"/>
      <c r="L60" s="2120"/>
      <c r="M60" s="2120"/>
      <c r="N60" s="2120"/>
      <c r="O60" s="2120"/>
      <c r="P60" s="2120"/>
      <c r="Q60" s="2120"/>
      <c r="R60" s="2120"/>
      <c r="S60" s="2120"/>
      <c r="T60" s="2120"/>
      <c r="U60" s="2120"/>
      <c r="V60" s="2120"/>
      <c r="W60" s="2120"/>
      <c r="X60" s="2120"/>
      <c r="Y60" s="2120"/>
      <c r="Z60" s="2120"/>
      <c r="AA60" s="2120"/>
      <c r="AB60" s="2120"/>
      <c r="AC60" s="2120"/>
      <c r="AD60" s="2120"/>
      <c r="AE60" s="2120"/>
      <c r="AF60" s="2120"/>
      <c r="AG60" s="2120"/>
      <c r="AH60" s="2120"/>
      <c r="AI60" s="2120"/>
      <c r="AJ60" s="2120"/>
    </row>
    <row r="61" spans="1:36" s="2114" customFormat="1" ht="26.25" x14ac:dyDescent="0.25">
      <c r="A61" s="1073"/>
      <c r="B61" s="3923"/>
      <c r="C61" s="2317" t="s">
        <v>1106</v>
      </c>
      <c r="D61" s="1477" t="s">
        <v>1397</v>
      </c>
      <c r="E61" s="2120"/>
      <c r="F61" s="2120"/>
      <c r="G61" s="2120"/>
      <c r="H61" s="2120"/>
      <c r="I61" s="2120"/>
      <c r="J61" s="2120"/>
      <c r="K61" s="2120"/>
      <c r="L61" s="2120"/>
      <c r="M61" s="2120"/>
      <c r="N61" s="2120"/>
      <c r="O61" s="2120"/>
      <c r="P61" s="2120"/>
      <c r="Q61" s="2120"/>
      <c r="R61" s="2120"/>
      <c r="S61" s="2120"/>
      <c r="T61" s="2120"/>
      <c r="U61" s="2120"/>
      <c r="V61" s="2120"/>
      <c r="W61" s="2120"/>
      <c r="X61" s="2120"/>
      <c r="Y61" s="2120"/>
      <c r="Z61" s="2120"/>
      <c r="AA61" s="2120"/>
      <c r="AB61" s="2120"/>
      <c r="AC61" s="2120"/>
      <c r="AD61" s="2120"/>
      <c r="AE61" s="2120"/>
      <c r="AF61" s="2120"/>
      <c r="AG61" s="2120"/>
      <c r="AH61" s="2120"/>
      <c r="AI61" s="2120"/>
      <c r="AJ61" s="2120"/>
    </row>
    <row r="62" spans="1:36" s="2114" customFormat="1" ht="30" customHeight="1" x14ac:dyDescent="0.25">
      <c r="A62" s="1073"/>
      <c r="B62" s="3923"/>
      <c r="C62" s="2317" t="s">
        <v>1107</v>
      </c>
      <c r="D62" s="1477" t="s">
        <v>1433</v>
      </c>
      <c r="E62" s="2120"/>
      <c r="F62" s="2120"/>
      <c r="G62" s="2120"/>
      <c r="H62" s="2120"/>
      <c r="I62" s="2120"/>
      <c r="J62" s="2120"/>
      <c r="K62" s="2120"/>
      <c r="L62" s="2120"/>
      <c r="M62" s="2120"/>
      <c r="N62" s="2120"/>
      <c r="O62" s="2120"/>
      <c r="P62" s="2120"/>
      <c r="Q62" s="2120"/>
      <c r="R62" s="2120"/>
      <c r="S62" s="2120"/>
      <c r="T62" s="2120"/>
      <c r="U62" s="2120"/>
      <c r="V62" s="2120"/>
      <c r="W62" s="2120"/>
      <c r="X62" s="2120"/>
      <c r="Y62" s="2120"/>
      <c r="Z62" s="2120"/>
      <c r="AA62" s="2120"/>
      <c r="AB62" s="2120"/>
      <c r="AC62" s="2120"/>
      <c r="AD62" s="2120"/>
      <c r="AE62" s="2120"/>
      <c r="AF62" s="2120"/>
      <c r="AG62" s="2120"/>
      <c r="AH62" s="2120"/>
      <c r="AI62" s="2120"/>
      <c r="AJ62" s="2120"/>
    </row>
    <row r="63" spans="1:36" s="2114" customFormat="1" ht="77.25" x14ac:dyDescent="0.25">
      <c r="A63" s="1073"/>
      <c r="B63" s="3923"/>
      <c r="C63" s="2317" t="s">
        <v>1108</v>
      </c>
      <c r="D63" s="2104" t="s">
        <v>1741</v>
      </c>
      <c r="E63" s="2120"/>
      <c r="F63" s="2120"/>
      <c r="G63" s="2120"/>
      <c r="H63" s="2120"/>
      <c r="I63" s="2120"/>
      <c r="J63" s="2120"/>
      <c r="K63" s="2120"/>
      <c r="L63" s="2120"/>
      <c r="M63" s="2120"/>
      <c r="N63" s="2120"/>
      <c r="O63" s="2120"/>
      <c r="P63" s="2120"/>
      <c r="Q63" s="2120"/>
      <c r="R63" s="2120"/>
      <c r="S63" s="2120"/>
      <c r="T63" s="2120"/>
      <c r="U63" s="2120"/>
      <c r="V63" s="2120"/>
      <c r="W63" s="2120"/>
      <c r="X63" s="2120"/>
      <c r="Y63" s="2120"/>
      <c r="Z63" s="2120"/>
      <c r="AA63" s="2120"/>
      <c r="AB63" s="2120"/>
      <c r="AC63" s="2120"/>
      <c r="AD63" s="2120"/>
      <c r="AE63" s="2120"/>
      <c r="AF63" s="2120"/>
      <c r="AG63" s="2120"/>
      <c r="AH63" s="2120"/>
      <c r="AI63" s="2120"/>
      <c r="AJ63" s="2120"/>
    </row>
    <row r="64" spans="1:36" s="2114" customFormat="1" x14ac:dyDescent="0.25">
      <c r="A64" s="1073"/>
      <c r="B64" s="3923"/>
      <c r="C64" s="2317" t="s">
        <v>1109</v>
      </c>
      <c r="D64" s="1477" t="s">
        <v>1396</v>
      </c>
      <c r="E64" s="2121"/>
      <c r="F64" s="2120"/>
      <c r="G64" s="2120"/>
      <c r="H64" s="2120"/>
      <c r="I64" s="2120"/>
      <c r="J64" s="2120"/>
      <c r="K64" s="2120"/>
      <c r="L64" s="2120"/>
      <c r="M64" s="2120"/>
      <c r="N64" s="2120"/>
      <c r="O64" s="2120"/>
      <c r="P64" s="2120"/>
      <c r="Q64" s="2120"/>
      <c r="R64" s="2120"/>
      <c r="S64" s="2120"/>
      <c r="T64" s="2120"/>
      <c r="U64" s="2120"/>
      <c r="V64" s="2120"/>
      <c r="W64" s="2120"/>
      <c r="X64" s="2120"/>
      <c r="Y64" s="2120"/>
      <c r="Z64" s="2120"/>
      <c r="AA64" s="2120"/>
      <c r="AB64" s="2120"/>
      <c r="AC64" s="2120"/>
      <c r="AD64" s="2120"/>
      <c r="AE64" s="2120"/>
      <c r="AF64" s="2120"/>
      <c r="AG64" s="2120"/>
      <c r="AH64" s="2120"/>
      <c r="AI64" s="2120"/>
      <c r="AJ64" s="2120"/>
    </row>
    <row r="65" spans="1:36" s="2114" customFormat="1" ht="39" x14ac:dyDescent="0.25">
      <c r="A65" s="1073"/>
      <c r="B65" s="3923"/>
      <c r="C65" s="2317" t="s">
        <v>1110</v>
      </c>
      <c r="D65" s="1477" t="s">
        <v>1504</v>
      </c>
      <c r="E65" s="2120"/>
      <c r="F65" s="2120"/>
      <c r="G65" s="2120"/>
      <c r="H65" s="2120"/>
      <c r="I65" s="2120"/>
      <c r="J65" s="2120"/>
      <c r="K65" s="2120"/>
      <c r="L65" s="2120"/>
      <c r="M65" s="2120"/>
      <c r="N65" s="2120"/>
      <c r="O65" s="2120"/>
      <c r="P65" s="2120"/>
      <c r="Q65" s="2120"/>
      <c r="R65" s="2120"/>
      <c r="S65" s="2120"/>
      <c r="T65" s="2120"/>
      <c r="U65" s="2120"/>
      <c r="V65" s="2120"/>
      <c r="W65" s="2120"/>
      <c r="X65" s="2120"/>
      <c r="Y65" s="2120"/>
      <c r="Z65" s="2120"/>
      <c r="AA65" s="2120"/>
      <c r="AB65" s="2120"/>
      <c r="AC65" s="2120"/>
      <c r="AD65" s="2120"/>
      <c r="AE65" s="2120"/>
      <c r="AF65" s="2120"/>
      <c r="AG65" s="2120"/>
      <c r="AH65" s="2120"/>
      <c r="AI65" s="2120"/>
      <c r="AJ65" s="2120"/>
    </row>
    <row r="66" spans="1:36" s="2114" customFormat="1" x14ac:dyDescent="0.25">
      <c r="A66" s="1073"/>
      <c r="B66" s="3923"/>
      <c r="C66" s="2317" t="s">
        <v>1111</v>
      </c>
      <c r="D66" s="1477" t="s">
        <v>1389</v>
      </c>
      <c r="E66" s="2121"/>
      <c r="F66" s="2120"/>
      <c r="G66" s="2120"/>
      <c r="H66" s="2120"/>
      <c r="I66" s="2120"/>
      <c r="J66" s="2120"/>
      <c r="K66" s="2120"/>
      <c r="L66" s="2120"/>
      <c r="M66" s="2120"/>
      <c r="N66" s="2120"/>
      <c r="O66" s="2120"/>
      <c r="P66" s="2120"/>
      <c r="Q66" s="2120"/>
      <c r="R66" s="2120"/>
      <c r="S66" s="2120"/>
      <c r="T66" s="2120"/>
      <c r="U66" s="2120"/>
      <c r="V66" s="2120"/>
      <c r="W66" s="2120"/>
      <c r="X66" s="2120"/>
      <c r="Y66" s="2120"/>
      <c r="Z66" s="2120"/>
      <c r="AA66" s="2120"/>
      <c r="AB66" s="2120"/>
      <c r="AC66" s="2120"/>
      <c r="AD66" s="2120"/>
      <c r="AE66" s="2120"/>
      <c r="AF66" s="2120"/>
      <c r="AG66" s="2120"/>
      <c r="AH66" s="2120"/>
      <c r="AI66" s="2120"/>
      <c r="AJ66" s="2120"/>
    </row>
    <row r="67" spans="1:36" s="2114" customFormat="1" x14ac:dyDescent="0.25">
      <c r="A67" s="1073"/>
      <c r="B67" s="3923"/>
      <c r="C67" s="2317" t="s">
        <v>1112</v>
      </c>
      <c r="D67" s="1477" t="s">
        <v>1390</v>
      </c>
      <c r="E67" s="2121"/>
      <c r="F67" s="2120"/>
      <c r="G67" s="2120"/>
      <c r="H67" s="2120"/>
      <c r="I67" s="2120"/>
      <c r="J67" s="2120"/>
      <c r="K67" s="2120"/>
      <c r="L67" s="2120"/>
      <c r="M67" s="2120"/>
      <c r="N67" s="2120"/>
      <c r="O67" s="2120"/>
      <c r="P67" s="2120"/>
      <c r="Q67" s="2120"/>
      <c r="R67" s="2120"/>
      <c r="S67" s="2120"/>
      <c r="T67" s="2120"/>
      <c r="U67" s="2120"/>
      <c r="V67" s="2120"/>
      <c r="W67" s="2120"/>
      <c r="X67" s="2120"/>
      <c r="Y67" s="2120"/>
      <c r="Z67" s="2120"/>
      <c r="AA67" s="2120"/>
      <c r="AB67" s="2120"/>
      <c r="AC67" s="2120"/>
      <c r="AD67" s="2120"/>
      <c r="AE67" s="2120"/>
      <c r="AF67" s="2120"/>
      <c r="AG67" s="2120"/>
      <c r="AH67" s="2120"/>
      <c r="AI67" s="2120"/>
      <c r="AJ67" s="2120"/>
    </row>
    <row r="68" spans="1:36" s="2114" customFormat="1" ht="39" x14ac:dyDescent="0.25">
      <c r="A68" s="1073"/>
      <c r="B68" s="3923"/>
      <c r="C68" s="2317" t="s">
        <v>1113</v>
      </c>
      <c r="D68" s="1477" t="s">
        <v>1398</v>
      </c>
      <c r="E68" s="2121"/>
      <c r="F68" s="2120"/>
      <c r="G68" s="2120"/>
      <c r="H68" s="2120"/>
      <c r="I68" s="2120"/>
      <c r="J68" s="2120"/>
      <c r="K68" s="2120"/>
      <c r="L68" s="2120"/>
      <c r="M68" s="2120"/>
      <c r="N68" s="2120"/>
      <c r="O68" s="2120"/>
      <c r="P68" s="2120"/>
      <c r="Q68" s="2120"/>
      <c r="R68" s="2120"/>
      <c r="S68" s="2120"/>
      <c r="T68" s="2120"/>
      <c r="U68" s="2120"/>
      <c r="V68" s="2120"/>
      <c r="W68" s="2120"/>
      <c r="X68" s="2120"/>
      <c r="Y68" s="2120"/>
      <c r="Z68" s="2120"/>
      <c r="AA68" s="2120"/>
      <c r="AB68" s="2120"/>
      <c r="AC68" s="2120"/>
      <c r="AD68" s="2120"/>
      <c r="AE68" s="2120"/>
      <c r="AF68" s="2120"/>
      <c r="AG68" s="2120"/>
      <c r="AH68" s="2120"/>
      <c r="AI68" s="2120"/>
      <c r="AJ68" s="2120"/>
    </row>
    <row r="69" spans="1:36" s="2114" customFormat="1" ht="51.75" x14ac:dyDescent="0.25">
      <c r="A69" s="1073"/>
      <c r="B69" s="3923"/>
      <c r="C69" s="2317" t="s">
        <v>1114</v>
      </c>
      <c r="D69" s="1477" t="s">
        <v>1505</v>
      </c>
      <c r="E69" s="2120"/>
      <c r="F69" s="2120"/>
      <c r="G69" s="2120"/>
      <c r="H69" s="2120"/>
      <c r="I69" s="2120"/>
      <c r="J69" s="2120"/>
      <c r="K69" s="2120"/>
      <c r="L69" s="2120"/>
      <c r="M69" s="2120"/>
      <c r="N69" s="2120"/>
      <c r="O69" s="2120"/>
      <c r="P69" s="2120"/>
      <c r="Q69" s="2120"/>
      <c r="R69" s="2120"/>
      <c r="S69" s="2120"/>
      <c r="T69" s="2120"/>
      <c r="U69" s="2120"/>
      <c r="V69" s="2120"/>
      <c r="W69" s="2120"/>
      <c r="X69" s="2120"/>
      <c r="Y69" s="2120"/>
      <c r="Z69" s="2120"/>
      <c r="AA69" s="2120"/>
      <c r="AB69" s="2120"/>
      <c r="AC69" s="2120"/>
      <c r="AD69" s="2120"/>
      <c r="AE69" s="2120"/>
      <c r="AF69" s="2120"/>
      <c r="AG69" s="2120"/>
      <c r="AH69" s="2120"/>
      <c r="AI69" s="2120"/>
      <c r="AJ69" s="2120"/>
    </row>
    <row r="70" spans="1:36" s="2114" customFormat="1" ht="54.95" customHeight="1" x14ac:dyDescent="0.25">
      <c r="A70" s="1073"/>
      <c r="B70" s="3923"/>
      <c r="C70" s="2317" t="s">
        <v>1115</v>
      </c>
      <c r="D70" s="1477" t="s">
        <v>1506</v>
      </c>
      <c r="E70" s="2120"/>
      <c r="F70" s="2120"/>
      <c r="G70" s="2120"/>
      <c r="H70" s="2120"/>
      <c r="I70" s="2120"/>
      <c r="J70" s="2120"/>
      <c r="K70" s="2120"/>
      <c r="L70" s="2120"/>
      <c r="M70" s="2120"/>
      <c r="N70" s="2120"/>
      <c r="O70" s="2120"/>
      <c r="P70" s="2120"/>
      <c r="Q70" s="2120"/>
      <c r="R70" s="2120"/>
      <c r="S70" s="2120"/>
      <c r="T70" s="2120"/>
      <c r="U70" s="2120"/>
      <c r="V70" s="2120"/>
      <c r="W70" s="2120"/>
      <c r="X70" s="2120"/>
      <c r="Y70" s="2120"/>
      <c r="Z70" s="2120"/>
      <c r="AA70" s="2120"/>
      <c r="AB70" s="2120"/>
      <c r="AC70" s="2120"/>
      <c r="AD70" s="2120"/>
      <c r="AE70" s="2120"/>
      <c r="AF70" s="2120"/>
      <c r="AG70" s="2120"/>
      <c r="AH70" s="2120"/>
      <c r="AI70" s="2120"/>
      <c r="AJ70" s="2120"/>
    </row>
    <row r="71" spans="1:36" s="2114" customFormat="1" ht="26.25" x14ac:dyDescent="0.25">
      <c r="A71" s="1073"/>
      <c r="B71" s="3923"/>
      <c r="C71" s="2317" t="s">
        <v>1391</v>
      </c>
      <c r="D71" s="1477" t="s">
        <v>1507</v>
      </c>
      <c r="E71" s="2120"/>
      <c r="F71" s="2120"/>
      <c r="G71" s="2120"/>
      <c r="H71" s="2120"/>
      <c r="I71" s="2120"/>
      <c r="J71" s="2120"/>
      <c r="K71" s="2120"/>
      <c r="L71" s="2120"/>
      <c r="M71" s="2120"/>
      <c r="N71" s="2120"/>
      <c r="O71" s="2120"/>
      <c r="P71" s="2120"/>
      <c r="Q71" s="2120"/>
      <c r="R71" s="2120"/>
      <c r="S71" s="2120"/>
      <c r="T71" s="2120"/>
      <c r="U71" s="2120"/>
      <c r="V71" s="2120"/>
      <c r="W71" s="2120"/>
      <c r="X71" s="2120"/>
      <c r="Y71" s="2120"/>
      <c r="Z71" s="2120"/>
      <c r="AA71" s="2120"/>
      <c r="AB71" s="2120"/>
      <c r="AC71" s="2120"/>
      <c r="AD71" s="2120"/>
      <c r="AE71" s="2120"/>
      <c r="AF71" s="2120"/>
      <c r="AG71" s="2120"/>
      <c r="AH71" s="2120"/>
      <c r="AI71" s="2120"/>
      <c r="AJ71" s="2120"/>
    </row>
    <row r="72" spans="1:36" s="2114" customFormat="1" ht="26.25" x14ac:dyDescent="0.25">
      <c r="A72" s="1073"/>
      <c r="B72" s="3923"/>
      <c r="C72" s="2317" t="s">
        <v>1392</v>
      </c>
      <c r="D72" s="1477" t="s">
        <v>1508</v>
      </c>
      <c r="E72" s="2120"/>
      <c r="F72" s="2120"/>
      <c r="G72" s="2120"/>
      <c r="H72" s="2120"/>
      <c r="I72" s="2120"/>
      <c r="J72" s="2120"/>
      <c r="K72" s="2120"/>
      <c r="L72" s="2120"/>
      <c r="M72" s="2120"/>
      <c r="N72" s="2120"/>
      <c r="O72" s="2120"/>
      <c r="P72" s="2120"/>
      <c r="Q72" s="2120"/>
      <c r="R72" s="2120"/>
      <c r="S72" s="2120"/>
      <c r="T72" s="2120"/>
      <c r="U72" s="2120"/>
      <c r="V72" s="2120"/>
      <c r="W72" s="2120"/>
      <c r="X72" s="2120"/>
      <c r="Y72" s="2120"/>
      <c r="Z72" s="2120"/>
      <c r="AA72" s="2120"/>
      <c r="AB72" s="2120"/>
      <c r="AC72" s="2120"/>
      <c r="AD72" s="2120"/>
      <c r="AE72" s="2120"/>
      <c r="AF72" s="2120"/>
      <c r="AG72" s="2120"/>
      <c r="AH72" s="2120"/>
      <c r="AI72" s="2120"/>
      <c r="AJ72" s="2120"/>
    </row>
    <row r="73" spans="1:36" s="2114" customFormat="1" ht="39" x14ac:dyDescent="0.25">
      <c r="A73" s="1073"/>
      <c r="B73" s="3923"/>
      <c r="C73" s="2317" t="s">
        <v>1393</v>
      </c>
      <c r="D73" s="1477" t="s">
        <v>1509</v>
      </c>
      <c r="E73" s="2120"/>
      <c r="F73" s="2120"/>
      <c r="G73" s="2120"/>
      <c r="H73" s="2120"/>
      <c r="I73" s="2120"/>
      <c r="J73" s="2120"/>
      <c r="K73" s="2120"/>
      <c r="L73" s="2120"/>
      <c r="M73" s="2120"/>
      <c r="N73" s="2120"/>
      <c r="O73" s="2120"/>
      <c r="P73" s="2120"/>
      <c r="Q73" s="2120"/>
      <c r="R73" s="2120"/>
      <c r="S73" s="2120"/>
      <c r="T73" s="2120"/>
      <c r="U73" s="2120"/>
      <c r="V73" s="2120"/>
      <c r="W73" s="2120"/>
      <c r="X73" s="2120"/>
      <c r="Y73" s="2120"/>
      <c r="Z73" s="2120"/>
      <c r="AA73" s="2120"/>
      <c r="AB73" s="2120"/>
      <c r="AC73" s="2120"/>
      <c r="AD73" s="2120"/>
      <c r="AE73" s="2120"/>
      <c r="AF73" s="2120"/>
      <c r="AG73" s="2120"/>
      <c r="AH73" s="2120"/>
      <c r="AI73" s="2120"/>
      <c r="AJ73" s="2120"/>
    </row>
    <row r="74" spans="1:36" s="2114" customFormat="1" x14ac:dyDescent="0.25">
      <c r="A74" s="1073"/>
      <c r="B74" s="3944"/>
      <c r="C74" s="2320" t="s">
        <v>1423</v>
      </c>
      <c r="D74" s="1477" t="s">
        <v>1420</v>
      </c>
      <c r="E74" s="2120"/>
      <c r="F74" s="2120"/>
      <c r="G74" s="2120"/>
      <c r="H74" s="2120"/>
      <c r="I74" s="2120"/>
      <c r="J74" s="2120"/>
      <c r="K74" s="2120"/>
      <c r="L74" s="2120"/>
      <c r="M74" s="2120"/>
      <c r="N74" s="2120"/>
      <c r="O74" s="2120"/>
      <c r="P74" s="2120"/>
      <c r="Q74" s="2120"/>
      <c r="R74" s="2120"/>
      <c r="S74" s="2120"/>
      <c r="T74" s="2120"/>
      <c r="U74" s="2120"/>
      <c r="V74" s="2120"/>
      <c r="W74" s="2120"/>
      <c r="X74" s="2120"/>
      <c r="Y74" s="2120"/>
      <c r="Z74" s="2120"/>
      <c r="AA74" s="2120"/>
      <c r="AB74" s="2120"/>
      <c r="AC74" s="2120"/>
      <c r="AD74" s="2120"/>
      <c r="AE74" s="2120"/>
      <c r="AF74" s="2120"/>
      <c r="AG74" s="2120"/>
      <c r="AH74" s="2120"/>
      <c r="AI74" s="2120"/>
      <c r="AJ74" s="2120"/>
    </row>
    <row r="75" spans="1:36" s="2114" customFormat="1" x14ac:dyDescent="0.25">
      <c r="A75" s="2120"/>
      <c r="B75" s="3945" t="s">
        <v>1752</v>
      </c>
      <c r="C75" s="3938" t="s">
        <v>1414</v>
      </c>
      <c r="D75" s="3925"/>
      <c r="E75" s="2122"/>
      <c r="F75" s="2120"/>
      <c r="G75" s="2120"/>
      <c r="H75" s="2120"/>
      <c r="I75" s="2120"/>
      <c r="J75" s="2120"/>
      <c r="K75" s="2120"/>
      <c r="L75" s="2120"/>
      <c r="M75" s="2120"/>
      <c r="N75" s="2120"/>
      <c r="O75" s="2120"/>
      <c r="P75" s="2120"/>
      <c r="Q75" s="2120"/>
      <c r="R75" s="2120"/>
      <c r="S75" s="2120"/>
      <c r="T75" s="2120"/>
      <c r="U75" s="2120"/>
      <c r="V75" s="2120"/>
      <c r="W75" s="2120"/>
      <c r="X75" s="2120"/>
      <c r="Y75" s="2120"/>
      <c r="Z75" s="2120"/>
      <c r="AA75" s="2120"/>
      <c r="AB75" s="2120"/>
      <c r="AC75" s="2120"/>
      <c r="AD75" s="2120"/>
      <c r="AE75" s="2120"/>
      <c r="AF75" s="2120"/>
      <c r="AG75" s="2120"/>
      <c r="AH75" s="2120"/>
      <c r="AI75" s="2120"/>
      <c r="AJ75" s="2120"/>
    </row>
    <row r="76" spans="1:36" s="2114" customFormat="1" ht="87.75" customHeight="1" x14ac:dyDescent="0.25">
      <c r="A76" s="2120"/>
      <c r="B76" s="3940"/>
      <c r="C76" s="2115" t="s">
        <v>1116</v>
      </c>
      <c r="D76" s="2110" t="s">
        <v>1743</v>
      </c>
      <c r="E76" s="2122"/>
      <c r="F76" s="2120"/>
      <c r="G76" s="2120"/>
      <c r="H76" s="2120"/>
      <c r="I76" s="2120"/>
      <c r="J76" s="2120"/>
      <c r="K76" s="2120"/>
      <c r="L76" s="2120"/>
      <c r="M76" s="2120"/>
      <c r="N76" s="2120"/>
      <c r="O76" s="2120"/>
      <c r="P76" s="2120"/>
      <c r="Q76" s="2120"/>
      <c r="R76" s="2120"/>
      <c r="S76" s="2120"/>
      <c r="T76" s="2120"/>
      <c r="U76" s="2120"/>
      <c r="V76" s="2120"/>
      <c r="W76" s="2120"/>
      <c r="X76" s="2120"/>
      <c r="Y76" s="2120"/>
      <c r="Z76" s="2120"/>
      <c r="AA76" s="2120"/>
      <c r="AB76" s="2120"/>
      <c r="AC76" s="2120"/>
      <c r="AD76" s="2120"/>
      <c r="AE76" s="2120"/>
      <c r="AF76" s="2120"/>
      <c r="AG76" s="2120"/>
      <c r="AH76" s="2120"/>
      <c r="AI76" s="2120"/>
      <c r="AJ76" s="2120"/>
    </row>
    <row r="77" spans="1:36" s="2114" customFormat="1" ht="76.5" x14ac:dyDescent="0.25">
      <c r="A77" s="2120"/>
      <c r="B77" s="3940"/>
      <c r="C77" s="2115" t="s">
        <v>1117</v>
      </c>
      <c r="D77" s="2110" t="s">
        <v>1353</v>
      </c>
      <c r="E77" s="2122"/>
      <c r="F77" s="2120"/>
      <c r="G77" s="2120"/>
      <c r="H77" s="2120"/>
      <c r="I77" s="2120"/>
      <c r="J77" s="2120"/>
      <c r="K77" s="2120"/>
      <c r="L77" s="2120"/>
      <c r="M77" s="2120"/>
      <c r="N77" s="2120"/>
      <c r="O77" s="2120"/>
      <c r="P77" s="2120"/>
      <c r="Q77" s="2120"/>
      <c r="R77" s="2120"/>
      <c r="S77" s="2120"/>
      <c r="T77" s="2120"/>
      <c r="U77" s="2120"/>
      <c r="V77" s="2120"/>
      <c r="W77" s="2120"/>
      <c r="X77" s="2120"/>
      <c r="Y77" s="2120"/>
      <c r="Z77" s="2120"/>
      <c r="AA77" s="2120"/>
      <c r="AB77" s="2120"/>
      <c r="AC77" s="2120"/>
      <c r="AD77" s="2120"/>
      <c r="AE77" s="2120"/>
      <c r="AF77" s="2120"/>
      <c r="AG77" s="2120"/>
      <c r="AH77" s="2120"/>
      <c r="AI77" s="2120"/>
      <c r="AJ77" s="2120"/>
    </row>
    <row r="78" spans="1:36" s="2114" customFormat="1" ht="38.25" x14ac:dyDescent="0.25">
      <c r="A78" s="2120"/>
      <c r="B78" s="3946"/>
      <c r="C78" s="2115" t="s">
        <v>1742</v>
      </c>
      <c r="D78" s="2685" t="s">
        <v>1749</v>
      </c>
      <c r="E78" s="2122"/>
      <c r="F78" s="2120"/>
      <c r="G78" s="2120"/>
      <c r="H78" s="2120"/>
      <c r="I78" s="2120"/>
      <c r="J78" s="2120"/>
      <c r="K78" s="2120"/>
      <c r="L78" s="2120"/>
      <c r="M78" s="2120"/>
      <c r="N78" s="2120"/>
      <c r="O78" s="2120"/>
      <c r="P78" s="2120"/>
      <c r="Q78" s="2120"/>
      <c r="R78" s="2120"/>
      <c r="S78" s="2120"/>
      <c r="T78" s="2120"/>
      <c r="U78" s="2120"/>
      <c r="V78" s="2120"/>
      <c r="W78" s="2120"/>
      <c r="X78" s="2120"/>
      <c r="Y78" s="2120"/>
      <c r="Z78" s="2120"/>
      <c r="AA78" s="2120"/>
      <c r="AB78" s="2120"/>
      <c r="AC78" s="2120"/>
      <c r="AD78" s="2120"/>
      <c r="AE78" s="2120"/>
      <c r="AF78" s="2120"/>
      <c r="AG78" s="2120"/>
      <c r="AH78" s="2120"/>
      <c r="AI78" s="2120"/>
      <c r="AJ78" s="2120"/>
    </row>
    <row r="79" spans="1:36" s="2114" customFormat="1" x14ac:dyDescent="0.25">
      <c r="A79" s="2120"/>
      <c r="B79" s="3939" t="s">
        <v>1321</v>
      </c>
      <c r="C79" s="3942" t="s">
        <v>1118</v>
      </c>
      <c r="D79" s="3943"/>
      <c r="E79" s="2122"/>
      <c r="F79" s="2120"/>
      <c r="G79" s="2120"/>
      <c r="H79" s="2120"/>
      <c r="I79" s="2120"/>
      <c r="J79" s="2120"/>
      <c r="K79" s="2120"/>
      <c r="L79" s="2120"/>
      <c r="M79" s="2120"/>
      <c r="N79" s="2120"/>
      <c r="O79" s="2120"/>
      <c r="P79" s="2120"/>
      <c r="Q79" s="2120"/>
      <c r="R79" s="2120"/>
      <c r="S79" s="2120"/>
      <c r="T79" s="2120"/>
      <c r="U79" s="2120"/>
      <c r="V79" s="2120"/>
      <c r="W79" s="2120"/>
      <c r="X79" s="2120"/>
      <c r="Y79" s="2120"/>
      <c r="Z79" s="2120"/>
      <c r="AA79" s="2120"/>
      <c r="AB79" s="2120"/>
      <c r="AC79" s="2120"/>
      <c r="AD79" s="2120"/>
      <c r="AE79" s="2120"/>
      <c r="AF79" s="2120"/>
      <c r="AG79" s="2120"/>
      <c r="AH79" s="2120"/>
      <c r="AI79" s="2120"/>
      <c r="AJ79" s="2120"/>
    </row>
    <row r="80" spans="1:36" s="2114" customFormat="1" ht="25.5" x14ac:dyDescent="0.25">
      <c r="A80" s="2120"/>
      <c r="B80" s="3940"/>
      <c r="C80" s="2115" t="s">
        <v>1322</v>
      </c>
      <c r="D80" s="2110" t="s">
        <v>1514</v>
      </c>
      <c r="E80" s="2122"/>
      <c r="F80" s="2120"/>
      <c r="G80" s="2120"/>
      <c r="H80" s="2120"/>
      <c r="I80" s="2120"/>
      <c r="J80" s="2120"/>
      <c r="K80" s="2120"/>
      <c r="L80" s="2120"/>
      <c r="M80" s="2120"/>
      <c r="N80" s="2120"/>
      <c r="O80" s="2120"/>
      <c r="P80" s="2120"/>
      <c r="Q80" s="2120"/>
      <c r="R80" s="2120"/>
      <c r="S80" s="2120"/>
      <c r="T80" s="2120"/>
      <c r="U80" s="2120"/>
      <c r="V80" s="2120"/>
      <c r="W80" s="2120"/>
      <c r="X80" s="2120"/>
      <c r="Y80" s="2120"/>
      <c r="Z80" s="2120"/>
      <c r="AA80" s="2120"/>
      <c r="AB80" s="2120"/>
      <c r="AC80" s="2120"/>
      <c r="AD80" s="2120"/>
      <c r="AE80" s="2120"/>
      <c r="AF80" s="2120"/>
      <c r="AG80" s="2120"/>
      <c r="AH80" s="2120"/>
      <c r="AI80" s="2120"/>
      <c r="AJ80" s="2120"/>
    </row>
    <row r="81" spans="1:36" s="2114" customFormat="1" ht="25.5" x14ac:dyDescent="0.25">
      <c r="A81" s="2120"/>
      <c r="B81" s="3940"/>
      <c r="C81" s="2115" t="s">
        <v>1323</v>
      </c>
      <c r="D81" s="2110" t="s">
        <v>1434</v>
      </c>
      <c r="E81" s="2122"/>
      <c r="F81" s="2120"/>
      <c r="G81" s="2120"/>
      <c r="H81" s="2120"/>
      <c r="I81" s="2120"/>
      <c r="J81" s="2120"/>
      <c r="K81" s="2120"/>
      <c r="L81" s="2120"/>
      <c r="M81" s="2120"/>
      <c r="N81" s="2120"/>
      <c r="O81" s="2120"/>
      <c r="P81" s="2120"/>
      <c r="Q81" s="2120"/>
      <c r="R81" s="2120"/>
      <c r="S81" s="2120"/>
      <c r="T81" s="2120"/>
      <c r="U81" s="2120"/>
      <c r="V81" s="2120"/>
      <c r="W81" s="2120"/>
      <c r="X81" s="2120"/>
      <c r="Y81" s="2120"/>
      <c r="Z81" s="2120"/>
      <c r="AA81" s="2120"/>
      <c r="AB81" s="2120"/>
      <c r="AC81" s="2120"/>
      <c r="AD81" s="2120"/>
      <c r="AE81" s="2120"/>
      <c r="AF81" s="2120"/>
      <c r="AG81" s="2120"/>
      <c r="AH81" s="2120"/>
      <c r="AI81" s="2120"/>
      <c r="AJ81" s="2120"/>
    </row>
    <row r="82" spans="1:36" s="2114" customFormat="1" ht="38.25" x14ac:dyDescent="0.25">
      <c r="A82" s="2120"/>
      <c r="B82" s="3941"/>
      <c r="C82" s="2115" t="s">
        <v>1324</v>
      </c>
      <c r="D82" s="2110" t="s">
        <v>1754</v>
      </c>
      <c r="E82" s="2123"/>
      <c r="F82" s="2120"/>
      <c r="G82" s="2120"/>
      <c r="H82" s="2120"/>
      <c r="I82" s="2120"/>
      <c r="J82" s="2120"/>
      <c r="K82" s="2120"/>
      <c r="L82" s="2120"/>
      <c r="M82" s="2120"/>
      <c r="N82" s="2120"/>
      <c r="O82" s="2120"/>
      <c r="P82" s="2120"/>
      <c r="Q82" s="2120"/>
      <c r="R82" s="2120"/>
      <c r="S82" s="2120"/>
      <c r="T82" s="2120"/>
      <c r="U82" s="2120"/>
      <c r="V82" s="2120"/>
      <c r="W82" s="2120"/>
      <c r="X82" s="2120"/>
      <c r="Y82" s="2120"/>
      <c r="Z82" s="2120"/>
      <c r="AA82" s="2120"/>
      <c r="AB82" s="2120"/>
      <c r="AC82" s="2120"/>
      <c r="AD82" s="2120"/>
      <c r="AE82" s="2120"/>
      <c r="AF82" s="2120"/>
      <c r="AG82" s="2120"/>
      <c r="AH82" s="2120"/>
      <c r="AI82" s="2120"/>
      <c r="AJ82" s="2120"/>
    </row>
    <row r="83" spans="1:36" s="2114" customFormat="1" x14ac:dyDescent="0.25">
      <c r="A83" s="2120"/>
      <c r="B83" s="3939" t="s">
        <v>1325</v>
      </c>
      <c r="C83" s="3949" t="s">
        <v>1764</v>
      </c>
      <c r="D83" s="3950"/>
      <c r="E83" s="2122"/>
      <c r="F83" s="2120"/>
      <c r="G83" s="2120"/>
      <c r="H83" s="2120"/>
      <c r="I83" s="2120"/>
      <c r="J83" s="2120"/>
      <c r="K83" s="2120"/>
      <c r="L83" s="2120"/>
      <c r="M83" s="2120"/>
      <c r="N83" s="2120"/>
      <c r="O83" s="2120"/>
      <c r="P83" s="2120"/>
      <c r="Q83" s="2120"/>
      <c r="R83" s="2120"/>
      <c r="S83" s="2120"/>
      <c r="T83" s="2120"/>
      <c r="U83" s="2120"/>
      <c r="V83" s="2120"/>
      <c r="W83" s="2120"/>
      <c r="X83" s="2120"/>
      <c r="Y83" s="2120"/>
      <c r="Z83" s="2120"/>
      <c r="AA83" s="2120"/>
      <c r="AB83" s="2120"/>
      <c r="AC83" s="2120"/>
      <c r="AD83" s="2120"/>
      <c r="AE83" s="2120"/>
      <c r="AF83" s="2120"/>
      <c r="AG83" s="2120"/>
      <c r="AH83" s="2120"/>
      <c r="AI83" s="2120"/>
      <c r="AJ83" s="2120"/>
    </row>
    <row r="84" spans="1:36" s="2114" customFormat="1" x14ac:dyDescent="0.25">
      <c r="A84" s="2120"/>
      <c r="B84" s="3940"/>
      <c r="C84" s="2115" t="s">
        <v>1119</v>
      </c>
      <c r="D84" s="2111" t="s">
        <v>1435</v>
      </c>
      <c r="E84" s="2122"/>
      <c r="F84" s="2120"/>
      <c r="G84" s="2120"/>
      <c r="H84" s="2120"/>
      <c r="I84" s="2120"/>
      <c r="J84" s="2120"/>
      <c r="K84" s="2120"/>
      <c r="L84" s="2120"/>
      <c r="M84" s="2120"/>
      <c r="N84" s="2120"/>
      <c r="O84" s="2120"/>
      <c r="P84" s="2120"/>
      <c r="Q84" s="2120"/>
      <c r="R84" s="2120"/>
      <c r="S84" s="2120"/>
      <c r="T84" s="2120"/>
      <c r="U84" s="2120"/>
      <c r="V84" s="2120"/>
      <c r="W84" s="2120"/>
      <c r="X84" s="2120"/>
      <c r="Y84" s="2120"/>
      <c r="Z84" s="2120"/>
      <c r="AA84" s="2120"/>
      <c r="AB84" s="2120"/>
      <c r="AC84" s="2120"/>
      <c r="AD84" s="2120"/>
      <c r="AE84" s="2120"/>
      <c r="AF84" s="2120"/>
      <c r="AG84" s="2120"/>
      <c r="AH84" s="2120"/>
      <c r="AI84" s="2120"/>
      <c r="AJ84" s="2120"/>
    </row>
    <row r="85" spans="1:36" s="2114" customFormat="1" ht="26.25" x14ac:dyDescent="0.25">
      <c r="A85" s="2120"/>
      <c r="B85" s="3947"/>
      <c r="C85" s="2115" t="s">
        <v>1120</v>
      </c>
      <c r="D85" s="2111" t="s">
        <v>1564</v>
      </c>
      <c r="E85" s="2122"/>
      <c r="F85" s="2120"/>
      <c r="G85" s="2120"/>
      <c r="H85" s="2120"/>
      <c r="I85" s="2120"/>
      <c r="J85" s="2120"/>
      <c r="K85" s="2120"/>
      <c r="L85" s="2120"/>
      <c r="M85" s="2120"/>
      <c r="N85" s="2120"/>
      <c r="O85" s="2120"/>
      <c r="P85" s="2120"/>
      <c r="Q85" s="2120"/>
      <c r="R85" s="2120"/>
      <c r="S85" s="2120"/>
      <c r="T85" s="2120"/>
      <c r="U85" s="2120"/>
      <c r="V85" s="2120"/>
      <c r="W85" s="2120"/>
      <c r="X85" s="2120"/>
      <c r="Y85" s="2120"/>
      <c r="Z85" s="2120"/>
      <c r="AA85" s="2120"/>
      <c r="AB85" s="2120"/>
      <c r="AC85" s="2120"/>
      <c r="AD85" s="2120"/>
      <c r="AE85" s="2120"/>
      <c r="AF85" s="2120"/>
      <c r="AG85" s="2120"/>
      <c r="AH85" s="2120"/>
      <c r="AI85" s="2120"/>
      <c r="AJ85" s="2120"/>
    </row>
    <row r="86" spans="1:36" s="2114" customFormat="1" ht="26.25" x14ac:dyDescent="0.25">
      <c r="A86" s="2120"/>
      <c r="B86" s="3947"/>
      <c r="C86" s="2115" t="s">
        <v>1326</v>
      </c>
      <c r="D86" s="2111" t="s">
        <v>1565</v>
      </c>
      <c r="E86" s="2122"/>
      <c r="F86" s="2120"/>
      <c r="G86" s="2120"/>
      <c r="H86" s="2120"/>
      <c r="I86" s="2120"/>
      <c r="J86" s="2120"/>
      <c r="K86" s="2120"/>
      <c r="L86" s="2120"/>
      <c r="M86" s="2120"/>
      <c r="N86" s="2120"/>
      <c r="O86" s="2120"/>
      <c r="P86" s="2120"/>
      <c r="Q86" s="2120"/>
      <c r="R86" s="2120"/>
      <c r="S86" s="2120"/>
      <c r="T86" s="2120"/>
      <c r="U86" s="2120"/>
      <c r="V86" s="2120"/>
      <c r="W86" s="2120"/>
      <c r="X86" s="2120"/>
      <c r="Y86" s="2120"/>
      <c r="Z86" s="2120"/>
      <c r="AA86" s="2120"/>
      <c r="AB86" s="2120"/>
      <c r="AC86" s="2120"/>
      <c r="AD86" s="2120"/>
      <c r="AE86" s="2120"/>
      <c r="AF86" s="2120"/>
      <c r="AG86" s="2120"/>
      <c r="AH86" s="2120"/>
      <c r="AI86" s="2120"/>
      <c r="AJ86" s="2120"/>
    </row>
    <row r="87" spans="1:36" s="2114" customFormat="1" x14ac:dyDescent="0.25">
      <c r="A87" s="2120"/>
      <c r="B87" s="3939" t="s">
        <v>1327</v>
      </c>
      <c r="C87" s="3938" t="s">
        <v>1124</v>
      </c>
      <c r="D87" s="3925"/>
      <c r="E87" s="2122"/>
      <c r="F87" s="2120"/>
      <c r="G87" s="2120"/>
      <c r="H87" s="2120"/>
      <c r="I87" s="2120"/>
      <c r="J87" s="2120"/>
      <c r="K87" s="2120"/>
      <c r="L87" s="2120"/>
      <c r="M87" s="2120"/>
      <c r="N87" s="2120"/>
      <c r="O87" s="2120"/>
      <c r="P87" s="2120"/>
      <c r="Q87" s="2120"/>
      <c r="R87" s="2120"/>
      <c r="S87" s="2120"/>
      <c r="T87" s="2120"/>
      <c r="U87" s="2120"/>
      <c r="V87" s="2120"/>
      <c r="W87" s="2120"/>
      <c r="X87" s="2120"/>
      <c r="Y87" s="2120"/>
      <c r="Z87" s="2120"/>
      <c r="AA87" s="2120"/>
      <c r="AB87" s="2120"/>
      <c r="AC87" s="2120"/>
      <c r="AD87" s="2120"/>
      <c r="AE87" s="2120"/>
      <c r="AF87" s="2120"/>
      <c r="AG87" s="2120"/>
      <c r="AH87" s="2120"/>
      <c r="AI87" s="2120"/>
      <c r="AJ87" s="2120"/>
    </row>
    <row r="88" spans="1:36" s="2114" customFormat="1" x14ac:dyDescent="0.25">
      <c r="A88" s="2120"/>
      <c r="B88" s="3940"/>
      <c r="C88" s="2321" t="s">
        <v>1121</v>
      </c>
      <c r="D88" s="2111" t="s">
        <v>1566</v>
      </c>
      <c r="E88" s="2122"/>
      <c r="F88" s="2120"/>
      <c r="G88" s="2120"/>
      <c r="H88" s="2120"/>
      <c r="I88" s="2120"/>
      <c r="J88" s="2120"/>
      <c r="K88" s="2120"/>
      <c r="L88" s="2120"/>
      <c r="M88" s="2120"/>
      <c r="N88" s="2120"/>
      <c r="O88" s="2120"/>
      <c r="P88" s="2120"/>
      <c r="Q88" s="2120"/>
      <c r="R88" s="2120"/>
      <c r="S88" s="2120"/>
      <c r="T88" s="2120"/>
      <c r="U88" s="2120"/>
      <c r="V88" s="2120"/>
      <c r="W88" s="2120"/>
      <c r="X88" s="2120"/>
      <c r="Y88" s="2120"/>
      <c r="Z88" s="2120"/>
      <c r="AA88" s="2120"/>
      <c r="AB88" s="2120"/>
      <c r="AC88" s="2120"/>
      <c r="AD88" s="2120"/>
      <c r="AE88" s="2120"/>
      <c r="AF88" s="2120"/>
      <c r="AG88" s="2120"/>
      <c r="AH88" s="2120"/>
      <c r="AI88" s="2120"/>
      <c r="AJ88" s="2120"/>
    </row>
    <row r="89" spans="1:36" s="2114" customFormat="1" x14ac:dyDescent="0.25">
      <c r="A89" s="2120"/>
      <c r="B89" s="3941"/>
      <c r="C89" s="2115" t="s">
        <v>1122</v>
      </c>
      <c r="D89" s="2111" t="s">
        <v>1567</v>
      </c>
      <c r="E89" s="2122"/>
      <c r="F89" s="2120"/>
      <c r="G89" s="2120"/>
      <c r="H89" s="2120"/>
      <c r="I89" s="2120"/>
      <c r="J89" s="2120"/>
      <c r="K89" s="2120"/>
      <c r="L89" s="2120"/>
      <c r="M89" s="2120"/>
      <c r="N89" s="2120"/>
      <c r="O89" s="2120"/>
      <c r="P89" s="2120"/>
      <c r="Q89" s="2120"/>
      <c r="R89" s="2120"/>
      <c r="S89" s="2120"/>
      <c r="T89" s="2120"/>
      <c r="U89" s="2120"/>
      <c r="V89" s="2120"/>
      <c r="W89" s="2120"/>
      <c r="X89" s="2120"/>
      <c r="Y89" s="2120"/>
      <c r="Z89" s="2120"/>
      <c r="AA89" s="2120"/>
      <c r="AB89" s="2120"/>
      <c r="AC89" s="2120"/>
      <c r="AD89" s="2120"/>
      <c r="AE89" s="2120"/>
      <c r="AF89" s="2120"/>
      <c r="AG89" s="2120"/>
      <c r="AH89" s="2120"/>
      <c r="AI89" s="2120"/>
      <c r="AJ89" s="2120"/>
    </row>
    <row r="90" spans="1:36" s="2114" customFormat="1" x14ac:dyDescent="0.25">
      <c r="A90" s="2120"/>
      <c r="B90" s="3939" t="s">
        <v>1123</v>
      </c>
      <c r="C90" s="3938" t="s">
        <v>1354</v>
      </c>
      <c r="D90" s="3925"/>
      <c r="E90" s="2122"/>
      <c r="F90" s="2120"/>
      <c r="G90" s="2120"/>
      <c r="H90" s="2120"/>
      <c r="I90" s="2120"/>
      <c r="J90" s="2120"/>
      <c r="K90" s="2120"/>
      <c r="L90" s="2120"/>
      <c r="M90" s="2120"/>
      <c r="N90" s="2120"/>
      <c r="O90" s="2120"/>
      <c r="P90" s="2120"/>
      <c r="Q90" s="2120"/>
      <c r="R90" s="2120"/>
      <c r="S90" s="2120"/>
      <c r="T90" s="2120"/>
      <c r="U90" s="2120"/>
      <c r="V90" s="2120"/>
      <c r="W90" s="2120"/>
      <c r="X90" s="2120"/>
      <c r="Y90" s="2120"/>
      <c r="Z90" s="2120"/>
      <c r="AA90" s="2120"/>
      <c r="AB90" s="2120"/>
      <c r="AC90" s="2120"/>
      <c r="AD90" s="2120"/>
      <c r="AE90" s="2120"/>
      <c r="AF90" s="2120"/>
      <c r="AG90" s="2120"/>
      <c r="AH90" s="2120"/>
      <c r="AI90" s="2120"/>
      <c r="AJ90" s="2120"/>
    </row>
    <row r="91" spans="1:36" s="2114" customFormat="1" ht="39" x14ac:dyDescent="0.25">
      <c r="A91" s="2120"/>
      <c r="B91" s="3948"/>
      <c r="C91" s="2115">
        <v>12</v>
      </c>
      <c r="D91" s="2111" t="s">
        <v>1513</v>
      </c>
      <c r="E91" s="2122"/>
      <c r="F91" s="2120"/>
      <c r="G91" s="2120"/>
      <c r="H91" s="2120"/>
      <c r="I91" s="2120"/>
      <c r="J91" s="2120"/>
      <c r="K91" s="2120"/>
      <c r="L91" s="2120"/>
      <c r="M91" s="2120"/>
      <c r="N91" s="2120"/>
      <c r="O91" s="2120"/>
      <c r="P91" s="2120"/>
      <c r="Q91" s="2120"/>
      <c r="R91" s="2120"/>
      <c r="S91" s="2120"/>
      <c r="T91" s="2120"/>
      <c r="U91" s="2120"/>
      <c r="V91" s="2120"/>
      <c r="W91" s="2120"/>
      <c r="X91" s="2120"/>
      <c r="Y91" s="2120"/>
      <c r="Z91" s="2120"/>
      <c r="AA91" s="2120"/>
      <c r="AB91" s="2120"/>
      <c r="AC91" s="2120"/>
      <c r="AD91" s="2120"/>
      <c r="AE91" s="2120"/>
      <c r="AF91" s="2120"/>
      <c r="AG91" s="2120"/>
      <c r="AH91" s="2120"/>
      <c r="AI91" s="2120"/>
      <c r="AJ91" s="2120"/>
    </row>
    <row r="92" spans="1:36" s="2114" customFormat="1" x14ac:dyDescent="0.25">
      <c r="A92" s="2120"/>
      <c r="B92" s="3939" t="s">
        <v>1125</v>
      </c>
      <c r="C92" s="3938" t="s">
        <v>1328</v>
      </c>
      <c r="D92" s="3925"/>
      <c r="E92" s="1311"/>
      <c r="F92" s="2120"/>
      <c r="G92" s="2120"/>
      <c r="H92" s="2120"/>
      <c r="I92" s="2120"/>
      <c r="J92" s="2120"/>
      <c r="K92" s="2120"/>
      <c r="L92" s="2120"/>
      <c r="M92" s="2120"/>
      <c r="N92" s="2120"/>
      <c r="O92" s="2120"/>
      <c r="P92" s="2120"/>
      <c r="Q92" s="2120"/>
      <c r="R92" s="2120"/>
      <c r="S92" s="2120"/>
      <c r="T92" s="2120"/>
      <c r="U92" s="2120"/>
      <c r="V92" s="2120"/>
      <c r="W92" s="2120"/>
      <c r="X92" s="2120"/>
      <c r="Y92" s="2120"/>
      <c r="Z92" s="2120"/>
      <c r="AA92" s="2120"/>
      <c r="AB92" s="2120"/>
      <c r="AC92" s="2120"/>
      <c r="AD92" s="2120"/>
      <c r="AE92" s="2120"/>
      <c r="AF92" s="2120"/>
      <c r="AG92" s="2120"/>
      <c r="AH92" s="2120"/>
      <c r="AI92" s="2120"/>
      <c r="AJ92" s="2120"/>
    </row>
    <row r="93" spans="1:36" s="2114" customFormat="1" ht="26.25" x14ac:dyDescent="0.25">
      <c r="A93" s="2120"/>
      <c r="B93" s="3941"/>
      <c r="C93" s="2115">
        <v>13</v>
      </c>
      <c r="D93" s="2112" t="s">
        <v>1515</v>
      </c>
      <c r="E93" s="2122"/>
      <c r="F93" s="2120"/>
      <c r="G93" s="2120"/>
      <c r="H93" s="2120"/>
      <c r="I93" s="2120"/>
      <c r="J93" s="2120"/>
      <c r="K93" s="2120"/>
      <c r="L93" s="2120"/>
      <c r="M93" s="2120"/>
      <c r="N93" s="2120"/>
      <c r="O93" s="2120"/>
      <c r="P93" s="2120"/>
      <c r="Q93" s="2120"/>
      <c r="R93" s="2120"/>
      <c r="S93" s="2120"/>
      <c r="T93" s="2120"/>
      <c r="U93" s="2120"/>
      <c r="V93" s="2120"/>
      <c r="W93" s="2120"/>
      <c r="X93" s="2120"/>
      <c r="Y93" s="2120"/>
      <c r="Z93" s="2120"/>
      <c r="AA93" s="2120"/>
      <c r="AB93" s="2120"/>
      <c r="AC93" s="2120"/>
      <c r="AD93" s="2120"/>
      <c r="AE93" s="2120"/>
      <c r="AF93" s="2120"/>
      <c r="AG93" s="2120"/>
      <c r="AH93" s="2120"/>
      <c r="AI93" s="2120"/>
      <c r="AJ93" s="2120"/>
    </row>
    <row r="94" spans="1:36" s="2114" customFormat="1" x14ac:dyDescent="0.25">
      <c r="A94" s="2120"/>
      <c r="B94" s="3939" t="s">
        <v>1329</v>
      </c>
      <c r="C94" s="3938" t="s">
        <v>1126</v>
      </c>
      <c r="D94" s="3925"/>
      <c r="E94" s="2122"/>
      <c r="F94" s="2120"/>
      <c r="G94" s="2120"/>
      <c r="H94" s="2120"/>
      <c r="I94" s="2120"/>
      <c r="J94" s="2120"/>
      <c r="K94" s="2120"/>
      <c r="L94" s="2120"/>
      <c r="M94" s="2120"/>
      <c r="N94" s="2120"/>
      <c r="O94" s="2120"/>
      <c r="P94" s="2120"/>
      <c r="Q94" s="2120"/>
      <c r="R94" s="2120"/>
      <c r="S94" s="2120"/>
      <c r="T94" s="2120"/>
      <c r="U94" s="2120"/>
      <c r="V94" s="2120"/>
      <c r="W94" s="2120"/>
      <c r="X94" s="2120"/>
      <c r="Y94" s="2120"/>
      <c r="Z94" s="2120"/>
      <c r="AA94" s="2120"/>
      <c r="AB94" s="2120"/>
      <c r="AC94" s="2120"/>
      <c r="AD94" s="2120"/>
      <c r="AE94" s="2120"/>
      <c r="AF94" s="2120"/>
      <c r="AG94" s="2120"/>
      <c r="AH94" s="2120"/>
      <c r="AI94" s="2120"/>
      <c r="AJ94" s="2120"/>
    </row>
    <row r="95" spans="1:36" s="2114" customFormat="1" ht="39" x14ac:dyDescent="0.25">
      <c r="A95" s="2120"/>
      <c r="B95" s="3947"/>
      <c r="C95" s="2115">
        <v>14</v>
      </c>
      <c r="D95" s="2111" t="s">
        <v>1739</v>
      </c>
      <c r="E95" s="2122"/>
      <c r="F95" s="2120"/>
      <c r="G95" s="2120"/>
      <c r="H95" s="2120"/>
      <c r="I95" s="2120"/>
      <c r="J95" s="2120"/>
      <c r="K95" s="2120"/>
      <c r="L95" s="2120"/>
      <c r="M95" s="2120"/>
      <c r="N95" s="2120"/>
      <c r="O95" s="2120"/>
      <c r="P95" s="2120"/>
      <c r="Q95" s="2120"/>
      <c r="R95" s="2120"/>
      <c r="S95" s="2120"/>
      <c r="T95" s="2120"/>
      <c r="U95" s="2120"/>
      <c r="V95" s="2120"/>
      <c r="W95" s="2120"/>
      <c r="X95" s="2120"/>
      <c r="Y95" s="2120"/>
      <c r="Z95" s="2120"/>
      <c r="AA95" s="2120"/>
      <c r="AB95" s="2120"/>
      <c r="AC95" s="2120"/>
      <c r="AD95" s="2120"/>
      <c r="AE95" s="2120"/>
      <c r="AF95" s="2120"/>
      <c r="AG95" s="2120"/>
      <c r="AH95" s="2120"/>
      <c r="AI95" s="2120"/>
      <c r="AJ95" s="2120"/>
    </row>
    <row r="96" spans="1:36" s="2114" customFormat="1" ht="26.25" x14ac:dyDescent="0.25">
      <c r="A96" s="2120"/>
      <c r="B96" s="3947"/>
      <c r="C96" s="2115" t="s">
        <v>1127</v>
      </c>
      <c r="D96" s="2111" t="s">
        <v>1568</v>
      </c>
      <c r="E96" s="2122"/>
      <c r="F96" s="2120"/>
      <c r="G96" s="2120"/>
      <c r="H96" s="2120"/>
      <c r="I96" s="2120"/>
      <c r="J96" s="2120"/>
      <c r="K96" s="2120"/>
      <c r="L96" s="2120"/>
      <c r="M96" s="2120"/>
      <c r="N96" s="2120"/>
      <c r="O96" s="2120"/>
      <c r="P96" s="2120"/>
      <c r="Q96" s="2120"/>
      <c r="R96" s="2120"/>
      <c r="S96" s="2120"/>
      <c r="T96" s="2120"/>
      <c r="U96" s="2120"/>
      <c r="V96" s="2120"/>
      <c r="W96" s="2120"/>
      <c r="X96" s="2120"/>
      <c r="Y96" s="2120"/>
      <c r="Z96" s="2120"/>
      <c r="AA96" s="2120"/>
      <c r="AB96" s="2120"/>
      <c r="AC96" s="2120"/>
      <c r="AD96" s="2120"/>
      <c r="AE96" s="2120"/>
      <c r="AF96" s="2120"/>
      <c r="AG96" s="2120"/>
      <c r="AH96" s="2120"/>
      <c r="AI96" s="2120"/>
      <c r="AJ96" s="2120"/>
    </row>
    <row r="97" spans="1:36" s="2114" customFormat="1" ht="26.25" x14ac:dyDescent="0.25">
      <c r="A97" s="2120"/>
      <c r="B97" s="3947"/>
      <c r="C97" s="2115" t="s">
        <v>1128</v>
      </c>
      <c r="D97" s="2111" t="s">
        <v>1569</v>
      </c>
      <c r="E97" s="2122"/>
      <c r="F97" s="2120"/>
      <c r="G97" s="2120"/>
      <c r="H97" s="2120"/>
      <c r="I97" s="2120"/>
      <c r="J97" s="2120"/>
      <c r="K97" s="2120"/>
      <c r="L97" s="2120"/>
      <c r="M97" s="2120"/>
      <c r="N97" s="2120"/>
      <c r="O97" s="2120"/>
      <c r="P97" s="2120"/>
      <c r="Q97" s="2120"/>
      <c r="R97" s="2120"/>
      <c r="S97" s="2120"/>
      <c r="T97" s="2120"/>
      <c r="U97" s="2120"/>
      <c r="V97" s="2120"/>
      <c r="W97" s="2120"/>
      <c r="X97" s="2120"/>
      <c r="Y97" s="2120"/>
      <c r="Z97" s="2120"/>
      <c r="AA97" s="2120"/>
      <c r="AB97" s="2120"/>
      <c r="AC97" s="2120"/>
      <c r="AD97" s="2120"/>
      <c r="AE97" s="2120"/>
      <c r="AF97" s="2120"/>
      <c r="AG97" s="2120"/>
      <c r="AH97" s="2120"/>
      <c r="AI97" s="2120"/>
      <c r="AJ97" s="2120"/>
    </row>
    <row r="98" spans="1:36" s="2114" customFormat="1" ht="26.25" x14ac:dyDescent="0.25">
      <c r="A98" s="2120"/>
      <c r="B98" s="3951"/>
      <c r="C98" s="2115" t="s">
        <v>1330</v>
      </c>
      <c r="D98" s="2111" t="s">
        <v>1570</v>
      </c>
      <c r="E98" s="2122"/>
      <c r="F98" s="2120"/>
      <c r="G98" s="2120"/>
      <c r="H98" s="2120"/>
      <c r="I98" s="2120"/>
      <c r="J98" s="2120"/>
      <c r="K98" s="2120"/>
      <c r="L98" s="2120"/>
      <c r="M98" s="2120"/>
      <c r="N98" s="2120"/>
      <c r="O98" s="2120"/>
      <c r="P98" s="2120"/>
      <c r="Q98" s="2120"/>
      <c r="R98" s="2120"/>
      <c r="S98" s="2120"/>
      <c r="T98" s="2120"/>
      <c r="U98" s="2120"/>
      <c r="V98" s="2120"/>
      <c r="W98" s="2120"/>
      <c r="X98" s="2120"/>
      <c r="Y98" s="2120"/>
      <c r="Z98" s="2120"/>
      <c r="AA98" s="2120"/>
      <c r="AB98" s="2120"/>
      <c r="AC98" s="2120"/>
      <c r="AD98" s="2120"/>
      <c r="AE98" s="2120"/>
      <c r="AF98" s="2120"/>
      <c r="AG98" s="2120"/>
      <c r="AH98" s="2120"/>
      <c r="AI98" s="2120"/>
      <c r="AJ98" s="2120"/>
    </row>
    <row r="99" spans="1:36" s="2114" customFormat="1" x14ac:dyDescent="0.25">
      <c r="A99" s="2120"/>
      <c r="B99" s="3939" t="s">
        <v>1129</v>
      </c>
      <c r="C99" s="3952" t="s">
        <v>1331</v>
      </c>
      <c r="D99" s="3953"/>
      <c r="E99" s="2122"/>
      <c r="F99" s="2120"/>
      <c r="G99" s="2120"/>
      <c r="H99" s="2120"/>
      <c r="I99" s="2120"/>
      <c r="J99" s="2120"/>
      <c r="K99" s="2120"/>
      <c r="L99" s="2120"/>
      <c r="M99" s="2120"/>
      <c r="N99" s="2120"/>
      <c r="O99" s="2120"/>
      <c r="P99" s="2120"/>
      <c r="Q99" s="2120"/>
      <c r="R99" s="2120"/>
      <c r="S99" s="2120"/>
      <c r="T99" s="2120"/>
      <c r="U99" s="2120"/>
      <c r="V99" s="2120"/>
      <c r="W99" s="2120"/>
      <c r="X99" s="2120"/>
      <c r="Y99" s="2120"/>
      <c r="Z99" s="2120"/>
      <c r="AA99" s="2120"/>
      <c r="AB99" s="2120"/>
      <c r="AC99" s="2120"/>
      <c r="AD99" s="2120"/>
      <c r="AE99" s="2120"/>
      <c r="AF99" s="2120"/>
      <c r="AG99" s="2120"/>
      <c r="AH99" s="2120"/>
      <c r="AI99" s="2120"/>
      <c r="AJ99" s="2120"/>
    </row>
    <row r="100" spans="1:36" s="2114" customFormat="1" ht="39" x14ac:dyDescent="0.25">
      <c r="A100" s="2120"/>
      <c r="B100" s="3947"/>
      <c r="C100" s="2115">
        <v>15</v>
      </c>
      <c r="D100" s="2112" t="s">
        <v>1563</v>
      </c>
      <c r="E100" s="2122"/>
      <c r="F100" s="2120"/>
      <c r="G100" s="2120"/>
      <c r="H100" s="2120"/>
      <c r="I100" s="2120"/>
      <c r="J100" s="2120"/>
      <c r="K100" s="2120"/>
      <c r="L100" s="2120"/>
      <c r="M100" s="2120"/>
      <c r="N100" s="2120"/>
      <c r="O100" s="2120"/>
      <c r="P100" s="2120"/>
      <c r="Q100" s="2120"/>
      <c r="R100" s="2120"/>
      <c r="S100" s="2120"/>
      <c r="T100" s="2120"/>
      <c r="U100" s="2120"/>
      <c r="V100" s="2120"/>
      <c r="W100" s="2120"/>
      <c r="X100" s="2120"/>
      <c r="Y100" s="2120"/>
      <c r="Z100" s="2120"/>
      <c r="AA100" s="2120"/>
      <c r="AB100" s="2120"/>
      <c r="AC100" s="2120"/>
      <c r="AD100" s="2120"/>
      <c r="AE100" s="2120"/>
      <c r="AF100" s="2120"/>
      <c r="AG100" s="2120"/>
      <c r="AH100" s="2120"/>
      <c r="AI100" s="2120"/>
      <c r="AJ100" s="2120"/>
    </row>
    <row r="101" spans="1:36" s="2114" customFormat="1" x14ac:dyDescent="0.25">
      <c r="A101" s="2120"/>
      <c r="B101" s="3939" t="s">
        <v>1332</v>
      </c>
      <c r="C101" s="3938" t="s">
        <v>1130</v>
      </c>
      <c r="D101" s="3925"/>
      <c r="E101" s="2122"/>
      <c r="F101" s="2120"/>
      <c r="G101" s="2120"/>
      <c r="H101" s="2120"/>
      <c r="I101" s="2120"/>
      <c r="J101" s="2120"/>
      <c r="K101" s="2120"/>
      <c r="L101" s="2120"/>
      <c r="M101" s="2120"/>
      <c r="N101" s="2120"/>
      <c r="O101" s="2120"/>
      <c r="P101" s="2120"/>
      <c r="Q101" s="2120"/>
      <c r="R101" s="2120"/>
      <c r="S101" s="2120"/>
      <c r="T101" s="2120"/>
      <c r="U101" s="2120"/>
      <c r="V101" s="2120"/>
      <c r="W101" s="2120"/>
      <c r="X101" s="2120"/>
      <c r="Y101" s="2120"/>
      <c r="Z101" s="2120"/>
      <c r="AA101" s="2120"/>
      <c r="AB101" s="2120"/>
      <c r="AC101" s="2120"/>
      <c r="AD101" s="2120"/>
      <c r="AE101" s="2120"/>
      <c r="AF101" s="2120"/>
      <c r="AG101" s="2120"/>
      <c r="AH101" s="2120"/>
      <c r="AI101" s="2120"/>
      <c r="AJ101" s="2120"/>
    </row>
    <row r="102" spans="1:36" s="2114" customFormat="1" ht="51.75" x14ac:dyDescent="0.25">
      <c r="A102" s="2120"/>
      <c r="B102" s="3940"/>
      <c r="C102" s="2115" t="s">
        <v>1400</v>
      </c>
      <c r="D102" s="2111" t="s">
        <v>1556</v>
      </c>
      <c r="E102" s="2122"/>
      <c r="F102" s="2120"/>
      <c r="G102" s="2120"/>
      <c r="H102" s="2120"/>
      <c r="I102" s="2120"/>
      <c r="J102" s="2120"/>
      <c r="K102" s="2120"/>
      <c r="L102" s="2120"/>
      <c r="M102" s="2120"/>
      <c r="N102" s="2120"/>
      <c r="O102" s="2120"/>
      <c r="P102" s="2120"/>
      <c r="Q102" s="2120"/>
      <c r="R102" s="2120"/>
      <c r="S102" s="2120"/>
      <c r="T102" s="2120"/>
      <c r="U102" s="2120"/>
      <c r="V102" s="2120"/>
      <c r="W102" s="2120"/>
      <c r="X102" s="2120"/>
      <c r="Y102" s="2120"/>
      <c r="Z102" s="2120"/>
      <c r="AA102" s="2120"/>
      <c r="AB102" s="2120"/>
      <c r="AC102" s="2120"/>
      <c r="AD102" s="2120"/>
      <c r="AE102" s="2120"/>
      <c r="AF102" s="2120"/>
      <c r="AG102" s="2120"/>
      <c r="AH102" s="2120"/>
      <c r="AI102" s="2120"/>
      <c r="AJ102" s="2120"/>
    </row>
    <row r="103" spans="1:36" s="2114" customFormat="1" ht="64.5" x14ac:dyDescent="0.25">
      <c r="A103" s="2120"/>
      <c r="B103" s="3940"/>
      <c r="C103" s="2115" t="s">
        <v>1131</v>
      </c>
      <c r="D103" s="2111" t="s">
        <v>1571</v>
      </c>
      <c r="E103" s="2122"/>
      <c r="F103" s="2120"/>
      <c r="G103" s="2120"/>
      <c r="H103" s="2120"/>
      <c r="I103" s="2120"/>
      <c r="J103" s="2120"/>
      <c r="K103" s="2120"/>
      <c r="L103" s="2120"/>
      <c r="M103" s="2120"/>
      <c r="N103" s="2120"/>
      <c r="O103" s="2120"/>
      <c r="P103" s="2120"/>
      <c r="Q103" s="2120"/>
      <c r="R103" s="2120"/>
      <c r="S103" s="2120"/>
      <c r="T103" s="2120"/>
      <c r="U103" s="2120"/>
      <c r="V103" s="2120"/>
      <c r="W103" s="2120"/>
      <c r="X103" s="2120"/>
      <c r="Y103" s="2120"/>
      <c r="Z103" s="2120"/>
      <c r="AA103" s="2120"/>
      <c r="AB103" s="2120"/>
      <c r="AC103" s="2120"/>
      <c r="AD103" s="2120"/>
      <c r="AE103" s="2120"/>
      <c r="AF103" s="2120"/>
      <c r="AG103" s="2120"/>
      <c r="AH103" s="2120"/>
      <c r="AI103" s="2120"/>
      <c r="AJ103" s="2120"/>
    </row>
    <row r="104" spans="1:36" s="2114" customFormat="1" x14ac:dyDescent="0.25">
      <c r="A104" s="2120"/>
      <c r="B104" s="3954" t="s">
        <v>1820</v>
      </c>
      <c r="C104" s="3938" t="s">
        <v>1333</v>
      </c>
      <c r="D104" s="3925"/>
      <c r="E104" s="1311"/>
      <c r="F104" s="2120"/>
      <c r="G104" s="2120"/>
      <c r="H104" s="2120"/>
      <c r="I104" s="2120"/>
      <c r="J104" s="2120"/>
      <c r="K104" s="2120"/>
      <c r="L104" s="2120"/>
      <c r="M104" s="2120"/>
      <c r="N104" s="2120"/>
      <c r="O104" s="2120"/>
      <c r="P104" s="2120"/>
      <c r="Q104" s="2120"/>
      <c r="R104" s="2120"/>
      <c r="S104" s="2120"/>
      <c r="T104" s="2120"/>
      <c r="U104" s="2120"/>
      <c r="V104" s="2120"/>
      <c r="W104" s="2120"/>
      <c r="X104" s="2120"/>
      <c r="Y104" s="2120"/>
      <c r="Z104" s="2120"/>
      <c r="AA104" s="2120"/>
      <c r="AB104" s="2120"/>
      <c r="AC104" s="2120"/>
      <c r="AD104" s="2120"/>
      <c r="AE104" s="2120"/>
      <c r="AF104" s="2120"/>
      <c r="AG104" s="2120"/>
      <c r="AH104" s="2120"/>
      <c r="AI104" s="2120"/>
      <c r="AJ104" s="2120"/>
    </row>
    <row r="105" spans="1:36" s="2114" customFormat="1" ht="64.5" x14ac:dyDescent="0.25">
      <c r="A105" s="2120"/>
      <c r="B105" s="3940"/>
      <c r="C105" s="2115">
        <v>17</v>
      </c>
      <c r="D105" s="2112" t="s">
        <v>1572</v>
      </c>
      <c r="E105" s="2122"/>
      <c r="F105" s="2120"/>
      <c r="G105" s="2120"/>
      <c r="H105" s="2120"/>
      <c r="I105" s="2120"/>
      <c r="J105" s="2120"/>
      <c r="K105" s="2120"/>
      <c r="L105" s="2120"/>
      <c r="M105" s="2120"/>
      <c r="N105" s="2120"/>
      <c r="O105" s="2120"/>
      <c r="P105" s="2120"/>
      <c r="Q105" s="2120"/>
      <c r="R105" s="2120"/>
      <c r="S105" s="2120"/>
      <c r="T105" s="2120"/>
      <c r="U105" s="2120"/>
      <c r="V105" s="2120"/>
      <c r="W105" s="2120"/>
      <c r="X105" s="2120"/>
      <c r="Y105" s="2120"/>
      <c r="Z105" s="2120"/>
      <c r="AA105" s="2120"/>
      <c r="AB105" s="2120"/>
      <c r="AC105" s="2120"/>
      <c r="AD105" s="2120"/>
      <c r="AE105" s="2120"/>
      <c r="AF105" s="2120"/>
      <c r="AG105" s="2120"/>
      <c r="AH105" s="2120"/>
      <c r="AI105" s="2120"/>
      <c r="AJ105" s="2120"/>
    </row>
    <row r="106" spans="1:36" s="2114" customFormat="1" ht="26.25" x14ac:dyDescent="0.25">
      <c r="A106" s="2120"/>
      <c r="B106" s="3940"/>
      <c r="C106" s="2893" t="s">
        <v>1819</v>
      </c>
      <c r="D106" s="2894" t="s">
        <v>1817</v>
      </c>
      <c r="E106" s="2122"/>
      <c r="F106" s="2120"/>
      <c r="G106" s="2120"/>
      <c r="H106" s="2120"/>
      <c r="I106" s="2120"/>
      <c r="J106" s="2120"/>
      <c r="K106" s="2120"/>
      <c r="L106" s="2120"/>
      <c r="M106" s="2120"/>
      <c r="N106" s="2120"/>
      <c r="O106" s="2120"/>
      <c r="P106" s="2120"/>
      <c r="Q106" s="2120"/>
      <c r="R106" s="2120"/>
      <c r="S106" s="2120"/>
      <c r="T106" s="2120"/>
      <c r="U106" s="2120"/>
      <c r="V106" s="2120"/>
      <c r="W106" s="2120"/>
      <c r="X106" s="2120"/>
      <c r="Y106" s="2120"/>
      <c r="Z106" s="2120"/>
      <c r="AA106" s="2120"/>
      <c r="AB106" s="2120"/>
      <c r="AC106" s="2120"/>
      <c r="AD106" s="2120"/>
      <c r="AE106" s="2120"/>
      <c r="AF106" s="2120"/>
      <c r="AG106" s="2120"/>
      <c r="AH106" s="2120"/>
      <c r="AI106" s="2120"/>
      <c r="AJ106" s="2120"/>
    </row>
    <row r="107" spans="1:36" s="2114" customFormat="1" ht="26.25" x14ac:dyDescent="0.25">
      <c r="A107" s="2120"/>
      <c r="B107" s="3946"/>
      <c r="C107" s="2895" t="s">
        <v>1816</v>
      </c>
      <c r="D107" s="2894" t="s">
        <v>1818</v>
      </c>
      <c r="E107" s="2122"/>
      <c r="F107" s="2120"/>
      <c r="G107" s="2120"/>
      <c r="H107" s="2120"/>
      <c r="I107" s="2120"/>
      <c r="J107" s="2120"/>
      <c r="K107" s="2120"/>
      <c r="L107" s="2120"/>
      <c r="M107" s="2120"/>
      <c r="N107" s="2120"/>
      <c r="O107" s="2120"/>
      <c r="P107" s="2120"/>
      <c r="Q107" s="2120"/>
      <c r="R107" s="2120"/>
      <c r="S107" s="2120"/>
      <c r="T107" s="2120"/>
      <c r="U107" s="2120"/>
      <c r="V107" s="2120"/>
      <c r="W107" s="2120"/>
      <c r="X107" s="2120"/>
      <c r="Y107" s="2120"/>
      <c r="Z107" s="2120"/>
      <c r="AA107" s="2120"/>
      <c r="AB107" s="2120"/>
      <c r="AC107" s="2120"/>
      <c r="AD107" s="2120"/>
      <c r="AE107" s="2120"/>
      <c r="AF107" s="2120"/>
      <c r="AG107" s="2120"/>
      <c r="AH107" s="2120"/>
      <c r="AI107" s="2120"/>
      <c r="AJ107" s="2120"/>
    </row>
    <row r="108" spans="1:36" s="2114" customFormat="1" x14ac:dyDescent="0.25">
      <c r="A108" s="2120"/>
      <c r="B108" s="3939" t="s">
        <v>1334</v>
      </c>
      <c r="C108" s="3938" t="s">
        <v>1335</v>
      </c>
      <c r="D108" s="3925"/>
      <c r="E108" s="2122"/>
      <c r="F108" s="2120"/>
      <c r="G108" s="2120"/>
      <c r="H108" s="2120"/>
      <c r="I108" s="2120"/>
      <c r="J108" s="2120"/>
      <c r="K108" s="2120"/>
      <c r="L108" s="2120"/>
      <c r="M108" s="2120"/>
      <c r="N108" s="2120"/>
      <c r="O108" s="2120"/>
      <c r="P108" s="2120"/>
      <c r="Q108" s="2120"/>
      <c r="R108" s="2120"/>
      <c r="S108" s="2120"/>
      <c r="T108" s="2120"/>
      <c r="U108" s="2120"/>
      <c r="V108" s="2120"/>
      <c r="W108" s="2120"/>
      <c r="X108" s="2120"/>
      <c r="Y108" s="2120"/>
      <c r="Z108" s="2120"/>
      <c r="AA108" s="2120"/>
      <c r="AB108" s="2120"/>
      <c r="AC108" s="2120"/>
      <c r="AD108" s="2120"/>
      <c r="AE108" s="2120"/>
      <c r="AF108" s="2120"/>
      <c r="AG108" s="2120"/>
      <c r="AH108" s="2120"/>
      <c r="AI108" s="2120"/>
      <c r="AJ108" s="2120"/>
    </row>
    <row r="109" spans="1:36" s="2114" customFormat="1" ht="57" customHeight="1" x14ac:dyDescent="0.25">
      <c r="A109" s="2120"/>
      <c r="B109" s="3940"/>
      <c r="C109" s="2115" t="s">
        <v>1132</v>
      </c>
      <c r="D109" s="2111" t="s">
        <v>1573</v>
      </c>
      <c r="E109" s="2122"/>
      <c r="F109" s="2120"/>
      <c r="G109" s="2120"/>
      <c r="H109" s="2120"/>
      <c r="I109" s="2120"/>
      <c r="J109" s="2120"/>
      <c r="K109" s="2120"/>
      <c r="L109" s="2120"/>
      <c r="M109" s="2120"/>
      <c r="N109" s="2120"/>
      <c r="O109" s="2120"/>
      <c r="P109" s="2120"/>
      <c r="Q109" s="2120"/>
      <c r="R109" s="2120"/>
      <c r="S109" s="2120"/>
      <c r="T109" s="2120"/>
      <c r="U109" s="2120"/>
      <c r="V109" s="2120"/>
      <c r="W109" s="2120"/>
      <c r="X109" s="2120"/>
      <c r="Y109" s="2120"/>
      <c r="Z109" s="2120"/>
      <c r="AA109" s="2120"/>
      <c r="AB109" s="2120"/>
      <c r="AC109" s="2120"/>
      <c r="AD109" s="2120"/>
      <c r="AE109" s="2120"/>
      <c r="AF109" s="2120"/>
      <c r="AG109" s="2120"/>
      <c r="AH109" s="2120"/>
      <c r="AI109" s="2120"/>
      <c r="AJ109" s="2120"/>
    </row>
    <row r="110" spans="1:36" s="2114" customFormat="1" x14ac:dyDescent="0.25">
      <c r="A110" s="2120"/>
      <c r="B110" s="3940"/>
      <c r="C110" s="2115" t="s">
        <v>1133</v>
      </c>
      <c r="D110" s="2111" t="s">
        <v>1416</v>
      </c>
      <c r="E110" s="2122"/>
      <c r="F110" s="2120"/>
      <c r="G110" s="2120"/>
      <c r="H110" s="2120"/>
      <c r="I110" s="2120"/>
      <c r="J110" s="2120"/>
      <c r="K110" s="2120"/>
      <c r="L110" s="2120"/>
      <c r="M110" s="2120"/>
      <c r="N110" s="2120"/>
      <c r="O110" s="2120"/>
      <c r="P110" s="2120"/>
      <c r="Q110" s="2120"/>
      <c r="R110" s="2120"/>
      <c r="S110" s="2120"/>
      <c r="T110" s="2120"/>
      <c r="U110" s="2120"/>
      <c r="V110" s="2120"/>
      <c r="W110" s="2120"/>
      <c r="X110" s="2120"/>
      <c r="Y110" s="2120"/>
      <c r="Z110" s="2120"/>
      <c r="AA110" s="2120"/>
      <c r="AB110" s="2120"/>
      <c r="AC110" s="2120"/>
      <c r="AD110" s="2120"/>
      <c r="AE110" s="2120"/>
      <c r="AF110" s="2120"/>
      <c r="AG110" s="2120"/>
      <c r="AH110" s="2120"/>
      <c r="AI110" s="2120"/>
      <c r="AJ110" s="2120"/>
    </row>
    <row r="111" spans="1:36" s="2114" customFormat="1" x14ac:dyDescent="0.25">
      <c r="A111" s="2120"/>
      <c r="B111" s="3939" t="s">
        <v>1336</v>
      </c>
      <c r="C111" s="3938" t="s">
        <v>1134</v>
      </c>
      <c r="D111" s="3925"/>
      <c r="E111" s="1311"/>
      <c r="F111" s="2120"/>
      <c r="G111" s="2120"/>
      <c r="H111" s="2120"/>
      <c r="I111" s="2120"/>
      <c r="J111" s="2120"/>
      <c r="K111" s="2120"/>
      <c r="L111" s="2120"/>
      <c r="M111" s="2120"/>
      <c r="N111" s="2120"/>
      <c r="O111" s="2120"/>
      <c r="P111" s="2120"/>
      <c r="Q111" s="2120"/>
      <c r="R111" s="2120"/>
      <c r="S111" s="2120"/>
      <c r="T111" s="2120"/>
      <c r="U111" s="2120"/>
      <c r="V111" s="2120"/>
      <c r="W111" s="2120"/>
      <c r="X111" s="2120"/>
      <c r="Y111" s="2120"/>
      <c r="Z111" s="2120"/>
      <c r="AA111" s="2120"/>
      <c r="AB111" s="2120"/>
      <c r="AC111" s="2120"/>
      <c r="AD111" s="2120"/>
      <c r="AE111" s="2120"/>
      <c r="AF111" s="2120"/>
      <c r="AG111" s="2120"/>
      <c r="AH111" s="2120"/>
      <c r="AI111" s="2120"/>
      <c r="AJ111" s="2120"/>
    </row>
    <row r="112" spans="1:36" s="2114" customFormat="1" ht="64.5" x14ac:dyDescent="0.25">
      <c r="A112" s="2120"/>
      <c r="B112" s="3941"/>
      <c r="C112" s="2115">
        <v>19</v>
      </c>
      <c r="D112" s="2111" t="s">
        <v>1399</v>
      </c>
      <c r="E112" s="2122"/>
      <c r="F112" s="2120"/>
      <c r="G112" s="2120"/>
      <c r="H112" s="2120"/>
      <c r="I112" s="2120"/>
      <c r="J112" s="2120"/>
      <c r="K112" s="2120"/>
      <c r="L112" s="2120"/>
      <c r="M112" s="2120"/>
      <c r="N112" s="2120"/>
      <c r="O112" s="2120"/>
      <c r="P112" s="2120"/>
      <c r="Q112" s="2120"/>
      <c r="R112" s="2120"/>
      <c r="S112" s="2120"/>
      <c r="T112" s="2120"/>
      <c r="U112" s="2120"/>
      <c r="V112" s="2120"/>
      <c r="W112" s="2120"/>
      <c r="X112" s="2120"/>
      <c r="Y112" s="2120"/>
      <c r="Z112" s="2120"/>
      <c r="AA112" s="2120"/>
      <c r="AB112" s="2120"/>
      <c r="AC112" s="2120"/>
      <c r="AD112" s="2120"/>
      <c r="AE112" s="2120"/>
      <c r="AF112" s="2120"/>
      <c r="AG112" s="2120"/>
      <c r="AH112" s="2120"/>
      <c r="AI112" s="2120"/>
      <c r="AJ112" s="2120"/>
    </row>
    <row r="113" spans="1:36" s="2114" customFormat="1" x14ac:dyDescent="0.25">
      <c r="A113" s="2120"/>
      <c r="B113" s="3939" t="s">
        <v>1337</v>
      </c>
      <c r="C113" s="3938" t="s">
        <v>1338</v>
      </c>
      <c r="D113" s="3925"/>
      <c r="E113" s="1311"/>
      <c r="F113" s="2120"/>
      <c r="G113" s="2120"/>
      <c r="H113" s="2120"/>
      <c r="I113" s="2120"/>
      <c r="J113" s="2120"/>
      <c r="K113" s="2120"/>
      <c r="L113" s="2120"/>
      <c r="M113" s="2120"/>
      <c r="N113" s="2120"/>
      <c r="O113" s="2120"/>
      <c r="P113" s="2120"/>
      <c r="Q113" s="2120"/>
      <c r="R113" s="2120"/>
      <c r="S113" s="2120"/>
      <c r="T113" s="2120"/>
      <c r="U113" s="2120"/>
      <c r="V113" s="2120"/>
      <c r="W113" s="2120"/>
      <c r="X113" s="2120"/>
      <c r="Y113" s="2120"/>
      <c r="Z113" s="2120"/>
      <c r="AA113" s="2120"/>
      <c r="AB113" s="2120"/>
      <c r="AC113" s="2120"/>
      <c r="AD113" s="2120"/>
      <c r="AE113" s="2120"/>
      <c r="AF113" s="2120"/>
      <c r="AG113" s="2120"/>
      <c r="AH113" s="2120"/>
      <c r="AI113" s="2120"/>
      <c r="AJ113" s="2120"/>
    </row>
    <row r="114" spans="1:36" s="2114" customFormat="1" ht="51.75" x14ac:dyDescent="0.25">
      <c r="A114" s="2120"/>
      <c r="B114" s="3940"/>
      <c r="C114" s="2115" t="s">
        <v>1135</v>
      </c>
      <c r="D114" s="2111" t="s">
        <v>1574</v>
      </c>
      <c r="E114" s="2122"/>
      <c r="F114" s="2120"/>
      <c r="G114" s="2120"/>
      <c r="H114" s="2120"/>
      <c r="I114" s="2120"/>
      <c r="J114" s="2120"/>
      <c r="K114" s="2120"/>
      <c r="L114" s="2120"/>
      <c r="M114" s="2120"/>
      <c r="N114" s="2120"/>
      <c r="O114" s="2120"/>
      <c r="P114" s="2120"/>
      <c r="Q114" s="2120"/>
      <c r="R114" s="2120"/>
      <c r="S114" s="2120"/>
      <c r="T114" s="2120"/>
      <c r="U114" s="2120"/>
      <c r="V114" s="2120"/>
      <c r="W114" s="2120"/>
      <c r="X114" s="2120"/>
      <c r="Y114" s="2120"/>
      <c r="Z114" s="2120"/>
      <c r="AA114" s="2120"/>
      <c r="AB114" s="2120"/>
      <c r="AC114" s="2120"/>
      <c r="AD114" s="2120"/>
      <c r="AE114" s="2120"/>
      <c r="AF114" s="2120"/>
      <c r="AG114" s="2120"/>
      <c r="AH114" s="2120"/>
      <c r="AI114" s="2120"/>
      <c r="AJ114" s="2120"/>
    </row>
    <row r="115" spans="1:36" s="2114" customFormat="1" ht="51.75" x14ac:dyDescent="0.25">
      <c r="A115" s="2120"/>
      <c r="B115" s="3940"/>
      <c r="C115" s="2115" t="s">
        <v>1136</v>
      </c>
      <c r="D115" s="2111" t="s">
        <v>1436</v>
      </c>
      <c r="E115" s="2122"/>
      <c r="F115" s="2120"/>
      <c r="G115" s="2120"/>
      <c r="H115" s="2120"/>
      <c r="I115" s="2120"/>
      <c r="J115" s="2120"/>
      <c r="K115" s="2120"/>
      <c r="L115" s="2120"/>
      <c r="M115" s="2120"/>
      <c r="N115" s="2120"/>
      <c r="O115" s="2120"/>
      <c r="P115" s="2120"/>
      <c r="Q115" s="2120"/>
      <c r="R115" s="2120"/>
      <c r="S115" s="2120"/>
      <c r="T115" s="2120"/>
      <c r="U115" s="2120"/>
      <c r="V115" s="2120"/>
      <c r="W115" s="2120"/>
      <c r="X115" s="2120"/>
      <c r="Y115" s="2120"/>
      <c r="Z115" s="2120"/>
      <c r="AA115" s="2120"/>
      <c r="AB115" s="2120"/>
      <c r="AC115" s="2120"/>
      <c r="AD115" s="2120"/>
      <c r="AE115" s="2120"/>
      <c r="AF115" s="2120"/>
      <c r="AG115" s="2120"/>
      <c r="AH115" s="2120"/>
      <c r="AI115" s="2120"/>
      <c r="AJ115" s="2120"/>
    </row>
    <row r="116" spans="1:36" s="2114" customFormat="1" ht="51.75" x14ac:dyDescent="0.25">
      <c r="A116" s="2120"/>
      <c r="B116" s="3940"/>
      <c r="C116" s="2115" t="s">
        <v>1339</v>
      </c>
      <c r="D116" s="2111" t="s">
        <v>1575</v>
      </c>
      <c r="E116" s="2122"/>
      <c r="F116" s="2120"/>
      <c r="G116" s="2120"/>
      <c r="H116" s="2120"/>
      <c r="I116" s="2120"/>
      <c r="J116" s="2120"/>
      <c r="K116" s="2120"/>
      <c r="L116" s="2120"/>
      <c r="M116" s="2120"/>
      <c r="N116" s="2120"/>
      <c r="O116" s="2120"/>
      <c r="P116" s="2120"/>
      <c r="Q116" s="2120"/>
      <c r="R116" s="2120"/>
      <c r="S116" s="2120"/>
      <c r="T116" s="2120"/>
      <c r="U116" s="2120"/>
      <c r="V116" s="2120"/>
      <c r="W116" s="2120"/>
      <c r="X116" s="2120"/>
      <c r="Y116" s="2120"/>
      <c r="Z116" s="2120"/>
      <c r="AA116" s="2120"/>
      <c r="AB116" s="2120"/>
      <c r="AC116" s="2120"/>
      <c r="AD116" s="2120"/>
      <c r="AE116" s="2120"/>
      <c r="AF116" s="2120"/>
      <c r="AG116" s="2120"/>
      <c r="AH116" s="2120"/>
      <c r="AI116" s="2120"/>
      <c r="AJ116" s="2120"/>
    </row>
    <row r="117" spans="1:36" s="2114" customFormat="1" x14ac:dyDescent="0.25">
      <c r="A117" s="2120"/>
      <c r="B117" s="3939" t="s">
        <v>1511</v>
      </c>
      <c r="C117" s="3938" t="s">
        <v>1340</v>
      </c>
      <c r="D117" s="3925"/>
      <c r="E117" s="1311"/>
      <c r="F117" s="2120"/>
      <c r="G117" s="2120"/>
      <c r="H117" s="2120"/>
      <c r="I117" s="2120"/>
      <c r="J117" s="2120"/>
      <c r="K117" s="2120"/>
      <c r="L117" s="2120"/>
      <c r="M117" s="2120"/>
      <c r="N117" s="2120"/>
      <c r="O117" s="2120"/>
      <c r="P117" s="2120"/>
      <c r="Q117" s="2120"/>
      <c r="R117" s="2120"/>
      <c r="S117" s="2120"/>
      <c r="T117" s="2120"/>
      <c r="U117" s="2120"/>
      <c r="V117" s="2120"/>
      <c r="W117" s="2120"/>
      <c r="X117" s="2120"/>
      <c r="Y117" s="2120"/>
      <c r="Z117" s="2120"/>
      <c r="AA117" s="2120"/>
      <c r="AB117" s="2120"/>
      <c r="AC117" s="2120"/>
      <c r="AD117" s="2120"/>
      <c r="AE117" s="2120"/>
      <c r="AF117" s="2120"/>
      <c r="AG117" s="2120"/>
      <c r="AH117" s="2120"/>
      <c r="AI117" s="2120"/>
      <c r="AJ117" s="2120"/>
    </row>
    <row r="118" spans="1:36" s="2114" customFormat="1" ht="26.25" x14ac:dyDescent="0.25">
      <c r="A118" s="2120"/>
      <c r="B118" s="3940"/>
      <c r="C118" s="2115">
        <v>21</v>
      </c>
      <c r="D118" s="2113" t="s">
        <v>1437</v>
      </c>
      <c r="E118" s="2122"/>
      <c r="F118" s="2120"/>
      <c r="G118" s="2120"/>
      <c r="H118" s="2120"/>
      <c r="I118" s="2120"/>
      <c r="J118" s="2120"/>
      <c r="K118" s="2120"/>
      <c r="L118" s="2120"/>
      <c r="M118" s="2120"/>
      <c r="N118" s="2120"/>
      <c r="O118" s="2120"/>
      <c r="P118" s="2120"/>
      <c r="Q118" s="2120"/>
      <c r="R118" s="2120"/>
      <c r="S118" s="2120"/>
      <c r="T118" s="2120"/>
      <c r="U118" s="2120"/>
      <c r="V118" s="2120"/>
      <c r="W118" s="2120"/>
      <c r="X118" s="2120"/>
      <c r="Y118" s="2120"/>
      <c r="Z118" s="2120"/>
      <c r="AA118" s="2120"/>
      <c r="AB118" s="2120"/>
      <c r="AC118" s="2120"/>
      <c r="AD118" s="2120"/>
      <c r="AE118" s="2120"/>
      <c r="AF118" s="2120"/>
      <c r="AG118" s="2120"/>
      <c r="AH118" s="2120"/>
      <c r="AI118" s="2120"/>
      <c r="AJ118" s="2120"/>
    </row>
    <row r="119" spans="1:36" s="2114" customFormat="1" x14ac:dyDescent="0.25">
      <c r="A119" s="2120"/>
      <c r="B119" s="3945" t="s">
        <v>1510</v>
      </c>
      <c r="C119" s="3938" t="s">
        <v>1341</v>
      </c>
      <c r="D119" s="3955"/>
      <c r="E119" s="1311"/>
      <c r="F119" s="2120"/>
      <c r="G119" s="2120"/>
      <c r="H119" s="2120"/>
      <c r="I119" s="2120"/>
      <c r="J119" s="2120"/>
      <c r="K119" s="2120"/>
      <c r="L119" s="2120"/>
      <c r="M119" s="2120"/>
      <c r="N119" s="2120"/>
      <c r="O119" s="2120"/>
      <c r="P119" s="2120"/>
      <c r="Q119" s="2120"/>
      <c r="R119" s="2120"/>
      <c r="S119" s="2120"/>
      <c r="T119" s="2120"/>
      <c r="U119" s="2120"/>
      <c r="V119" s="2120"/>
      <c r="W119" s="2120"/>
      <c r="X119" s="2120"/>
      <c r="Y119" s="2120"/>
      <c r="Z119" s="2120"/>
      <c r="AA119" s="2120"/>
      <c r="AB119" s="2120"/>
      <c r="AC119" s="2120"/>
      <c r="AD119" s="2120"/>
      <c r="AE119" s="2120"/>
      <c r="AF119" s="2120"/>
      <c r="AG119" s="2120"/>
      <c r="AH119" s="2120"/>
      <c r="AI119" s="2120"/>
      <c r="AJ119" s="2120"/>
    </row>
    <row r="120" spans="1:36" s="2114" customFormat="1" ht="26.25" x14ac:dyDescent="0.25">
      <c r="A120" s="2120"/>
      <c r="B120" s="3958"/>
      <c r="C120" s="2115">
        <v>22</v>
      </c>
      <c r="D120" s="2113" t="s">
        <v>1438</v>
      </c>
      <c r="E120" s="2122"/>
      <c r="F120" s="2120"/>
      <c r="G120" s="2120"/>
      <c r="H120" s="2120"/>
      <c r="I120" s="2120"/>
      <c r="J120" s="2120"/>
      <c r="K120" s="2120"/>
      <c r="L120" s="2120"/>
      <c r="M120" s="2120"/>
      <c r="N120" s="2120"/>
      <c r="O120" s="2120"/>
      <c r="P120" s="2120"/>
      <c r="Q120" s="2120"/>
      <c r="R120" s="2120"/>
      <c r="S120" s="2120"/>
      <c r="T120" s="2120"/>
      <c r="U120" s="2120"/>
      <c r="V120" s="2120"/>
      <c r="W120" s="2120"/>
      <c r="X120" s="2120"/>
      <c r="Y120" s="2120"/>
      <c r="Z120" s="2120"/>
      <c r="AA120" s="2120"/>
      <c r="AB120" s="2120"/>
      <c r="AC120" s="2120"/>
      <c r="AD120" s="2120"/>
      <c r="AE120" s="2120"/>
      <c r="AF120" s="2120"/>
      <c r="AG120" s="2120"/>
      <c r="AH120" s="2120"/>
      <c r="AI120" s="2120"/>
      <c r="AJ120" s="2120"/>
    </row>
    <row r="121" spans="1:36" s="2114" customFormat="1" x14ac:dyDescent="0.25">
      <c r="A121" s="2120"/>
      <c r="B121" s="3940" t="s">
        <v>1512</v>
      </c>
      <c r="C121" s="3938" t="s">
        <v>1342</v>
      </c>
      <c r="D121" s="3955"/>
      <c r="E121" s="1311"/>
      <c r="F121" s="2120"/>
      <c r="G121" s="2120"/>
      <c r="H121" s="2120"/>
      <c r="I121" s="2120"/>
      <c r="J121" s="2120"/>
      <c r="K121" s="2120"/>
      <c r="L121" s="2120"/>
      <c r="M121" s="2120"/>
      <c r="N121" s="2120"/>
      <c r="O121" s="2120"/>
      <c r="P121" s="2120"/>
      <c r="Q121" s="2120"/>
      <c r="R121" s="2120"/>
      <c r="S121" s="2120"/>
      <c r="T121" s="2120"/>
      <c r="U121" s="2120"/>
      <c r="V121" s="2120"/>
      <c r="W121" s="2120"/>
      <c r="X121" s="2120"/>
      <c r="Y121" s="2120"/>
      <c r="Z121" s="2120"/>
      <c r="AA121" s="2120"/>
      <c r="AB121" s="2120"/>
      <c r="AC121" s="2120"/>
      <c r="AD121" s="2120"/>
      <c r="AE121" s="2120"/>
      <c r="AF121" s="2120"/>
      <c r="AG121" s="2120"/>
      <c r="AH121" s="2120"/>
      <c r="AI121" s="2120"/>
      <c r="AJ121" s="2120"/>
    </row>
    <row r="122" spans="1:36" s="2114" customFormat="1" ht="26.25" x14ac:dyDescent="0.25">
      <c r="A122" s="2120"/>
      <c r="B122" s="3940"/>
      <c r="C122" s="2115" t="s">
        <v>1343</v>
      </c>
      <c r="D122" s="2112" t="s">
        <v>1439</v>
      </c>
      <c r="E122" s="2122"/>
      <c r="F122" s="2120"/>
      <c r="G122" s="2120"/>
      <c r="H122" s="2120"/>
      <c r="I122" s="2120"/>
      <c r="J122" s="2120"/>
      <c r="K122" s="2120"/>
      <c r="L122" s="2120"/>
      <c r="M122" s="2120"/>
      <c r="N122" s="2120"/>
      <c r="O122" s="2120"/>
      <c r="P122" s="2120"/>
      <c r="Q122" s="2120"/>
      <c r="R122" s="2120"/>
      <c r="S122" s="2120"/>
      <c r="T122" s="2120"/>
      <c r="U122" s="2120"/>
      <c r="V122" s="2120"/>
      <c r="W122" s="2120"/>
      <c r="X122" s="2120"/>
      <c r="Y122" s="2120"/>
      <c r="Z122" s="2120"/>
      <c r="AA122" s="2120"/>
      <c r="AB122" s="2120"/>
      <c r="AC122" s="2120"/>
      <c r="AD122" s="2120"/>
      <c r="AE122" s="2120"/>
      <c r="AF122" s="2120"/>
      <c r="AG122" s="2120"/>
      <c r="AH122" s="2120"/>
      <c r="AI122" s="2120"/>
      <c r="AJ122" s="2120"/>
    </row>
    <row r="123" spans="1:36" s="2114" customFormat="1" ht="51.75" x14ac:dyDescent="0.25">
      <c r="A123" s="2120"/>
      <c r="B123" s="3940"/>
      <c r="C123" s="2115" t="s">
        <v>1344</v>
      </c>
      <c r="D123" s="2112" t="s">
        <v>1440</v>
      </c>
      <c r="E123" s="2122"/>
      <c r="F123" s="2120"/>
      <c r="G123" s="2120"/>
      <c r="H123" s="2120"/>
      <c r="I123" s="2120"/>
      <c r="J123" s="2120"/>
      <c r="K123" s="2120"/>
      <c r="L123" s="2120"/>
      <c r="M123" s="2120"/>
      <c r="N123" s="2120"/>
      <c r="O123" s="2120"/>
      <c r="P123" s="2120"/>
      <c r="Q123" s="2120"/>
      <c r="R123" s="2120"/>
      <c r="S123" s="2120"/>
      <c r="T123" s="2120"/>
      <c r="U123" s="2120"/>
      <c r="V123" s="2120"/>
      <c r="W123" s="2120"/>
      <c r="X123" s="2120"/>
      <c r="Y123" s="2120"/>
      <c r="Z123" s="2120"/>
      <c r="AA123" s="2120"/>
      <c r="AB123" s="2120"/>
      <c r="AC123" s="2120"/>
      <c r="AD123" s="2120"/>
      <c r="AE123" s="2120"/>
      <c r="AF123" s="2120"/>
      <c r="AG123" s="2120"/>
      <c r="AH123" s="2120"/>
      <c r="AI123" s="2120"/>
      <c r="AJ123" s="2120"/>
    </row>
    <row r="124" spans="1:36" s="2114" customFormat="1" x14ac:dyDescent="0.25">
      <c r="A124" s="2120"/>
      <c r="B124" s="3939" t="s">
        <v>1345</v>
      </c>
      <c r="C124" s="3938" t="s">
        <v>1346</v>
      </c>
      <c r="D124" s="3955"/>
      <c r="E124" s="1311"/>
      <c r="F124" s="2120"/>
      <c r="G124" s="2120"/>
      <c r="H124" s="2120"/>
      <c r="I124" s="2120"/>
      <c r="J124" s="2120"/>
      <c r="K124" s="2120"/>
      <c r="L124" s="2120"/>
      <c r="M124" s="2120"/>
      <c r="N124" s="2120"/>
      <c r="O124" s="2120"/>
      <c r="P124" s="2120"/>
      <c r="Q124" s="2120"/>
      <c r="R124" s="2120"/>
      <c r="S124" s="2120"/>
      <c r="T124" s="2120"/>
      <c r="U124" s="2120"/>
      <c r="V124" s="2120"/>
      <c r="W124" s="2120"/>
      <c r="X124" s="2120"/>
      <c r="Y124" s="2120"/>
      <c r="Z124" s="2120"/>
      <c r="AA124" s="2120"/>
      <c r="AB124" s="2120"/>
      <c r="AC124" s="2120"/>
      <c r="AD124" s="2120"/>
      <c r="AE124" s="2120"/>
      <c r="AF124" s="2120"/>
      <c r="AG124" s="2120"/>
      <c r="AH124" s="2120"/>
      <c r="AI124" s="2120"/>
      <c r="AJ124" s="2120"/>
    </row>
    <row r="125" spans="1:36" s="2114" customFormat="1" ht="51.75" x14ac:dyDescent="0.25">
      <c r="A125" s="2120"/>
      <c r="B125" s="3941"/>
      <c r="C125" s="2115">
        <v>24</v>
      </c>
      <c r="D125" s="2112" t="s">
        <v>1441</v>
      </c>
      <c r="E125" s="2124"/>
      <c r="F125" s="2120"/>
      <c r="G125" s="2120"/>
      <c r="H125" s="2120"/>
      <c r="I125" s="2120"/>
      <c r="J125" s="2120"/>
      <c r="K125" s="2120"/>
      <c r="L125" s="2120"/>
      <c r="M125" s="2120"/>
      <c r="N125" s="2120"/>
      <c r="O125" s="2120"/>
      <c r="P125" s="2120"/>
      <c r="Q125" s="2120"/>
      <c r="R125" s="2120"/>
      <c r="S125" s="2120"/>
      <c r="T125" s="2120"/>
      <c r="U125" s="2120"/>
      <c r="V125" s="2120"/>
      <c r="W125" s="2120"/>
      <c r="X125" s="2120"/>
      <c r="Y125" s="2120"/>
      <c r="Z125" s="2120"/>
      <c r="AA125" s="2120"/>
      <c r="AB125" s="2120"/>
      <c r="AC125" s="2120"/>
      <c r="AD125" s="2120"/>
      <c r="AE125" s="2120"/>
      <c r="AF125" s="2120"/>
      <c r="AG125" s="2120"/>
      <c r="AH125" s="2120"/>
      <c r="AI125" s="2120"/>
      <c r="AJ125" s="2120"/>
    </row>
    <row r="126" spans="1:36" s="2114" customFormat="1" x14ac:dyDescent="0.25">
      <c r="A126" s="2120"/>
      <c r="B126" s="3939" t="s">
        <v>1347</v>
      </c>
      <c r="C126" s="3938" t="s">
        <v>1348</v>
      </c>
      <c r="D126" s="3955"/>
      <c r="E126" s="1311"/>
      <c r="F126" s="2120"/>
      <c r="G126" s="2120"/>
      <c r="H126" s="2120"/>
      <c r="I126" s="2120"/>
      <c r="J126" s="2120"/>
      <c r="K126" s="2120"/>
      <c r="L126" s="2120"/>
      <c r="M126" s="2120"/>
      <c r="N126" s="2120"/>
      <c r="O126" s="2120"/>
      <c r="P126" s="2120"/>
      <c r="Q126" s="2120"/>
      <c r="R126" s="2120"/>
      <c r="S126" s="2120"/>
      <c r="T126" s="2120"/>
      <c r="U126" s="2120"/>
      <c r="V126" s="2120"/>
      <c r="W126" s="2120"/>
      <c r="X126" s="2120"/>
      <c r="Y126" s="2120"/>
      <c r="Z126" s="2120"/>
      <c r="AA126" s="2120"/>
      <c r="AB126" s="2120"/>
      <c r="AC126" s="2120"/>
      <c r="AD126" s="2120"/>
      <c r="AE126" s="2120"/>
      <c r="AF126" s="2120"/>
      <c r="AG126" s="2120"/>
      <c r="AH126" s="2120"/>
      <c r="AI126" s="2120"/>
      <c r="AJ126" s="2120"/>
    </row>
    <row r="127" spans="1:36" s="2114" customFormat="1" ht="51.75" x14ac:dyDescent="0.25">
      <c r="A127" s="2120"/>
      <c r="B127" s="3941"/>
      <c r="C127" s="2115">
        <v>25</v>
      </c>
      <c r="D127" s="2112" t="s">
        <v>1442</v>
      </c>
      <c r="E127" s="2122"/>
      <c r="F127" s="2120"/>
      <c r="G127" s="2120"/>
      <c r="H127" s="2120"/>
      <c r="I127" s="2120"/>
      <c r="J127" s="2120"/>
      <c r="K127" s="2120"/>
      <c r="L127" s="2120"/>
      <c r="M127" s="2120"/>
      <c r="N127" s="2120"/>
      <c r="O127" s="2120"/>
      <c r="P127" s="2120"/>
      <c r="Q127" s="2120"/>
      <c r="R127" s="2120"/>
      <c r="S127" s="2120"/>
      <c r="T127" s="2120"/>
      <c r="U127" s="2120"/>
      <c r="V127" s="2120"/>
      <c r="W127" s="2120"/>
      <c r="X127" s="2120"/>
      <c r="Y127" s="2120"/>
      <c r="Z127" s="2120"/>
      <c r="AA127" s="2120"/>
      <c r="AB127" s="2120"/>
      <c r="AC127" s="2120"/>
      <c r="AD127" s="2120"/>
      <c r="AE127" s="2120"/>
      <c r="AF127" s="2120"/>
      <c r="AG127" s="2120"/>
      <c r="AH127" s="2120"/>
      <c r="AI127" s="2120"/>
      <c r="AJ127" s="2120"/>
    </row>
    <row r="128" spans="1:36" s="2114" customFormat="1" x14ac:dyDescent="0.25">
      <c r="A128" s="2120"/>
      <c r="B128" s="3954" t="s">
        <v>1836</v>
      </c>
      <c r="C128" s="3938" t="s">
        <v>1831</v>
      </c>
      <c r="D128" s="3955"/>
      <c r="E128" s="1311"/>
      <c r="F128" s="2120"/>
      <c r="G128" s="2120"/>
      <c r="H128" s="2120"/>
      <c r="I128" s="2120"/>
      <c r="J128" s="2120"/>
      <c r="K128" s="2120"/>
      <c r="L128" s="2120"/>
      <c r="M128" s="2120"/>
      <c r="N128" s="2120"/>
      <c r="O128" s="2120"/>
      <c r="P128" s="2120"/>
      <c r="Q128" s="2120"/>
      <c r="R128" s="2120"/>
      <c r="S128" s="2120"/>
      <c r="T128" s="2120"/>
      <c r="U128" s="2120"/>
      <c r="V128" s="2120"/>
      <c r="W128" s="2120"/>
      <c r="X128" s="2120"/>
      <c r="Y128" s="2120"/>
      <c r="Z128" s="2120"/>
      <c r="AA128" s="2120"/>
      <c r="AB128" s="2120"/>
      <c r="AC128" s="2120"/>
      <c r="AD128" s="2120"/>
      <c r="AE128" s="2120"/>
      <c r="AF128" s="2120"/>
      <c r="AG128" s="2120"/>
      <c r="AH128" s="2120"/>
      <c r="AI128" s="2120"/>
      <c r="AJ128" s="2120"/>
    </row>
    <row r="129" spans="1:36" s="2114" customFormat="1" ht="45.75" customHeight="1" x14ac:dyDescent="0.25">
      <c r="A129" s="2120"/>
      <c r="B129" s="3940"/>
      <c r="C129" s="2115" t="s">
        <v>1830</v>
      </c>
      <c r="D129" s="2112" t="s">
        <v>1834</v>
      </c>
      <c r="E129" s="2122"/>
      <c r="F129" s="2120"/>
      <c r="G129" s="2120"/>
      <c r="H129" s="2120"/>
      <c r="I129" s="2120"/>
      <c r="J129" s="2120"/>
      <c r="K129" s="2120"/>
      <c r="L129" s="2120"/>
      <c r="M129" s="2120"/>
      <c r="N129" s="2120"/>
      <c r="O129" s="2120"/>
      <c r="P129" s="2120"/>
      <c r="Q129" s="2120"/>
      <c r="R129" s="2120"/>
      <c r="S129" s="2120"/>
      <c r="T129" s="2120"/>
      <c r="U129" s="2120"/>
      <c r="V129" s="2120"/>
      <c r="W129" s="2120"/>
      <c r="X129" s="2120"/>
      <c r="Y129" s="2120"/>
      <c r="Z129" s="2120"/>
      <c r="AA129" s="2120"/>
      <c r="AB129" s="2120"/>
      <c r="AC129" s="2120"/>
      <c r="AD129" s="2120"/>
      <c r="AE129" s="2120"/>
      <c r="AF129" s="2120"/>
      <c r="AG129" s="2120"/>
      <c r="AH129" s="2120"/>
      <c r="AI129" s="2120"/>
      <c r="AJ129" s="2120"/>
    </row>
    <row r="130" spans="1:36" s="2114" customFormat="1" x14ac:dyDescent="0.25">
      <c r="A130" s="2120"/>
      <c r="B130" s="3940"/>
      <c r="C130" s="3938" t="s">
        <v>1350</v>
      </c>
      <c r="D130" s="3955"/>
      <c r="E130" s="1311"/>
      <c r="F130" s="2120"/>
      <c r="G130" s="2120"/>
      <c r="H130" s="2120"/>
      <c r="I130" s="2120"/>
      <c r="J130" s="2120"/>
      <c r="K130" s="2120"/>
      <c r="L130" s="2120"/>
      <c r="M130" s="2120"/>
      <c r="N130" s="2120"/>
      <c r="O130" s="2120"/>
      <c r="P130" s="2120"/>
      <c r="Q130" s="2120"/>
      <c r="R130" s="2120"/>
      <c r="S130" s="2120"/>
      <c r="T130" s="2120"/>
      <c r="U130" s="2120"/>
      <c r="V130" s="2120"/>
      <c r="W130" s="2120"/>
      <c r="X130" s="2120"/>
      <c r="Y130" s="2120"/>
      <c r="Z130" s="2120"/>
      <c r="AA130" s="2120"/>
      <c r="AB130" s="2120"/>
      <c r="AC130" s="2120"/>
      <c r="AD130" s="2120"/>
      <c r="AE130" s="2120"/>
      <c r="AF130" s="2120"/>
      <c r="AG130" s="2120"/>
      <c r="AH130" s="2120"/>
      <c r="AI130" s="2120"/>
      <c r="AJ130" s="2120"/>
    </row>
    <row r="131" spans="1:36" s="2114" customFormat="1" ht="64.5" x14ac:dyDescent="0.25">
      <c r="A131" s="2120"/>
      <c r="B131" s="3946"/>
      <c r="C131" s="2115" t="s">
        <v>1832</v>
      </c>
      <c r="D131" s="2112" t="s">
        <v>1443</v>
      </c>
      <c r="E131" s="2122"/>
      <c r="F131" s="2120"/>
      <c r="G131" s="2120"/>
      <c r="H131" s="2120"/>
      <c r="I131" s="2120"/>
      <c r="J131" s="2120"/>
      <c r="K131" s="2120"/>
      <c r="L131" s="2120"/>
      <c r="M131" s="2120"/>
      <c r="N131" s="2120"/>
      <c r="O131" s="2120"/>
      <c r="P131" s="2120"/>
      <c r="Q131" s="2120"/>
      <c r="R131" s="2120"/>
      <c r="S131" s="2120"/>
      <c r="T131" s="2120"/>
      <c r="U131" s="2120"/>
      <c r="V131" s="2120"/>
      <c r="W131" s="2120"/>
      <c r="X131" s="2120"/>
      <c r="Y131" s="2120"/>
      <c r="Z131" s="2120"/>
      <c r="AA131" s="2120"/>
      <c r="AB131" s="2120"/>
      <c r="AC131" s="2120"/>
      <c r="AD131" s="2120"/>
      <c r="AE131" s="2120"/>
      <c r="AF131" s="2120"/>
      <c r="AG131" s="2120"/>
      <c r="AH131" s="2120"/>
      <c r="AI131" s="2120"/>
      <c r="AJ131" s="2120"/>
    </row>
    <row r="132" spans="1:36" s="2114" customFormat="1" x14ac:dyDescent="0.25">
      <c r="A132" s="2120"/>
      <c r="B132" s="3939" t="s">
        <v>1349</v>
      </c>
      <c r="C132" s="3938" t="s">
        <v>1833</v>
      </c>
      <c r="D132" s="3955"/>
      <c r="E132" s="2122"/>
      <c r="F132" s="2120"/>
      <c r="G132" s="2120"/>
      <c r="H132" s="2120"/>
      <c r="I132" s="2120"/>
      <c r="J132" s="2120"/>
      <c r="K132" s="2120"/>
      <c r="L132" s="2120"/>
      <c r="M132" s="2120"/>
      <c r="N132" s="2120"/>
      <c r="O132" s="2120"/>
      <c r="P132" s="2120"/>
      <c r="Q132" s="2120"/>
      <c r="R132" s="2120"/>
      <c r="S132" s="2120"/>
      <c r="T132" s="2120"/>
      <c r="U132" s="2120"/>
      <c r="V132" s="2120"/>
      <c r="W132" s="2120"/>
      <c r="X132" s="2120"/>
      <c r="Y132" s="2120"/>
      <c r="Z132" s="2120"/>
      <c r="AA132" s="2120"/>
      <c r="AB132" s="2120"/>
      <c r="AC132" s="2120"/>
      <c r="AD132" s="2120"/>
      <c r="AE132" s="2120"/>
      <c r="AF132" s="2120"/>
      <c r="AG132" s="2120"/>
      <c r="AH132" s="2120"/>
      <c r="AI132" s="2120"/>
      <c r="AJ132" s="2120"/>
    </row>
    <row r="133" spans="1:36" s="2114" customFormat="1" ht="47.25" customHeight="1" x14ac:dyDescent="0.25">
      <c r="A133" s="2120"/>
      <c r="B133" s="3941"/>
      <c r="C133" s="2115">
        <v>27</v>
      </c>
      <c r="D133" s="2112" t="s">
        <v>1835</v>
      </c>
      <c r="E133" s="2122"/>
      <c r="F133" s="2120"/>
      <c r="G133" s="2120"/>
      <c r="H133" s="2120"/>
      <c r="I133" s="2120"/>
      <c r="J133" s="2120"/>
      <c r="K133" s="2120"/>
      <c r="L133" s="2120"/>
      <c r="M133" s="2120"/>
      <c r="N133" s="2120"/>
      <c r="O133" s="2120"/>
      <c r="P133" s="2120"/>
      <c r="Q133" s="2120"/>
      <c r="R133" s="2120"/>
      <c r="S133" s="2120"/>
      <c r="T133" s="2120"/>
      <c r="U133" s="2120"/>
      <c r="V133" s="2120"/>
      <c r="W133" s="2120"/>
      <c r="X133" s="2120"/>
      <c r="Y133" s="2120"/>
      <c r="Z133" s="2120"/>
      <c r="AA133" s="2120"/>
      <c r="AB133" s="2120"/>
      <c r="AC133" s="2120"/>
      <c r="AD133" s="2120"/>
      <c r="AE133" s="2120"/>
      <c r="AF133" s="2120"/>
      <c r="AG133" s="2120"/>
      <c r="AH133" s="2120"/>
      <c r="AI133" s="2120"/>
      <c r="AJ133" s="2120"/>
    </row>
    <row r="134" spans="1:36" s="2114" customFormat="1" x14ac:dyDescent="0.25">
      <c r="A134" s="2120"/>
      <c r="B134" s="3939" t="s">
        <v>2020</v>
      </c>
      <c r="C134" s="3938" t="s">
        <v>2021</v>
      </c>
      <c r="D134" s="3955"/>
      <c r="E134" s="1311"/>
      <c r="F134" s="2120"/>
      <c r="G134" s="2120"/>
      <c r="H134" s="2120"/>
      <c r="I134" s="2120"/>
      <c r="J134" s="2120"/>
      <c r="K134" s="2120"/>
      <c r="L134" s="2120"/>
      <c r="M134" s="2120"/>
      <c r="N134" s="2120"/>
      <c r="O134" s="2120"/>
      <c r="P134" s="2120"/>
      <c r="Q134" s="2120"/>
      <c r="R134" s="2120"/>
      <c r="S134" s="2120"/>
      <c r="T134" s="2120"/>
      <c r="U134" s="2120"/>
      <c r="V134" s="2120"/>
      <c r="W134" s="2120"/>
      <c r="X134" s="2120"/>
      <c r="Y134" s="2120"/>
      <c r="Z134" s="2120"/>
      <c r="AA134" s="2120"/>
      <c r="AB134" s="2120"/>
      <c r="AC134" s="2120"/>
      <c r="AD134" s="2120"/>
      <c r="AE134" s="2120"/>
      <c r="AF134" s="2120"/>
      <c r="AG134" s="2120"/>
      <c r="AH134" s="2120"/>
      <c r="AI134" s="2120"/>
      <c r="AJ134" s="2120"/>
    </row>
    <row r="135" spans="1:36" s="2114" customFormat="1" ht="85.5" customHeight="1" x14ac:dyDescent="0.25">
      <c r="A135" s="2120"/>
      <c r="B135" s="3941"/>
      <c r="C135" s="2115">
        <v>29</v>
      </c>
      <c r="D135" s="2111" t="s">
        <v>2022</v>
      </c>
      <c r="E135" s="2122"/>
      <c r="F135" s="2120"/>
      <c r="G135" s="2120"/>
      <c r="H135" s="2120"/>
      <c r="I135" s="2120"/>
      <c r="J135" s="2120"/>
      <c r="K135" s="2120"/>
      <c r="L135" s="2120"/>
      <c r="M135" s="2120"/>
      <c r="N135" s="2120"/>
      <c r="O135" s="2120"/>
      <c r="P135" s="2120"/>
      <c r="Q135" s="2120"/>
      <c r="R135" s="2120"/>
      <c r="S135" s="2120"/>
      <c r="T135" s="2120"/>
      <c r="U135" s="2120"/>
      <c r="V135" s="2120"/>
      <c r="W135" s="2120"/>
      <c r="X135" s="2120"/>
      <c r="Y135" s="2120"/>
      <c r="Z135" s="2120"/>
      <c r="AA135" s="2120"/>
      <c r="AB135" s="2120"/>
      <c r="AC135" s="2120"/>
      <c r="AD135" s="2120"/>
      <c r="AE135" s="2120"/>
      <c r="AF135" s="2120"/>
      <c r="AG135" s="2120"/>
      <c r="AH135" s="2120"/>
      <c r="AI135" s="2120"/>
      <c r="AJ135" s="2120"/>
    </row>
    <row r="136" spans="1:36" s="2114" customFormat="1" x14ac:dyDescent="0.25">
      <c r="A136" s="2120"/>
      <c r="B136" s="3956" t="s">
        <v>1351</v>
      </c>
      <c r="C136" s="3938" t="s">
        <v>1352</v>
      </c>
      <c r="D136" s="3925"/>
      <c r="E136" s="1311"/>
      <c r="F136" s="2120"/>
      <c r="G136" s="2120"/>
      <c r="H136" s="2120"/>
      <c r="I136" s="2120"/>
      <c r="J136" s="2120"/>
      <c r="K136" s="2120"/>
      <c r="L136" s="2120"/>
      <c r="M136" s="2120"/>
      <c r="N136" s="2120"/>
      <c r="O136" s="2120"/>
      <c r="P136" s="2120"/>
      <c r="Q136" s="2120"/>
      <c r="R136" s="2120"/>
      <c r="S136" s="2120"/>
      <c r="T136" s="2120"/>
      <c r="U136" s="2120"/>
      <c r="V136" s="2120"/>
      <c r="W136" s="2120"/>
      <c r="X136" s="2120"/>
      <c r="Y136" s="2120"/>
      <c r="Z136" s="2120"/>
      <c r="AA136" s="2120"/>
      <c r="AB136" s="2120"/>
      <c r="AC136" s="2120"/>
      <c r="AD136" s="2120"/>
      <c r="AE136" s="2120"/>
      <c r="AF136" s="2120"/>
      <c r="AG136" s="2120"/>
      <c r="AH136" s="2120"/>
      <c r="AI136" s="2120"/>
      <c r="AJ136" s="2120"/>
    </row>
    <row r="137" spans="1:36" s="2114" customFormat="1" ht="26.25" x14ac:dyDescent="0.25">
      <c r="A137" s="2120"/>
      <c r="B137" s="3957"/>
      <c r="C137" s="2115"/>
      <c r="D137" s="2112" t="s">
        <v>1355</v>
      </c>
      <c r="E137" s="1311"/>
      <c r="F137" s="2120"/>
      <c r="G137" s="2120"/>
      <c r="H137" s="2120"/>
      <c r="I137" s="2120"/>
      <c r="J137" s="2120"/>
      <c r="K137" s="2120"/>
      <c r="L137" s="2120"/>
      <c r="M137" s="2120"/>
      <c r="N137" s="2120"/>
      <c r="O137" s="2120"/>
      <c r="P137" s="2120"/>
      <c r="Q137" s="2120"/>
      <c r="R137" s="2120"/>
      <c r="S137" s="2120"/>
      <c r="T137" s="2120"/>
      <c r="U137" s="2120"/>
      <c r="V137" s="2120"/>
      <c r="W137" s="2120"/>
      <c r="X137" s="2120"/>
      <c r="Y137" s="2120"/>
      <c r="Z137" s="2120"/>
      <c r="AA137" s="2120"/>
      <c r="AB137" s="2120"/>
      <c r="AC137" s="2120"/>
      <c r="AD137" s="2120"/>
      <c r="AE137" s="2120"/>
      <c r="AF137" s="2120"/>
      <c r="AG137" s="2120"/>
      <c r="AH137" s="2120"/>
      <c r="AI137" s="2120"/>
      <c r="AJ137" s="2120"/>
    </row>
  </sheetData>
  <mergeCells count="69">
    <mergeCell ref="B119:B120"/>
    <mergeCell ref="C119:D119"/>
    <mergeCell ref="B121:B123"/>
    <mergeCell ref="C121:D121"/>
    <mergeCell ref="B124:B125"/>
    <mergeCell ref="C124:D124"/>
    <mergeCell ref="B134:B135"/>
    <mergeCell ref="C134:D134"/>
    <mergeCell ref="B136:B137"/>
    <mergeCell ref="C136:D136"/>
    <mergeCell ref="B126:B127"/>
    <mergeCell ref="C126:D126"/>
    <mergeCell ref="B132:B133"/>
    <mergeCell ref="C132:D132"/>
    <mergeCell ref="C128:D128"/>
    <mergeCell ref="C130:D130"/>
    <mergeCell ref="B128:B131"/>
    <mergeCell ref="C117:D117"/>
    <mergeCell ref="B101:B103"/>
    <mergeCell ref="C101:D101"/>
    <mergeCell ref="C104:D104"/>
    <mergeCell ref="B108:B110"/>
    <mergeCell ref="C108:D108"/>
    <mergeCell ref="B104:B107"/>
    <mergeCell ref="B111:B112"/>
    <mergeCell ref="C111:D111"/>
    <mergeCell ref="B113:B116"/>
    <mergeCell ref="C113:D113"/>
    <mergeCell ref="B117:B118"/>
    <mergeCell ref="B92:B93"/>
    <mergeCell ref="C92:D92"/>
    <mergeCell ref="B94:B98"/>
    <mergeCell ref="C94:D94"/>
    <mergeCell ref="B99:B100"/>
    <mergeCell ref="C99:D99"/>
    <mergeCell ref="B83:B86"/>
    <mergeCell ref="B87:B89"/>
    <mergeCell ref="C87:D87"/>
    <mergeCell ref="B90:B91"/>
    <mergeCell ref="C90:D90"/>
    <mergeCell ref="C83:D83"/>
    <mergeCell ref="C58:D58"/>
    <mergeCell ref="C75:D75"/>
    <mergeCell ref="B79:B82"/>
    <mergeCell ref="C79:D79"/>
    <mergeCell ref="B58:B74"/>
    <mergeCell ref="B75:B78"/>
    <mergeCell ref="B48:B57"/>
    <mergeCell ref="C48:D48"/>
    <mergeCell ref="C54:C57"/>
    <mergeCell ref="B20:D20"/>
    <mergeCell ref="B23:D23"/>
    <mergeCell ref="B27:B32"/>
    <mergeCell ref="C27:D27"/>
    <mergeCell ref="B33:B36"/>
    <mergeCell ref="C33:D33"/>
    <mergeCell ref="B37:B42"/>
    <mergeCell ref="C37:D37"/>
    <mergeCell ref="C38:C42"/>
    <mergeCell ref="C44:D44"/>
    <mergeCell ref="C45:C47"/>
    <mergeCell ref="B44:B47"/>
    <mergeCell ref="C49:C53"/>
    <mergeCell ref="B19:D19"/>
    <mergeCell ref="B2:D2"/>
    <mergeCell ref="C4:D4"/>
    <mergeCell ref="B8:D8"/>
    <mergeCell ref="B11:D11"/>
    <mergeCell ref="B14:D14"/>
  </mergeCells>
  <pageMargins left="0.70866141732283472" right="0.70866141732283472" top="0.74803149606299213" bottom="0.74803149606299213" header="0.31496062992125984" footer="0.31496062992125984"/>
  <pageSetup paperSize="9" scale="56" orientation="portrait" r:id="rId1"/>
  <rowBreaks count="3" manualBreakCount="3">
    <brk id="40" max="3" man="1"/>
    <brk id="74" max="3" man="1"/>
    <brk id="112"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1"/>
  <sheetViews>
    <sheetView zoomScaleNormal="100" zoomScaleSheetLayoutView="100" workbookViewId="0"/>
  </sheetViews>
  <sheetFormatPr baseColWidth="10" defaultColWidth="9.140625" defaultRowHeight="12.75" x14ac:dyDescent="0.2"/>
  <cols>
    <col min="1" max="1" width="63.5703125" style="919" customWidth="1"/>
    <col min="2" max="3" width="22.28515625" style="919" customWidth="1"/>
    <col min="4" max="6" width="20.7109375" style="919" customWidth="1"/>
    <col min="7" max="16384" width="9.140625" style="919"/>
  </cols>
  <sheetData>
    <row r="1" spans="1:6" ht="18" x14ac:dyDescent="0.25">
      <c r="A1" s="918" t="s">
        <v>1546</v>
      </c>
      <c r="B1" s="917"/>
      <c r="C1" s="917"/>
      <c r="D1" s="918"/>
      <c r="E1" s="917"/>
      <c r="F1" s="917"/>
    </row>
    <row r="2" spans="1:6" x14ac:dyDescent="0.2">
      <c r="A2" s="273" t="str">
        <f>'PAGE DE GARDE'!C8</f>
        <v>ELECTRICITE</v>
      </c>
      <c r="B2" s="285" t="str">
        <f>'PAGE DE GARDE'!C10</f>
        <v>PT 2017 V0</v>
      </c>
      <c r="C2" s="285"/>
      <c r="D2" s="917"/>
      <c r="E2" s="917"/>
      <c r="F2" s="917"/>
    </row>
    <row r="3" spans="1:6" x14ac:dyDescent="0.2">
      <c r="A3" s="825" t="str">
        <f>'PAGE DE GARDE'!C7</f>
        <v>GRD</v>
      </c>
      <c r="B3" s="285"/>
      <c r="C3" s="285"/>
      <c r="D3" s="917"/>
      <c r="E3" s="917"/>
      <c r="F3" s="917"/>
    </row>
    <row r="4" spans="1:6" ht="15" customHeight="1" thickBot="1" x14ac:dyDescent="0.25">
      <c r="A4" s="920"/>
      <c r="B4" s="913"/>
      <c r="C4" s="913"/>
      <c r="D4" s="921"/>
      <c r="E4" s="921"/>
      <c r="F4" s="921"/>
    </row>
    <row r="5" spans="1:6" ht="13.5" thickBot="1" x14ac:dyDescent="0.25">
      <c r="A5" s="1065" t="s">
        <v>764</v>
      </c>
      <c r="B5" s="1066"/>
      <c r="C5" s="1066"/>
      <c r="D5" s="1067"/>
      <c r="E5" s="1068"/>
      <c r="F5" s="1069"/>
    </row>
    <row r="6" spans="1:6" ht="25.5" x14ac:dyDescent="0.2">
      <c r="A6" s="922" t="s">
        <v>653</v>
      </c>
      <c r="B6" s="923" t="s">
        <v>1456</v>
      </c>
      <c r="C6" s="923" t="s">
        <v>1457</v>
      </c>
      <c r="D6" s="1703" t="s">
        <v>1458</v>
      </c>
      <c r="E6" s="924" t="s">
        <v>765</v>
      </c>
      <c r="F6" s="925" t="s">
        <v>766</v>
      </c>
    </row>
    <row r="7" spans="1:6" ht="13.5" thickBot="1" x14ac:dyDescent="0.25">
      <c r="A7" s="926"/>
      <c r="B7" s="927"/>
      <c r="C7" s="927" t="s">
        <v>767</v>
      </c>
      <c r="D7" s="928" t="s">
        <v>768</v>
      </c>
      <c r="E7" s="929"/>
      <c r="F7" s="929"/>
    </row>
    <row r="8" spans="1:6" x14ac:dyDescent="0.2">
      <c r="A8" s="930" t="s">
        <v>769</v>
      </c>
      <c r="B8" s="931"/>
      <c r="C8" s="931"/>
      <c r="D8" s="931"/>
      <c r="E8" s="932"/>
      <c r="F8" s="933"/>
    </row>
    <row r="9" spans="1:6" x14ac:dyDescent="0.2">
      <c r="A9" s="930"/>
      <c r="B9" s="931"/>
      <c r="C9" s="931"/>
      <c r="D9" s="931"/>
      <c r="E9" s="932"/>
      <c r="F9" s="933"/>
    </row>
    <row r="10" spans="1:6" x14ac:dyDescent="0.2">
      <c r="A10" s="934" t="s">
        <v>743</v>
      </c>
      <c r="B10" s="935">
        <f>'Tableau 1A'!F48</f>
        <v>0</v>
      </c>
      <c r="C10" s="935">
        <f>'Tableau 1A'!J48</f>
        <v>0</v>
      </c>
      <c r="D10" s="935">
        <f>'Tableau 1B'!F48</f>
        <v>0</v>
      </c>
      <c r="E10" s="932">
        <f t="shared" ref="E10:E18" si="0">D10-C10</f>
        <v>0</v>
      </c>
      <c r="F10" s="933" t="e">
        <f>E10/C10</f>
        <v>#DIV/0!</v>
      </c>
    </row>
    <row r="11" spans="1:6" x14ac:dyDescent="0.2">
      <c r="A11" s="934" t="s">
        <v>744</v>
      </c>
      <c r="B11" s="936">
        <f>'Tableau 1A'!F50</f>
        <v>0</v>
      </c>
      <c r="C11" s="936">
        <f>'Tableau 1A'!J50</f>
        <v>0</v>
      </c>
      <c r="D11" s="936">
        <f>'Tableau 1B'!F50</f>
        <v>0</v>
      </c>
      <c r="E11" s="932">
        <f t="shared" si="0"/>
        <v>0</v>
      </c>
      <c r="F11" s="933" t="e">
        <f t="shared" ref="F11:F18" si="1">E11/C11</f>
        <v>#DIV/0!</v>
      </c>
    </row>
    <row r="12" spans="1:6" x14ac:dyDescent="0.2">
      <c r="A12" s="934" t="s">
        <v>770</v>
      </c>
      <c r="B12" s="938">
        <f>'Tableau 1A'!F52</f>
        <v>0</v>
      </c>
      <c r="C12" s="938">
        <f>'Tableau 1A'!J52</f>
        <v>0</v>
      </c>
      <c r="D12" s="938">
        <f>'Tableau 1B'!F52</f>
        <v>0</v>
      </c>
      <c r="E12" s="932">
        <f t="shared" si="0"/>
        <v>0</v>
      </c>
      <c r="F12" s="933" t="e">
        <f t="shared" si="1"/>
        <v>#DIV/0!</v>
      </c>
    </row>
    <row r="13" spans="1:6" x14ac:dyDescent="0.2">
      <c r="A13" s="934" t="s">
        <v>1466</v>
      </c>
      <c r="B13" s="936">
        <f>SUM(B14:B16)</f>
        <v>0</v>
      </c>
      <c r="C13" s="936">
        <f>SUM(C14:C16)</f>
        <v>0</v>
      </c>
      <c r="D13" s="936">
        <f>'Tableau 1B'!F54</f>
        <v>0</v>
      </c>
      <c r="E13" s="932">
        <f t="shared" si="0"/>
        <v>0</v>
      </c>
      <c r="F13" s="933" t="e">
        <f t="shared" si="1"/>
        <v>#DIV/0!</v>
      </c>
    </row>
    <row r="14" spans="1:6" x14ac:dyDescent="0.2">
      <c r="A14" s="939" t="s">
        <v>771</v>
      </c>
      <c r="B14" s="940"/>
      <c r="C14" s="940"/>
      <c r="D14" s="940"/>
      <c r="E14" s="932">
        <f t="shared" si="0"/>
        <v>0</v>
      </c>
      <c r="F14" s="933" t="e">
        <f t="shared" si="1"/>
        <v>#DIV/0!</v>
      </c>
    </row>
    <row r="15" spans="1:6" x14ac:dyDescent="0.2">
      <c r="A15" s="939" t="s">
        <v>772</v>
      </c>
      <c r="B15" s="941"/>
      <c r="C15" s="941"/>
      <c r="D15" s="941"/>
      <c r="E15" s="932">
        <f t="shared" si="0"/>
        <v>0</v>
      </c>
      <c r="F15" s="933" t="e">
        <f t="shared" si="1"/>
        <v>#DIV/0!</v>
      </c>
    </row>
    <row r="16" spans="1:6" x14ac:dyDescent="0.2">
      <c r="A16" s="939" t="s">
        <v>773</v>
      </c>
      <c r="B16" s="942"/>
      <c r="C16" s="942"/>
      <c r="D16" s="942"/>
      <c r="E16" s="932">
        <f t="shared" si="0"/>
        <v>0</v>
      </c>
      <c r="F16" s="933" t="e">
        <f t="shared" si="1"/>
        <v>#DIV/0!</v>
      </c>
    </row>
    <row r="17" spans="1:6" x14ac:dyDescent="0.2">
      <c r="A17" s="934" t="s">
        <v>774</v>
      </c>
      <c r="B17" s="943">
        <f>'Tableau 1A'!F56</f>
        <v>0</v>
      </c>
      <c r="C17" s="943">
        <f>'Tableau 1A'!O56</f>
        <v>0</v>
      </c>
      <c r="D17" s="943">
        <f>'Tableau 1B'!F56</f>
        <v>0</v>
      </c>
      <c r="E17" s="932">
        <f t="shared" si="0"/>
        <v>0</v>
      </c>
      <c r="F17" s="933" t="e">
        <f t="shared" si="1"/>
        <v>#DIV/0!</v>
      </c>
    </row>
    <row r="18" spans="1:6" x14ac:dyDescent="0.2">
      <c r="A18" s="934" t="s">
        <v>745</v>
      </c>
      <c r="B18" s="943">
        <f>'Tableau 1A'!F58</f>
        <v>0</v>
      </c>
      <c r="C18" s="943">
        <f>'Tableau 1A'!O58</f>
        <v>0</v>
      </c>
      <c r="D18" s="943">
        <f>'Tableau 1B'!F58</f>
        <v>0</v>
      </c>
      <c r="E18" s="932">
        <f t="shared" si="0"/>
        <v>0</v>
      </c>
      <c r="F18" s="933" t="e">
        <f t="shared" si="1"/>
        <v>#DIV/0!</v>
      </c>
    </row>
    <row r="19" spans="1:6" x14ac:dyDescent="0.2">
      <c r="A19" s="934"/>
      <c r="B19" s="932"/>
      <c r="C19" s="932"/>
      <c r="D19" s="932"/>
      <c r="E19" s="932"/>
      <c r="F19" s="937"/>
    </row>
    <row r="20" spans="1:6" ht="13.5" thickBot="1" x14ac:dyDescent="0.25">
      <c r="A20" s="930"/>
      <c r="B20" s="932"/>
      <c r="C20" s="932"/>
      <c r="D20" s="932"/>
      <c r="E20" s="932"/>
      <c r="F20" s="937"/>
    </row>
    <row r="21" spans="1:6" ht="13.5" thickBot="1" x14ac:dyDescent="0.25">
      <c r="A21" s="944" t="s">
        <v>775</v>
      </c>
      <c r="B21" s="945">
        <f>SUM(B10:B13,B17:B18)</f>
        <v>0</v>
      </c>
      <c r="C21" s="945">
        <f>SUM(C10:C13,C17:C18)</f>
        <v>0</v>
      </c>
      <c r="D21" s="945">
        <f>SUM(D10:D13,D17:D18)</f>
        <v>0</v>
      </c>
      <c r="E21" s="945">
        <f>SUM(E10:E13,E17:E18)</f>
        <v>0</v>
      </c>
      <c r="F21" s="946" t="e">
        <f>E21/C21</f>
        <v>#DIV/0!</v>
      </c>
    </row>
    <row r="22" spans="1:6" ht="13.5" thickBot="1" x14ac:dyDescent="0.25">
      <c r="A22" s="921"/>
      <c r="B22" s="921"/>
      <c r="C22" s="921"/>
      <c r="D22" s="921"/>
      <c r="E22" s="921"/>
      <c r="F22" s="921"/>
    </row>
    <row r="23" spans="1:6" ht="13.5" thickBot="1" x14ac:dyDescent="0.25">
      <c r="A23" s="944" t="s">
        <v>776</v>
      </c>
      <c r="B23" s="945">
        <f>'Tableau 1A'!F83</f>
        <v>0</v>
      </c>
      <c r="C23" s="945">
        <f>'Tableau 1A'!O83</f>
        <v>0</v>
      </c>
      <c r="D23" s="945">
        <f>'Tableau 1B'!F83</f>
        <v>0</v>
      </c>
      <c r="E23" s="945">
        <f>D23-B23</f>
        <v>0</v>
      </c>
      <c r="F23" s="946" t="e">
        <f>E23/C23</f>
        <v>#DIV/0!</v>
      </c>
    </row>
    <row r="24" spans="1:6" x14ac:dyDescent="0.2">
      <c r="A24" s="947"/>
      <c r="B24" s="921"/>
      <c r="C24" s="921"/>
      <c r="D24" s="921"/>
      <c r="E24" s="921"/>
      <c r="F24" s="921"/>
    </row>
    <row r="25" spans="1:6" ht="15" customHeight="1" x14ac:dyDescent="0.2">
      <c r="A25" s="920"/>
      <c r="B25" s="913"/>
      <c r="C25" s="913"/>
      <c r="D25" s="921"/>
      <c r="E25" s="921"/>
      <c r="F25" s="921"/>
    </row>
    <row r="26" spans="1:6" ht="15" customHeight="1" thickBot="1" x14ac:dyDescent="0.25">
      <c r="A26" s="920"/>
      <c r="B26" s="913"/>
      <c r="C26" s="913"/>
      <c r="D26" s="921"/>
      <c r="E26" s="921"/>
      <c r="F26" s="921"/>
    </row>
    <row r="27" spans="1:6" ht="15" customHeight="1" thickBot="1" x14ac:dyDescent="0.25">
      <c r="A27" s="1065" t="s">
        <v>1984</v>
      </c>
      <c r="B27" s="1066"/>
      <c r="C27" s="1066"/>
      <c r="D27" s="1067"/>
      <c r="E27" s="1068"/>
      <c r="F27" s="1069"/>
    </row>
    <row r="28" spans="1:6" ht="26.25" customHeight="1" x14ac:dyDescent="0.2">
      <c r="A28" s="922" t="s">
        <v>653</v>
      </c>
      <c r="B28" s="923" t="s">
        <v>1456</v>
      </c>
      <c r="C28" s="923" t="s">
        <v>1457</v>
      </c>
      <c r="D28" s="1703" t="s">
        <v>1458</v>
      </c>
      <c r="E28" s="924" t="s">
        <v>765</v>
      </c>
      <c r="F28" s="925" t="s">
        <v>766</v>
      </c>
    </row>
    <row r="29" spans="1:6" ht="13.5" thickBot="1" x14ac:dyDescent="0.25">
      <c r="A29" s="926"/>
      <c r="B29" s="2235"/>
      <c r="C29" s="927" t="s">
        <v>767</v>
      </c>
      <c r="D29" s="928" t="s">
        <v>768</v>
      </c>
      <c r="E29" s="929"/>
      <c r="F29" s="929"/>
    </row>
    <row r="30" spans="1:6" x14ac:dyDescent="0.2">
      <c r="A30" s="930" t="s">
        <v>769</v>
      </c>
      <c r="B30" s="931"/>
      <c r="C30" s="931"/>
      <c r="D30" s="931"/>
      <c r="E30" s="932"/>
      <c r="F30" s="933"/>
    </row>
    <row r="31" spans="1:6" x14ac:dyDescent="0.2">
      <c r="A31" s="930"/>
      <c r="B31" s="931"/>
      <c r="C31" s="931"/>
      <c r="D31" s="931"/>
      <c r="E31" s="932"/>
      <c r="F31" s="933"/>
    </row>
    <row r="32" spans="1:6" x14ac:dyDescent="0.2">
      <c r="A32" s="934" t="s">
        <v>743</v>
      </c>
      <c r="B32" s="935">
        <f>'Tableau 1A'!J48</f>
        <v>0</v>
      </c>
      <c r="C32" s="935">
        <f>'Tableau 1A'!S48</f>
        <v>0</v>
      </c>
      <c r="D32" s="935">
        <f>'Tableau 1B'!J48</f>
        <v>0</v>
      </c>
      <c r="E32" s="932">
        <f t="shared" ref="E32:E40" si="2">D32-C32</f>
        <v>0</v>
      </c>
      <c r="F32" s="933" t="e">
        <f t="shared" ref="F32:F40" si="3">E32/C32</f>
        <v>#DIV/0!</v>
      </c>
    </row>
    <row r="33" spans="1:6" x14ac:dyDescent="0.2">
      <c r="A33" s="934" t="s">
        <v>744</v>
      </c>
      <c r="B33" s="936">
        <f>'Tableau 1A'!J50</f>
        <v>0</v>
      </c>
      <c r="C33" s="936">
        <f>'Tableau 1A'!S50</f>
        <v>0</v>
      </c>
      <c r="D33" s="936">
        <f>'Tableau 1B'!J50</f>
        <v>0</v>
      </c>
      <c r="E33" s="932">
        <f t="shared" si="2"/>
        <v>0</v>
      </c>
      <c r="F33" s="933" t="e">
        <f t="shared" si="3"/>
        <v>#DIV/0!</v>
      </c>
    </row>
    <row r="34" spans="1:6" x14ac:dyDescent="0.2">
      <c r="A34" s="934" t="s">
        <v>770</v>
      </c>
      <c r="B34" s="938">
        <f>'Tableau 1A'!J52</f>
        <v>0</v>
      </c>
      <c r="C34" s="938">
        <f>'Tableau 1A'!S52</f>
        <v>0</v>
      </c>
      <c r="D34" s="938">
        <f>'Tableau 1B'!J52</f>
        <v>0</v>
      </c>
      <c r="E34" s="932">
        <f>D34-C34</f>
        <v>0</v>
      </c>
      <c r="F34" s="933" t="e">
        <f t="shared" si="3"/>
        <v>#DIV/0!</v>
      </c>
    </row>
    <row r="35" spans="1:6" x14ac:dyDescent="0.2">
      <c r="A35" s="934" t="s">
        <v>1466</v>
      </c>
      <c r="B35" s="936">
        <f>'Tableau 1A'!J54</f>
        <v>0</v>
      </c>
      <c r="C35" s="936">
        <f>'Tableau 1A'!S54</f>
        <v>0</v>
      </c>
      <c r="D35" s="936">
        <f>'Tableau 1B'!J54</f>
        <v>0</v>
      </c>
      <c r="E35" s="932">
        <f t="shared" si="2"/>
        <v>0</v>
      </c>
      <c r="F35" s="933" t="e">
        <f t="shared" si="3"/>
        <v>#DIV/0!</v>
      </c>
    </row>
    <row r="36" spans="1:6" x14ac:dyDescent="0.2">
      <c r="A36" s="939" t="s">
        <v>771</v>
      </c>
      <c r="B36" s="940"/>
      <c r="C36" s="940"/>
      <c r="D36" s="940"/>
      <c r="E36" s="932">
        <f t="shared" si="2"/>
        <v>0</v>
      </c>
      <c r="F36" s="933" t="e">
        <f>E36/C36</f>
        <v>#DIV/0!</v>
      </c>
    </row>
    <row r="37" spans="1:6" x14ac:dyDescent="0.2">
      <c r="A37" s="939" t="s">
        <v>772</v>
      </c>
      <c r="B37" s="941"/>
      <c r="C37" s="941"/>
      <c r="D37" s="941"/>
      <c r="E37" s="932">
        <f t="shared" si="2"/>
        <v>0</v>
      </c>
      <c r="F37" s="933" t="e">
        <f t="shared" si="3"/>
        <v>#DIV/0!</v>
      </c>
    </row>
    <row r="38" spans="1:6" x14ac:dyDescent="0.2">
      <c r="A38" s="939" t="s">
        <v>773</v>
      </c>
      <c r="B38" s="942"/>
      <c r="C38" s="942"/>
      <c r="D38" s="942"/>
      <c r="E38" s="932">
        <f t="shared" si="2"/>
        <v>0</v>
      </c>
      <c r="F38" s="933" t="e">
        <f t="shared" si="3"/>
        <v>#DIV/0!</v>
      </c>
    </row>
    <row r="39" spans="1:6" x14ac:dyDescent="0.2">
      <c r="A39" s="934" t="s">
        <v>774</v>
      </c>
      <c r="B39" s="943">
        <f>'Tableau 1A'!J56</f>
        <v>0</v>
      </c>
      <c r="C39" s="943">
        <f>'Tableau 1A'!S56</f>
        <v>0</v>
      </c>
      <c r="D39" s="943">
        <f>'Tableau 1B'!J56</f>
        <v>0</v>
      </c>
      <c r="E39" s="932">
        <f t="shared" si="2"/>
        <v>0</v>
      </c>
      <c r="F39" s="933" t="e">
        <f t="shared" si="3"/>
        <v>#DIV/0!</v>
      </c>
    </row>
    <row r="40" spans="1:6" x14ac:dyDescent="0.2">
      <c r="A40" s="934" t="s">
        <v>745</v>
      </c>
      <c r="B40" s="943">
        <f>'Tableau 1A'!J58</f>
        <v>0</v>
      </c>
      <c r="C40" s="943">
        <f>'Tableau 1A'!S58</f>
        <v>0</v>
      </c>
      <c r="D40" s="943">
        <f>'Tableau 1B'!J58</f>
        <v>0</v>
      </c>
      <c r="E40" s="932">
        <f t="shared" si="2"/>
        <v>0</v>
      </c>
      <c r="F40" s="933" t="e">
        <f t="shared" si="3"/>
        <v>#DIV/0!</v>
      </c>
    </row>
    <row r="41" spans="1:6" x14ac:dyDescent="0.2">
      <c r="A41" s="934"/>
      <c r="B41" s="932"/>
      <c r="C41" s="932"/>
      <c r="D41" s="932"/>
      <c r="E41" s="932"/>
      <c r="F41" s="937"/>
    </row>
    <row r="42" spans="1:6" ht="13.5" thickBot="1" x14ac:dyDescent="0.25">
      <c r="A42" s="930"/>
      <c r="B42" s="932"/>
      <c r="C42" s="932"/>
      <c r="D42" s="932"/>
      <c r="E42" s="932"/>
      <c r="F42" s="937"/>
    </row>
    <row r="43" spans="1:6" ht="13.5" thickBot="1" x14ac:dyDescent="0.25">
      <c r="A43" s="944" t="s">
        <v>775</v>
      </c>
      <c r="B43" s="945">
        <f>SUM(B32:B35,B39:B40)</f>
        <v>0</v>
      </c>
      <c r="C43" s="945">
        <f>SUM(C32:C35,C39:C40)</f>
        <v>0</v>
      </c>
      <c r="D43" s="945">
        <f>SUM(D32:D35,D39:D40)</f>
        <v>0</v>
      </c>
      <c r="E43" s="945">
        <f>SUM(E32:E35,E39:E40)</f>
        <v>0</v>
      </c>
      <c r="F43" s="946" t="e">
        <f>E43/C43</f>
        <v>#DIV/0!</v>
      </c>
    </row>
    <row r="44" spans="1:6" ht="13.5" thickBot="1" x14ac:dyDescent="0.25">
      <c r="A44" s="921"/>
      <c r="B44" s="921"/>
      <c r="C44" s="921"/>
      <c r="D44" s="921"/>
      <c r="E44" s="921"/>
      <c r="F44" s="921"/>
    </row>
    <row r="45" spans="1:6" ht="13.5" thickBot="1" x14ac:dyDescent="0.25">
      <c r="A45" s="944" t="s">
        <v>776</v>
      </c>
      <c r="B45" s="945">
        <f>'Tableau 1A'!J83</f>
        <v>0</v>
      </c>
      <c r="C45" s="945">
        <f>'Tableau 1A'!S83</f>
        <v>0</v>
      </c>
      <c r="D45" s="945">
        <f>'Tableau 1B'!J83</f>
        <v>0</v>
      </c>
      <c r="E45" s="948">
        <f>D45-B45</f>
        <v>0</v>
      </c>
      <c r="F45" s="946" t="e">
        <f>E45/C45</f>
        <v>#DIV/0!</v>
      </c>
    </row>
    <row r="46" spans="1:6" x14ac:dyDescent="0.2">
      <c r="A46" s="921"/>
      <c r="B46" s="921"/>
      <c r="C46" s="921"/>
      <c r="D46" s="921"/>
      <c r="E46" s="921"/>
      <c r="F46" s="921"/>
    </row>
    <row r="47" spans="1:6" ht="13.5" thickBot="1" x14ac:dyDescent="0.25">
      <c r="A47" s="921"/>
      <c r="B47" s="921"/>
      <c r="C47" s="921"/>
      <c r="D47" s="921"/>
      <c r="E47" s="921"/>
      <c r="F47" s="921"/>
    </row>
    <row r="48" spans="1:6" ht="13.5" thickBot="1" x14ac:dyDescent="0.25">
      <c r="A48" s="1065" t="s">
        <v>777</v>
      </c>
      <c r="B48" s="1066"/>
      <c r="C48" s="1066"/>
      <c r="D48" s="1067"/>
      <c r="E48" s="1068"/>
      <c r="F48" s="1069"/>
    </row>
    <row r="49" spans="1:6" ht="25.5" x14ac:dyDescent="0.2">
      <c r="A49" s="922" t="s">
        <v>653</v>
      </c>
      <c r="B49" s="923" t="s">
        <v>1456</v>
      </c>
      <c r="C49" s="923" t="s">
        <v>1457</v>
      </c>
      <c r="D49" s="1703" t="s">
        <v>1458</v>
      </c>
      <c r="E49" s="924" t="s">
        <v>765</v>
      </c>
      <c r="F49" s="925" t="s">
        <v>766</v>
      </c>
    </row>
    <row r="50" spans="1:6" ht="13.5" thickBot="1" x14ac:dyDescent="0.25">
      <c r="A50" s="926"/>
      <c r="B50" s="927"/>
      <c r="C50" s="927" t="s">
        <v>767</v>
      </c>
      <c r="D50" s="928" t="s">
        <v>768</v>
      </c>
      <c r="E50" s="929"/>
      <c r="F50" s="929"/>
    </row>
    <row r="51" spans="1:6" x14ac:dyDescent="0.2">
      <c r="A51" s="930" t="s">
        <v>769</v>
      </c>
      <c r="B51" s="931"/>
      <c r="C51" s="931"/>
      <c r="D51" s="931"/>
      <c r="E51" s="932"/>
      <c r="F51" s="933"/>
    </row>
    <row r="52" spans="1:6" x14ac:dyDescent="0.2">
      <c r="A52" s="930"/>
      <c r="B52" s="931"/>
      <c r="C52" s="931"/>
      <c r="D52" s="931"/>
      <c r="E52" s="932"/>
      <c r="F52" s="933"/>
    </row>
    <row r="53" spans="1:6" x14ac:dyDescent="0.2">
      <c r="A53" s="934" t="s">
        <v>743</v>
      </c>
      <c r="B53" s="935">
        <f>'Tableau 1A'!I48</f>
        <v>0</v>
      </c>
      <c r="C53" s="935">
        <f>'Tableau 1A'!R48</f>
        <v>0</v>
      </c>
      <c r="D53" s="935">
        <f>'Tableau 1B'!I48</f>
        <v>0</v>
      </c>
      <c r="E53" s="932">
        <f t="shared" ref="E53:E61" si="4">D53-C53</f>
        <v>0</v>
      </c>
      <c r="F53" s="933" t="e">
        <f t="shared" ref="F53:F61" si="5">E53/C53</f>
        <v>#DIV/0!</v>
      </c>
    </row>
    <row r="54" spans="1:6" x14ac:dyDescent="0.2">
      <c r="A54" s="934" t="s">
        <v>744</v>
      </c>
      <c r="B54" s="936">
        <f>'Tableau 1A'!I50</f>
        <v>0</v>
      </c>
      <c r="C54" s="936">
        <f>'Tableau 1A'!R50</f>
        <v>0</v>
      </c>
      <c r="D54" s="936">
        <f>'Tableau 1B'!I50</f>
        <v>0</v>
      </c>
      <c r="E54" s="932">
        <f t="shared" si="4"/>
        <v>0</v>
      </c>
      <c r="F54" s="933" t="e">
        <f t="shared" si="5"/>
        <v>#DIV/0!</v>
      </c>
    </row>
    <row r="55" spans="1:6" x14ac:dyDescent="0.2">
      <c r="A55" s="934" t="s">
        <v>770</v>
      </c>
      <c r="B55" s="938">
        <f>'Tableau 1A'!I52</f>
        <v>0</v>
      </c>
      <c r="C55" s="938">
        <f>'Tableau 1A'!R52</f>
        <v>0</v>
      </c>
      <c r="D55" s="938">
        <f>'Tableau 1B'!I52</f>
        <v>0</v>
      </c>
      <c r="E55" s="932">
        <f t="shared" si="4"/>
        <v>0</v>
      </c>
      <c r="F55" s="933" t="e">
        <f t="shared" si="5"/>
        <v>#DIV/0!</v>
      </c>
    </row>
    <row r="56" spans="1:6" x14ac:dyDescent="0.2">
      <c r="A56" s="934" t="s">
        <v>1466</v>
      </c>
      <c r="B56" s="936">
        <f>'Tableau 1A'!I54</f>
        <v>0</v>
      </c>
      <c r="C56" s="936">
        <f>'Tableau 1A'!R54</f>
        <v>0</v>
      </c>
      <c r="D56" s="936">
        <f>'Tableau 1B'!I54</f>
        <v>0</v>
      </c>
      <c r="E56" s="932">
        <f t="shared" si="4"/>
        <v>0</v>
      </c>
      <c r="F56" s="933" t="e">
        <f t="shared" si="5"/>
        <v>#DIV/0!</v>
      </c>
    </row>
    <row r="57" spans="1:6" x14ac:dyDescent="0.2">
      <c r="A57" s="939" t="s">
        <v>771</v>
      </c>
      <c r="B57" s="940"/>
      <c r="C57" s="940"/>
      <c r="D57" s="940"/>
      <c r="E57" s="932">
        <f t="shared" si="4"/>
        <v>0</v>
      </c>
      <c r="F57" s="933" t="e">
        <f t="shared" si="5"/>
        <v>#DIV/0!</v>
      </c>
    </row>
    <row r="58" spans="1:6" x14ac:dyDescent="0.2">
      <c r="A58" s="939" t="s">
        <v>772</v>
      </c>
      <c r="B58" s="941"/>
      <c r="C58" s="941"/>
      <c r="D58" s="941"/>
      <c r="E58" s="932">
        <f t="shared" si="4"/>
        <v>0</v>
      </c>
      <c r="F58" s="933" t="e">
        <f t="shared" si="5"/>
        <v>#DIV/0!</v>
      </c>
    </row>
    <row r="59" spans="1:6" x14ac:dyDescent="0.2">
      <c r="A59" s="939" t="s">
        <v>773</v>
      </c>
      <c r="B59" s="942"/>
      <c r="C59" s="942"/>
      <c r="D59" s="942"/>
      <c r="E59" s="932">
        <f t="shared" si="4"/>
        <v>0</v>
      </c>
      <c r="F59" s="933" t="e">
        <f t="shared" si="5"/>
        <v>#DIV/0!</v>
      </c>
    </row>
    <row r="60" spans="1:6" x14ac:dyDescent="0.2">
      <c r="A60" s="934" t="s">
        <v>774</v>
      </c>
      <c r="B60" s="943">
        <f>'Tableau 1A'!I56</f>
        <v>0</v>
      </c>
      <c r="C60" s="943">
        <f>'Tableau 1A'!R56</f>
        <v>0</v>
      </c>
      <c r="D60" s="943">
        <f>'Tableau 1B'!I56</f>
        <v>0</v>
      </c>
      <c r="E60" s="932">
        <f t="shared" si="4"/>
        <v>0</v>
      </c>
      <c r="F60" s="933" t="e">
        <f t="shared" si="5"/>
        <v>#DIV/0!</v>
      </c>
    </row>
    <row r="61" spans="1:6" x14ac:dyDescent="0.2">
      <c r="A61" s="934" t="s">
        <v>745</v>
      </c>
      <c r="B61" s="943">
        <f>'Tableau 1A'!I58</f>
        <v>0</v>
      </c>
      <c r="C61" s="943">
        <f>'Tableau 1A'!R58</f>
        <v>0</v>
      </c>
      <c r="D61" s="943">
        <f>'Tableau 1B'!I58</f>
        <v>0</v>
      </c>
      <c r="E61" s="932">
        <f t="shared" si="4"/>
        <v>0</v>
      </c>
      <c r="F61" s="933" t="e">
        <f t="shared" si="5"/>
        <v>#DIV/0!</v>
      </c>
    </row>
    <row r="62" spans="1:6" x14ac:dyDescent="0.2">
      <c r="A62" s="934"/>
      <c r="B62" s="932"/>
      <c r="C62" s="932"/>
      <c r="D62" s="932"/>
      <c r="E62" s="932"/>
      <c r="F62" s="937"/>
    </row>
    <row r="63" spans="1:6" ht="13.5" thickBot="1" x14ac:dyDescent="0.25">
      <c r="A63" s="930"/>
      <c r="B63" s="932"/>
      <c r="C63" s="932"/>
      <c r="D63" s="932"/>
      <c r="E63" s="932"/>
      <c r="F63" s="937"/>
    </row>
    <row r="64" spans="1:6" ht="13.5" thickBot="1" x14ac:dyDescent="0.25">
      <c r="A64" s="944" t="s">
        <v>775</v>
      </c>
      <c r="B64" s="945">
        <f>SUM(B53:B56,B60:B61)</f>
        <v>0</v>
      </c>
      <c r="C64" s="945">
        <f>SUM(C53:C56,C60:C61)</f>
        <v>0</v>
      </c>
      <c r="D64" s="945">
        <f>SUM(D53:D56,D60:D61)</f>
        <v>0</v>
      </c>
      <c r="E64" s="945">
        <f>SUM(E53:E56,E60:E61)</f>
        <v>0</v>
      </c>
      <c r="F64" s="946" t="e">
        <f>E64/C64</f>
        <v>#DIV/0!</v>
      </c>
    </row>
    <row r="65" spans="1:6" ht="13.5" thickBot="1" x14ac:dyDescent="0.25">
      <c r="A65" s="921"/>
      <c r="B65" s="921"/>
      <c r="C65" s="921"/>
      <c r="D65" s="921"/>
      <c r="E65" s="921"/>
      <c r="F65" s="921"/>
    </row>
    <row r="66" spans="1:6" ht="13.5" thickBot="1" x14ac:dyDescent="0.25">
      <c r="A66" s="944" t="s">
        <v>776</v>
      </c>
      <c r="B66" s="945">
        <f>'Tableau 1A'!I83</f>
        <v>0</v>
      </c>
      <c r="C66" s="945">
        <f>'Tableau 1A'!R83</f>
        <v>0</v>
      </c>
      <c r="D66" s="945">
        <f>'Tableau 1B'!I83</f>
        <v>0</v>
      </c>
      <c r="E66" s="948">
        <f>D66-B66</f>
        <v>0</v>
      </c>
      <c r="F66" s="946" t="e">
        <f>E66/C66</f>
        <v>#DIV/0!</v>
      </c>
    </row>
    <row r="70" spans="1:6" x14ac:dyDescent="0.2">
      <c r="A70" s="915" t="s">
        <v>1929</v>
      </c>
    </row>
    <row r="71" spans="1:6" s="763" customFormat="1" x14ac:dyDescent="0.2">
      <c r="A71" s="763" t="s">
        <v>786</v>
      </c>
    </row>
  </sheetData>
  <pageMargins left="0.70866141732283472" right="0.70866141732283472" top="0.74803149606299213" bottom="0.74803149606299213" header="0.31496062992125984" footer="0.31496062992125984"/>
  <pageSetup paperSize="9" scale="5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M28"/>
  <sheetViews>
    <sheetView zoomScaleNormal="100" zoomScaleSheetLayoutView="115" workbookViewId="0">
      <selection activeCell="G11" sqref="G11"/>
    </sheetView>
  </sheetViews>
  <sheetFormatPr baseColWidth="10" defaultColWidth="9.140625" defaultRowHeight="12.75" x14ac:dyDescent="0.2"/>
  <cols>
    <col min="1" max="1" width="37.42578125" style="921" customWidth="1"/>
    <col min="2" max="2" width="22.7109375" style="921" customWidth="1"/>
    <col min="3" max="3" width="27.7109375" style="921" customWidth="1"/>
    <col min="4" max="9" width="22.7109375" style="921" customWidth="1"/>
    <col min="10" max="16384" width="9.140625" style="921"/>
  </cols>
  <sheetData>
    <row r="1" spans="1:13" ht="18" x14ac:dyDescent="0.25">
      <c r="A1" s="918" t="s">
        <v>1547</v>
      </c>
      <c r="B1" s="917"/>
      <c r="C1" s="917"/>
      <c r="D1" s="917"/>
      <c r="E1" s="917"/>
      <c r="F1" s="917"/>
      <c r="G1" s="917"/>
      <c r="H1" s="917"/>
      <c r="I1" s="917"/>
    </row>
    <row r="2" spans="1:13" x14ac:dyDescent="0.2">
      <c r="A2" s="273" t="str">
        <f>'PAGE DE GARDE'!C8</f>
        <v>ELECTRICITE</v>
      </c>
      <c r="B2" s="285" t="str">
        <f>'PAGE DE GARDE'!C10</f>
        <v>PT 2017 V0</v>
      </c>
      <c r="C2" s="273"/>
      <c r="D2" s="274"/>
      <c r="E2" s="274"/>
      <c r="F2" s="917"/>
      <c r="G2" s="917"/>
      <c r="H2" s="917"/>
      <c r="I2" s="917"/>
    </row>
    <row r="3" spans="1:13" x14ac:dyDescent="0.2">
      <c r="A3" s="825" t="str">
        <f>'PAGE DE GARDE'!C7</f>
        <v>GRD</v>
      </c>
      <c r="B3" s="285"/>
      <c r="C3" s="917"/>
      <c r="D3" s="917"/>
      <c r="E3" s="917"/>
      <c r="F3" s="917"/>
      <c r="G3" s="917"/>
      <c r="H3" s="917"/>
      <c r="I3" s="917"/>
    </row>
    <row r="4" spans="1:13" ht="24" customHeight="1" thickBot="1" x14ac:dyDescent="0.25">
      <c r="A4" s="949"/>
    </row>
    <row r="5" spans="1:13" ht="12.75" customHeight="1" x14ac:dyDescent="0.2">
      <c r="A5" s="4020" t="s">
        <v>1456</v>
      </c>
      <c r="B5" s="4008" t="s">
        <v>759</v>
      </c>
      <c r="C5" s="4008" t="s">
        <v>758</v>
      </c>
      <c r="D5" s="4011" t="s">
        <v>757</v>
      </c>
      <c r="E5" s="4011"/>
      <c r="F5" s="4011"/>
      <c r="G5" s="4011"/>
      <c r="H5" s="4011"/>
      <c r="I5" s="4012"/>
    </row>
    <row r="6" spans="1:13" ht="28.5" customHeight="1" thickBot="1" x14ac:dyDescent="0.25">
      <c r="A6" s="4021"/>
      <c r="B6" s="4009"/>
      <c r="C6" s="4009"/>
      <c r="D6" s="4014" t="s">
        <v>778</v>
      </c>
      <c r="E6" s="4014"/>
      <c r="F6" s="4015"/>
      <c r="G6" s="4013" t="s">
        <v>779</v>
      </c>
      <c r="H6" s="4014"/>
      <c r="I6" s="4015"/>
    </row>
    <row r="7" spans="1:13" ht="25.5" x14ac:dyDescent="0.2">
      <c r="A7" s="950" t="s">
        <v>780</v>
      </c>
      <c r="B7" s="951"/>
      <c r="C7" s="951"/>
      <c r="D7" s="952" t="s">
        <v>753</v>
      </c>
      <c r="E7" s="953" t="s">
        <v>752</v>
      </c>
      <c r="F7" s="954" t="s">
        <v>754</v>
      </c>
      <c r="G7" s="2363" t="s">
        <v>753</v>
      </c>
      <c r="H7" s="953" t="s">
        <v>752</v>
      </c>
      <c r="I7" s="954" t="s">
        <v>751</v>
      </c>
    </row>
    <row r="8" spans="1:13" x14ac:dyDescent="0.2">
      <c r="A8" s="956" t="s">
        <v>781</v>
      </c>
      <c r="B8" s="957">
        <f>C8+F8+I8</f>
        <v>0</v>
      </c>
      <c r="C8" s="958">
        <f>'Tableau 2A'!F33</f>
        <v>0</v>
      </c>
      <c r="D8" s="959">
        <f>'Tableau 2A'!G33</f>
        <v>0</v>
      </c>
      <c r="E8" s="2393">
        <f>'Tableau 2A'!H33</f>
        <v>0</v>
      </c>
      <c r="F8" s="961">
        <f>+D8+E8</f>
        <v>0</v>
      </c>
      <c r="G8" s="959">
        <f>'Tableau 2A'!J33</f>
        <v>0</v>
      </c>
      <c r="H8" s="962">
        <f>'Tableau 2A'!K33</f>
        <v>0</v>
      </c>
      <c r="I8" s="2362">
        <f>+G8+H8</f>
        <v>0</v>
      </c>
    </row>
    <row r="9" spans="1:13" x14ac:dyDescent="0.2">
      <c r="A9" s="956" t="s">
        <v>782</v>
      </c>
      <c r="B9" s="957">
        <f>C9+F9+I9</f>
        <v>0</v>
      </c>
      <c r="C9" s="958">
        <f>'Tableau 2A'!F71</f>
        <v>0</v>
      </c>
      <c r="D9" s="2360">
        <f>'Tableau 2A'!G71</f>
        <v>0</v>
      </c>
      <c r="E9" s="2361">
        <f>'Tableau 2A'!H71</f>
        <v>0</v>
      </c>
      <c r="F9" s="961">
        <f>+D9+E9</f>
        <v>0</v>
      </c>
      <c r="G9" s="2360">
        <f>'Tableau 2A'!J71</f>
        <v>0</v>
      </c>
      <c r="H9" s="962">
        <f>'Tableau 2A'!K71</f>
        <v>0</v>
      </c>
      <c r="I9" s="2362">
        <f>+G9+H9</f>
        <v>0</v>
      </c>
    </row>
    <row r="10" spans="1:13" ht="13.5" thickBot="1" x14ac:dyDescent="0.25">
      <c r="A10" s="2394" t="s">
        <v>783</v>
      </c>
      <c r="B10" s="2395">
        <f>B8-B9</f>
        <v>0</v>
      </c>
      <c r="C10" s="2395">
        <f>C8-C9</f>
        <v>0</v>
      </c>
      <c r="D10" s="972">
        <f t="shared" ref="D10:G10" si="0">D8-D9</f>
        <v>0</v>
      </c>
      <c r="E10" s="973">
        <f t="shared" si="0"/>
        <v>0</v>
      </c>
      <c r="F10" s="974">
        <f>F8-F9</f>
        <v>0</v>
      </c>
      <c r="G10" s="972">
        <f t="shared" si="0"/>
        <v>0</v>
      </c>
      <c r="H10" s="973">
        <f>H8-H9</f>
        <v>0</v>
      </c>
      <c r="I10" s="974">
        <f>I8-I9</f>
        <v>0</v>
      </c>
    </row>
    <row r="11" spans="1:13" ht="32.25" customHeight="1" thickBot="1" x14ac:dyDescent="0.25"/>
    <row r="12" spans="1:13" x14ac:dyDescent="0.2">
      <c r="A12" s="4006" t="s">
        <v>1457</v>
      </c>
      <c r="B12" s="4008" t="s">
        <v>759</v>
      </c>
      <c r="C12" s="4008" t="s">
        <v>758</v>
      </c>
      <c r="D12" s="4016" t="s">
        <v>757</v>
      </c>
      <c r="E12" s="4016"/>
      <c r="F12" s="4016"/>
      <c r="G12" s="4011"/>
      <c r="H12" s="4011"/>
      <c r="I12" s="4012"/>
      <c r="J12" s="947"/>
      <c r="K12" s="947"/>
      <c r="L12" s="947"/>
      <c r="M12" s="947"/>
    </row>
    <row r="13" spans="1:13" ht="28.5" customHeight="1" thickBot="1" x14ac:dyDescent="0.25">
      <c r="A13" s="4007"/>
      <c r="B13" s="4009"/>
      <c r="C13" s="4009"/>
      <c r="D13" s="4017" t="s">
        <v>778</v>
      </c>
      <c r="E13" s="4018"/>
      <c r="F13" s="4019"/>
      <c r="G13" s="4014" t="s">
        <v>779</v>
      </c>
      <c r="H13" s="4014"/>
      <c r="I13" s="4015"/>
      <c r="J13" s="947"/>
      <c r="K13" s="947"/>
      <c r="L13" s="947"/>
      <c r="M13" s="947"/>
    </row>
    <row r="14" spans="1:13" ht="25.5" x14ac:dyDescent="0.2">
      <c r="A14" s="2398" t="s">
        <v>780</v>
      </c>
      <c r="B14" s="951"/>
      <c r="C14" s="951"/>
      <c r="D14" s="2363" t="s">
        <v>753</v>
      </c>
      <c r="E14" s="2365" t="s">
        <v>752</v>
      </c>
      <c r="F14" s="2366" t="s">
        <v>754</v>
      </c>
      <c r="G14" s="2363" t="s">
        <v>753</v>
      </c>
      <c r="H14" s="953" t="s">
        <v>752</v>
      </c>
      <c r="I14" s="954" t="s">
        <v>751</v>
      </c>
      <c r="J14" s="947"/>
      <c r="K14" s="947"/>
      <c r="L14" s="947"/>
      <c r="M14" s="947"/>
    </row>
    <row r="15" spans="1:13" x14ac:dyDescent="0.2">
      <c r="A15" s="2399" t="s">
        <v>781</v>
      </c>
      <c r="B15" s="957">
        <f>C15+F15+I15</f>
        <v>0</v>
      </c>
      <c r="C15" s="932">
        <f>'Tableau 2A'!O33</f>
        <v>0</v>
      </c>
      <c r="D15" s="2328">
        <f>'Tableau 2A'!P33</f>
        <v>0</v>
      </c>
      <c r="E15" s="2328">
        <f>'Tableau 2A'!Q33</f>
        <v>0</v>
      </c>
      <c r="F15" s="2364">
        <f>+D15+E15</f>
        <v>0</v>
      </c>
      <c r="G15" s="2328">
        <f>'Tableau 2A'!S33</f>
        <v>0</v>
      </c>
      <c r="H15" s="2328">
        <f>'Tableau 2A'!T33</f>
        <v>0</v>
      </c>
      <c r="I15" s="2364">
        <f>+G15+H15</f>
        <v>0</v>
      </c>
      <c r="J15" s="947"/>
      <c r="K15" s="947"/>
      <c r="L15" s="947"/>
      <c r="M15" s="947"/>
    </row>
    <row r="16" spans="1:13" x14ac:dyDescent="0.2">
      <c r="A16" s="2399" t="s">
        <v>1559</v>
      </c>
      <c r="B16" s="957">
        <f>C16+F16+I16</f>
        <v>0</v>
      </c>
      <c r="C16" s="932">
        <f>'Tableau 2A'!O71</f>
        <v>0</v>
      </c>
      <c r="D16" s="2401">
        <f>'Tableau 2A'!P71</f>
        <v>0</v>
      </c>
      <c r="E16" s="2397">
        <f>'Tableau 2A'!Q71</f>
        <v>0</v>
      </c>
      <c r="F16" s="2364">
        <f>+D16+E16</f>
        <v>0</v>
      </c>
      <c r="G16" s="2396">
        <f>'Tableau 2A'!S71</f>
        <v>0</v>
      </c>
      <c r="H16" s="2397">
        <f>'Tableau 2A'!T71</f>
        <v>0</v>
      </c>
      <c r="I16" s="2364">
        <f>+G16+H16</f>
        <v>0</v>
      </c>
      <c r="J16" s="947"/>
      <c r="K16" s="947"/>
      <c r="L16" s="947"/>
      <c r="M16" s="947"/>
    </row>
    <row r="17" spans="1:13" ht="13.5" thickBot="1" x14ac:dyDescent="0.25">
      <c r="A17" s="2400" t="s">
        <v>783</v>
      </c>
      <c r="B17" s="2395">
        <f>B15-B16</f>
        <v>0</v>
      </c>
      <c r="C17" s="2395">
        <f t="shared" ref="C17:I17" si="1">C15-C16</f>
        <v>0</v>
      </c>
      <c r="D17" s="972">
        <f t="shared" si="1"/>
        <v>0</v>
      </c>
      <c r="E17" s="973">
        <f t="shared" si="1"/>
        <v>0</v>
      </c>
      <c r="F17" s="974">
        <f>F15-F16</f>
        <v>0</v>
      </c>
      <c r="G17" s="972">
        <f t="shared" si="1"/>
        <v>0</v>
      </c>
      <c r="H17" s="973">
        <f t="shared" si="1"/>
        <v>0</v>
      </c>
      <c r="I17" s="974">
        <f t="shared" si="1"/>
        <v>0</v>
      </c>
      <c r="J17" s="947"/>
      <c r="K17" s="947"/>
      <c r="L17" s="947"/>
      <c r="M17" s="947"/>
    </row>
    <row r="18" spans="1:13" ht="32.25" customHeight="1" thickBot="1" x14ac:dyDescent="0.25">
      <c r="A18" s="975"/>
      <c r="B18" s="947"/>
      <c r="C18" s="947"/>
      <c r="D18" s="947"/>
      <c r="E18" s="947"/>
      <c r="F18" s="947"/>
      <c r="G18" s="947"/>
      <c r="H18" s="947"/>
      <c r="I18" s="947"/>
      <c r="J18" s="947"/>
      <c r="K18" s="947"/>
      <c r="L18" s="947"/>
      <c r="M18" s="947"/>
    </row>
    <row r="19" spans="1:13" ht="12.75" customHeight="1" x14ac:dyDescent="0.2">
      <c r="A19" s="4006" t="s">
        <v>1458</v>
      </c>
      <c r="B19" s="4008" t="s">
        <v>759</v>
      </c>
      <c r="C19" s="4008" t="s">
        <v>758</v>
      </c>
      <c r="D19" s="4010" t="s">
        <v>757</v>
      </c>
      <c r="E19" s="4011"/>
      <c r="F19" s="4011"/>
      <c r="G19" s="4011"/>
      <c r="H19" s="4011"/>
      <c r="I19" s="4012"/>
    </row>
    <row r="20" spans="1:13" ht="28.5" customHeight="1" thickBot="1" x14ac:dyDescent="0.25">
      <c r="A20" s="4007"/>
      <c r="B20" s="4009"/>
      <c r="C20" s="4009"/>
      <c r="D20" s="4013" t="s">
        <v>778</v>
      </c>
      <c r="E20" s="4014"/>
      <c r="F20" s="4015"/>
      <c r="G20" s="4013" t="s">
        <v>779</v>
      </c>
      <c r="H20" s="4014"/>
      <c r="I20" s="4015"/>
    </row>
    <row r="21" spans="1:13" ht="25.5" x14ac:dyDescent="0.2">
      <c r="A21" s="950" t="s">
        <v>780</v>
      </c>
      <c r="B21" s="951"/>
      <c r="C21" s="951"/>
      <c r="D21" s="952" t="s">
        <v>753</v>
      </c>
      <c r="E21" s="953" t="s">
        <v>752</v>
      </c>
      <c r="F21" s="954" t="s">
        <v>754</v>
      </c>
      <c r="G21" s="955" t="s">
        <v>753</v>
      </c>
      <c r="H21" s="953" t="s">
        <v>752</v>
      </c>
      <c r="I21" s="954" t="s">
        <v>751</v>
      </c>
    </row>
    <row r="22" spans="1:13" x14ac:dyDescent="0.2">
      <c r="A22" s="956" t="s">
        <v>781</v>
      </c>
      <c r="B22" s="957">
        <f>C22+F22+I22</f>
        <v>0</v>
      </c>
      <c r="C22" s="958">
        <f>'Tableau 2B'!F33</f>
        <v>0</v>
      </c>
      <c r="D22" s="959">
        <f>'Tableau 2B'!G33</f>
        <v>0</v>
      </c>
      <c r="E22" s="960">
        <f>'Tableau 2B'!H33</f>
        <v>0</v>
      </c>
      <c r="F22" s="961">
        <f>+D22+E22</f>
        <v>0</v>
      </c>
      <c r="G22" s="959">
        <f>'Tableau 2B'!J33</f>
        <v>0</v>
      </c>
      <c r="H22" s="962">
        <f>'Tableau 2B'!K33</f>
        <v>0</v>
      </c>
      <c r="I22" s="963">
        <f>+G22+H22</f>
        <v>0</v>
      </c>
    </row>
    <row r="23" spans="1:13" x14ac:dyDescent="0.2">
      <c r="A23" s="964" t="s">
        <v>782</v>
      </c>
      <c r="B23" s="965">
        <f>C23+F23+I23</f>
        <v>0</v>
      </c>
      <c r="C23" s="966">
        <f>'Tableau 2B'!F71</f>
        <v>0</v>
      </c>
      <c r="D23" s="967">
        <f>'Tableau 2B'!G71</f>
        <v>0</v>
      </c>
      <c r="E23" s="968">
        <f>'Tableau 2B'!H71</f>
        <v>0</v>
      </c>
      <c r="F23" s="961">
        <f>+D23+E23</f>
        <v>0</v>
      </c>
      <c r="G23" s="967">
        <f>'Tableau 2B'!J71</f>
        <v>0</v>
      </c>
      <c r="H23" s="969">
        <f>'Tableau 2B'!K71</f>
        <v>0</v>
      </c>
      <c r="I23" s="963">
        <f>+G23+H23</f>
        <v>0</v>
      </c>
    </row>
    <row r="24" spans="1:13" ht="13.5" thickBot="1" x14ac:dyDescent="0.25">
      <c r="A24" s="970" t="s">
        <v>784</v>
      </c>
      <c r="B24" s="971">
        <f>B22-B23</f>
        <v>0</v>
      </c>
      <c r="C24" s="971">
        <f t="shared" ref="C24:I24" si="2">C22-C23</f>
        <v>0</v>
      </c>
      <c r="D24" s="972">
        <f t="shared" si="2"/>
        <v>0</v>
      </c>
      <c r="E24" s="973">
        <f t="shared" si="2"/>
        <v>0</v>
      </c>
      <c r="F24" s="974">
        <f>F22-F23</f>
        <v>0</v>
      </c>
      <c r="G24" s="972">
        <f t="shared" si="2"/>
        <v>0</v>
      </c>
      <c r="H24" s="973">
        <f t="shared" si="2"/>
        <v>0</v>
      </c>
      <c r="I24" s="974">
        <f t="shared" si="2"/>
        <v>0</v>
      </c>
    </row>
    <row r="25" spans="1:13" ht="13.5" thickBot="1" x14ac:dyDescent="0.25">
      <c r="A25" s="970" t="s">
        <v>1467</v>
      </c>
      <c r="B25" s="976">
        <f>IF(B10=0,0,B24/B10)</f>
        <v>0</v>
      </c>
      <c r="C25" s="976">
        <f t="shared" ref="C25:I25" si="3">IF(C10=0,0,C24/C10)</f>
        <v>0</v>
      </c>
      <c r="D25" s="976">
        <f t="shared" si="3"/>
        <v>0</v>
      </c>
      <c r="E25" s="976">
        <f t="shared" si="3"/>
        <v>0</v>
      </c>
      <c r="F25" s="976">
        <f t="shared" si="3"/>
        <v>0</v>
      </c>
      <c r="G25" s="976">
        <f t="shared" si="3"/>
        <v>0</v>
      </c>
      <c r="H25" s="976">
        <f t="shared" si="3"/>
        <v>0</v>
      </c>
      <c r="I25" s="976">
        <f t="shared" si="3"/>
        <v>0</v>
      </c>
    </row>
    <row r="26" spans="1:13" ht="32.25" customHeight="1" x14ac:dyDescent="0.2">
      <c r="A26" s="977"/>
    </row>
    <row r="27" spans="1:13" x14ac:dyDescent="0.2">
      <c r="A27" s="977"/>
    </row>
    <row r="28" spans="1:13" x14ac:dyDescent="0.2">
      <c r="A28" s="975"/>
      <c r="B28" s="947"/>
      <c r="C28" s="947"/>
      <c r="D28" s="947"/>
      <c r="E28" s="947"/>
      <c r="F28" s="947"/>
      <c r="G28" s="947"/>
      <c r="H28" s="947"/>
      <c r="I28" s="947"/>
    </row>
  </sheetData>
  <mergeCells count="18">
    <mergeCell ref="A5:A6"/>
    <mergeCell ref="B5:B6"/>
    <mergeCell ref="C5:C6"/>
    <mergeCell ref="D5:I5"/>
    <mergeCell ref="D6:F6"/>
    <mergeCell ref="G6:I6"/>
    <mergeCell ref="A12:A13"/>
    <mergeCell ref="B12:B13"/>
    <mergeCell ref="C12:C13"/>
    <mergeCell ref="D12:I12"/>
    <mergeCell ref="D13:F13"/>
    <mergeCell ref="G13:I13"/>
    <mergeCell ref="A19:A20"/>
    <mergeCell ref="B19:B20"/>
    <mergeCell ref="C19:C20"/>
    <mergeCell ref="D19:I19"/>
    <mergeCell ref="D20:F20"/>
    <mergeCell ref="G20:I20"/>
  </mergeCells>
  <pageMargins left="0.70866141732283472" right="0.70866141732283472" top="0.74803149606299213" bottom="0.74803149606299213" header="0.31496062992125984" footer="0.31496062992125984"/>
  <pageSetup paperSize="9" scale="5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U120"/>
  <sheetViews>
    <sheetView showGridLines="0" zoomScaleNormal="100" zoomScaleSheetLayoutView="100" workbookViewId="0">
      <selection activeCell="G11" sqref="G11"/>
    </sheetView>
  </sheetViews>
  <sheetFormatPr baseColWidth="10" defaultColWidth="8.85546875" defaultRowHeight="12.75" x14ac:dyDescent="0.2"/>
  <cols>
    <col min="1" max="1" width="4.140625" style="173" customWidth="1"/>
    <col min="2" max="2" width="22.42578125" style="173" customWidth="1"/>
    <col min="3" max="3" width="26.42578125" style="173" customWidth="1"/>
    <col min="4" max="4" width="18.42578125" style="188" customWidth="1"/>
    <col min="5" max="5" width="15.85546875" style="188" customWidth="1"/>
    <col min="6" max="6" width="17.28515625" style="188" customWidth="1"/>
    <col min="7" max="7" width="15.7109375" style="173" customWidth="1"/>
    <col min="8" max="8" width="14.28515625" style="173" customWidth="1"/>
    <col min="9" max="9" width="15" style="173" customWidth="1"/>
    <col min="10" max="10" width="16.5703125" style="173" customWidth="1"/>
    <col min="11" max="11" width="16" style="173" customWidth="1"/>
    <col min="12" max="12" width="14.42578125" style="173" customWidth="1"/>
    <col min="13" max="13" width="8" style="173" customWidth="1"/>
    <col min="14" max="14" width="15.85546875" style="187" customWidth="1"/>
    <col min="15" max="15" width="16.140625" style="187" customWidth="1"/>
    <col min="16" max="16" width="15.28515625" style="173" customWidth="1"/>
    <col min="17" max="17" width="15" style="173" customWidth="1"/>
    <col min="18" max="18" width="14.5703125" style="173" customWidth="1"/>
    <col min="19" max="19" width="15.85546875" style="173" customWidth="1"/>
    <col min="20" max="20" width="15.28515625" style="173" customWidth="1"/>
    <col min="21" max="21" width="14.7109375" style="173" customWidth="1"/>
    <col min="22" max="16384" width="8.85546875" style="173"/>
  </cols>
  <sheetData>
    <row r="1" spans="1:21" s="292" customFormat="1" ht="18" x14ac:dyDescent="0.25">
      <c r="A1" s="290" t="s">
        <v>1722</v>
      </c>
      <c r="B1" s="290"/>
      <c r="C1" s="290"/>
      <c r="D1" s="291"/>
      <c r="E1" s="291"/>
      <c r="F1" s="291"/>
      <c r="G1" s="290"/>
      <c r="H1" s="290"/>
      <c r="I1" s="290"/>
      <c r="J1" s="978"/>
      <c r="K1" s="290"/>
      <c r="L1" s="290"/>
      <c r="M1" s="291"/>
      <c r="N1" s="979"/>
      <c r="O1" s="979"/>
      <c r="P1" s="318"/>
      <c r="Q1" s="318"/>
      <c r="R1" s="318"/>
      <c r="S1" s="318"/>
      <c r="T1" s="318"/>
      <c r="U1" s="318"/>
    </row>
    <row r="2" spans="1:21" s="270" customFormat="1" ht="11.25" x14ac:dyDescent="0.2">
      <c r="A2" s="273" t="str">
        <f>'PAGE DE GARDE'!C8</f>
        <v>ELECTRICITE</v>
      </c>
      <c r="B2" s="319"/>
      <c r="C2" s="273"/>
      <c r="D2" s="285" t="str">
        <f>'PAGE DE GARDE'!C10</f>
        <v>PT 2017 V0</v>
      </c>
      <c r="E2" s="274"/>
      <c r="F2" s="274"/>
      <c r="G2" s="273"/>
      <c r="H2" s="273"/>
      <c r="I2" s="273"/>
      <c r="J2" s="273"/>
      <c r="K2" s="273"/>
      <c r="L2" s="273"/>
      <c r="M2" s="274"/>
      <c r="N2" s="980"/>
      <c r="O2" s="980"/>
      <c r="P2" s="319"/>
      <c r="Q2" s="319"/>
      <c r="R2" s="319"/>
      <c r="S2" s="319"/>
      <c r="T2" s="319"/>
      <c r="U2" s="319"/>
    </row>
    <row r="3" spans="1:21" s="270" customFormat="1" ht="11.25" x14ac:dyDescent="0.2">
      <c r="A3" s="825" t="str">
        <f>'PAGE DE GARDE'!C7</f>
        <v>GRD</v>
      </c>
      <c r="B3" s="285"/>
      <c r="C3" s="273"/>
      <c r="D3" s="274"/>
      <c r="E3" s="274"/>
      <c r="F3" s="274"/>
      <c r="G3" s="273"/>
      <c r="H3" s="273"/>
      <c r="I3" s="273"/>
      <c r="J3" s="273"/>
      <c r="K3" s="273"/>
      <c r="L3" s="273"/>
      <c r="M3" s="274"/>
      <c r="N3" s="980"/>
      <c r="O3" s="980"/>
      <c r="P3" s="319"/>
      <c r="Q3" s="319"/>
      <c r="R3" s="319"/>
      <c r="S3" s="319"/>
      <c r="T3" s="319"/>
      <c r="U3" s="319"/>
    </row>
    <row r="4" spans="1:21" s="170" customFormat="1" ht="13.5" thickBot="1" x14ac:dyDescent="0.25">
      <c r="D4" s="171"/>
      <c r="E4" s="171"/>
      <c r="F4" s="171"/>
      <c r="N4" s="187"/>
      <c r="O4" s="187"/>
    </row>
    <row r="5" spans="1:21" s="170" customFormat="1" ht="18.75" thickBot="1" x14ac:dyDescent="0.3">
      <c r="D5" s="171"/>
      <c r="E5" s="3995" t="s">
        <v>1456</v>
      </c>
      <c r="F5" s="3996"/>
      <c r="G5" s="3996"/>
      <c r="H5" s="3996"/>
      <c r="I5" s="3996"/>
      <c r="J5" s="3996"/>
      <c r="K5" s="3996"/>
      <c r="L5" s="3997"/>
      <c r="N5" s="3995" t="s">
        <v>1457</v>
      </c>
      <c r="O5" s="3996"/>
      <c r="P5" s="3996"/>
      <c r="Q5" s="3996"/>
      <c r="R5" s="3996"/>
      <c r="S5" s="3996"/>
      <c r="T5" s="3996"/>
      <c r="U5" s="3997"/>
    </row>
    <row r="6" spans="1:21" ht="13.5" thickBot="1" x14ac:dyDescent="0.25">
      <c r="A6" s="3983" t="s">
        <v>617</v>
      </c>
      <c r="B6" s="3984"/>
      <c r="C6" s="3985"/>
      <c r="D6" s="4028" t="s">
        <v>673</v>
      </c>
      <c r="E6" s="4008" t="s">
        <v>759</v>
      </c>
      <c r="F6" s="4008" t="s">
        <v>758</v>
      </c>
      <c r="G6" s="4031" t="s">
        <v>757</v>
      </c>
      <c r="H6" s="4032"/>
      <c r="I6" s="4032"/>
      <c r="J6" s="4032"/>
      <c r="K6" s="4032"/>
      <c r="L6" s="4033"/>
      <c r="M6" s="187"/>
      <c r="N6" s="4008" t="s">
        <v>759</v>
      </c>
      <c r="O6" s="4008" t="s">
        <v>758</v>
      </c>
      <c r="P6" s="4031" t="s">
        <v>757</v>
      </c>
      <c r="Q6" s="4032"/>
      <c r="R6" s="4032"/>
      <c r="S6" s="4032"/>
      <c r="T6" s="4032"/>
      <c r="U6" s="4033"/>
    </row>
    <row r="7" spans="1:21" s="174" customFormat="1" ht="13.5" customHeight="1" x14ac:dyDescent="0.2">
      <c r="A7" s="3986"/>
      <c r="B7" s="3987"/>
      <c r="C7" s="3988"/>
      <c r="D7" s="4029"/>
      <c r="E7" s="4025"/>
      <c r="F7" s="4025"/>
      <c r="G7" s="3977" t="s">
        <v>756</v>
      </c>
      <c r="H7" s="3978"/>
      <c r="I7" s="3979"/>
      <c r="J7" s="3977" t="s">
        <v>755</v>
      </c>
      <c r="K7" s="3978"/>
      <c r="L7" s="3979"/>
      <c r="M7" s="189"/>
      <c r="N7" s="4025"/>
      <c r="O7" s="4025"/>
      <c r="P7" s="3977" t="s">
        <v>756</v>
      </c>
      <c r="Q7" s="3978"/>
      <c r="R7" s="3979"/>
      <c r="S7" s="3977" t="s">
        <v>755</v>
      </c>
      <c r="T7" s="3978"/>
      <c r="U7" s="3979"/>
    </row>
    <row r="8" spans="1:21" s="174" customFormat="1" ht="13.5" thickBot="1" x14ac:dyDescent="0.25">
      <c r="A8" s="3986"/>
      <c r="B8" s="3987"/>
      <c r="C8" s="3988"/>
      <c r="D8" s="4029"/>
      <c r="E8" s="4025"/>
      <c r="F8" s="4025"/>
      <c r="G8" s="3980"/>
      <c r="H8" s="3981"/>
      <c r="I8" s="3982"/>
      <c r="J8" s="3980"/>
      <c r="K8" s="3981"/>
      <c r="L8" s="3982"/>
      <c r="M8" s="189"/>
      <c r="N8" s="4025"/>
      <c r="O8" s="4025"/>
      <c r="P8" s="3980"/>
      <c r="Q8" s="3981"/>
      <c r="R8" s="3982"/>
      <c r="S8" s="3980"/>
      <c r="T8" s="3981"/>
      <c r="U8" s="3982"/>
    </row>
    <row r="9" spans="1:21" s="174" customFormat="1" ht="39" thickBot="1" x14ac:dyDescent="0.25">
      <c r="A9" s="3989"/>
      <c r="B9" s="3990"/>
      <c r="C9" s="3991"/>
      <c r="D9" s="4030"/>
      <c r="E9" s="4009"/>
      <c r="F9" s="4009"/>
      <c r="G9" s="981" t="s">
        <v>753</v>
      </c>
      <c r="H9" s="981" t="s">
        <v>752</v>
      </c>
      <c r="I9" s="981" t="s">
        <v>754</v>
      </c>
      <c r="J9" s="981" t="s">
        <v>753</v>
      </c>
      <c r="K9" s="981" t="s">
        <v>752</v>
      </c>
      <c r="L9" s="981" t="s">
        <v>751</v>
      </c>
      <c r="N9" s="4009"/>
      <c r="O9" s="4009"/>
      <c r="P9" s="982" t="s">
        <v>753</v>
      </c>
      <c r="Q9" s="982" t="s">
        <v>752</v>
      </c>
      <c r="R9" s="982" t="s">
        <v>754</v>
      </c>
      <c r="S9" s="982" t="s">
        <v>753</v>
      </c>
      <c r="T9" s="982" t="s">
        <v>752</v>
      </c>
      <c r="U9" s="982" t="s">
        <v>751</v>
      </c>
    </row>
    <row r="10" spans="1:21" s="174" customFormat="1" x14ac:dyDescent="0.2">
      <c r="A10" s="983"/>
      <c r="B10" s="984"/>
      <c r="C10" s="985"/>
      <c r="D10" s="986"/>
      <c r="E10" s="986"/>
      <c r="F10" s="986"/>
      <c r="G10" s="986"/>
      <c r="H10" s="986"/>
      <c r="I10" s="986"/>
      <c r="J10" s="986"/>
      <c r="K10" s="987"/>
      <c r="L10" s="988"/>
      <c r="M10" s="189"/>
      <c r="N10" s="986"/>
      <c r="O10" s="986"/>
      <c r="P10" s="986"/>
      <c r="Q10" s="986"/>
      <c r="R10" s="986"/>
      <c r="S10" s="986"/>
      <c r="T10" s="987"/>
      <c r="U10" s="988"/>
    </row>
    <row r="11" spans="1:21" s="174" customFormat="1" x14ac:dyDescent="0.2">
      <c r="A11" s="989" t="s">
        <v>618</v>
      </c>
      <c r="B11" s="990"/>
      <c r="C11" s="991"/>
      <c r="D11" s="992" t="s">
        <v>598</v>
      </c>
      <c r="E11" s="993">
        <f t="shared" ref="E11:L11" si="0">SUM(E13:E18)</f>
        <v>0</v>
      </c>
      <c r="F11" s="993">
        <f>SUM(F13:F18)</f>
        <v>0</v>
      </c>
      <c r="G11" s="993">
        <f t="shared" si="0"/>
        <v>0</v>
      </c>
      <c r="H11" s="993">
        <f t="shared" si="0"/>
        <v>0</v>
      </c>
      <c r="I11" s="993">
        <f t="shared" si="0"/>
        <v>0</v>
      </c>
      <c r="J11" s="993">
        <f t="shared" si="0"/>
        <v>0</v>
      </c>
      <c r="K11" s="994">
        <f t="shared" si="0"/>
        <v>0</v>
      </c>
      <c r="L11" s="993">
        <f t="shared" si="0"/>
        <v>0</v>
      </c>
      <c r="M11" s="190"/>
      <c r="N11" s="993">
        <f t="shared" ref="N11:U11" si="1">SUM(N13:N18)</f>
        <v>0</v>
      </c>
      <c r="O11" s="993">
        <f t="shared" si="1"/>
        <v>0</v>
      </c>
      <c r="P11" s="993">
        <f t="shared" si="1"/>
        <v>0</v>
      </c>
      <c r="Q11" s="993">
        <f t="shared" si="1"/>
        <v>0</v>
      </c>
      <c r="R11" s="993">
        <f t="shared" si="1"/>
        <v>0</v>
      </c>
      <c r="S11" s="993">
        <f t="shared" si="1"/>
        <v>0</v>
      </c>
      <c r="T11" s="994">
        <f t="shared" si="1"/>
        <v>0</v>
      </c>
      <c r="U11" s="993">
        <f t="shared" si="1"/>
        <v>0</v>
      </c>
    </row>
    <row r="12" spans="1:21" s="174" customFormat="1" x14ac:dyDescent="0.2">
      <c r="A12" s="995"/>
      <c r="B12" s="996"/>
      <c r="C12" s="997"/>
      <c r="D12" s="998"/>
      <c r="E12" s="999"/>
      <c r="F12" s="999"/>
      <c r="G12" s="999"/>
      <c r="H12" s="999"/>
      <c r="I12" s="999"/>
      <c r="J12" s="999"/>
      <c r="K12" s="1000"/>
      <c r="L12" s="1001"/>
      <c r="M12" s="190"/>
      <c r="N12" s="999"/>
      <c r="O12" s="999"/>
      <c r="P12" s="999"/>
      <c r="Q12" s="999"/>
      <c r="R12" s="999"/>
      <c r="S12" s="999"/>
      <c r="T12" s="1000"/>
      <c r="U12" s="1001"/>
    </row>
    <row r="13" spans="1:21" s="174" customFormat="1" x14ac:dyDescent="0.2">
      <c r="A13" s="1000"/>
      <c r="B13" s="996" t="s">
        <v>619</v>
      </c>
      <c r="C13" s="997"/>
      <c r="D13" s="998">
        <v>70</v>
      </c>
      <c r="E13" s="1002">
        <f>F13+I13+L13</f>
        <v>0</v>
      </c>
      <c r="F13" s="1003"/>
      <c r="G13" s="1003"/>
      <c r="H13" s="1003"/>
      <c r="I13" s="1002">
        <f>G13+H13</f>
        <v>0</v>
      </c>
      <c r="J13" s="1003"/>
      <c r="K13" s="1004"/>
      <c r="L13" s="1002">
        <f>J13+K13</f>
        <v>0</v>
      </c>
      <c r="M13" s="190"/>
      <c r="N13" s="1002">
        <f>O13+R13+U13</f>
        <v>0</v>
      </c>
      <c r="O13" s="1003"/>
      <c r="P13" s="1003"/>
      <c r="Q13" s="1003"/>
      <c r="R13" s="1002">
        <f>P13+Q13</f>
        <v>0</v>
      </c>
      <c r="S13" s="1003"/>
      <c r="T13" s="1004"/>
      <c r="U13" s="1002">
        <f>S13+T13</f>
        <v>0</v>
      </c>
    </row>
    <row r="14" spans="1:21" s="174" customFormat="1" x14ac:dyDescent="0.2">
      <c r="A14" s="1000"/>
      <c r="B14" s="1005" t="s">
        <v>620</v>
      </c>
      <c r="C14" s="997"/>
      <c r="D14" s="998"/>
      <c r="E14" s="999"/>
      <c r="F14" s="999"/>
      <c r="G14" s="999"/>
      <c r="H14" s="999"/>
      <c r="I14" s="999"/>
      <c r="J14" s="999"/>
      <c r="K14" s="1000"/>
      <c r="L14" s="999"/>
      <c r="M14" s="190"/>
      <c r="N14" s="999"/>
      <c r="O14" s="999"/>
      <c r="P14" s="999"/>
      <c r="Q14" s="999"/>
      <c r="R14" s="999"/>
      <c r="S14" s="999"/>
      <c r="T14" s="1000"/>
      <c r="U14" s="999"/>
    </row>
    <row r="15" spans="1:21" s="174" customFormat="1" x14ac:dyDescent="0.2">
      <c r="A15" s="1000"/>
      <c r="B15" s="996" t="s">
        <v>621</v>
      </c>
      <c r="C15" s="997"/>
      <c r="D15" s="998"/>
      <c r="E15" s="999"/>
      <c r="F15" s="999"/>
      <c r="G15" s="999"/>
      <c r="H15" s="999"/>
      <c r="I15" s="999"/>
      <c r="J15" s="999"/>
      <c r="K15" s="1000"/>
      <c r="L15" s="999"/>
      <c r="M15" s="190"/>
      <c r="N15" s="999"/>
      <c r="O15" s="999"/>
      <c r="P15" s="999"/>
      <c r="Q15" s="999"/>
      <c r="R15" s="999"/>
      <c r="S15" s="999"/>
      <c r="T15" s="1000"/>
      <c r="U15" s="999"/>
    </row>
    <row r="16" spans="1:21" s="174" customFormat="1" x14ac:dyDescent="0.2">
      <c r="A16" s="1000"/>
      <c r="B16" s="1005" t="s">
        <v>622</v>
      </c>
      <c r="C16" s="997"/>
      <c r="D16" s="998">
        <v>71</v>
      </c>
      <c r="E16" s="1002">
        <f>F16+I16+L16</f>
        <v>0</v>
      </c>
      <c r="F16" s="1003"/>
      <c r="G16" s="1003"/>
      <c r="H16" s="1003"/>
      <c r="I16" s="1002">
        <f>G16+H16</f>
        <v>0</v>
      </c>
      <c r="J16" s="1003"/>
      <c r="K16" s="1004"/>
      <c r="L16" s="1002">
        <f>J16+K16</f>
        <v>0</v>
      </c>
      <c r="M16" s="190"/>
      <c r="N16" s="1002">
        <f>O16+R16+U16</f>
        <v>0</v>
      </c>
      <c r="O16" s="1003"/>
      <c r="P16" s="1003"/>
      <c r="Q16" s="1003"/>
      <c r="R16" s="1002">
        <f>P16+Q16</f>
        <v>0</v>
      </c>
      <c r="S16" s="1003"/>
      <c r="T16" s="1004"/>
      <c r="U16" s="1002">
        <f>S16+T16</f>
        <v>0</v>
      </c>
    </row>
    <row r="17" spans="1:21" s="174" customFormat="1" x14ac:dyDescent="0.2">
      <c r="A17" s="1000"/>
      <c r="B17" s="996" t="s">
        <v>623</v>
      </c>
      <c r="C17" s="997"/>
      <c r="D17" s="998">
        <v>72</v>
      </c>
      <c r="E17" s="1002">
        <f>F17+I17+L17</f>
        <v>0</v>
      </c>
      <c r="F17" s="1003"/>
      <c r="G17" s="1003"/>
      <c r="H17" s="1003"/>
      <c r="I17" s="1002">
        <f>G17+H17</f>
        <v>0</v>
      </c>
      <c r="J17" s="1003"/>
      <c r="K17" s="1004"/>
      <c r="L17" s="1002">
        <f>J17+K17</f>
        <v>0</v>
      </c>
      <c r="M17" s="190"/>
      <c r="N17" s="1002">
        <f>O17+R17+U17</f>
        <v>0</v>
      </c>
      <c r="O17" s="1003"/>
      <c r="P17" s="1003"/>
      <c r="Q17" s="1003"/>
      <c r="R17" s="1002">
        <f>P17+Q17</f>
        <v>0</v>
      </c>
      <c r="S17" s="1003"/>
      <c r="T17" s="1004"/>
      <c r="U17" s="1002">
        <f>S17+T17</f>
        <v>0</v>
      </c>
    </row>
    <row r="18" spans="1:21" s="174" customFormat="1" x14ac:dyDescent="0.2">
      <c r="A18" s="1000"/>
      <c r="B18" s="996" t="s">
        <v>624</v>
      </c>
      <c r="C18" s="997"/>
      <c r="D18" s="998">
        <v>74</v>
      </c>
      <c r="E18" s="1002">
        <f>F18+I18+L18</f>
        <v>0</v>
      </c>
      <c r="F18" s="1003"/>
      <c r="G18" s="1003"/>
      <c r="H18" s="1003"/>
      <c r="I18" s="1002">
        <f>G18+H18</f>
        <v>0</v>
      </c>
      <c r="J18" s="1003"/>
      <c r="K18" s="1004"/>
      <c r="L18" s="1002">
        <f>J18+K18</f>
        <v>0</v>
      </c>
      <c r="M18" s="190"/>
      <c r="N18" s="1002">
        <f>O18+R18+U18</f>
        <v>0</v>
      </c>
      <c r="O18" s="1003"/>
      <c r="P18" s="1003"/>
      <c r="Q18" s="1003"/>
      <c r="R18" s="1002">
        <f>P18+Q18</f>
        <v>0</v>
      </c>
      <c r="S18" s="1003"/>
      <c r="T18" s="1004"/>
      <c r="U18" s="1002">
        <f>S18+T18</f>
        <v>0</v>
      </c>
    </row>
    <row r="19" spans="1:21" s="174" customFormat="1" x14ac:dyDescent="0.2">
      <c r="A19" s="1000"/>
      <c r="B19" s="1005"/>
      <c r="C19" s="997"/>
      <c r="D19" s="998"/>
      <c r="E19" s="999"/>
      <c r="F19" s="999"/>
      <c r="G19" s="999"/>
      <c r="H19" s="999"/>
      <c r="I19" s="999"/>
      <c r="J19" s="999"/>
      <c r="K19" s="1000"/>
      <c r="L19" s="999"/>
      <c r="M19" s="190"/>
      <c r="N19" s="999"/>
      <c r="O19" s="999"/>
      <c r="P19" s="999"/>
      <c r="Q19" s="999"/>
      <c r="R19" s="999"/>
      <c r="S19" s="999"/>
      <c r="T19" s="1000"/>
      <c r="U19" s="999"/>
    </row>
    <row r="20" spans="1:21" s="174" customFormat="1" x14ac:dyDescent="0.2">
      <c r="A20" s="994" t="s">
        <v>625</v>
      </c>
      <c r="B20" s="1006"/>
      <c r="C20" s="991"/>
      <c r="D20" s="992">
        <v>75</v>
      </c>
      <c r="E20" s="1007">
        <f>F20+I20+L20</f>
        <v>0</v>
      </c>
      <c r="F20" s="1008"/>
      <c r="G20" s="1008"/>
      <c r="H20" s="1008"/>
      <c r="I20" s="1007">
        <f>G20+H20</f>
        <v>0</v>
      </c>
      <c r="J20" s="1008"/>
      <c r="K20" s="1009"/>
      <c r="L20" s="1007">
        <f>J20+K20</f>
        <v>0</v>
      </c>
      <c r="M20" s="190"/>
      <c r="N20" s="1007">
        <f>O20+R20+U20</f>
        <v>0</v>
      </c>
      <c r="O20" s="1008"/>
      <c r="P20" s="1008"/>
      <c r="Q20" s="1008"/>
      <c r="R20" s="1007">
        <f>P20+Q20</f>
        <v>0</v>
      </c>
      <c r="S20" s="1008"/>
      <c r="T20" s="1009"/>
      <c r="U20" s="1007">
        <f>S20+T20</f>
        <v>0</v>
      </c>
    </row>
    <row r="21" spans="1:21" s="174" customFormat="1" x14ac:dyDescent="0.2">
      <c r="A21" s="1010"/>
      <c r="B21" s="1011"/>
      <c r="C21" s="1012"/>
      <c r="D21" s="1013"/>
      <c r="E21" s="1014"/>
      <c r="F21" s="1014"/>
      <c r="G21" s="1014"/>
      <c r="H21" s="1014"/>
      <c r="I21" s="1014"/>
      <c r="J21" s="1014"/>
      <c r="K21" s="1010"/>
      <c r="L21" s="1014"/>
      <c r="M21" s="190"/>
      <c r="N21" s="1014"/>
      <c r="O21" s="1014"/>
      <c r="P21" s="1014"/>
      <c r="Q21" s="1014"/>
      <c r="R21" s="1014"/>
      <c r="S21" s="1014"/>
      <c r="T21" s="1010"/>
      <c r="U21" s="1014"/>
    </row>
    <row r="22" spans="1:21" s="174" customFormat="1" x14ac:dyDescent="0.2">
      <c r="A22" s="994" t="s">
        <v>626</v>
      </c>
      <c r="B22" s="1006"/>
      <c r="C22" s="991"/>
      <c r="D22" s="992">
        <v>76</v>
      </c>
      <c r="E22" s="1007">
        <f>F22+I22+L22</f>
        <v>0</v>
      </c>
      <c r="F22" s="1008"/>
      <c r="G22" s="1008"/>
      <c r="H22" s="1008"/>
      <c r="I22" s="1007">
        <f>G22+H22</f>
        <v>0</v>
      </c>
      <c r="J22" s="1008"/>
      <c r="K22" s="1009"/>
      <c r="L22" s="1007">
        <f>J22+K22</f>
        <v>0</v>
      </c>
      <c r="M22" s="190"/>
      <c r="N22" s="1007">
        <f>O22+R22+U22</f>
        <v>0</v>
      </c>
      <c r="O22" s="1008"/>
      <c r="P22" s="1008"/>
      <c r="Q22" s="1008"/>
      <c r="R22" s="1007">
        <f>P22+Q22</f>
        <v>0</v>
      </c>
      <c r="S22" s="1008"/>
      <c r="T22" s="1009"/>
      <c r="U22" s="1007">
        <f>S22+T22</f>
        <v>0</v>
      </c>
    </row>
    <row r="23" spans="1:21" s="174" customFormat="1" x14ac:dyDescent="0.2">
      <c r="A23" s="1000"/>
      <c r="B23" s="996"/>
      <c r="C23" s="997"/>
      <c r="D23" s="998"/>
      <c r="E23" s="999"/>
      <c r="F23" s="999"/>
      <c r="G23" s="999"/>
      <c r="H23" s="999"/>
      <c r="I23" s="999"/>
      <c r="J23" s="999"/>
      <c r="K23" s="1000"/>
      <c r="L23" s="999"/>
      <c r="M23" s="190"/>
      <c r="N23" s="999"/>
      <c r="O23" s="999"/>
      <c r="P23" s="999"/>
      <c r="Q23" s="999"/>
      <c r="R23" s="999"/>
      <c r="S23" s="999"/>
      <c r="T23" s="1000"/>
      <c r="U23" s="999"/>
    </row>
    <row r="24" spans="1:21" s="174" customFormat="1" x14ac:dyDescent="0.2">
      <c r="A24" s="994" t="s">
        <v>627</v>
      </c>
      <c r="B24" s="990"/>
      <c r="C24" s="991"/>
      <c r="D24" s="992"/>
      <c r="E24" s="993"/>
      <c r="F24" s="993"/>
      <c r="G24" s="993"/>
      <c r="H24" s="993"/>
      <c r="I24" s="993"/>
      <c r="J24" s="993"/>
      <c r="K24" s="994"/>
      <c r="L24" s="993"/>
      <c r="M24" s="190"/>
      <c r="N24" s="993"/>
      <c r="O24" s="993"/>
      <c r="P24" s="993"/>
      <c r="Q24" s="993"/>
      <c r="R24" s="993"/>
      <c r="S24" s="993"/>
      <c r="T24" s="994"/>
      <c r="U24" s="993"/>
    </row>
    <row r="25" spans="1:21" s="174" customFormat="1" x14ac:dyDescent="0.2">
      <c r="A25" s="994" t="s">
        <v>628</v>
      </c>
      <c r="B25" s="990"/>
      <c r="C25" s="991"/>
      <c r="D25" s="992">
        <v>780</v>
      </c>
      <c r="E25" s="1007">
        <f>F25+I25+L25</f>
        <v>0</v>
      </c>
      <c r="F25" s="1008"/>
      <c r="G25" s="1008"/>
      <c r="H25" s="1008"/>
      <c r="I25" s="1007">
        <f>G25+H25</f>
        <v>0</v>
      </c>
      <c r="J25" s="1008"/>
      <c r="K25" s="1009"/>
      <c r="L25" s="1007">
        <f>J25+K25</f>
        <v>0</v>
      </c>
      <c r="M25" s="190"/>
      <c r="N25" s="1007">
        <f>O25+R25+U25</f>
        <v>0</v>
      </c>
      <c r="O25" s="1008"/>
      <c r="P25" s="1008"/>
      <c r="Q25" s="1008"/>
      <c r="R25" s="1007">
        <f>P25+Q25</f>
        <v>0</v>
      </c>
      <c r="S25" s="1008"/>
      <c r="T25" s="1009"/>
      <c r="U25" s="1007">
        <f>S25+T25</f>
        <v>0</v>
      </c>
    </row>
    <row r="26" spans="1:21" s="174" customFormat="1" x14ac:dyDescent="0.2">
      <c r="A26" s="1010"/>
      <c r="B26" s="1015"/>
      <c r="C26" s="1012"/>
      <c r="D26" s="1013"/>
      <c r="E26" s="1014"/>
      <c r="F26" s="1014"/>
      <c r="G26" s="1014"/>
      <c r="H26" s="1014"/>
      <c r="I26" s="1014"/>
      <c r="J26" s="1014"/>
      <c r="K26" s="1010"/>
      <c r="L26" s="1014"/>
      <c r="M26" s="190"/>
      <c r="N26" s="1014"/>
      <c r="O26" s="1014"/>
      <c r="P26" s="1014"/>
      <c r="Q26" s="1014"/>
      <c r="R26" s="1014"/>
      <c r="S26" s="1014"/>
      <c r="T26" s="1010"/>
      <c r="U26" s="1014"/>
    </row>
    <row r="27" spans="1:21" s="174" customFormat="1" x14ac:dyDescent="0.2">
      <c r="A27" s="994" t="s">
        <v>629</v>
      </c>
      <c r="B27" s="990"/>
      <c r="C27" s="991"/>
      <c r="D27" s="992"/>
      <c r="E27" s="993"/>
      <c r="F27" s="993"/>
      <c r="G27" s="993"/>
      <c r="H27" s="993"/>
      <c r="I27" s="993"/>
      <c r="J27" s="993"/>
      <c r="K27" s="994"/>
      <c r="L27" s="993"/>
      <c r="M27" s="189"/>
      <c r="N27" s="993"/>
      <c r="O27" s="993"/>
      <c r="P27" s="993"/>
      <c r="Q27" s="993"/>
      <c r="R27" s="993"/>
      <c r="S27" s="993"/>
      <c r="T27" s="994"/>
      <c r="U27" s="993"/>
    </row>
    <row r="28" spans="1:21" s="174" customFormat="1" x14ac:dyDescent="0.2">
      <c r="A28" s="994"/>
      <c r="B28" s="990"/>
      <c r="C28" s="991"/>
      <c r="D28" s="992">
        <v>77</v>
      </c>
      <c r="E28" s="1007">
        <f>F28+I28+L28</f>
        <v>0</v>
      </c>
      <c r="F28" s="1008"/>
      <c r="G28" s="1008"/>
      <c r="H28" s="1008"/>
      <c r="I28" s="1007">
        <f>G28+H28</f>
        <v>0</v>
      </c>
      <c r="J28" s="1008"/>
      <c r="K28" s="1009"/>
      <c r="L28" s="1007">
        <f>J28+K28</f>
        <v>0</v>
      </c>
      <c r="M28" s="190"/>
      <c r="N28" s="1007">
        <f>O28+R28+U28</f>
        <v>0</v>
      </c>
      <c r="O28" s="1008"/>
      <c r="P28" s="1008"/>
      <c r="Q28" s="1008"/>
      <c r="R28" s="1007">
        <f>P28+Q28</f>
        <v>0</v>
      </c>
      <c r="S28" s="1008"/>
      <c r="T28" s="1009"/>
      <c r="U28" s="1007">
        <f>S28+T28</f>
        <v>0</v>
      </c>
    </row>
    <row r="29" spans="1:21" s="174" customFormat="1" x14ac:dyDescent="0.2">
      <c r="A29" s="1010"/>
      <c r="B29" s="1015"/>
      <c r="C29" s="1012"/>
      <c r="D29" s="1013"/>
      <c r="E29" s="1014"/>
      <c r="F29" s="1014"/>
      <c r="G29" s="1014"/>
      <c r="H29" s="1014"/>
      <c r="I29" s="1014"/>
      <c r="J29" s="1014"/>
      <c r="K29" s="1010"/>
      <c r="L29" s="1014"/>
      <c r="M29" s="189"/>
      <c r="N29" s="1014"/>
      <c r="O29" s="1014"/>
      <c r="P29" s="1014"/>
      <c r="Q29" s="1014"/>
      <c r="R29" s="1014"/>
      <c r="S29" s="1014"/>
      <c r="T29" s="1010"/>
      <c r="U29" s="1014"/>
    </row>
    <row r="30" spans="1:21" s="174" customFormat="1" x14ac:dyDescent="0.2">
      <c r="A30" s="994" t="s">
        <v>630</v>
      </c>
      <c r="B30" s="990"/>
      <c r="C30" s="991"/>
      <c r="D30" s="992" t="s">
        <v>599</v>
      </c>
      <c r="E30" s="1007">
        <f>F30+I30+L30</f>
        <v>0</v>
      </c>
      <c r="F30" s="1008"/>
      <c r="G30" s="1008"/>
      <c r="H30" s="1008"/>
      <c r="I30" s="1007">
        <f>G30+H30</f>
        <v>0</v>
      </c>
      <c r="J30" s="1008"/>
      <c r="K30" s="1009"/>
      <c r="L30" s="1007">
        <f>J30+K30</f>
        <v>0</v>
      </c>
      <c r="M30" s="190"/>
      <c r="N30" s="1007">
        <f>O30+R30+U30</f>
        <v>0</v>
      </c>
      <c r="O30" s="1008"/>
      <c r="P30" s="1008"/>
      <c r="Q30" s="1008"/>
      <c r="R30" s="1007">
        <f>P30+Q30</f>
        <v>0</v>
      </c>
      <c r="S30" s="1008"/>
      <c r="T30" s="1009"/>
      <c r="U30" s="1007">
        <f>S30+T30</f>
        <v>0</v>
      </c>
    </row>
    <row r="31" spans="1:21" s="174" customFormat="1" x14ac:dyDescent="0.2">
      <c r="A31" s="1000"/>
      <c r="B31" s="996"/>
      <c r="C31" s="997"/>
      <c r="D31" s="998"/>
      <c r="E31" s="1016"/>
      <c r="F31" s="1016"/>
      <c r="G31" s="1016"/>
      <c r="H31" s="1016"/>
      <c r="I31" s="1016"/>
      <c r="J31" s="1016"/>
      <c r="K31" s="1017"/>
      <c r="L31" s="1016"/>
      <c r="M31" s="190"/>
      <c r="N31" s="1016"/>
      <c r="O31" s="1016"/>
      <c r="P31" s="1016"/>
      <c r="Q31" s="1016"/>
      <c r="R31" s="1016"/>
      <c r="S31" s="1016"/>
      <c r="T31" s="1017"/>
      <c r="U31" s="1016"/>
    </row>
    <row r="32" spans="1:21" s="174" customFormat="1" ht="15.75" x14ac:dyDescent="0.2">
      <c r="A32" s="1018"/>
      <c r="B32" s="1019"/>
      <c r="C32" s="1020"/>
      <c r="D32" s="1021"/>
      <c r="E32" s="1022"/>
      <c r="F32" s="1022"/>
      <c r="G32" s="1022"/>
      <c r="H32" s="1022"/>
      <c r="I32" s="1022"/>
      <c r="J32" s="1022"/>
      <c r="K32" s="1023"/>
      <c r="L32" s="1022"/>
      <c r="M32" s="190"/>
      <c r="N32" s="1022"/>
      <c r="O32" s="1022"/>
      <c r="P32" s="1022"/>
      <c r="Q32" s="1022"/>
      <c r="R32" s="1022"/>
      <c r="S32" s="1022"/>
      <c r="T32" s="1023"/>
      <c r="U32" s="1022"/>
    </row>
    <row r="33" spans="1:21" s="174" customFormat="1" ht="15" x14ac:dyDescent="0.2">
      <c r="A33" s="1024"/>
      <c r="B33" s="1025"/>
      <c r="C33" s="1026" t="s">
        <v>616</v>
      </c>
      <c r="D33" s="1027" t="s">
        <v>600</v>
      </c>
      <c r="E33" s="1028">
        <f t="shared" ref="E33:K33" si="2">E11+E20+E22+E25+E28+E30</f>
        <v>0</v>
      </c>
      <c r="F33" s="1028">
        <f>F11+F20+F22+F25+F28+F30</f>
        <v>0</v>
      </c>
      <c r="G33" s="1028">
        <f t="shared" si="2"/>
        <v>0</v>
      </c>
      <c r="H33" s="1028">
        <f t="shared" si="2"/>
        <v>0</v>
      </c>
      <c r="I33" s="1028">
        <f>I11+I20+I22+I25+I28+I30</f>
        <v>0</v>
      </c>
      <c r="J33" s="1028">
        <f t="shared" si="2"/>
        <v>0</v>
      </c>
      <c r="K33" s="1029">
        <f t="shared" si="2"/>
        <v>0</v>
      </c>
      <c r="L33" s="1028">
        <f>L11+L20+L22+L25+L28+L30</f>
        <v>0</v>
      </c>
      <c r="M33" s="190"/>
      <c r="N33" s="1028">
        <f t="shared" ref="N33:U33" si="3">N11+N20+N22+N25+N28+N30</f>
        <v>0</v>
      </c>
      <c r="O33" s="1028">
        <f t="shared" si="3"/>
        <v>0</v>
      </c>
      <c r="P33" s="1028">
        <f t="shared" si="3"/>
        <v>0</v>
      </c>
      <c r="Q33" s="1028">
        <f t="shared" si="3"/>
        <v>0</v>
      </c>
      <c r="R33" s="1028">
        <f t="shared" si="3"/>
        <v>0</v>
      </c>
      <c r="S33" s="1028">
        <f t="shared" si="3"/>
        <v>0</v>
      </c>
      <c r="T33" s="1029">
        <f t="shared" si="3"/>
        <v>0</v>
      </c>
      <c r="U33" s="1028">
        <f t="shared" si="3"/>
        <v>0</v>
      </c>
    </row>
    <row r="34" spans="1:21" s="174" customFormat="1" ht="16.5" thickBot="1" x14ac:dyDescent="0.25">
      <c r="A34" s="1030"/>
      <c r="B34" s="1031"/>
      <c r="C34" s="1032"/>
      <c r="D34" s="1033"/>
      <c r="E34" s="1033"/>
      <c r="F34" s="1033"/>
      <c r="G34" s="1033"/>
      <c r="H34" s="1033"/>
      <c r="I34" s="1033"/>
      <c r="J34" s="1033"/>
      <c r="K34" s="1034"/>
      <c r="L34" s="1035"/>
      <c r="M34" s="189"/>
      <c r="N34" s="1033"/>
      <c r="O34" s="1033"/>
      <c r="P34" s="1033"/>
      <c r="Q34" s="1033"/>
      <c r="R34" s="1033"/>
      <c r="S34" s="1033"/>
      <c r="T34" s="1034"/>
      <c r="U34" s="1035"/>
    </row>
    <row r="35" spans="1:21" s="174" customFormat="1" x14ac:dyDescent="0.2">
      <c r="A35" s="191"/>
      <c r="D35" s="192"/>
      <c r="E35" s="192"/>
      <c r="F35" s="192"/>
      <c r="G35" s="172"/>
      <c r="H35" s="172"/>
      <c r="I35" s="172"/>
      <c r="M35" s="189"/>
      <c r="N35" s="189"/>
    </row>
    <row r="36" spans="1:21" s="174" customFormat="1" ht="13.5" customHeight="1" thickBot="1" x14ac:dyDescent="0.25">
      <c r="A36" s="191"/>
      <c r="D36" s="192"/>
      <c r="E36" s="192"/>
      <c r="F36" s="192"/>
      <c r="G36" s="172"/>
      <c r="H36" s="172"/>
      <c r="I36" s="172"/>
      <c r="M36" s="189"/>
      <c r="N36" s="189"/>
    </row>
    <row r="37" spans="1:21" s="174" customFormat="1" ht="13.5" customHeight="1" thickBot="1" x14ac:dyDescent="0.25">
      <c r="A37" s="3983" t="s">
        <v>631</v>
      </c>
      <c r="B37" s="3984"/>
      <c r="C37" s="3985"/>
      <c r="D37" s="4028" t="s">
        <v>673</v>
      </c>
      <c r="E37" s="4022" t="s">
        <v>759</v>
      </c>
      <c r="F37" s="4008" t="s">
        <v>758</v>
      </c>
      <c r="G37" s="4026" t="s">
        <v>757</v>
      </c>
      <c r="H37" s="4026"/>
      <c r="I37" s="4026"/>
      <c r="J37" s="4026"/>
      <c r="K37" s="4026"/>
      <c r="L37" s="4027"/>
      <c r="M37" s="189"/>
      <c r="N37" s="4022" t="s">
        <v>759</v>
      </c>
      <c r="O37" s="4008" t="s">
        <v>758</v>
      </c>
      <c r="P37" s="4026" t="s">
        <v>757</v>
      </c>
      <c r="Q37" s="4026"/>
      <c r="R37" s="4026"/>
      <c r="S37" s="4026"/>
      <c r="T37" s="4026"/>
      <c r="U37" s="4027"/>
    </row>
    <row r="38" spans="1:21" s="174" customFormat="1" ht="12.75" customHeight="1" x14ac:dyDescent="0.2">
      <c r="A38" s="3986"/>
      <c r="B38" s="3987"/>
      <c r="C38" s="3988"/>
      <c r="D38" s="4029"/>
      <c r="E38" s="4023"/>
      <c r="F38" s="4025"/>
      <c r="G38" s="3978" t="s">
        <v>756</v>
      </c>
      <c r="H38" s="3978"/>
      <c r="I38" s="3979"/>
      <c r="J38" s="3977" t="s">
        <v>755</v>
      </c>
      <c r="K38" s="3978"/>
      <c r="L38" s="3979"/>
      <c r="M38" s="189"/>
      <c r="N38" s="4023"/>
      <c r="O38" s="4025"/>
      <c r="P38" s="3978" t="s">
        <v>756</v>
      </c>
      <c r="Q38" s="3978"/>
      <c r="R38" s="3979"/>
      <c r="S38" s="3977" t="s">
        <v>755</v>
      </c>
      <c r="T38" s="3978"/>
      <c r="U38" s="3979"/>
    </row>
    <row r="39" spans="1:21" s="174" customFormat="1" ht="12.75" customHeight="1" thickBot="1" x14ac:dyDescent="0.25">
      <c r="A39" s="3986"/>
      <c r="B39" s="3987"/>
      <c r="C39" s="3988"/>
      <c r="D39" s="4029"/>
      <c r="E39" s="4023"/>
      <c r="F39" s="4025"/>
      <c r="G39" s="3981"/>
      <c r="H39" s="3981"/>
      <c r="I39" s="3982"/>
      <c r="J39" s="3980"/>
      <c r="K39" s="3981"/>
      <c r="L39" s="3982"/>
      <c r="M39" s="189"/>
      <c r="N39" s="4023"/>
      <c r="O39" s="4025"/>
      <c r="P39" s="3981"/>
      <c r="Q39" s="3981"/>
      <c r="R39" s="3982"/>
      <c r="S39" s="3980"/>
      <c r="T39" s="3981"/>
      <c r="U39" s="3982"/>
    </row>
    <row r="40" spans="1:21" s="174" customFormat="1" ht="42.75" customHeight="1" thickBot="1" x14ac:dyDescent="0.25">
      <c r="A40" s="3989"/>
      <c r="B40" s="3990"/>
      <c r="C40" s="3991"/>
      <c r="D40" s="4030"/>
      <c r="E40" s="4024"/>
      <c r="F40" s="4009"/>
      <c r="G40" s="1036" t="s">
        <v>753</v>
      </c>
      <c r="H40" s="981" t="s">
        <v>752</v>
      </c>
      <c r="I40" s="981" t="s">
        <v>754</v>
      </c>
      <c r="J40" s="981" t="s">
        <v>753</v>
      </c>
      <c r="K40" s="981" t="s">
        <v>752</v>
      </c>
      <c r="L40" s="981" t="s">
        <v>751</v>
      </c>
      <c r="M40" s="189"/>
      <c r="N40" s="4024"/>
      <c r="O40" s="4009"/>
      <c r="P40" s="1036" t="s">
        <v>753</v>
      </c>
      <c r="Q40" s="981" t="s">
        <v>752</v>
      </c>
      <c r="R40" s="981" t="s">
        <v>754</v>
      </c>
      <c r="S40" s="981" t="s">
        <v>753</v>
      </c>
      <c r="T40" s="981" t="s">
        <v>752</v>
      </c>
      <c r="U40" s="981" t="s">
        <v>751</v>
      </c>
    </row>
    <row r="41" spans="1:21" s="174" customFormat="1" ht="12.75" customHeight="1" x14ac:dyDescent="0.2">
      <c r="A41" s="1037"/>
      <c r="B41" s="1038"/>
      <c r="C41" s="1038"/>
      <c r="D41" s="1039"/>
      <c r="E41" s="987"/>
      <c r="F41" s="986"/>
      <c r="G41" s="988"/>
      <c r="H41" s="988"/>
      <c r="I41" s="988"/>
      <c r="J41" s="988"/>
      <c r="K41" s="988"/>
      <c r="L41" s="985"/>
      <c r="M41" s="189"/>
      <c r="N41" s="987"/>
      <c r="O41" s="986"/>
      <c r="P41" s="988"/>
      <c r="Q41" s="988"/>
      <c r="R41" s="988"/>
      <c r="S41" s="988"/>
      <c r="T41" s="988"/>
      <c r="U41" s="985"/>
    </row>
    <row r="42" spans="1:21" s="194" customFormat="1" ht="14.25" customHeight="1" x14ac:dyDescent="0.2">
      <c r="A42" s="1041" t="s">
        <v>632</v>
      </c>
      <c r="B42" s="990"/>
      <c r="C42" s="990"/>
      <c r="D42" s="2367" t="s">
        <v>604</v>
      </c>
      <c r="E42" s="994">
        <f t="shared" ref="E42:L42" si="4">SUM(E44+E45+E46+E49+E52+E54+E55+E57)</f>
        <v>0</v>
      </c>
      <c r="F42" s="993">
        <f t="shared" si="4"/>
        <v>0</v>
      </c>
      <c r="G42" s="993">
        <f>SUM(G44+G45+G46+G49+G52+G54+G55+G57)</f>
        <v>0</v>
      </c>
      <c r="H42" s="993">
        <f t="shared" si="4"/>
        <v>0</v>
      </c>
      <c r="I42" s="993">
        <f t="shared" si="4"/>
        <v>0</v>
      </c>
      <c r="J42" s="993">
        <f t="shared" si="4"/>
        <v>0</v>
      </c>
      <c r="K42" s="993">
        <f t="shared" si="4"/>
        <v>0</v>
      </c>
      <c r="L42" s="991">
        <f t="shared" si="4"/>
        <v>0</v>
      </c>
      <c r="M42" s="190"/>
      <c r="N42" s="994">
        <f t="shared" ref="N42:U42" si="5">SUM(N44+N45+N46+N49+N52+N54+N55+N57)</f>
        <v>0</v>
      </c>
      <c r="O42" s="993">
        <f t="shared" si="5"/>
        <v>0</v>
      </c>
      <c r="P42" s="993">
        <f t="shared" si="5"/>
        <v>0</v>
      </c>
      <c r="Q42" s="993">
        <f t="shared" si="5"/>
        <v>0</v>
      </c>
      <c r="R42" s="993">
        <f t="shared" si="5"/>
        <v>0</v>
      </c>
      <c r="S42" s="993">
        <f t="shared" si="5"/>
        <v>0</v>
      </c>
      <c r="T42" s="993">
        <f t="shared" si="5"/>
        <v>0</v>
      </c>
      <c r="U42" s="991">
        <f t="shared" si="5"/>
        <v>0</v>
      </c>
    </row>
    <row r="43" spans="1:21" s="181" customFormat="1" ht="12.75" customHeight="1" x14ac:dyDescent="0.2">
      <c r="A43" s="1043"/>
      <c r="B43" s="996"/>
      <c r="C43" s="996"/>
      <c r="D43" s="1044"/>
      <c r="E43" s="2370"/>
      <c r="F43" s="998"/>
      <c r="G43" s="999"/>
      <c r="H43" s="999"/>
      <c r="I43" s="999"/>
      <c r="J43" s="999"/>
      <c r="K43" s="999"/>
      <c r="L43" s="997"/>
      <c r="M43" s="190"/>
      <c r="N43" s="2370"/>
      <c r="O43" s="998"/>
      <c r="P43" s="999"/>
      <c r="Q43" s="999"/>
      <c r="R43" s="999"/>
      <c r="S43" s="999"/>
      <c r="T43" s="999"/>
      <c r="U43" s="997"/>
    </row>
    <row r="44" spans="1:21" s="181" customFormat="1" ht="14.25" customHeight="1" x14ac:dyDescent="0.2">
      <c r="A44" s="1045"/>
      <c r="B44" s="996" t="s">
        <v>633</v>
      </c>
      <c r="C44" s="996"/>
      <c r="D44" s="1044">
        <v>60</v>
      </c>
      <c r="E44" s="2371">
        <f>F44+I44+L44</f>
        <v>0</v>
      </c>
      <c r="F44" s="1003"/>
      <c r="G44" s="1003"/>
      <c r="H44" s="1003"/>
      <c r="I44" s="1002">
        <f>G44+H44</f>
        <v>0</v>
      </c>
      <c r="J44" s="1003"/>
      <c r="K44" s="1003"/>
      <c r="L44" s="2341">
        <f>J44+K44</f>
        <v>0</v>
      </c>
      <c r="M44" s="190"/>
      <c r="N44" s="2371">
        <f>O44+R44+U44</f>
        <v>0</v>
      </c>
      <c r="O44" s="1003"/>
      <c r="P44" s="1003"/>
      <c r="Q44" s="1003"/>
      <c r="R44" s="1002">
        <f>P44+Q44</f>
        <v>0</v>
      </c>
      <c r="S44" s="1003"/>
      <c r="T44" s="1003"/>
      <c r="U44" s="2341">
        <f>S44+T44</f>
        <v>0</v>
      </c>
    </row>
    <row r="45" spans="1:21" s="181" customFormat="1" ht="14.25" customHeight="1" x14ac:dyDescent="0.2">
      <c r="A45" s="1045"/>
      <c r="B45" s="1005" t="s">
        <v>634</v>
      </c>
      <c r="C45" s="996"/>
      <c r="D45" s="1044">
        <v>61</v>
      </c>
      <c r="E45" s="2371">
        <f>F45+I45+L45</f>
        <v>0</v>
      </c>
      <c r="F45" s="1003"/>
      <c r="G45" s="1003"/>
      <c r="H45" s="1003"/>
      <c r="I45" s="1002">
        <f>G45+H45</f>
        <v>0</v>
      </c>
      <c r="J45" s="1003"/>
      <c r="K45" s="1003"/>
      <c r="L45" s="2341">
        <f>J45+K45</f>
        <v>0</v>
      </c>
      <c r="M45" s="190"/>
      <c r="N45" s="2371">
        <f>O45+R45+U45</f>
        <v>0</v>
      </c>
      <c r="O45" s="1003"/>
      <c r="P45" s="1003"/>
      <c r="Q45" s="1003"/>
      <c r="R45" s="1002">
        <f>P45+Q45</f>
        <v>0</v>
      </c>
      <c r="S45" s="1003"/>
      <c r="T45" s="1003"/>
      <c r="U45" s="2341">
        <f>S45+T45</f>
        <v>0</v>
      </c>
    </row>
    <row r="46" spans="1:21" s="181" customFormat="1" ht="14.25" customHeight="1" x14ac:dyDescent="0.2">
      <c r="A46" s="1045"/>
      <c r="B46" s="996" t="s">
        <v>635</v>
      </c>
      <c r="C46" s="996"/>
      <c r="D46" s="1044">
        <v>62</v>
      </c>
      <c r="E46" s="2371">
        <f>F46+I46+L46</f>
        <v>0</v>
      </c>
      <c r="F46" s="1003"/>
      <c r="G46" s="1003"/>
      <c r="H46" s="1003"/>
      <c r="I46" s="1002">
        <f>G46+H46</f>
        <v>0</v>
      </c>
      <c r="J46" s="1003"/>
      <c r="K46" s="1003"/>
      <c r="L46" s="2341">
        <f>J46+K46</f>
        <v>0</v>
      </c>
      <c r="M46" s="190"/>
      <c r="N46" s="2371">
        <f>O46+R46+U46</f>
        <v>0</v>
      </c>
      <c r="O46" s="1003"/>
      <c r="P46" s="1003"/>
      <c r="Q46" s="1003"/>
      <c r="R46" s="1002">
        <f>P46+Q46</f>
        <v>0</v>
      </c>
      <c r="S46" s="1003"/>
      <c r="T46" s="1003"/>
      <c r="U46" s="2341">
        <f>S46+T46</f>
        <v>0</v>
      </c>
    </row>
    <row r="47" spans="1:21" s="181" customFormat="1" ht="14.25" customHeight="1" x14ac:dyDescent="0.2">
      <c r="A47" s="1045"/>
      <c r="B47" s="1005" t="s">
        <v>636</v>
      </c>
      <c r="C47" s="996"/>
      <c r="D47" s="1044"/>
      <c r="E47" s="1000"/>
      <c r="F47" s="999"/>
      <c r="G47" s="999"/>
      <c r="H47" s="999"/>
      <c r="I47" s="999"/>
      <c r="J47" s="999"/>
      <c r="K47" s="999"/>
      <c r="L47" s="997"/>
      <c r="M47" s="190"/>
      <c r="N47" s="1000"/>
      <c r="O47" s="999"/>
      <c r="P47" s="999"/>
      <c r="Q47" s="999"/>
      <c r="R47" s="999"/>
      <c r="S47" s="999"/>
      <c r="T47" s="999"/>
      <c r="U47" s="997"/>
    </row>
    <row r="48" spans="1:21" s="181" customFormat="1" ht="12.75" customHeight="1" x14ac:dyDescent="0.2">
      <c r="A48" s="1045"/>
      <c r="B48" s="996" t="s">
        <v>637</v>
      </c>
      <c r="C48" s="996"/>
      <c r="D48" s="1044"/>
      <c r="E48" s="1000"/>
      <c r="F48" s="999"/>
      <c r="G48" s="999"/>
      <c r="H48" s="999"/>
      <c r="I48" s="999"/>
      <c r="J48" s="999"/>
      <c r="K48" s="999"/>
      <c r="L48" s="997"/>
      <c r="M48" s="190"/>
      <c r="N48" s="1000"/>
      <c r="O48" s="999"/>
      <c r="P48" s="999"/>
      <c r="Q48" s="999"/>
      <c r="R48" s="999"/>
      <c r="S48" s="999"/>
      <c r="T48" s="999"/>
      <c r="U48" s="997"/>
    </row>
    <row r="49" spans="1:21" s="194" customFormat="1" ht="14.25" customHeight="1" x14ac:dyDescent="0.2">
      <c r="A49" s="1045"/>
      <c r="B49" s="996" t="s">
        <v>638</v>
      </c>
      <c r="C49" s="996"/>
      <c r="D49" s="1044">
        <v>630</v>
      </c>
      <c r="E49" s="2371">
        <f>F49+I49+L49</f>
        <v>0</v>
      </c>
      <c r="F49" s="1003"/>
      <c r="G49" s="1003"/>
      <c r="H49" s="1003"/>
      <c r="I49" s="1002">
        <f>G49+H49</f>
        <v>0</v>
      </c>
      <c r="J49" s="1003"/>
      <c r="K49" s="1003"/>
      <c r="L49" s="2341">
        <f>J49+K49</f>
        <v>0</v>
      </c>
      <c r="M49" s="193"/>
      <c r="N49" s="2371">
        <f>O49+R49+U49</f>
        <v>0</v>
      </c>
      <c r="O49" s="1003"/>
      <c r="P49" s="1003"/>
      <c r="Q49" s="1003"/>
      <c r="R49" s="1002">
        <f>P49+Q49</f>
        <v>0</v>
      </c>
      <c r="S49" s="1003"/>
      <c r="T49" s="1003"/>
      <c r="U49" s="2341">
        <f>S49+T49</f>
        <v>0</v>
      </c>
    </row>
    <row r="50" spans="1:21" s="195" customFormat="1" ht="12.75" customHeight="1" x14ac:dyDescent="0.2">
      <c r="A50" s="1045"/>
      <c r="B50" s="996" t="s">
        <v>533</v>
      </c>
      <c r="C50" s="996"/>
      <c r="D50" s="1044"/>
      <c r="E50" s="1000"/>
      <c r="F50" s="999"/>
      <c r="G50" s="999"/>
      <c r="H50" s="999"/>
      <c r="I50" s="999"/>
      <c r="J50" s="999"/>
      <c r="K50" s="999"/>
      <c r="L50" s="997"/>
      <c r="M50" s="190"/>
      <c r="N50" s="1000"/>
      <c r="O50" s="999"/>
      <c r="P50" s="999"/>
      <c r="Q50" s="999"/>
      <c r="R50" s="999"/>
      <c r="S50" s="999"/>
      <c r="T50" s="999"/>
      <c r="U50" s="997"/>
    </row>
    <row r="51" spans="1:21" s="181" customFormat="1" ht="14.25" customHeight="1" x14ac:dyDescent="0.2">
      <c r="A51" s="1045"/>
      <c r="B51" s="996" t="s">
        <v>534</v>
      </c>
      <c r="C51" s="996"/>
      <c r="D51" s="1044"/>
      <c r="E51" s="1000"/>
      <c r="F51" s="999"/>
      <c r="G51" s="999"/>
      <c r="H51" s="999"/>
      <c r="I51" s="999"/>
      <c r="J51" s="999"/>
      <c r="K51" s="999"/>
      <c r="L51" s="997"/>
      <c r="M51" s="190"/>
      <c r="N51" s="1000"/>
      <c r="O51" s="999"/>
      <c r="P51" s="999"/>
      <c r="Q51" s="999"/>
      <c r="R51" s="999"/>
      <c r="S51" s="999"/>
      <c r="T51" s="999"/>
      <c r="U51" s="997"/>
    </row>
    <row r="52" spans="1:21" s="181" customFormat="1" ht="14.25" customHeight="1" x14ac:dyDescent="0.2">
      <c r="A52" s="1045"/>
      <c r="B52" s="996" t="s">
        <v>535</v>
      </c>
      <c r="C52" s="996"/>
      <c r="D52" s="1044" t="s">
        <v>592</v>
      </c>
      <c r="E52" s="2371">
        <f>F52+I52+L52</f>
        <v>0</v>
      </c>
      <c r="F52" s="1003"/>
      <c r="G52" s="1003"/>
      <c r="H52" s="1003"/>
      <c r="I52" s="1002">
        <f>G52+H52</f>
        <v>0</v>
      </c>
      <c r="J52" s="1003"/>
      <c r="K52" s="1003"/>
      <c r="L52" s="2341">
        <f>J52+K52</f>
        <v>0</v>
      </c>
      <c r="M52" s="190"/>
      <c r="N52" s="2371">
        <f>O52+R52+U52</f>
        <v>0</v>
      </c>
      <c r="O52" s="1003"/>
      <c r="P52" s="1003"/>
      <c r="Q52" s="1003"/>
      <c r="R52" s="1002">
        <f>P52+Q52</f>
        <v>0</v>
      </c>
      <c r="S52" s="1003"/>
      <c r="T52" s="1003"/>
      <c r="U52" s="2341">
        <f>S52+T52</f>
        <v>0</v>
      </c>
    </row>
    <row r="53" spans="1:21" s="181" customFormat="1" ht="14.25" customHeight="1" x14ac:dyDescent="0.2">
      <c r="A53" s="1045"/>
      <c r="B53" s="996" t="s">
        <v>536</v>
      </c>
      <c r="C53" s="996"/>
      <c r="D53" s="1044"/>
      <c r="E53" s="1000"/>
      <c r="F53" s="999"/>
      <c r="G53" s="999"/>
      <c r="H53" s="999"/>
      <c r="I53" s="999"/>
      <c r="J53" s="999"/>
      <c r="K53" s="999"/>
      <c r="L53" s="997"/>
      <c r="M53" s="190"/>
      <c r="N53" s="1000"/>
      <c r="O53" s="999"/>
      <c r="P53" s="999"/>
      <c r="Q53" s="999"/>
      <c r="R53" s="999"/>
      <c r="S53" s="999"/>
      <c r="T53" s="999"/>
      <c r="U53" s="997"/>
    </row>
    <row r="54" spans="1:21" s="195" customFormat="1" ht="12.75" customHeight="1" x14ac:dyDescent="0.2">
      <c r="A54" s="1045"/>
      <c r="B54" s="996" t="s">
        <v>537</v>
      </c>
      <c r="C54" s="996"/>
      <c r="D54" s="1044" t="s">
        <v>593</v>
      </c>
      <c r="E54" s="2371">
        <f>F54+I54+L54</f>
        <v>0</v>
      </c>
      <c r="F54" s="1003"/>
      <c r="G54" s="1003"/>
      <c r="H54" s="1003"/>
      <c r="I54" s="1002">
        <f>G54+H54</f>
        <v>0</v>
      </c>
      <c r="J54" s="1003"/>
      <c r="K54" s="1003"/>
      <c r="L54" s="2341">
        <f>J54+K54</f>
        <v>0</v>
      </c>
      <c r="M54" s="190"/>
      <c r="N54" s="2371">
        <f>O54+R54+U54</f>
        <v>0</v>
      </c>
      <c r="O54" s="1003"/>
      <c r="P54" s="1003"/>
      <c r="Q54" s="1003"/>
      <c r="R54" s="1002">
        <f>P54+Q54</f>
        <v>0</v>
      </c>
      <c r="S54" s="1003"/>
      <c r="T54" s="1003"/>
      <c r="U54" s="2341">
        <f>S54+T54</f>
        <v>0</v>
      </c>
    </row>
    <row r="55" spans="1:21" s="194" customFormat="1" ht="14.25" customHeight="1" x14ac:dyDescent="0.2">
      <c r="A55" s="1045"/>
      <c r="B55" s="996" t="s">
        <v>538</v>
      </c>
      <c r="C55" s="996"/>
      <c r="D55" s="1044" t="s">
        <v>594</v>
      </c>
      <c r="E55" s="2371">
        <f>F55+I55+L55</f>
        <v>0</v>
      </c>
      <c r="F55" s="1003"/>
      <c r="G55" s="1003"/>
      <c r="H55" s="1003"/>
      <c r="I55" s="1002">
        <f>G55+H55</f>
        <v>0</v>
      </c>
      <c r="J55" s="1003"/>
      <c r="K55" s="1003"/>
      <c r="L55" s="2341">
        <f>J55+K55</f>
        <v>0</v>
      </c>
      <c r="M55" s="193"/>
      <c r="N55" s="2371">
        <f>O55+R55+U55</f>
        <v>0</v>
      </c>
      <c r="O55" s="1003"/>
      <c r="P55" s="1003"/>
      <c r="Q55" s="1003"/>
      <c r="R55" s="1002">
        <f>P55+Q55</f>
        <v>0</v>
      </c>
      <c r="S55" s="1003"/>
      <c r="T55" s="1003"/>
      <c r="U55" s="2341">
        <f>S55+T55</f>
        <v>0</v>
      </c>
    </row>
    <row r="56" spans="1:21" s="181" customFormat="1" ht="12.75" customHeight="1" x14ac:dyDescent="0.2">
      <c r="A56" s="1045"/>
      <c r="B56" s="1005" t="s">
        <v>539</v>
      </c>
      <c r="C56" s="996"/>
      <c r="D56" s="1044"/>
      <c r="E56" s="1000"/>
      <c r="F56" s="999"/>
      <c r="G56" s="999"/>
      <c r="H56" s="999"/>
      <c r="I56" s="999"/>
      <c r="J56" s="999"/>
      <c r="K56" s="999"/>
      <c r="L56" s="997"/>
      <c r="M56" s="190"/>
      <c r="N56" s="1000"/>
      <c r="O56" s="999"/>
      <c r="P56" s="999"/>
      <c r="Q56" s="999"/>
      <c r="R56" s="999"/>
      <c r="S56" s="999"/>
      <c r="T56" s="999"/>
      <c r="U56" s="997"/>
    </row>
    <row r="57" spans="1:21" s="181" customFormat="1" ht="14.25" customHeight="1" x14ac:dyDescent="0.2">
      <c r="A57" s="1045"/>
      <c r="B57" s="1005" t="s">
        <v>540</v>
      </c>
      <c r="C57" s="996"/>
      <c r="D57" s="1044">
        <v>649</v>
      </c>
      <c r="E57" s="2371">
        <f>F57+I57+L57</f>
        <v>0</v>
      </c>
      <c r="F57" s="1003"/>
      <c r="G57" s="1003"/>
      <c r="H57" s="1003"/>
      <c r="I57" s="1002">
        <f>G57+H57</f>
        <v>0</v>
      </c>
      <c r="J57" s="1003"/>
      <c r="K57" s="1003"/>
      <c r="L57" s="2341">
        <f>J57+K57</f>
        <v>0</v>
      </c>
      <c r="M57" s="190"/>
      <c r="N57" s="2371">
        <f>O57+R57+U57</f>
        <v>0</v>
      </c>
      <c r="O57" s="1003"/>
      <c r="P57" s="1003"/>
      <c r="Q57" s="1003"/>
      <c r="R57" s="1002">
        <f>P57+Q57</f>
        <v>0</v>
      </c>
      <c r="S57" s="1003"/>
      <c r="T57" s="1003"/>
      <c r="U57" s="2341">
        <f>S57+T57</f>
        <v>0</v>
      </c>
    </row>
    <row r="58" spans="1:21" s="181" customFormat="1" ht="14.25" customHeight="1" x14ac:dyDescent="0.2">
      <c r="A58" s="1045"/>
      <c r="B58" s="1005"/>
      <c r="C58" s="996"/>
      <c r="D58" s="1044"/>
      <c r="E58" s="1000"/>
      <c r="F58" s="999"/>
      <c r="G58" s="999"/>
      <c r="H58" s="999"/>
      <c r="I58" s="999"/>
      <c r="J58" s="999"/>
      <c r="K58" s="999"/>
      <c r="L58" s="997"/>
      <c r="M58" s="190"/>
      <c r="N58" s="1000"/>
      <c r="O58" s="999"/>
      <c r="P58" s="999"/>
      <c r="Q58" s="999"/>
      <c r="R58" s="999"/>
      <c r="S58" s="999"/>
      <c r="T58" s="999"/>
      <c r="U58" s="997"/>
    </row>
    <row r="59" spans="1:21" s="181" customFormat="1" ht="14.25" customHeight="1" x14ac:dyDescent="0.2">
      <c r="A59" s="1042" t="s">
        <v>541</v>
      </c>
      <c r="B59" s="1006"/>
      <c r="C59" s="990"/>
      <c r="D59" s="2367">
        <v>65</v>
      </c>
      <c r="E59" s="2371">
        <f>F59+I59+L59</f>
        <v>0</v>
      </c>
      <c r="F59" s="1008"/>
      <c r="G59" s="1008"/>
      <c r="H59" s="1008"/>
      <c r="I59" s="1002">
        <f>G59+H59</f>
        <v>0</v>
      </c>
      <c r="J59" s="1008"/>
      <c r="K59" s="1008"/>
      <c r="L59" s="2341">
        <f>J59+K59</f>
        <v>0</v>
      </c>
      <c r="M59" s="190"/>
      <c r="N59" s="2371">
        <f>O59+R59+U59</f>
        <v>0</v>
      </c>
      <c r="O59" s="1008"/>
      <c r="P59" s="1008"/>
      <c r="Q59" s="1008"/>
      <c r="R59" s="1002">
        <f>P59+Q59</f>
        <v>0</v>
      </c>
      <c r="S59" s="1008"/>
      <c r="T59" s="1008"/>
      <c r="U59" s="2341">
        <f>S59+T59</f>
        <v>0</v>
      </c>
    </row>
    <row r="60" spans="1:21" s="181" customFormat="1" ht="14.25" customHeight="1" x14ac:dyDescent="0.2">
      <c r="A60" s="1046"/>
      <c r="B60" s="1011"/>
      <c r="C60" s="1015"/>
      <c r="D60" s="2368"/>
      <c r="E60" s="1010"/>
      <c r="F60" s="1014"/>
      <c r="G60" s="1014"/>
      <c r="H60" s="1014"/>
      <c r="I60" s="1014"/>
      <c r="J60" s="1014"/>
      <c r="K60" s="1014"/>
      <c r="L60" s="1012"/>
      <c r="M60" s="190"/>
      <c r="N60" s="1010"/>
      <c r="O60" s="1014"/>
      <c r="P60" s="1014"/>
      <c r="Q60" s="1014"/>
      <c r="R60" s="1014"/>
      <c r="S60" s="1014"/>
      <c r="T60" s="1014"/>
      <c r="U60" s="1012"/>
    </row>
    <row r="61" spans="1:21" s="194" customFormat="1" ht="14.25" customHeight="1" x14ac:dyDescent="0.2">
      <c r="A61" s="1042" t="s">
        <v>542</v>
      </c>
      <c r="B61" s="1006"/>
      <c r="C61" s="990"/>
      <c r="D61" s="2367">
        <v>66</v>
      </c>
      <c r="E61" s="2371">
        <f>F61+I61+L61</f>
        <v>0</v>
      </c>
      <c r="F61" s="1008"/>
      <c r="G61" s="1008"/>
      <c r="H61" s="1008"/>
      <c r="I61" s="1002">
        <f>G61+H61</f>
        <v>0</v>
      </c>
      <c r="J61" s="1008"/>
      <c r="K61" s="1008"/>
      <c r="L61" s="2341">
        <f>J61+K61</f>
        <v>0</v>
      </c>
      <c r="M61" s="190"/>
      <c r="N61" s="2371">
        <f>O61+R61+U61</f>
        <v>0</v>
      </c>
      <c r="O61" s="1008"/>
      <c r="P61" s="1008"/>
      <c r="Q61" s="1008"/>
      <c r="R61" s="1002">
        <f>P61+Q61</f>
        <v>0</v>
      </c>
      <c r="S61" s="1008"/>
      <c r="T61" s="1008"/>
      <c r="U61" s="2341">
        <f>S61+T61</f>
        <v>0</v>
      </c>
    </row>
    <row r="62" spans="1:21" s="194" customFormat="1" ht="14.25" customHeight="1" x14ac:dyDescent="0.2">
      <c r="A62" s="1045"/>
      <c r="B62" s="996"/>
      <c r="C62" s="996"/>
      <c r="D62" s="1044"/>
      <c r="E62" s="1000"/>
      <c r="F62" s="999"/>
      <c r="G62" s="999"/>
      <c r="H62" s="999"/>
      <c r="I62" s="999"/>
      <c r="J62" s="999"/>
      <c r="K62" s="999"/>
      <c r="L62" s="997"/>
      <c r="M62" s="193"/>
      <c r="N62" s="1000"/>
      <c r="O62" s="999"/>
      <c r="P62" s="999"/>
      <c r="Q62" s="999"/>
      <c r="R62" s="999"/>
      <c r="S62" s="999"/>
      <c r="T62" s="999"/>
      <c r="U62" s="997"/>
    </row>
    <row r="63" spans="1:21" s="196" customFormat="1" ht="12.75" customHeight="1" x14ac:dyDescent="0.2">
      <c r="A63" s="1042" t="s">
        <v>543</v>
      </c>
      <c r="B63" s="990"/>
      <c r="C63" s="990"/>
      <c r="D63" s="2367"/>
      <c r="E63" s="994"/>
      <c r="F63" s="993"/>
      <c r="G63" s="993"/>
      <c r="H63" s="993"/>
      <c r="I63" s="993"/>
      <c r="J63" s="993"/>
      <c r="K63" s="993"/>
      <c r="L63" s="991"/>
      <c r="M63" s="190"/>
      <c r="N63" s="994"/>
      <c r="O63" s="993"/>
      <c r="P63" s="993"/>
      <c r="Q63" s="993"/>
      <c r="R63" s="993"/>
      <c r="S63" s="993"/>
      <c r="T63" s="993"/>
      <c r="U63" s="991"/>
    </row>
    <row r="64" spans="1:21" s="194" customFormat="1" ht="14.25" customHeight="1" x14ac:dyDescent="0.2">
      <c r="A64" s="1042" t="s">
        <v>544</v>
      </c>
      <c r="B64" s="990"/>
      <c r="C64" s="990"/>
      <c r="D64" s="2367">
        <v>680</v>
      </c>
      <c r="E64" s="2371">
        <f>F64+I64+L64</f>
        <v>0</v>
      </c>
      <c r="F64" s="1008"/>
      <c r="G64" s="1008"/>
      <c r="H64" s="1008"/>
      <c r="I64" s="1002">
        <f>G64+H64</f>
        <v>0</v>
      </c>
      <c r="J64" s="1008"/>
      <c r="K64" s="1008"/>
      <c r="L64" s="2341">
        <f>J64+K64</f>
        <v>0</v>
      </c>
      <c r="M64" s="190"/>
      <c r="N64" s="2371">
        <f>O64+R64+U64</f>
        <v>0</v>
      </c>
      <c r="O64" s="1008"/>
      <c r="P64" s="1008"/>
      <c r="Q64" s="1008"/>
      <c r="R64" s="1002">
        <f>P64+Q64</f>
        <v>0</v>
      </c>
      <c r="S64" s="1008"/>
      <c r="T64" s="1008"/>
      <c r="U64" s="2341">
        <f>S64+T64</f>
        <v>0</v>
      </c>
    </row>
    <row r="65" spans="1:21" s="181" customFormat="1" ht="12.75" customHeight="1" x14ac:dyDescent="0.2">
      <c r="A65" s="1046"/>
      <c r="B65" s="1015"/>
      <c r="C65" s="1015"/>
      <c r="D65" s="2368"/>
      <c r="E65" s="1010"/>
      <c r="F65" s="1014"/>
      <c r="G65" s="1014"/>
      <c r="H65" s="1014"/>
      <c r="I65" s="1014"/>
      <c r="J65" s="1014"/>
      <c r="K65" s="1014"/>
      <c r="L65" s="1012"/>
      <c r="M65" s="190"/>
      <c r="N65" s="1010"/>
      <c r="O65" s="1014"/>
      <c r="P65" s="1014"/>
      <c r="Q65" s="1014"/>
      <c r="R65" s="1014"/>
      <c r="S65" s="1014"/>
      <c r="T65" s="1014"/>
      <c r="U65" s="1012"/>
    </row>
    <row r="66" spans="1:21" s="181" customFormat="1" x14ac:dyDescent="0.2">
      <c r="A66" s="1042" t="s">
        <v>545</v>
      </c>
      <c r="B66" s="990"/>
      <c r="C66" s="990"/>
      <c r="D66" s="2367" t="s">
        <v>595</v>
      </c>
      <c r="E66" s="2371">
        <f>F66+I66+L66</f>
        <v>0</v>
      </c>
      <c r="F66" s="1008"/>
      <c r="G66" s="1008"/>
      <c r="H66" s="1008"/>
      <c r="I66" s="1002">
        <f>G66+H66</f>
        <v>0</v>
      </c>
      <c r="J66" s="1008"/>
      <c r="K66" s="1008"/>
      <c r="L66" s="2341">
        <f>J66+K66</f>
        <v>0</v>
      </c>
      <c r="M66" s="190"/>
      <c r="N66" s="2371">
        <f>O66+R66+U66</f>
        <v>0</v>
      </c>
      <c r="O66" s="1008"/>
      <c r="P66" s="1008"/>
      <c r="Q66" s="1008"/>
      <c r="R66" s="1002">
        <f>P66+Q66</f>
        <v>0</v>
      </c>
      <c r="S66" s="1008"/>
      <c r="T66" s="1008"/>
      <c r="U66" s="2341">
        <f>S66+T66</f>
        <v>0</v>
      </c>
    </row>
    <row r="67" spans="1:21" s="181" customFormat="1" x14ac:dyDescent="0.2">
      <c r="A67" s="1046"/>
      <c r="B67" s="1015"/>
      <c r="C67" s="1015"/>
      <c r="D67" s="2368"/>
      <c r="E67" s="1010"/>
      <c r="F67" s="1014"/>
      <c r="G67" s="1014"/>
      <c r="H67" s="1014"/>
      <c r="I67" s="1014"/>
      <c r="J67" s="1014"/>
      <c r="K67" s="1014"/>
      <c r="L67" s="1012"/>
      <c r="M67" s="190"/>
      <c r="N67" s="1010"/>
      <c r="O67" s="1014"/>
      <c r="P67" s="1014"/>
      <c r="Q67" s="1014"/>
      <c r="R67" s="1014"/>
      <c r="S67" s="1014"/>
      <c r="T67" s="1014"/>
      <c r="U67" s="1012"/>
    </row>
    <row r="68" spans="1:21" s="174" customFormat="1" x14ac:dyDescent="0.2">
      <c r="A68" s="1042" t="s">
        <v>546</v>
      </c>
      <c r="B68" s="990"/>
      <c r="C68" s="990"/>
      <c r="D68" s="2367" t="s">
        <v>596</v>
      </c>
      <c r="E68" s="2371">
        <f>F68+I68+L68</f>
        <v>0</v>
      </c>
      <c r="F68" s="1008"/>
      <c r="G68" s="1008"/>
      <c r="H68" s="1008"/>
      <c r="I68" s="1002">
        <f>G68+H68</f>
        <v>0</v>
      </c>
      <c r="J68" s="1008"/>
      <c r="K68" s="1008"/>
      <c r="L68" s="2341">
        <f>J68+K68</f>
        <v>0</v>
      </c>
      <c r="M68" s="190"/>
      <c r="N68" s="2371">
        <f>O68+R68+U68</f>
        <v>0</v>
      </c>
      <c r="O68" s="1008"/>
      <c r="P68" s="1008"/>
      <c r="Q68" s="1008"/>
      <c r="R68" s="1002">
        <f>P68+Q68</f>
        <v>0</v>
      </c>
      <c r="S68" s="1008"/>
      <c r="T68" s="1008"/>
      <c r="U68" s="2341">
        <f>S68+T68</f>
        <v>0</v>
      </c>
    </row>
    <row r="69" spans="1:21" s="198" customFormat="1" ht="12.75" customHeight="1" x14ac:dyDescent="0.2">
      <c r="A69" s="1045"/>
      <c r="B69" s="996"/>
      <c r="C69" s="996"/>
      <c r="D69" s="1044"/>
      <c r="E69" s="2370"/>
      <c r="F69" s="998"/>
      <c r="G69" s="999"/>
      <c r="H69" s="999"/>
      <c r="I69" s="999"/>
      <c r="J69" s="999"/>
      <c r="K69" s="999"/>
      <c r="L69" s="997"/>
      <c r="M69" s="197"/>
      <c r="N69" s="2370"/>
      <c r="O69" s="998"/>
      <c r="P69" s="999"/>
      <c r="Q69" s="999"/>
      <c r="R69" s="999"/>
      <c r="S69" s="999"/>
      <c r="T69" s="999"/>
      <c r="U69" s="997"/>
    </row>
    <row r="70" spans="1:21" s="181" customFormat="1" ht="6" customHeight="1" x14ac:dyDescent="0.2">
      <c r="A70" s="1047"/>
      <c r="B70" s="1019"/>
      <c r="C70" s="1048"/>
      <c r="D70" s="1049"/>
      <c r="E70" s="2372"/>
      <c r="F70" s="2337"/>
      <c r="G70" s="2345"/>
      <c r="H70" s="2345"/>
      <c r="I70" s="2345"/>
      <c r="J70" s="2345"/>
      <c r="K70" s="2345"/>
      <c r="L70" s="2342"/>
      <c r="M70" s="190"/>
      <c r="N70" s="2372"/>
      <c r="O70" s="2337"/>
      <c r="P70" s="2345"/>
      <c r="Q70" s="2345"/>
      <c r="R70" s="2345"/>
      <c r="S70" s="2345"/>
      <c r="T70" s="2345"/>
      <c r="U70" s="2342"/>
    </row>
    <row r="71" spans="1:21" s="198" customFormat="1" ht="12.75" customHeight="1" x14ac:dyDescent="0.2">
      <c r="A71" s="1050"/>
      <c r="B71" s="1025"/>
      <c r="C71" s="1051" t="s">
        <v>616</v>
      </c>
      <c r="D71" s="2369" t="s">
        <v>597</v>
      </c>
      <c r="E71" s="1029">
        <f t="shared" ref="E71:L71" si="6">E42+E59+E61+E64+E66+E68</f>
        <v>0</v>
      </c>
      <c r="F71" s="1028">
        <f>F42+F59+F61+F64+F66+F68</f>
        <v>0</v>
      </c>
      <c r="G71" s="1028">
        <f>G42+G59+G61+G64+G66+G68</f>
        <v>0</v>
      </c>
      <c r="H71" s="1028">
        <f t="shared" si="6"/>
        <v>0</v>
      </c>
      <c r="I71" s="1028">
        <f t="shared" si="6"/>
        <v>0</v>
      </c>
      <c r="J71" s="1028">
        <f t="shared" si="6"/>
        <v>0</v>
      </c>
      <c r="K71" s="1028">
        <f t="shared" si="6"/>
        <v>0</v>
      </c>
      <c r="L71" s="2343">
        <f t="shared" si="6"/>
        <v>0</v>
      </c>
      <c r="M71" s="190"/>
      <c r="N71" s="1029">
        <f t="shared" ref="N71:U71" si="7">N42+N59+N61+N64+N66+N68</f>
        <v>0</v>
      </c>
      <c r="O71" s="1028">
        <f t="shared" si="7"/>
        <v>0</v>
      </c>
      <c r="P71" s="1028">
        <f t="shared" si="7"/>
        <v>0</v>
      </c>
      <c r="Q71" s="1028">
        <f t="shared" si="7"/>
        <v>0</v>
      </c>
      <c r="R71" s="1028">
        <f t="shared" si="7"/>
        <v>0</v>
      </c>
      <c r="S71" s="1028">
        <f t="shared" si="7"/>
        <v>0</v>
      </c>
      <c r="T71" s="1028">
        <f t="shared" si="7"/>
        <v>0</v>
      </c>
      <c r="U71" s="2343">
        <f t="shared" si="7"/>
        <v>0</v>
      </c>
    </row>
    <row r="72" spans="1:21" s="181" customFormat="1" ht="16.5" thickBot="1" x14ac:dyDescent="0.25">
      <c r="A72" s="1052"/>
      <c r="B72" s="1053"/>
      <c r="C72" s="1054"/>
      <c r="D72" s="1055"/>
      <c r="E72" s="1034"/>
      <c r="F72" s="1033"/>
      <c r="G72" s="1035"/>
      <c r="H72" s="1035"/>
      <c r="I72" s="1035"/>
      <c r="J72" s="1035"/>
      <c r="K72" s="1035"/>
      <c r="L72" s="2344"/>
      <c r="M72" s="190"/>
      <c r="N72" s="1034"/>
      <c r="O72" s="1033"/>
      <c r="P72" s="1035"/>
      <c r="Q72" s="1035"/>
      <c r="R72" s="1035"/>
      <c r="S72" s="1035"/>
      <c r="T72" s="1035"/>
      <c r="U72" s="2344"/>
    </row>
    <row r="73" spans="1:21" s="181" customFormat="1" ht="13.5" thickTop="1" x14ac:dyDescent="0.2">
      <c r="D73" s="199"/>
      <c r="E73" s="199"/>
      <c r="F73" s="199"/>
      <c r="M73" s="190"/>
      <c r="N73" s="190"/>
    </row>
    <row r="74" spans="1:21" s="181" customFormat="1" ht="15" x14ac:dyDescent="0.2">
      <c r="D74" s="1056" t="s">
        <v>547</v>
      </c>
      <c r="E74" s="1057">
        <f>E33</f>
        <v>0</v>
      </c>
      <c r="F74" s="1057">
        <f>F33</f>
        <v>0</v>
      </c>
      <c r="G74" s="1057">
        <f t="shared" ref="G74:L74" si="8">G33</f>
        <v>0</v>
      </c>
      <c r="H74" s="1057">
        <f t="shared" si="8"/>
        <v>0</v>
      </c>
      <c r="I74" s="1057">
        <f t="shared" si="8"/>
        <v>0</v>
      </c>
      <c r="J74" s="1057">
        <f t="shared" si="8"/>
        <v>0</v>
      </c>
      <c r="K74" s="1057">
        <f t="shared" si="8"/>
        <v>0</v>
      </c>
      <c r="L74" s="1057">
        <f t="shared" si="8"/>
        <v>0</v>
      </c>
      <c r="M74" s="190"/>
      <c r="N74" s="1056" t="s">
        <v>547</v>
      </c>
      <c r="O74" s="1057">
        <f>O33</f>
        <v>0</v>
      </c>
      <c r="P74" s="1057">
        <f t="shared" ref="P74:U74" si="9">P33</f>
        <v>0</v>
      </c>
      <c r="Q74" s="1057">
        <f t="shared" si="9"/>
        <v>0</v>
      </c>
      <c r="R74" s="1057">
        <f t="shared" si="9"/>
        <v>0</v>
      </c>
      <c r="S74" s="1057">
        <f t="shared" si="9"/>
        <v>0</v>
      </c>
      <c r="T74" s="1057">
        <f t="shared" si="9"/>
        <v>0</v>
      </c>
      <c r="U74" s="1057">
        <f t="shared" si="9"/>
        <v>0</v>
      </c>
    </row>
    <row r="75" spans="1:21" s="181" customFormat="1" ht="15" x14ac:dyDescent="0.2">
      <c r="D75" s="1056" t="s">
        <v>548</v>
      </c>
      <c r="E75" s="1057">
        <f>E71</f>
        <v>0</v>
      </c>
      <c r="F75" s="1057">
        <f>F71</f>
        <v>0</v>
      </c>
      <c r="G75" s="1057">
        <f t="shared" ref="G75:L75" si="10">G71</f>
        <v>0</v>
      </c>
      <c r="H75" s="1057">
        <f t="shared" si="10"/>
        <v>0</v>
      </c>
      <c r="I75" s="1057">
        <f t="shared" si="10"/>
        <v>0</v>
      </c>
      <c r="J75" s="1057">
        <f t="shared" si="10"/>
        <v>0</v>
      </c>
      <c r="K75" s="1057">
        <f t="shared" si="10"/>
        <v>0</v>
      </c>
      <c r="L75" s="1057">
        <f t="shared" si="10"/>
        <v>0</v>
      </c>
      <c r="M75" s="190"/>
      <c r="N75" s="1056" t="s">
        <v>548</v>
      </c>
      <c r="O75" s="1057">
        <f>O71</f>
        <v>0</v>
      </c>
      <c r="P75" s="1057">
        <f t="shared" ref="P75:U75" si="11">P71</f>
        <v>0</v>
      </c>
      <c r="Q75" s="1057">
        <f t="shared" si="11"/>
        <v>0</v>
      </c>
      <c r="R75" s="1057">
        <f t="shared" si="11"/>
        <v>0</v>
      </c>
      <c r="S75" s="1057">
        <f t="shared" si="11"/>
        <v>0</v>
      </c>
      <c r="T75" s="1057">
        <f t="shared" si="11"/>
        <v>0</v>
      </c>
      <c r="U75" s="1057">
        <f t="shared" si="11"/>
        <v>0</v>
      </c>
    </row>
    <row r="76" spans="1:21" s="181" customFormat="1" ht="15" x14ac:dyDescent="0.2">
      <c r="D76" s="1056" t="s">
        <v>549</v>
      </c>
      <c r="E76" s="1057">
        <f>E74-E75</f>
        <v>0</v>
      </c>
      <c r="F76" s="1057">
        <f t="shared" ref="F76:L76" si="12">F74-F75</f>
        <v>0</v>
      </c>
      <c r="G76" s="1057">
        <f t="shared" si="12"/>
        <v>0</v>
      </c>
      <c r="H76" s="1057">
        <f t="shared" si="12"/>
        <v>0</v>
      </c>
      <c r="I76" s="1057">
        <f t="shared" si="12"/>
        <v>0</v>
      </c>
      <c r="J76" s="1057">
        <f t="shared" si="12"/>
        <v>0</v>
      </c>
      <c r="K76" s="1057">
        <f t="shared" si="12"/>
        <v>0</v>
      </c>
      <c r="L76" s="1057">
        <f t="shared" si="12"/>
        <v>0</v>
      </c>
      <c r="M76" s="190"/>
      <c r="N76" s="1056" t="s">
        <v>549</v>
      </c>
      <c r="O76" s="1057">
        <f>O74-O75</f>
        <v>0</v>
      </c>
      <c r="P76" s="1057">
        <f t="shared" ref="P76:U76" si="13">P74-P75</f>
        <v>0</v>
      </c>
      <c r="Q76" s="1057">
        <f t="shared" si="13"/>
        <v>0</v>
      </c>
      <c r="R76" s="1057">
        <f t="shared" si="13"/>
        <v>0</v>
      </c>
      <c r="S76" s="1057">
        <f t="shared" si="13"/>
        <v>0</v>
      </c>
      <c r="T76" s="1057">
        <f t="shared" si="13"/>
        <v>0</v>
      </c>
      <c r="U76" s="1057">
        <f t="shared" si="13"/>
        <v>0</v>
      </c>
    </row>
    <row r="77" spans="1:21" s="181" customFormat="1" x14ac:dyDescent="0.2">
      <c r="D77" s="199"/>
      <c r="E77" s="199"/>
      <c r="F77" s="199"/>
      <c r="N77" s="190"/>
      <c r="O77" s="190"/>
    </row>
    <row r="78" spans="1:21" s="181" customFormat="1" x14ac:dyDescent="0.2">
      <c r="C78" s="1058" t="s">
        <v>785</v>
      </c>
      <c r="D78" s="1059"/>
      <c r="E78" s="199"/>
      <c r="F78" s="199"/>
      <c r="N78" s="190"/>
      <c r="O78" s="190"/>
    </row>
    <row r="79" spans="1:21" s="181" customFormat="1" x14ac:dyDescent="0.2">
      <c r="D79" s="199"/>
      <c r="E79" s="199"/>
      <c r="F79" s="199"/>
      <c r="N79" s="190"/>
      <c r="O79" s="190"/>
    </row>
    <row r="80" spans="1:21" s="181" customFormat="1" x14ac:dyDescent="0.2">
      <c r="D80" s="199"/>
      <c r="E80" s="199"/>
      <c r="F80" s="199"/>
      <c r="N80" s="190"/>
      <c r="O80" s="190"/>
    </row>
    <row r="81" spans="4:15" s="181" customFormat="1" x14ac:dyDescent="0.2">
      <c r="D81" s="199"/>
      <c r="E81" s="199"/>
      <c r="F81" s="199"/>
      <c r="N81" s="190"/>
      <c r="O81" s="190"/>
    </row>
    <row r="82" spans="4:15" s="181" customFormat="1" x14ac:dyDescent="0.2">
      <c r="D82" s="199"/>
      <c r="E82" s="199"/>
      <c r="F82" s="199"/>
      <c r="N82" s="190"/>
      <c r="O82" s="190"/>
    </row>
    <row r="83" spans="4:15" s="181" customFormat="1" x14ac:dyDescent="0.2">
      <c r="D83" s="199"/>
      <c r="E83" s="199"/>
      <c r="F83" s="199"/>
      <c r="N83" s="190"/>
      <c r="O83" s="190"/>
    </row>
    <row r="84" spans="4:15" s="181" customFormat="1" x14ac:dyDescent="0.2">
      <c r="D84" s="199"/>
      <c r="E84" s="199"/>
      <c r="F84" s="199"/>
      <c r="N84" s="190"/>
      <c r="O84" s="190"/>
    </row>
    <row r="85" spans="4:15" s="181" customFormat="1" x14ac:dyDescent="0.2">
      <c r="D85" s="199"/>
      <c r="E85" s="199"/>
      <c r="F85" s="199"/>
      <c r="N85" s="190"/>
      <c r="O85" s="190"/>
    </row>
    <row r="86" spans="4:15" s="181" customFormat="1" x14ac:dyDescent="0.2">
      <c r="D86" s="199"/>
      <c r="E86" s="199"/>
      <c r="F86" s="199"/>
      <c r="N86" s="190"/>
      <c r="O86" s="190"/>
    </row>
    <row r="87" spans="4:15" s="181" customFormat="1" x14ac:dyDescent="0.2">
      <c r="D87" s="199"/>
      <c r="E87" s="199"/>
      <c r="F87" s="199"/>
      <c r="N87" s="190"/>
      <c r="O87" s="190"/>
    </row>
    <row r="88" spans="4:15" s="181" customFormat="1" x14ac:dyDescent="0.2">
      <c r="D88" s="199"/>
      <c r="E88" s="199"/>
      <c r="F88" s="199"/>
      <c r="N88" s="190"/>
      <c r="O88" s="190"/>
    </row>
    <row r="89" spans="4:15" s="181" customFormat="1" x14ac:dyDescent="0.2">
      <c r="D89" s="199"/>
      <c r="E89" s="199"/>
      <c r="F89" s="199"/>
      <c r="N89" s="190"/>
      <c r="O89" s="190"/>
    </row>
    <row r="90" spans="4:15" s="181" customFormat="1" x14ac:dyDescent="0.2">
      <c r="D90" s="199"/>
      <c r="E90" s="199"/>
      <c r="F90" s="199"/>
      <c r="N90" s="190"/>
      <c r="O90" s="190"/>
    </row>
    <row r="91" spans="4:15" s="181" customFormat="1" x14ac:dyDescent="0.2">
      <c r="D91" s="199"/>
      <c r="E91" s="199"/>
      <c r="F91" s="199"/>
      <c r="N91" s="190"/>
      <c r="O91" s="190"/>
    </row>
    <row r="92" spans="4:15" s="181" customFormat="1" x14ac:dyDescent="0.2">
      <c r="D92" s="199"/>
      <c r="E92" s="199"/>
      <c r="F92" s="199"/>
      <c r="N92" s="190"/>
      <c r="O92" s="190"/>
    </row>
    <row r="93" spans="4:15" s="181" customFormat="1" x14ac:dyDescent="0.2">
      <c r="D93" s="199"/>
      <c r="E93" s="199"/>
      <c r="F93" s="199"/>
      <c r="N93" s="190"/>
      <c r="O93" s="190"/>
    </row>
    <row r="94" spans="4:15" s="181" customFormat="1" x14ac:dyDescent="0.2">
      <c r="D94" s="199"/>
      <c r="E94" s="199"/>
      <c r="F94" s="199"/>
      <c r="N94" s="190"/>
      <c r="O94" s="190"/>
    </row>
    <row r="95" spans="4:15" s="181" customFormat="1" x14ac:dyDescent="0.2">
      <c r="D95" s="199"/>
      <c r="E95" s="199"/>
      <c r="F95" s="199"/>
      <c r="N95" s="190"/>
      <c r="O95" s="190"/>
    </row>
    <row r="96" spans="4:15" s="181" customFormat="1" x14ac:dyDescent="0.2">
      <c r="D96" s="199"/>
      <c r="E96" s="199"/>
      <c r="F96" s="199"/>
      <c r="N96" s="190"/>
      <c r="O96" s="190"/>
    </row>
    <row r="97" spans="4:15" s="181" customFormat="1" x14ac:dyDescent="0.2">
      <c r="D97" s="199"/>
      <c r="E97" s="199"/>
      <c r="F97" s="199"/>
      <c r="N97" s="190"/>
      <c r="O97" s="190"/>
    </row>
    <row r="98" spans="4:15" s="181" customFormat="1" x14ac:dyDescent="0.2">
      <c r="D98" s="199"/>
      <c r="E98" s="199"/>
      <c r="F98" s="199"/>
      <c r="N98" s="190"/>
      <c r="O98" s="190"/>
    </row>
    <row r="99" spans="4:15" s="181" customFormat="1" x14ac:dyDescent="0.2">
      <c r="D99" s="199"/>
      <c r="E99" s="199"/>
      <c r="F99" s="199"/>
      <c r="N99" s="190"/>
      <c r="O99" s="190"/>
    </row>
    <row r="100" spans="4:15" s="181" customFormat="1" x14ac:dyDescent="0.2">
      <c r="D100" s="199"/>
      <c r="E100" s="199"/>
      <c r="F100" s="199"/>
      <c r="N100" s="190"/>
      <c r="O100" s="190"/>
    </row>
    <row r="101" spans="4:15" s="181" customFormat="1" x14ac:dyDescent="0.2">
      <c r="D101" s="199"/>
      <c r="E101" s="199"/>
      <c r="F101" s="199"/>
      <c r="N101" s="190"/>
      <c r="O101" s="190"/>
    </row>
    <row r="102" spans="4:15" s="181" customFormat="1" x14ac:dyDescent="0.2">
      <c r="D102" s="199"/>
      <c r="E102" s="199"/>
      <c r="F102" s="199"/>
      <c r="N102" s="190"/>
      <c r="O102" s="190"/>
    </row>
    <row r="103" spans="4:15" s="181" customFormat="1" x14ac:dyDescent="0.2">
      <c r="D103" s="199"/>
      <c r="E103" s="199"/>
      <c r="F103" s="199"/>
      <c r="N103" s="190"/>
      <c r="O103" s="190"/>
    </row>
    <row r="104" spans="4:15" s="181" customFormat="1" x14ac:dyDescent="0.2">
      <c r="D104" s="199"/>
      <c r="E104" s="199"/>
      <c r="F104" s="199"/>
      <c r="N104" s="190"/>
      <c r="O104" s="190"/>
    </row>
    <row r="105" spans="4:15" s="181" customFormat="1" x14ac:dyDescent="0.2">
      <c r="D105" s="199"/>
      <c r="E105" s="199"/>
      <c r="F105" s="199"/>
      <c r="N105" s="190"/>
      <c r="O105" s="190"/>
    </row>
    <row r="106" spans="4:15" s="181" customFormat="1" x14ac:dyDescent="0.2">
      <c r="D106" s="199"/>
      <c r="E106" s="199"/>
      <c r="F106" s="199"/>
      <c r="N106" s="190"/>
      <c r="O106" s="190"/>
    </row>
    <row r="107" spans="4:15" s="181" customFormat="1" x14ac:dyDescent="0.2">
      <c r="D107" s="199"/>
      <c r="E107" s="199"/>
      <c r="F107" s="199"/>
      <c r="N107" s="190"/>
      <c r="O107" s="190"/>
    </row>
    <row r="108" spans="4:15" s="181" customFormat="1" x14ac:dyDescent="0.2">
      <c r="D108" s="199"/>
      <c r="E108" s="199"/>
      <c r="F108" s="199"/>
      <c r="N108" s="190"/>
      <c r="O108" s="190"/>
    </row>
    <row r="109" spans="4:15" s="181" customFormat="1" x14ac:dyDescent="0.2">
      <c r="D109" s="199"/>
      <c r="E109" s="199"/>
      <c r="F109" s="199"/>
      <c r="N109" s="190"/>
      <c r="O109" s="190"/>
    </row>
    <row r="110" spans="4:15" s="181" customFormat="1" x14ac:dyDescent="0.2">
      <c r="D110" s="199"/>
      <c r="E110" s="199"/>
      <c r="F110" s="199"/>
      <c r="N110" s="190"/>
      <c r="O110" s="190"/>
    </row>
    <row r="111" spans="4:15" s="181" customFormat="1" x14ac:dyDescent="0.2">
      <c r="D111" s="199"/>
      <c r="E111" s="199"/>
      <c r="F111" s="199"/>
      <c r="N111" s="190"/>
      <c r="O111" s="190"/>
    </row>
    <row r="112" spans="4:15" s="181" customFormat="1" x14ac:dyDescent="0.2">
      <c r="D112" s="199"/>
      <c r="E112" s="199"/>
      <c r="F112" s="199"/>
      <c r="N112" s="190"/>
      <c r="O112" s="190"/>
    </row>
    <row r="113" spans="4:15" s="181" customFormat="1" x14ac:dyDescent="0.2">
      <c r="D113" s="199"/>
      <c r="E113" s="199"/>
      <c r="F113" s="199"/>
      <c r="N113" s="190"/>
      <c r="O113" s="190"/>
    </row>
    <row r="114" spans="4:15" s="181" customFormat="1" x14ac:dyDescent="0.2">
      <c r="D114" s="199"/>
      <c r="E114" s="199"/>
      <c r="F114" s="199"/>
      <c r="N114" s="190"/>
      <c r="O114" s="190"/>
    </row>
    <row r="115" spans="4:15" s="181" customFormat="1" x14ac:dyDescent="0.2">
      <c r="D115" s="199"/>
      <c r="E115" s="199"/>
      <c r="F115" s="199"/>
      <c r="N115" s="190"/>
      <c r="O115" s="190"/>
    </row>
    <row r="116" spans="4:15" s="181" customFormat="1" x14ac:dyDescent="0.2">
      <c r="D116" s="199"/>
      <c r="E116" s="199"/>
      <c r="F116" s="199"/>
      <c r="N116" s="190"/>
      <c r="O116" s="190"/>
    </row>
    <row r="117" spans="4:15" s="174" customFormat="1" x14ac:dyDescent="0.2">
      <c r="D117" s="200"/>
      <c r="E117" s="200"/>
      <c r="F117" s="200"/>
      <c r="N117" s="189"/>
      <c r="O117" s="189"/>
    </row>
    <row r="118" spans="4:15" s="174" customFormat="1" x14ac:dyDescent="0.2">
      <c r="D118" s="200"/>
      <c r="E118" s="200"/>
      <c r="F118" s="200"/>
      <c r="N118" s="189"/>
      <c r="O118" s="189"/>
    </row>
    <row r="119" spans="4:15" s="174" customFormat="1" x14ac:dyDescent="0.2">
      <c r="D119" s="200"/>
      <c r="E119" s="200"/>
      <c r="F119" s="200"/>
      <c r="N119" s="189"/>
      <c r="O119" s="189"/>
    </row>
    <row r="120" spans="4:15" s="174" customFormat="1" x14ac:dyDescent="0.2">
      <c r="D120" s="200"/>
      <c r="E120" s="200"/>
      <c r="F120" s="200"/>
      <c r="N120" s="189"/>
      <c r="O120" s="189"/>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3"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M121"/>
  <sheetViews>
    <sheetView showGridLines="0" zoomScaleNormal="100" zoomScaleSheetLayoutView="100" workbookViewId="0">
      <selection activeCell="G11" sqref="G11"/>
    </sheetView>
  </sheetViews>
  <sheetFormatPr baseColWidth="10" defaultColWidth="8.85546875" defaultRowHeight="12.75" x14ac:dyDescent="0.2"/>
  <cols>
    <col min="1" max="1" width="5.5703125" style="173" customWidth="1"/>
    <col min="2" max="2" width="22.42578125" style="173" customWidth="1"/>
    <col min="3" max="3" width="26.42578125" style="173" customWidth="1"/>
    <col min="4" max="4" width="18.42578125" style="188" customWidth="1"/>
    <col min="5" max="5" width="15.85546875" style="188" customWidth="1"/>
    <col min="6" max="6" width="17.28515625" style="188" customWidth="1"/>
    <col min="7" max="7" width="15.7109375" style="173" customWidth="1"/>
    <col min="8" max="8" width="14.28515625" style="173" customWidth="1"/>
    <col min="9" max="9" width="15" style="173" customWidth="1"/>
    <col min="10" max="10" width="16.5703125" style="173" customWidth="1"/>
    <col min="11" max="11" width="16" style="173" customWidth="1"/>
    <col min="12" max="12" width="14.42578125" style="173" customWidth="1"/>
    <col min="13" max="16384" width="8.85546875" style="173"/>
  </cols>
  <sheetData>
    <row r="1" spans="1:12" s="292" customFormat="1" ht="18" x14ac:dyDescent="0.25">
      <c r="A1" s="290" t="s">
        <v>1723</v>
      </c>
      <c r="B1" s="290"/>
      <c r="C1" s="290"/>
      <c r="D1" s="291"/>
      <c r="E1" s="291"/>
      <c r="F1" s="291"/>
      <c r="G1" s="290"/>
      <c r="H1" s="290"/>
      <c r="I1" s="290"/>
      <c r="J1" s="978"/>
      <c r="K1" s="290"/>
      <c r="L1" s="290"/>
    </row>
    <row r="2" spans="1:12" s="270" customFormat="1" ht="11.25" x14ac:dyDescent="0.2">
      <c r="A2" s="273" t="str">
        <f>'PAGE DE GARDE'!C8</f>
        <v>ELECTRICITE</v>
      </c>
      <c r="B2" s="319"/>
      <c r="C2" s="273"/>
      <c r="D2" s="285" t="str">
        <f>'PAGE DE GARDE'!C10</f>
        <v>PT 2017 V0</v>
      </c>
      <c r="E2" s="274"/>
      <c r="F2" s="274"/>
      <c r="G2" s="273"/>
      <c r="H2" s="273"/>
      <c r="I2" s="273"/>
      <c r="J2" s="273"/>
      <c r="K2" s="273"/>
      <c r="L2" s="273"/>
    </row>
    <row r="3" spans="1:12" s="270" customFormat="1" ht="11.25" x14ac:dyDescent="0.2">
      <c r="A3" s="825" t="str">
        <f>'PAGE DE GARDE'!C7</f>
        <v>GRD</v>
      </c>
      <c r="B3" s="285"/>
      <c r="C3" s="273"/>
      <c r="D3" s="274"/>
      <c r="E3" s="274"/>
      <c r="F3" s="274"/>
      <c r="G3" s="273"/>
      <c r="H3" s="273"/>
      <c r="I3" s="273"/>
      <c r="J3" s="273"/>
      <c r="K3" s="273"/>
      <c r="L3" s="273"/>
    </row>
    <row r="4" spans="1:12" s="170" customFormat="1" ht="13.5" thickBot="1" x14ac:dyDescent="0.25">
      <c r="D4" s="171"/>
      <c r="E4" s="171"/>
      <c r="F4" s="171"/>
    </row>
    <row r="5" spans="1:12" s="170" customFormat="1" ht="18.75" thickBot="1" x14ac:dyDescent="0.3">
      <c r="D5" s="171"/>
      <c r="E5" s="3995" t="s">
        <v>1458</v>
      </c>
      <c r="F5" s="3996"/>
      <c r="G5" s="3996"/>
      <c r="H5" s="3996"/>
      <c r="I5" s="3996"/>
      <c r="J5" s="3996"/>
      <c r="K5" s="3996"/>
      <c r="L5" s="3997"/>
    </row>
    <row r="6" spans="1:12" ht="13.5" customHeight="1" thickBot="1" x14ac:dyDescent="0.25">
      <c r="A6" s="3983" t="s">
        <v>617</v>
      </c>
      <c r="B6" s="3984"/>
      <c r="C6" s="3985"/>
      <c r="D6" s="4028" t="s">
        <v>673</v>
      </c>
      <c r="E6" s="4008" t="s">
        <v>759</v>
      </c>
      <c r="F6" s="4008" t="s">
        <v>758</v>
      </c>
      <c r="G6" s="4031" t="s">
        <v>757</v>
      </c>
      <c r="H6" s="4032"/>
      <c r="I6" s="4032"/>
      <c r="J6" s="4032"/>
      <c r="K6" s="4032"/>
      <c r="L6" s="4033"/>
    </row>
    <row r="7" spans="1:12" s="174" customFormat="1" ht="13.5" customHeight="1" x14ac:dyDescent="0.2">
      <c r="A7" s="3986"/>
      <c r="B7" s="3987"/>
      <c r="C7" s="3988"/>
      <c r="D7" s="4029"/>
      <c r="E7" s="4025"/>
      <c r="F7" s="4025"/>
      <c r="G7" s="3977" t="s">
        <v>756</v>
      </c>
      <c r="H7" s="3978"/>
      <c r="I7" s="3979"/>
      <c r="J7" s="3977" t="s">
        <v>755</v>
      </c>
      <c r="K7" s="3978"/>
      <c r="L7" s="3979"/>
    </row>
    <row r="8" spans="1:12" s="174" customFormat="1" ht="13.5" thickBot="1" x14ac:dyDescent="0.25">
      <c r="A8" s="3986"/>
      <c r="B8" s="3987"/>
      <c r="C8" s="3988"/>
      <c r="D8" s="4029"/>
      <c r="E8" s="4025"/>
      <c r="F8" s="4025"/>
      <c r="G8" s="3980"/>
      <c r="H8" s="3981"/>
      <c r="I8" s="3982"/>
      <c r="J8" s="3980"/>
      <c r="K8" s="3981"/>
      <c r="L8" s="3982"/>
    </row>
    <row r="9" spans="1:12" s="174" customFormat="1" ht="39" thickBot="1" x14ac:dyDescent="0.25">
      <c r="A9" s="3989"/>
      <c r="B9" s="3990"/>
      <c r="C9" s="3991"/>
      <c r="D9" s="4030"/>
      <c r="E9" s="4009"/>
      <c r="F9" s="4009"/>
      <c r="G9" s="981" t="s">
        <v>753</v>
      </c>
      <c r="H9" s="981" t="s">
        <v>752</v>
      </c>
      <c r="I9" s="981" t="s">
        <v>754</v>
      </c>
      <c r="J9" s="981" t="s">
        <v>753</v>
      </c>
      <c r="K9" s="981" t="s">
        <v>752</v>
      </c>
      <c r="L9" s="981" t="s">
        <v>751</v>
      </c>
    </row>
    <row r="10" spans="1:12" s="174" customFormat="1" x14ac:dyDescent="0.2">
      <c r="A10" s="983"/>
      <c r="B10" s="984"/>
      <c r="C10" s="985"/>
      <c r="D10" s="986"/>
      <c r="E10" s="986"/>
      <c r="F10" s="986"/>
      <c r="G10" s="986"/>
      <c r="H10" s="986"/>
      <c r="I10" s="986"/>
      <c r="J10" s="986"/>
      <c r="K10" s="987"/>
      <c r="L10" s="988"/>
    </row>
    <row r="11" spans="1:12" s="174" customFormat="1" x14ac:dyDescent="0.2">
      <c r="A11" s="989" t="s">
        <v>618</v>
      </c>
      <c r="B11" s="990"/>
      <c r="C11" s="991"/>
      <c r="D11" s="992" t="s">
        <v>598</v>
      </c>
      <c r="E11" s="993">
        <f t="shared" ref="E11:L11" si="0">SUM(E13:E18)</f>
        <v>0</v>
      </c>
      <c r="F11" s="993">
        <f>SUM(F13:F18)</f>
        <v>0</v>
      </c>
      <c r="G11" s="993">
        <f t="shared" si="0"/>
        <v>0</v>
      </c>
      <c r="H11" s="993">
        <f t="shared" si="0"/>
        <v>0</v>
      </c>
      <c r="I11" s="993">
        <f t="shared" si="0"/>
        <v>0</v>
      </c>
      <c r="J11" s="993">
        <f t="shared" si="0"/>
        <v>0</v>
      </c>
      <c r="K11" s="994">
        <f t="shared" si="0"/>
        <v>0</v>
      </c>
      <c r="L11" s="993">
        <f t="shared" si="0"/>
        <v>0</v>
      </c>
    </row>
    <row r="12" spans="1:12" s="174" customFormat="1" x14ac:dyDescent="0.2">
      <c r="A12" s="995"/>
      <c r="B12" s="996"/>
      <c r="C12" s="997"/>
      <c r="D12" s="998"/>
      <c r="E12" s="999"/>
      <c r="F12" s="999"/>
      <c r="G12" s="999"/>
      <c r="H12" s="999"/>
      <c r="I12" s="999"/>
      <c r="J12" s="999"/>
      <c r="K12" s="1000"/>
      <c r="L12" s="1001"/>
    </row>
    <row r="13" spans="1:12" s="174" customFormat="1" x14ac:dyDescent="0.2">
      <c r="A13" s="1000"/>
      <c r="B13" s="996" t="s">
        <v>619</v>
      </c>
      <c r="C13" s="997"/>
      <c r="D13" s="998">
        <v>70</v>
      </c>
      <c r="E13" s="1002">
        <f>F13+I13+L13</f>
        <v>0</v>
      </c>
      <c r="F13" s="1003"/>
      <c r="G13" s="1003"/>
      <c r="H13" s="1003"/>
      <c r="I13" s="1002">
        <f>G13+H13</f>
        <v>0</v>
      </c>
      <c r="J13" s="1003"/>
      <c r="K13" s="1004"/>
      <c r="L13" s="1002">
        <f>J13+K13</f>
        <v>0</v>
      </c>
    </row>
    <row r="14" spans="1:12" s="174" customFormat="1" x14ac:dyDescent="0.2">
      <c r="A14" s="1000"/>
      <c r="B14" s="1005" t="s">
        <v>620</v>
      </c>
      <c r="C14" s="997"/>
      <c r="D14" s="998"/>
      <c r="E14" s="999"/>
      <c r="F14" s="999"/>
      <c r="G14" s="999"/>
      <c r="H14" s="999"/>
      <c r="I14" s="999"/>
      <c r="J14" s="999"/>
      <c r="K14" s="1000"/>
      <c r="L14" s="999"/>
    </row>
    <row r="15" spans="1:12" s="174" customFormat="1" x14ac:dyDescent="0.2">
      <c r="A15" s="1000"/>
      <c r="B15" s="996" t="s">
        <v>621</v>
      </c>
      <c r="C15" s="997"/>
      <c r="D15" s="998"/>
      <c r="E15" s="999"/>
      <c r="F15" s="999"/>
      <c r="G15" s="999"/>
      <c r="H15" s="999"/>
      <c r="I15" s="999"/>
      <c r="J15" s="999"/>
      <c r="K15" s="1000"/>
      <c r="L15" s="999"/>
    </row>
    <row r="16" spans="1:12" s="174" customFormat="1" x14ac:dyDescent="0.2">
      <c r="A16" s="1000"/>
      <c r="B16" s="1005" t="s">
        <v>622</v>
      </c>
      <c r="C16" s="997"/>
      <c r="D16" s="998">
        <v>71</v>
      </c>
      <c r="E16" s="1002">
        <f>F16+I16+L16</f>
        <v>0</v>
      </c>
      <c r="F16" s="1003"/>
      <c r="G16" s="1003"/>
      <c r="H16" s="1003"/>
      <c r="I16" s="1002">
        <f>G16+H16</f>
        <v>0</v>
      </c>
      <c r="J16" s="1003"/>
      <c r="K16" s="1004"/>
      <c r="L16" s="1002">
        <f>J16+K16</f>
        <v>0</v>
      </c>
    </row>
    <row r="17" spans="1:12" s="174" customFormat="1" x14ac:dyDescent="0.2">
      <c r="A17" s="1000"/>
      <c r="B17" s="996" t="s">
        <v>623</v>
      </c>
      <c r="C17" s="997"/>
      <c r="D17" s="998">
        <v>72</v>
      </c>
      <c r="E17" s="1002">
        <f>F17+I17+L17</f>
        <v>0</v>
      </c>
      <c r="F17" s="1003"/>
      <c r="G17" s="1003"/>
      <c r="H17" s="1003"/>
      <c r="I17" s="1002">
        <f>G17+H17</f>
        <v>0</v>
      </c>
      <c r="J17" s="1003"/>
      <c r="K17" s="1004"/>
      <c r="L17" s="1002">
        <f>J17+K17</f>
        <v>0</v>
      </c>
    </row>
    <row r="18" spans="1:12" s="174" customFormat="1" x14ac:dyDescent="0.2">
      <c r="A18" s="1000"/>
      <c r="B18" s="996" t="s">
        <v>624</v>
      </c>
      <c r="C18" s="997"/>
      <c r="D18" s="998">
        <v>74</v>
      </c>
      <c r="E18" s="1002">
        <f>F18+I18+L18</f>
        <v>0</v>
      </c>
      <c r="F18" s="1003"/>
      <c r="G18" s="1003"/>
      <c r="H18" s="1003"/>
      <c r="I18" s="1002">
        <f>G18+H18</f>
        <v>0</v>
      </c>
      <c r="J18" s="1003"/>
      <c r="K18" s="1004"/>
      <c r="L18" s="1002">
        <f>J18+K18</f>
        <v>0</v>
      </c>
    </row>
    <row r="19" spans="1:12" s="174" customFormat="1" x14ac:dyDescent="0.2">
      <c r="A19" s="1000"/>
      <c r="B19" s="1005"/>
      <c r="C19" s="997"/>
      <c r="D19" s="998"/>
      <c r="E19" s="999"/>
      <c r="F19" s="999"/>
      <c r="G19" s="999"/>
      <c r="H19" s="999"/>
      <c r="I19" s="999"/>
      <c r="J19" s="999"/>
      <c r="K19" s="1000"/>
      <c r="L19" s="999"/>
    </row>
    <row r="20" spans="1:12" s="174" customFormat="1" x14ac:dyDescent="0.2">
      <c r="A20" s="994" t="s">
        <v>625</v>
      </c>
      <c r="B20" s="1006"/>
      <c r="C20" s="991"/>
      <c r="D20" s="992">
        <v>75</v>
      </c>
      <c r="E20" s="1007">
        <f>F20+I20+L20</f>
        <v>0</v>
      </c>
      <c r="F20" s="1008"/>
      <c r="G20" s="1008"/>
      <c r="H20" s="1008"/>
      <c r="I20" s="1007">
        <f>G20+H20</f>
        <v>0</v>
      </c>
      <c r="J20" s="1008"/>
      <c r="K20" s="1009"/>
      <c r="L20" s="1007">
        <f>J20+K20</f>
        <v>0</v>
      </c>
    </row>
    <row r="21" spans="1:12" s="174" customFormat="1" x14ac:dyDescent="0.2">
      <c r="A21" s="1010"/>
      <c r="B21" s="1011"/>
      <c r="C21" s="1012"/>
      <c r="D21" s="1013"/>
      <c r="E21" s="1014"/>
      <c r="F21" s="1014"/>
      <c r="G21" s="1014"/>
      <c r="H21" s="1014"/>
      <c r="I21" s="1014"/>
      <c r="J21" s="1014"/>
      <c r="K21" s="1010"/>
      <c r="L21" s="1014"/>
    </row>
    <row r="22" spans="1:12" s="174" customFormat="1" x14ac:dyDescent="0.2">
      <c r="A22" s="994" t="s">
        <v>626</v>
      </c>
      <c r="B22" s="1006"/>
      <c r="C22" s="991"/>
      <c r="D22" s="992">
        <v>76</v>
      </c>
      <c r="E22" s="1007">
        <f>F22+I22+L22</f>
        <v>0</v>
      </c>
      <c r="F22" s="1008"/>
      <c r="G22" s="1008"/>
      <c r="H22" s="1008"/>
      <c r="I22" s="1007">
        <f>G22+H22</f>
        <v>0</v>
      </c>
      <c r="J22" s="1008"/>
      <c r="K22" s="1009"/>
      <c r="L22" s="1007">
        <f>J22+K22</f>
        <v>0</v>
      </c>
    </row>
    <row r="23" spans="1:12" s="174" customFormat="1" x14ac:dyDescent="0.2">
      <c r="A23" s="1000"/>
      <c r="B23" s="996"/>
      <c r="C23" s="997"/>
      <c r="D23" s="998"/>
      <c r="E23" s="999"/>
      <c r="F23" s="999"/>
      <c r="G23" s="999"/>
      <c r="H23" s="999"/>
      <c r="I23" s="999"/>
      <c r="J23" s="999"/>
      <c r="K23" s="1000"/>
      <c r="L23" s="999"/>
    </row>
    <row r="24" spans="1:12" s="174" customFormat="1" x14ac:dyDescent="0.2">
      <c r="A24" s="994" t="s">
        <v>627</v>
      </c>
      <c r="B24" s="990"/>
      <c r="C24" s="991"/>
      <c r="D24" s="992"/>
      <c r="E24" s="993"/>
      <c r="F24" s="993"/>
      <c r="G24" s="993"/>
      <c r="H24" s="993"/>
      <c r="I24" s="993"/>
      <c r="J24" s="993"/>
      <c r="K24" s="994"/>
      <c r="L24" s="993"/>
    </row>
    <row r="25" spans="1:12" s="174" customFormat="1" x14ac:dyDescent="0.2">
      <c r="A25" s="994" t="s">
        <v>628</v>
      </c>
      <c r="B25" s="990"/>
      <c r="C25" s="991"/>
      <c r="D25" s="992">
        <v>780</v>
      </c>
      <c r="E25" s="1007">
        <f>F25+I25+L25</f>
        <v>0</v>
      </c>
      <c r="F25" s="1008"/>
      <c r="G25" s="1008"/>
      <c r="H25" s="1008"/>
      <c r="I25" s="1007">
        <f>G25+H25</f>
        <v>0</v>
      </c>
      <c r="J25" s="1008"/>
      <c r="K25" s="1009"/>
      <c r="L25" s="1007">
        <f>J25+K25</f>
        <v>0</v>
      </c>
    </row>
    <row r="26" spans="1:12" s="174" customFormat="1" x14ac:dyDescent="0.2">
      <c r="A26" s="1010"/>
      <c r="B26" s="1015"/>
      <c r="C26" s="1012"/>
      <c r="D26" s="1013"/>
      <c r="E26" s="1014"/>
      <c r="F26" s="1014"/>
      <c r="G26" s="1014"/>
      <c r="H26" s="1014"/>
      <c r="I26" s="1014"/>
      <c r="J26" s="1014"/>
      <c r="K26" s="1010"/>
      <c r="L26" s="1014"/>
    </row>
    <row r="27" spans="1:12" s="174" customFormat="1" x14ac:dyDescent="0.2">
      <c r="A27" s="994" t="s">
        <v>629</v>
      </c>
      <c r="B27" s="990"/>
      <c r="C27" s="991"/>
      <c r="D27" s="992"/>
      <c r="E27" s="993"/>
      <c r="F27" s="993"/>
      <c r="G27" s="993"/>
      <c r="H27" s="993"/>
      <c r="I27" s="993"/>
      <c r="J27" s="993"/>
      <c r="K27" s="994"/>
      <c r="L27" s="993"/>
    </row>
    <row r="28" spans="1:12" s="174" customFormat="1" x14ac:dyDescent="0.2">
      <c r="A28" s="994"/>
      <c r="B28" s="990"/>
      <c r="C28" s="991"/>
      <c r="D28" s="992">
        <v>77</v>
      </c>
      <c r="E28" s="1007">
        <f>F28+I28+L28</f>
        <v>0</v>
      </c>
      <c r="F28" s="1008"/>
      <c r="G28" s="1008"/>
      <c r="H28" s="1008"/>
      <c r="I28" s="1007">
        <f>G28+H28</f>
        <v>0</v>
      </c>
      <c r="J28" s="1008"/>
      <c r="K28" s="1009"/>
      <c r="L28" s="1007">
        <f>J28+K28</f>
        <v>0</v>
      </c>
    </row>
    <row r="29" spans="1:12" s="174" customFormat="1" x14ac:dyDescent="0.2">
      <c r="A29" s="1010"/>
      <c r="B29" s="1015"/>
      <c r="C29" s="1012"/>
      <c r="D29" s="1013"/>
      <c r="E29" s="1014"/>
      <c r="F29" s="1014"/>
      <c r="G29" s="1014"/>
      <c r="H29" s="1014"/>
      <c r="I29" s="1014"/>
      <c r="J29" s="1014"/>
      <c r="K29" s="1010"/>
      <c r="L29" s="1014"/>
    </row>
    <row r="30" spans="1:12" s="174" customFormat="1" x14ac:dyDescent="0.2">
      <c r="A30" s="994" t="s">
        <v>630</v>
      </c>
      <c r="B30" s="990"/>
      <c r="C30" s="991"/>
      <c r="D30" s="992" t="s">
        <v>599</v>
      </c>
      <c r="E30" s="1007">
        <f>F30+I30+L30</f>
        <v>0</v>
      </c>
      <c r="F30" s="1008"/>
      <c r="G30" s="1008"/>
      <c r="H30" s="1008"/>
      <c r="I30" s="1007">
        <f>G30+H30</f>
        <v>0</v>
      </c>
      <c r="J30" s="1008"/>
      <c r="K30" s="1009"/>
      <c r="L30" s="1007">
        <f>J30+K30</f>
        <v>0</v>
      </c>
    </row>
    <row r="31" spans="1:12" s="174" customFormat="1" x14ac:dyDescent="0.2">
      <c r="A31" s="1000"/>
      <c r="B31" s="996"/>
      <c r="C31" s="997"/>
      <c r="D31" s="998"/>
      <c r="E31" s="1016"/>
      <c r="F31" s="1016"/>
      <c r="G31" s="1016"/>
      <c r="H31" s="1016"/>
      <c r="I31" s="1016"/>
      <c r="J31" s="1016"/>
      <c r="K31" s="1017"/>
      <c r="L31" s="1016"/>
    </row>
    <row r="32" spans="1:12" s="174" customFormat="1" ht="15.75" x14ac:dyDescent="0.2">
      <c r="A32" s="1018"/>
      <c r="B32" s="1019"/>
      <c r="C32" s="1020"/>
      <c r="D32" s="1021"/>
      <c r="E32" s="1022"/>
      <c r="F32" s="1022"/>
      <c r="G32" s="1022"/>
      <c r="H32" s="1022"/>
      <c r="I32" s="1022"/>
      <c r="J32" s="1022"/>
      <c r="K32" s="1023"/>
      <c r="L32" s="1022"/>
    </row>
    <row r="33" spans="1:12" s="174" customFormat="1" ht="15" x14ac:dyDescent="0.2">
      <c r="A33" s="1024"/>
      <c r="B33" s="1025"/>
      <c r="C33" s="1026" t="s">
        <v>616</v>
      </c>
      <c r="D33" s="1027" t="s">
        <v>600</v>
      </c>
      <c r="E33" s="1028">
        <f t="shared" ref="E33:L33" si="1">E11+E20+E22+E25+E28+E30</f>
        <v>0</v>
      </c>
      <c r="F33" s="1028">
        <f>F11+F20+F22+F25+F28+F30</f>
        <v>0</v>
      </c>
      <c r="G33" s="1028">
        <f>G11+G20+G22+G25+G28+G30</f>
        <v>0</v>
      </c>
      <c r="H33" s="1028">
        <f t="shared" si="1"/>
        <v>0</v>
      </c>
      <c r="I33" s="1028">
        <f t="shared" si="1"/>
        <v>0</v>
      </c>
      <c r="J33" s="1028">
        <f t="shared" si="1"/>
        <v>0</v>
      </c>
      <c r="K33" s="1029">
        <f t="shared" si="1"/>
        <v>0</v>
      </c>
      <c r="L33" s="1028">
        <f t="shared" si="1"/>
        <v>0</v>
      </c>
    </row>
    <row r="34" spans="1:12" s="174" customFormat="1" ht="16.5" thickBot="1" x14ac:dyDescent="0.25">
      <c r="A34" s="1030"/>
      <c r="B34" s="1031"/>
      <c r="C34" s="1032"/>
      <c r="D34" s="1033"/>
      <c r="E34" s="1033"/>
      <c r="F34" s="1033"/>
      <c r="G34" s="1033"/>
      <c r="H34" s="1033"/>
      <c r="I34" s="1033"/>
      <c r="J34" s="1033"/>
      <c r="K34" s="1034"/>
      <c r="L34" s="1035"/>
    </row>
    <row r="35" spans="1:12" s="174" customFormat="1" x14ac:dyDescent="0.2">
      <c r="A35" s="191"/>
      <c r="D35" s="192"/>
      <c r="E35" s="192"/>
      <c r="F35" s="192"/>
      <c r="G35" s="172"/>
      <c r="H35" s="172"/>
      <c r="I35" s="172"/>
    </row>
    <row r="36" spans="1:12" s="174" customFormat="1" ht="13.5" customHeight="1" thickBot="1" x14ac:dyDescent="0.25">
      <c r="A36" s="191"/>
      <c r="D36" s="192"/>
      <c r="E36" s="192"/>
      <c r="F36" s="192"/>
      <c r="G36" s="172"/>
      <c r="H36" s="172"/>
      <c r="I36" s="172"/>
    </row>
    <row r="37" spans="1:12" s="174" customFormat="1" ht="13.5" customHeight="1" thickBot="1" x14ac:dyDescent="0.25">
      <c r="A37" s="3983" t="s">
        <v>631</v>
      </c>
      <c r="B37" s="3984"/>
      <c r="C37" s="3984"/>
      <c r="D37" s="4028" t="s">
        <v>673</v>
      </c>
      <c r="E37" s="4008" t="s">
        <v>759</v>
      </c>
      <c r="F37" s="4008" t="s">
        <v>758</v>
      </c>
      <c r="G37" s="4034" t="s">
        <v>757</v>
      </c>
      <c r="H37" s="4026"/>
      <c r="I37" s="4026"/>
      <c r="J37" s="4026"/>
      <c r="K37" s="4026"/>
      <c r="L37" s="4027"/>
    </row>
    <row r="38" spans="1:12" s="174" customFormat="1" ht="12.75" customHeight="1" x14ac:dyDescent="0.2">
      <c r="A38" s="3986"/>
      <c r="B38" s="3987"/>
      <c r="C38" s="3987"/>
      <c r="D38" s="4029"/>
      <c r="E38" s="4025"/>
      <c r="F38" s="4025"/>
      <c r="G38" s="3977" t="s">
        <v>756</v>
      </c>
      <c r="H38" s="3978"/>
      <c r="I38" s="3979"/>
      <c r="J38" s="3978" t="s">
        <v>755</v>
      </c>
      <c r="K38" s="3978"/>
      <c r="L38" s="3979"/>
    </row>
    <row r="39" spans="1:12" s="174" customFormat="1" ht="12.75" customHeight="1" thickBot="1" x14ac:dyDescent="0.25">
      <c r="A39" s="3986"/>
      <c r="B39" s="3987"/>
      <c r="C39" s="3987"/>
      <c r="D39" s="4029"/>
      <c r="E39" s="4025"/>
      <c r="F39" s="4025"/>
      <c r="G39" s="3980"/>
      <c r="H39" s="3981"/>
      <c r="I39" s="3982"/>
      <c r="J39" s="3981"/>
      <c r="K39" s="3981"/>
      <c r="L39" s="3982"/>
    </row>
    <row r="40" spans="1:12" s="174" customFormat="1" ht="42.75" customHeight="1" thickBot="1" x14ac:dyDescent="0.25">
      <c r="A40" s="3989"/>
      <c r="B40" s="3990"/>
      <c r="C40" s="3990"/>
      <c r="D40" s="4030"/>
      <c r="E40" s="4009"/>
      <c r="F40" s="4009"/>
      <c r="G40" s="2338" t="s">
        <v>753</v>
      </c>
      <c r="H40" s="981" t="s">
        <v>752</v>
      </c>
      <c r="I40" s="1036" t="s">
        <v>754</v>
      </c>
      <c r="J40" s="2346" t="s">
        <v>753</v>
      </c>
      <c r="K40" s="981" t="s">
        <v>752</v>
      </c>
      <c r="L40" s="1036" t="s">
        <v>751</v>
      </c>
    </row>
    <row r="41" spans="1:12" s="174" customFormat="1" ht="12.75" customHeight="1" x14ac:dyDescent="0.2">
      <c r="A41" s="2336"/>
      <c r="B41" s="1038"/>
      <c r="C41" s="1038"/>
      <c r="D41" s="1040"/>
      <c r="E41" s="1040"/>
      <c r="F41" s="1040"/>
      <c r="G41" s="2336"/>
      <c r="H41" s="1001"/>
      <c r="I41" s="2340"/>
      <c r="J41" s="1038"/>
      <c r="K41" s="1001"/>
      <c r="L41" s="2352"/>
    </row>
    <row r="42" spans="1:12" s="194" customFormat="1" ht="14.25" customHeight="1" x14ac:dyDescent="0.2">
      <c r="A42" s="989" t="s">
        <v>632</v>
      </c>
      <c r="B42" s="990"/>
      <c r="C42" s="990"/>
      <c r="D42" s="992" t="s">
        <v>604</v>
      </c>
      <c r="E42" s="993">
        <f t="shared" ref="E42:L42" si="2">SUM(E44+E45+E46+E49+E52+E54+E55+E57)</f>
        <v>0</v>
      </c>
      <c r="F42" s="993">
        <f t="shared" si="2"/>
        <v>0</v>
      </c>
      <c r="G42" s="994">
        <f t="shared" si="2"/>
        <v>0</v>
      </c>
      <c r="H42" s="993">
        <f t="shared" si="2"/>
        <v>0</v>
      </c>
      <c r="I42" s="991">
        <f t="shared" si="2"/>
        <v>0</v>
      </c>
      <c r="J42" s="990">
        <f t="shared" si="2"/>
        <v>0</v>
      </c>
      <c r="K42" s="993">
        <f t="shared" si="2"/>
        <v>0</v>
      </c>
      <c r="L42" s="991">
        <f t="shared" si="2"/>
        <v>0</v>
      </c>
    </row>
    <row r="43" spans="1:12" s="181" customFormat="1" ht="12.75" customHeight="1" x14ac:dyDescent="0.2">
      <c r="A43" s="995"/>
      <c r="B43" s="996"/>
      <c r="C43" s="996"/>
      <c r="D43" s="998"/>
      <c r="E43" s="998"/>
      <c r="F43" s="998"/>
      <c r="G43" s="1000"/>
      <c r="H43" s="999"/>
      <c r="I43" s="997"/>
      <c r="J43" s="996"/>
      <c r="K43" s="999"/>
      <c r="L43" s="997"/>
    </row>
    <row r="44" spans="1:12" s="181" customFormat="1" ht="14.25" customHeight="1" x14ac:dyDescent="0.2">
      <c r="A44" s="1000"/>
      <c r="B44" s="996" t="s">
        <v>633</v>
      </c>
      <c r="C44" s="996"/>
      <c r="D44" s="998">
        <v>60</v>
      </c>
      <c r="E44" s="1002">
        <f>F44+I44+L44</f>
        <v>0</v>
      </c>
      <c r="F44" s="1003"/>
      <c r="G44" s="1004"/>
      <c r="H44" s="1003"/>
      <c r="I44" s="2341">
        <f>G44+H44</f>
        <v>0</v>
      </c>
      <c r="J44" s="2347"/>
      <c r="K44" s="1003"/>
      <c r="L44" s="2341">
        <f>J44+K44</f>
        <v>0</v>
      </c>
    </row>
    <row r="45" spans="1:12" s="181" customFormat="1" ht="14.25" customHeight="1" x14ac:dyDescent="0.2">
      <c r="A45" s="1000"/>
      <c r="B45" s="1005" t="s">
        <v>634</v>
      </c>
      <c r="C45" s="996"/>
      <c r="D45" s="998">
        <v>61</v>
      </c>
      <c r="E45" s="1002">
        <f>F45+I45+L45</f>
        <v>0</v>
      </c>
      <c r="F45" s="1003"/>
      <c r="G45" s="1004"/>
      <c r="H45" s="1003"/>
      <c r="I45" s="2341">
        <f>G45+H45</f>
        <v>0</v>
      </c>
      <c r="J45" s="2347"/>
      <c r="K45" s="1003"/>
      <c r="L45" s="2341">
        <f>J45+K45</f>
        <v>0</v>
      </c>
    </row>
    <row r="46" spans="1:12" s="181" customFormat="1" ht="14.25" customHeight="1" x14ac:dyDescent="0.2">
      <c r="A46" s="1000"/>
      <c r="B46" s="996" t="s">
        <v>635</v>
      </c>
      <c r="C46" s="996"/>
      <c r="D46" s="998">
        <v>62</v>
      </c>
      <c r="E46" s="1002">
        <f>F46+I46+L46</f>
        <v>0</v>
      </c>
      <c r="F46" s="1003"/>
      <c r="G46" s="1004"/>
      <c r="H46" s="1003"/>
      <c r="I46" s="2341">
        <f>G46+H46</f>
        <v>0</v>
      </c>
      <c r="J46" s="2347"/>
      <c r="K46" s="1003"/>
      <c r="L46" s="2341">
        <f>J46+K46</f>
        <v>0</v>
      </c>
    </row>
    <row r="47" spans="1:12" s="181" customFormat="1" ht="14.25" customHeight="1" x14ac:dyDescent="0.2">
      <c r="A47" s="1000"/>
      <c r="B47" s="1005" t="s">
        <v>636</v>
      </c>
      <c r="C47" s="996"/>
      <c r="D47" s="998"/>
      <c r="E47" s="999"/>
      <c r="F47" s="999"/>
      <c r="G47" s="1000"/>
      <c r="H47" s="999"/>
      <c r="I47" s="997"/>
      <c r="J47" s="996"/>
      <c r="K47" s="999"/>
      <c r="L47" s="997"/>
    </row>
    <row r="48" spans="1:12" s="181" customFormat="1" ht="12.75" customHeight="1" x14ac:dyDescent="0.2">
      <c r="A48" s="1000"/>
      <c r="B48" s="996" t="s">
        <v>637</v>
      </c>
      <c r="C48" s="996"/>
      <c r="D48" s="998"/>
      <c r="E48" s="999"/>
      <c r="F48" s="999"/>
      <c r="G48" s="1000"/>
      <c r="H48" s="999"/>
      <c r="I48" s="997"/>
      <c r="J48" s="996"/>
      <c r="K48" s="999"/>
      <c r="L48" s="997"/>
    </row>
    <row r="49" spans="1:12" s="194" customFormat="1" ht="14.25" customHeight="1" x14ac:dyDescent="0.2">
      <c r="A49" s="1000"/>
      <c r="B49" s="996" t="s">
        <v>638</v>
      </c>
      <c r="C49" s="996"/>
      <c r="D49" s="998">
        <v>630</v>
      </c>
      <c r="E49" s="1002">
        <f>F49+I49+L49</f>
        <v>0</v>
      </c>
      <c r="F49" s="1003"/>
      <c r="G49" s="1004"/>
      <c r="H49" s="1003"/>
      <c r="I49" s="2341">
        <f>G49+H49</f>
        <v>0</v>
      </c>
      <c r="J49" s="2347"/>
      <c r="K49" s="1003"/>
      <c r="L49" s="2341">
        <f>J49+K49</f>
        <v>0</v>
      </c>
    </row>
    <row r="50" spans="1:12" s="195" customFormat="1" ht="12.75" customHeight="1" x14ac:dyDescent="0.2">
      <c r="A50" s="1000"/>
      <c r="B50" s="996" t="s">
        <v>533</v>
      </c>
      <c r="C50" s="996"/>
      <c r="D50" s="998"/>
      <c r="E50" s="999"/>
      <c r="F50" s="999"/>
      <c r="G50" s="1000"/>
      <c r="H50" s="999"/>
      <c r="I50" s="997"/>
      <c r="J50" s="996"/>
      <c r="K50" s="999"/>
      <c r="L50" s="997"/>
    </row>
    <row r="51" spans="1:12" s="181" customFormat="1" ht="14.25" customHeight="1" x14ac:dyDescent="0.2">
      <c r="A51" s="1000"/>
      <c r="B51" s="996" t="s">
        <v>534</v>
      </c>
      <c r="C51" s="996"/>
      <c r="D51" s="998"/>
      <c r="E51" s="999"/>
      <c r="F51" s="999"/>
      <c r="G51" s="1000"/>
      <c r="H51" s="999"/>
      <c r="I51" s="997"/>
      <c r="J51" s="996"/>
      <c r="K51" s="999"/>
      <c r="L51" s="997"/>
    </row>
    <row r="52" spans="1:12" s="181" customFormat="1" ht="14.25" customHeight="1" x14ac:dyDescent="0.2">
      <c r="A52" s="1000"/>
      <c r="B52" s="996" t="s">
        <v>535</v>
      </c>
      <c r="C52" s="996"/>
      <c r="D52" s="998" t="s">
        <v>592</v>
      </c>
      <c r="E52" s="1002">
        <f>F52+I52+L52</f>
        <v>0</v>
      </c>
      <c r="F52" s="1003"/>
      <c r="G52" s="1004"/>
      <c r="H52" s="1003"/>
      <c r="I52" s="2341">
        <f>G52+H52</f>
        <v>0</v>
      </c>
      <c r="J52" s="2347"/>
      <c r="K52" s="1003"/>
      <c r="L52" s="2341">
        <f>J52+K52</f>
        <v>0</v>
      </c>
    </row>
    <row r="53" spans="1:12" s="181" customFormat="1" ht="14.25" customHeight="1" x14ac:dyDescent="0.2">
      <c r="A53" s="1000"/>
      <c r="B53" s="996" t="s">
        <v>536</v>
      </c>
      <c r="C53" s="996"/>
      <c r="D53" s="998"/>
      <c r="E53" s="999"/>
      <c r="F53" s="999"/>
      <c r="G53" s="1000"/>
      <c r="H53" s="999"/>
      <c r="I53" s="997"/>
      <c r="J53" s="996"/>
      <c r="K53" s="999"/>
      <c r="L53" s="997"/>
    </row>
    <row r="54" spans="1:12" s="195" customFormat="1" ht="12.75" customHeight="1" x14ac:dyDescent="0.2">
      <c r="A54" s="1000"/>
      <c r="B54" s="996" t="s">
        <v>537</v>
      </c>
      <c r="C54" s="996"/>
      <c r="D54" s="998" t="s">
        <v>593</v>
      </c>
      <c r="E54" s="1002">
        <f>F54+I54+L54</f>
        <v>0</v>
      </c>
      <c r="F54" s="1003"/>
      <c r="G54" s="1004"/>
      <c r="H54" s="1003"/>
      <c r="I54" s="2341">
        <f>G54+H54</f>
        <v>0</v>
      </c>
      <c r="J54" s="2347"/>
      <c r="K54" s="1003"/>
      <c r="L54" s="2341">
        <f>J54+K54</f>
        <v>0</v>
      </c>
    </row>
    <row r="55" spans="1:12" s="194" customFormat="1" ht="14.25" customHeight="1" x14ac:dyDescent="0.2">
      <c r="A55" s="1000"/>
      <c r="B55" s="996" t="s">
        <v>538</v>
      </c>
      <c r="C55" s="996"/>
      <c r="D55" s="998" t="s">
        <v>594</v>
      </c>
      <c r="E55" s="1002">
        <f>F55+I55+L55</f>
        <v>0</v>
      </c>
      <c r="F55" s="1003"/>
      <c r="G55" s="1004"/>
      <c r="H55" s="1003"/>
      <c r="I55" s="2341">
        <f>G55+H55</f>
        <v>0</v>
      </c>
      <c r="J55" s="2347"/>
      <c r="K55" s="1003"/>
      <c r="L55" s="2341">
        <f>J55+K55</f>
        <v>0</v>
      </c>
    </row>
    <row r="56" spans="1:12" s="181" customFormat="1" ht="12.75" customHeight="1" x14ac:dyDescent="0.2">
      <c r="A56" s="1000"/>
      <c r="B56" s="1005" t="s">
        <v>539</v>
      </c>
      <c r="C56" s="996"/>
      <c r="D56" s="998"/>
      <c r="E56" s="999"/>
      <c r="F56" s="999"/>
      <c r="G56" s="1000"/>
      <c r="H56" s="999"/>
      <c r="I56" s="997"/>
      <c r="J56" s="996"/>
      <c r="K56" s="999"/>
      <c r="L56" s="997"/>
    </row>
    <row r="57" spans="1:12" s="181" customFormat="1" ht="14.25" customHeight="1" x14ac:dyDescent="0.2">
      <c r="A57" s="1000"/>
      <c r="B57" s="1005" t="s">
        <v>540</v>
      </c>
      <c r="C57" s="996"/>
      <c r="D57" s="998">
        <v>649</v>
      </c>
      <c r="E57" s="1002">
        <f>F57+I57+L57</f>
        <v>0</v>
      </c>
      <c r="F57" s="1003"/>
      <c r="G57" s="1004"/>
      <c r="H57" s="1003"/>
      <c r="I57" s="2341">
        <f>G57+H57</f>
        <v>0</v>
      </c>
      <c r="J57" s="2347"/>
      <c r="K57" s="1003"/>
      <c r="L57" s="2341">
        <f>J57+K57</f>
        <v>0</v>
      </c>
    </row>
    <row r="58" spans="1:12" s="181" customFormat="1" ht="14.25" customHeight="1" x14ac:dyDescent="0.2">
      <c r="A58" s="1000"/>
      <c r="B58" s="1005"/>
      <c r="C58" s="996"/>
      <c r="D58" s="998"/>
      <c r="E58" s="999"/>
      <c r="F58" s="999"/>
      <c r="G58" s="1000"/>
      <c r="H58" s="999"/>
      <c r="I58" s="997"/>
      <c r="J58" s="996"/>
      <c r="K58" s="999"/>
      <c r="L58" s="997"/>
    </row>
    <row r="59" spans="1:12" s="181" customFormat="1" ht="14.25" customHeight="1" x14ac:dyDescent="0.2">
      <c r="A59" s="994" t="s">
        <v>541</v>
      </c>
      <c r="B59" s="1006"/>
      <c r="C59" s="990"/>
      <c r="D59" s="992">
        <v>65</v>
      </c>
      <c r="E59" s="1002">
        <f>F59+I59+L59</f>
        <v>0</v>
      </c>
      <c r="F59" s="1008"/>
      <c r="G59" s="1009"/>
      <c r="H59" s="1008"/>
      <c r="I59" s="2341">
        <f>G59+H59</f>
        <v>0</v>
      </c>
      <c r="J59" s="2348"/>
      <c r="K59" s="1008"/>
      <c r="L59" s="2341">
        <f>J59+K59</f>
        <v>0</v>
      </c>
    </row>
    <row r="60" spans="1:12" s="181" customFormat="1" ht="14.25" customHeight="1" x14ac:dyDescent="0.2">
      <c r="A60" s="1010"/>
      <c r="B60" s="1011"/>
      <c r="C60" s="1015"/>
      <c r="D60" s="1013"/>
      <c r="E60" s="1014"/>
      <c r="F60" s="1014"/>
      <c r="G60" s="1010"/>
      <c r="H60" s="1014"/>
      <c r="I60" s="1012"/>
      <c r="J60" s="1015"/>
      <c r="K60" s="1014"/>
      <c r="L60" s="1012"/>
    </row>
    <row r="61" spans="1:12" s="194" customFormat="1" ht="14.25" customHeight="1" x14ac:dyDescent="0.2">
      <c r="A61" s="994" t="s">
        <v>542</v>
      </c>
      <c r="B61" s="1006"/>
      <c r="C61" s="990"/>
      <c r="D61" s="992">
        <v>66</v>
      </c>
      <c r="E61" s="1002">
        <f>F61+I61+L61</f>
        <v>0</v>
      </c>
      <c r="F61" s="1008"/>
      <c r="G61" s="1009"/>
      <c r="H61" s="1008"/>
      <c r="I61" s="2341">
        <f>G61+H61</f>
        <v>0</v>
      </c>
      <c r="J61" s="2348"/>
      <c r="K61" s="1008"/>
      <c r="L61" s="2341">
        <f>J61+K61</f>
        <v>0</v>
      </c>
    </row>
    <row r="62" spans="1:12" s="194" customFormat="1" ht="14.25" customHeight="1" x14ac:dyDescent="0.2">
      <c r="A62" s="1000"/>
      <c r="B62" s="996"/>
      <c r="C62" s="996"/>
      <c r="D62" s="998"/>
      <c r="E62" s="999"/>
      <c r="F62" s="999"/>
      <c r="G62" s="1000"/>
      <c r="H62" s="999"/>
      <c r="I62" s="997"/>
      <c r="J62" s="996"/>
      <c r="K62" s="999"/>
      <c r="L62" s="997"/>
    </row>
    <row r="63" spans="1:12" s="196" customFormat="1" ht="12.75" customHeight="1" x14ac:dyDescent="0.2">
      <c r="A63" s="994" t="s">
        <v>543</v>
      </c>
      <c r="B63" s="990"/>
      <c r="C63" s="990"/>
      <c r="D63" s="992"/>
      <c r="E63" s="993"/>
      <c r="F63" s="993"/>
      <c r="G63" s="994"/>
      <c r="H63" s="993"/>
      <c r="I63" s="991"/>
      <c r="J63" s="990"/>
      <c r="K63" s="993"/>
      <c r="L63" s="991"/>
    </row>
    <row r="64" spans="1:12" s="194" customFormat="1" ht="14.25" customHeight="1" x14ac:dyDescent="0.2">
      <c r="A64" s="994" t="s">
        <v>544</v>
      </c>
      <c r="B64" s="990"/>
      <c r="C64" s="990"/>
      <c r="D64" s="992">
        <v>680</v>
      </c>
      <c r="E64" s="1002">
        <f>F64+I64+L64</f>
        <v>0</v>
      </c>
      <c r="F64" s="1008"/>
      <c r="G64" s="1009"/>
      <c r="H64" s="1008"/>
      <c r="I64" s="2341">
        <f>G64+H64</f>
        <v>0</v>
      </c>
      <c r="J64" s="2348"/>
      <c r="K64" s="1008"/>
      <c r="L64" s="2341">
        <f>J64+K64</f>
        <v>0</v>
      </c>
    </row>
    <row r="65" spans="1:13" s="181" customFormat="1" ht="12.75" customHeight="1" x14ac:dyDescent="0.2">
      <c r="A65" s="1010"/>
      <c r="B65" s="1015"/>
      <c r="C65" s="1015"/>
      <c r="D65" s="1013"/>
      <c r="E65" s="1014"/>
      <c r="F65" s="1014"/>
      <c r="G65" s="1010"/>
      <c r="H65" s="1014"/>
      <c r="I65" s="1012"/>
      <c r="J65" s="1015"/>
      <c r="K65" s="1014"/>
      <c r="L65" s="1012"/>
    </row>
    <row r="66" spans="1:13" s="181" customFormat="1" x14ac:dyDescent="0.2">
      <c r="A66" s="994" t="s">
        <v>545</v>
      </c>
      <c r="B66" s="990"/>
      <c r="C66" s="990"/>
      <c r="D66" s="992" t="s">
        <v>595</v>
      </c>
      <c r="E66" s="1002">
        <f>F66+I66+L66</f>
        <v>0</v>
      </c>
      <c r="F66" s="1008"/>
      <c r="G66" s="1009"/>
      <c r="H66" s="1008"/>
      <c r="I66" s="2341">
        <f>G66+H66</f>
        <v>0</v>
      </c>
      <c r="J66" s="2348"/>
      <c r="K66" s="1008"/>
      <c r="L66" s="2341">
        <f>J66+K66</f>
        <v>0</v>
      </c>
    </row>
    <row r="67" spans="1:13" s="181" customFormat="1" x14ac:dyDescent="0.2">
      <c r="A67" s="1010"/>
      <c r="B67" s="1015"/>
      <c r="C67" s="1015"/>
      <c r="D67" s="1013"/>
      <c r="E67" s="1014"/>
      <c r="F67" s="1014"/>
      <c r="G67" s="1010"/>
      <c r="H67" s="1014"/>
      <c r="I67" s="1012"/>
      <c r="J67" s="1015"/>
      <c r="K67" s="1014"/>
      <c r="L67" s="1012"/>
    </row>
    <row r="68" spans="1:13" s="174" customFormat="1" x14ac:dyDescent="0.2">
      <c r="A68" s="994" t="s">
        <v>546</v>
      </c>
      <c r="B68" s="990"/>
      <c r="C68" s="990"/>
      <c r="D68" s="992" t="s">
        <v>596</v>
      </c>
      <c r="E68" s="1002">
        <f>F68+I68+L68</f>
        <v>0</v>
      </c>
      <c r="F68" s="1008"/>
      <c r="G68" s="1009"/>
      <c r="H68" s="1008"/>
      <c r="I68" s="2341">
        <f>G68+H68</f>
        <v>0</v>
      </c>
      <c r="J68" s="2348"/>
      <c r="K68" s="1008"/>
      <c r="L68" s="2341">
        <f>J68+K68</f>
        <v>0</v>
      </c>
    </row>
    <row r="69" spans="1:13" s="198" customFormat="1" ht="12.75" customHeight="1" x14ac:dyDescent="0.2">
      <c r="A69" s="1000"/>
      <c r="B69" s="996"/>
      <c r="C69" s="996"/>
      <c r="D69" s="998"/>
      <c r="E69" s="998"/>
      <c r="F69" s="998"/>
      <c r="G69" s="1000"/>
      <c r="H69" s="999"/>
      <c r="I69" s="997"/>
      <c r="J69" s="996"/>
      <c r="K69" s="999"/>
      <c r="L69" s="997"/>
    </row>
    <row r="70" spans="1:13" s="181" customFormat="1" ht="6" customHeight="1" x14ac:dyDescent="0.2">
      <c r="A70" s="1018"/>
      <c r="B70" s="1019"/>
      <c r="C70" s="1019"/>
      <c r="D70" s="2337"/>
      <c r="E70" s="2337"/>
      <c r="F70" s="2337"/>
      <c r="G70" s="1023"/>
      <c r="H70" s="2345"/>
      <c r="I70" s="2342"/>
      <c r="J70" s="2349"/>
      <c r="K70" s="2345"/>
      <c r="L70" s="2342"/>
    </row>
    <row r="71" spans="1:13" s="198" customFormat="1" ht="12.75" customHeight="1" x14ac:dyDescent="0.2">
      <c r="A71" s="1024"/>
      <c r="B71" s="1025"/>
      <c r="C71" s="1025" t="s">
        <v>616</v>
      </c>
      <c r="D71" s="1027" t="s">
        <v>597</v>
      </c>
      <c r="E71" s="1028">
        <f t="shared" ref="E71:L71" si="3">E42+E59+E61+E64+E66+E68</f>
        <v>0</v>
      </c>
      <c r="F71" s="1028">
        <f t="shared" si="3"/>
        <v>0</v>
      </c>
      <c r="G71" s="1029">
        <f t="shared" si="3"/>
        <v>0</v>
      </c>
      <c r="H71" s="1028">
        <f t="shared" si="3"/>
        <v>0</v>
      </c>
      <c r="I71" s="2343">
        <f t="shared" si="3"/>
        <v>0</v>
      </c>
      <c r="J71" s="2350">
        <f t="shared" si="3"/>
        <v>0</v>
      </c>
      <c r="K71" s="1028">
        <f t="shared" si="3"/>
        <v>0</v>
      </c>
      <c r="L71" s="2343">
        <f t="shared" si="3"/>
        <v>0</v>
      </c>
    </row>
    <row r="72" spans="1:13" s="181" customFormat="1" ht="16.5" thickBot="1" x14ac:dyDescent="0.25">
      <c r="A72" s="1030"/>
      <c r="B72" s="1031"/>
      <c r="C72" s="1031"/>
      <c r="D72" s="1033"/>
      <c r="E72" s="1033"/>
      <c r="F72" s="1033"/>
      <c r="G72" s="2339"/>
      <c r="H72" s="1035"/>
      <c r="I72" s="2344"/>
      <c r="J72" s="2351"/>
      <c r="K72" s="1035"/>
      <c r="L72" s="2344"/>
    </row>
    <row r="73" spans="1:13" s="181" customFormat="1" x14ac:dyDescent="0.2">
      <c r="D73" s="199"/>
      <c r="E73" s="199"/>
      <c r="F73" s="199"/>
    </row>
    <row r="74" spans="1:13" s="181" customFormat="1" ht="15" x14ac:dyDescent="0.2">
      <c r="D74" s="1056" t="s">
        <v>547</v>
      </c>
      <c r="E74" s="1057">
        <f>E33</f>
        <v>0</v>
      </c>
      <c r="F74" s="1057">
        <f>F33</f>
        <v>0</v>
      </c>
      <c r="G74" s="1057">
        <f t="shared" ref="G74:L74" si="4">G33</f>
        <v>0</v>
      </c>
      <c r="H74" s="1057">
        <f t="shared" si="4"/>
        <v>0</v>
      </c>
      <c r="I74" s="1057">
        <f>I33</f>
        <v>0</v>
      </c>
      <c r="J74" s="1057">
        <f t="shared" si="4"/>
        <v>0</v>
      </c>
      <c r="K74" s="1057">
        <f t="shared" si="4"/>
        <v>0</v>
      </c>
      <c r="L74" s="1057">
        <f t="shared" si="4"/>
        <v>0</v>
      </c>
      <c r="M74" s="2236"/>
    </row>
    <row r="75" spans="1:13" s="181" customFormat="1" ht="15" x14ac:dyDescent="0.2">
      <c r="D75" s="1056" t="s">
        <v>548</v>
      </c>
      <c r="E75" s="1057">
        <f>E71</f>
        <v>0</v>
      </c>
      <c r="F75" s="1057">
        <f>F71</f>
        <v>0</v>
      </c>
      <c r="G75" s="1057">
        <f t="shared" ref="G75:L75" si="5">G71</f>
        <v>0</v>
      </c>
      <c r="H75" s="1057">
        <f t="shared" si="5"/>
        <v>0</v>
      </c>
      <c r="I75" s="1057">
        <f t="shared" si="5"/>
        <v>0</v>
      </c>
      <c r="J75" s="1057">
        <f t="shared" si="5"/>
        <v>0</v>
      </c>
      <c r="K75" s="1057">
        <f t="shared" si="5"/>
        <v>0</v>
      </c>
      <c r="L75" s="1057">
        <f t="shared" si="5"/>
        <v>0</v>
      </c>
      <c r="M75" s="2236"/>
    </row>
    <row r="76" spans="1:13" s="181" customFormat="1" ht="15" x14ac:dyDescent="0.2">
      <c r="D76" s="1056" t="s">
        <v>549</v>
      </c>
      <c r="E76" s="1057">
        <f>E74-E75</f>
        <v>0</v>
      </c>
      <c r="F76" s="1057">
        <f>F74-F75</f>
        <v>0</v>
      </c>
      <c r="G76" s="1057">
        <f t="shared" ref="G76:L76" si="6">G74-G75</f>
        <v>0</v>
      </c>
      <c r="H76" s="1057">
        <f t="shared" si="6"/>
        <v>0</v>
      </c>
      <c r="I76" s="1057">
        <f t="shared" si="6"/>
        <v>0</v>
      </c>
      <c r="J76" s="1057">
        <f t="shared" si="6"/>
        <v>0</v>
      </c>
      <c r="K76" s="1057">
        <f t="shared" si="6"/>
        <v>0</v>
      </c>
      <c r="L76" s="1057">
        <f t="shared" si="6"/>
        <v>0</v>
      </c>
      <c r="M76" s="2236"/>
    </row>
    <row r="77" spans="1:13" s="181" customFormat="1" x14ac:dyDescent="0.2">
      <c r="D77" s="199"/>
      <c r="E77" s="199"/>
      <c r="F77" s="199"/>
      <c r="M77" s="2237"/>
    </row>
    <row r="78" spans="1:13" s="181" customFormat="1" x14ac:dyDescent="0.2">
      <c r="C78" s="1058" t="s">
        <v>785</v>
      </c>
      <c r="D78" s="1059"/>
      <c r="E78" s="199"/>
      <c r="F78" s="199"/>
    </row>
    <row r="79" spans="1:13" s="181" customFormat="1" x14ac:dyDescent="0.2">
      <c r="D79" s="199"/>
      <c r="E79" s="199"/>
      <c r="F79" s="199"/>
    </row>
    <row r="80" spans="1:13" s="181" customFormat="1" x14ac:dyDescent="0.2">
      <c r="D80" s="199"/>
      <c r="E80" s="199"/>
      <c r="F80" s="199"/>
    </row>
    <row r="81" spans="1:6" s="181" customFormat="1" x14ac:dyDescent="0.2">
      <c r="D81" s="199"/>
      <c r="E81" s="199"/>
      <c r="F81" s="199"/>
    </row>
    <row r="82" spans="1:6" s="181" customFormat="1" ht="18" x14ac:dyDescent="0.25">
      <c r="A82" s="1060"/>
      <c r="D82" s="199"/>
      <c r="E82" s="199"/>
      <c r="F82" s="199"/>
    </row>
    <row r="83" spans="1:6" s="181" customFormat="1" x14ac:dyDescent="0.2">
      <c r="A83" s="1061"/>
      <c r="B83" s="1062"/>
      <c r="D83" s="199"/>
      <c r="E83" s="199"/>
      <c r="F83" s="199"/>
    </row>
    <row r="84" spans="1:6" s="181" customFormat="1" x14ac:dyDescent="0.2">
      <c r="D84" s="199"/>
      <c r="E84" s="199"/>
      <c r="F84" s="199"/>
    </row>
    <row r="85" spans="1:6" s="181" customFormat="1" x14ac:dyDescent="0.2">
      <c r="D85" s="199"/>
      <c r="E85" s="199"/>
      <c r="F85" s="199"/>
    </row>
    <row r="86" spans="1:6" s="181" customFormat="1" x14ac:dyDescent="0.2">
      <c r="D86" s="199"/>
      <c r="E86" s="199"/>
      <c r="F86" s="199"/>
    </row>
    <row r="87" spans="1:6" s="181" customFormat="1" x14ac:dyDescent="0.2">
      <c r="D87" s="199"/>
      <c r="E87" s="199"/>
      <c r="F87" s="199"/>
    </row>
    <row r="88" spans="1:6" s="181" customFormat="1" x14ac:dyDescent="0.2">
      <c r="D88" s="199"/>
      <c r="E88" s="199"/>
      <c r="F88" s="199"/>
    </row>
    <row r="89" spans="1:6" s="181" customFormat="1" x14ac:dyDescent="0.2">
      <c r="D89" s="199"/>
      <c r="E89" s="199"/>
      <c r="F89" s="199"/>
    </row>
    <row r="90" spans="1:6" s="181" customFormat="1" x14ac:dyDescent="0.2">
      <c r="D90" s="199"/>
      <c r="E90" s="199"/>
      <c r="F90" s="199"/>
    </row>
    <row r="91" spans="1:6" s="181" customFormat="1" x14ac:dyDescent="0.2">
      <c r="D91" s="199"/>
      <c r="E91" s="199"/>
      <c r="F91" s="199"/>
    </row>
    <row r="92" spans="1:6" s="181" customFormat="1" x14ac:dyDescent="0.2">
      <c r="D92" s="199"/>
      <c r="E92" s="199"/>
      <c r="F92" s="199"/>
    </row>
    <row r="93" spans="1:6" s="181" customFormat="1" x14ac:dyDescent="0.2">
      <c r="D93" s="199"/>
      <c r="E93" s="199"/>
      <c r="F93" s="199"/>
    </row>
    <row r="94" spans="1:6" s="181" customFormat="1" x14ac:dyDescent="0.2">
      <c r="D94" s="199"/>
      <c r="E94" s="199"/>
      <c r="F94" s="199"/>
    </row>
    <row r="95" spans="1:6" s="181" customFormat="1" x14ac:dyDescent="0.2">
      <c r="D95" s="199"/>
      <c r="E95" s="199"/>
      <c r="F95" s="199"/>
    </row>
    <row r="96" spans="1:6" s="181" customFormat="1" x14ac:dyDescent="0.2">
      <c r="D96" s="199"/>
      <c r="E96" s="199"/>
      <c r="F96" s="199"/>
    </row>
    <row r="97" spans="4:6" s="181" customFormat="1" x14ac:dyDescent="0.2">
      <c r="D97" s="199"/>
      <c r="E97" s="199"/>
      <c r="F97" s="199"/>
    </row>
    <row r="98" spans="4:6" s="181" customFormat="1" x14ac:dyDescent="0.2">
      <c r="D98" s="199"/>
      <c r="E98" s="199"/>
      <c r="F98" s="199"/>
    </row>
    <row r="99" spans="4:6" s="181" customFormat="1" x14ac:dyDescent="0.2">
      <c r="D99" s="199"/>
      <c r="E99" s="199"/>
      <c r="F99" s="199"/>
    </row>
    <row r="100" spans="4:6" s="181" customFormat="1" x14ac:dyDescent="0.2">
      <c r="D100" s="199"/>
      <c r="E100" s="199"/>
      <c r="F100" s="199"/>
    </row>
    <row r="101" spans="4:6" s="181" customFormat="1" x14ac:dyDescent="0.2">
      <c r="D101" s="199"/>
      <c r="E101" s="199"/>
      <c r="F101" s="199"/>
    </row>
    <row r="102" spans="4:6" s="181" customFormat="1" x14ac:dyDescent="0.2">
      <c r="D102" s="199"/>
      <c r="E102" s="199"/>
      <c r="F102" s="199"/>
    </row>
    <row r="103" spans="4:6" s="181" customFormat="1" x14ac:dyDescent="0.2">
      <c r="D103" s="199"/>
      <c r="E103" s="199"/>
      <c r="F103" s="199"/>
    </row>
    <row r="104" spans="4:6" s="181" customFormat="1" x14ac:dyDescent="0.2">
      <c r="D104" s="199"/>
      <c r="E104" s="199"/>
      <c r="F104" s="199"/>
    </row>
    <row r="105" spans="4:6" s="181" customFormat="1" x14ac:dyDescent="0.2">
      <c r="D105" s="199"/>
      <c r="E105" s="199"/>
      <c r="F105" s="199"/>
    </row>
    <row r="106" spans="4:6" s="181" customFormat="1" x14ac:dyDescent="0.2">
      <c r="D106" s="199"/>
      <c r="E106" s="199"/>
      <c r="F106" s="199"/>
    </row>
    <row r="107" spans="4:6" s="181" customFormat="1" x14ac:dyDescent="0.2">
      <c r="D107" s="199"/>
      <c r="E107" s="199"/>
      <c r="F107" s="199"/>
    </row>
    <row r="108" spans="4:6" s="181" customFormat="1" x14ac:dyDescent="0.2">
      <c r="D108" s="199"/>
      <c r="E108" s="199"/>
      <c r="F108" s="199"/>
    </row>
    <row r="109" spans="4:6" s="181" customFormat="1" x14ac:dyDescent="0.2">
      <c r="D109" s="199"/>
      <c r="E109" s="199"/>
      <c r="F109" s="199"/>
    </row>
    <row r="110" spans="4:6" s="181" customFormat="1" x14ac:dyDescent="0.2">
      <c r="D110" s="199"/>
      <c r="E110" s="199"/>
      <c r="F110" s="199"/>
    </row>
    <row r="111" spans="4:6" s="181" customFormat="1" x14ac:dyDescent="0.2">
      <c r="D111" s="199"/>
      <c r="E111" s="199"/>
      <c r="F111" s="199"/>
    </row>
    <row r="112" spans="4:6" s="181" customFormat="1" x14ac:dyDescent="0.2">
      <c r="D112" s="199"/>
      <c r="E112" s="199"/>
      <c r="F112" s="199"/>
    </row>
    <row r="113" spans="4:6" s="181" customFormat="1" x14ac:dyDescent="0.2">
      <c r="D113" s="199"/>
      <c r="E113" s="199"/>
      <c r="F113" s="199"/>
    </row>
    <row r="114" spans="4:6" s="181" customFormat="1" x14ac:dyDescent="0.2">
      <c r="D114" s="199"/>
      <c r="E114" s="199"/>
      <c r="F114" s="199"/>
    </row>
    <row r="115" spans="4:6" s="181" customFormat="1" x14ac:dyDescent="0.2">
      <c r="D115" s="199"/>
      <c r="E115" s="199"/>
      <c r="F115" s="199"/>
    </row>
    <row r="116" spans="4:6" s="181" customFormat="1" x14ac:dyDescent="0.2">
      <c r="D116" s="199"/>
      <c r="E116" s="199"/>
      <c r="F116" s="199"/>
    </row>
    <row r="117" spans="4:6" s="181" customFormat="1" x14ac:dyDescent="0.2">
      <c r="D117" s="199"/>
      <c r="E117" s="199"/>
      <c r="F117" s="199"/>
    </row>
    <row r="118" spans="4:6" s="174" customFormat="1" x14ac:dyDescent="0.2">
      <c r="D118" s="200"/>
      <c r="E118" s="200"/>
      <c r="F118" s="200"/>
    </row>
    <row r="119" spans="4:6" s="174" customFormat="1" x14ac:dyDescent="0.2">
      <c r="D119" s="200"/>
      <c r="E119" s="200"/>
      <c r="F119" s="200"/>
    </row>
    <row r="120" spans="4:6" s="174" customFormat="1" x14ac:dyDescent="0.2">
      <c r="D120" s="200"/>
      <c r="E120" s="200"/>
      <c r="F120" s="200"/>
    </row>
    <row r="121" spans="4:6" s="174" customFormat="1" x14ac:dyDescent="0.2">
      <c r="D121" s="200"/>
      <c r="E121" s="200"/>
      <c r="F121" s="200"/>
    </row>
  </sheetData>
  <mergeCells count="15">
    <mergeCell ref="E5:L5"/>
    <mergeCell ref="A6:C9"/>
    <mergeCell ref="D6:D9"/>
    <mergeCell ref="E6:E9"/>
    <mergeCell ref="F6:F9"/>
    <mergeCell ref="G6:L6"/>
    <mergeCell ref="G7:I8"/>
    <mergeCell ref="J7:L8"/>
    <mergeCell ref="A37:C40"/>
    <mergeCell ref="D37:D40"/>
    <mergeCell ref="E37:E40"/>
    <mergeCell ref="F37:F40"/>
    <mergeCell ref="G37:L37"/>
    <mergeCell ref="G38:I39"/>
    <mergeCell ref="J38:L39"/>
  </mergeCells>
  <pageMargins left="0.55118110236220474" right="0.23622047244094491" top="0.43307086614173229" bottom="0.59055118110236227" header="0.27559055118110237" footer="0.35433070866141736"/>
  <pageSetup paperSize="9" scale="46" orientation="landscape"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AS474"/>
  <sheetViews>
    <sheetView showGridLines="0" zoomScale="75" zoomScaleNormal="75" zoomScaleSheetLayoutView="75" workbookViewId="0"/>
  </sheetViews>
  <sheetFormatPr baseColWidth="10" defaultColWidth="8.85546875" defaultRowHeight="12.75" x14ac:dyDescent="0.2"/>
  <cols>
    <col min="1" max="1" width="7.140625" style="1638" customWidth="1"/>
    <col min="2" max="2" width="8.7109375" style="1638" customWidth="1"/>
    <col min="3" max="3" width="35.5703125" style="1638" bestFit="1" customWidth="1"/>
    <col min="4" max="4" width="3.28515625" style="1638" customWidth="1"/>
    <col min="5" max="5" width="4.7109375" style="1638" customWidth="1"/>
    <col min="6" max="6" width="4" style="1638" customWidth="1"/>
    <col min="7" max="8" width="3.7109375" style="1639" customWidth="1"/>
    <col min="9" max="9" width="65" style="1639" customWidth="1"/>
    <col min="10" max="10" width="90.42578125" style="1638" customWidth="1"/>
    <col min="11" max="15" width="30.7109375" style="1638" customWidth="1"/>
    <col min="16" max="16" width="30.7109375" style="1536" customWidth="1"/>
    <col min="17" max="27" width="20.7109375" style="1656" customWidth="1"/>
    <col min="28" max="30" width="20.7109375" style="3220" customWidth="1"/>
    <col min="31" max="31" width="20.7109375" style="1661" customWidth="1"/>
    <col min="32" max="44" width="8.85546875" style="3245"/>
    <col min="45" max="16384" width="8.85546875" style="1675"/>
  </cols>
  <sheetData>
    <row r="1" spans="1:45" s="3229" customFormat="1" ht="18" x14ac:dyDescent="0.25">
      <c r="A1" s="1544" t="s">
        <v>1724</v>
      </c>
      <c r="B1" s="1544"/>
      <c r="C1" s="1544"/>
      <c r="D1" s="1544"/>
      <c r="E1" s="1544"/>
      <c r="F1" s="1544"/>
      <c r="G1" s="1545"/>
      <c r="H1" s="1545"/>
      <c r="I1" s="1544"/>
      <c r="J1" s="1546"/>
      <c r="K1" s="1546"/>
      <c r="L1" s="1546"/>
      <c r="M1" s="1546"/>
      <c r="N1" s="1546"/>
      <c r="O1" s="1544"/>
      <c r="P1" s="1544"/>
      <c r="Q1" s="1547"/>
      <c r="R1" s="1547"/>
      <c r="S1" s="1547"/>
      <c r="T1" s="1547"/>
      <c r="U1" s="1547"/>
      <c r="V1" s="1547"/>
      <c r="W1" s="1547"/>
      <c r="X1" s="1547"/>
      <c r="Y1" s="1547"/>
      <c r="Z1" s="1547"/>
      <c r="AA1" s="1547"/>
      <c r="AE1" s="3230"/>
      <c r="AF1" s="3231"/>
      <c r="AG1" s="3231"/>
      <c r="AH1" s="3231"/>
      <c r="AI1" s="3231"/>
      <c r="AJ1" s="3231"/>
      <c r="AK1" s="3231"/>
      <c r="AL1" s="3231"/>
      <c r="AM1" s="3231"/>
      <c r="AN1" s="3231"/>
      <c r="AO1" s="3231"/>
      <c r="AP1" s="3231"/>
      <c r="AQ1" s="3231"/>
      <c r="AR1" s="3231"/>
    </row>
    <row r="2" spans="1:45" s="3232" customFormat="1" ht="11.25" x14ac:dyDescent="0.2">
      <c r="A2" s="273" t="str">
        <f>'PAGE DE GARDE'!C8</f>
        <v>ELECTRICITE</v>
      </c>
      <c r="B2" s="319"/>
      <c r="C2" s="273"/>
      <c r="D2" s="285" t="str">
        <f>'PAGE DE GARDE'!C10</f>
        <v>PT 2017 V0</v>
      </c>
      <c r="E2" s="1550"/>
      <c r="F2" s="1550"/>
      <c r="G2" s="1551"/>
      <c r="H2" s="1551"/>
      <c r="I2" s="1550"/>
      <c r="J2" s="1552"/>
      <c r="K2" s="1552"/>
      <c r="L2" s="1552"/>
      <c r="M2" s="1552"/>
      <c r="N2" s="1552"/>
      <c r="O2" s="1550"/>
      <c r="P2" s="1550"/>
      <c r="Q2" s="1553"/>
      <c r="R2" s="1553"/>
      <c r="S2" s="1553"/>
      <c r="T2" s="1553"/>
      <c r="U2" s="1553"/>
      <c r="V2" s="1553"/>
      <c r="W2" s="1553"/>
      <c r="X2" s="1553"/>
      <c r="Y2" s="1553"/>
      <c r="Z2" s="1553"/>
      <c r="AA2" s="1553"/>
      <c r="AE2" s="3233"/>
      <c r="AF2" s="3234"/>
      <c r="AG2" s="3234"/>
      <c r="AH2" s="3234"/>
      <c r="AI2" s="3234"/>
      <c r="AJ2" s="3234"/>
      <c r="AK2" s="3234"/>
      <c r="AL2" s="3234"/>
      <c r="AM2" s="3234"/>
      <c r="AN2" s="3234"/>
      <c r="AO2" s="3234"/>
      <c r="AP2" s="3234"/>
      <c r="AQ2" s="3234"/>
      <c r="AR2" s="3234"/>
    </row>
    <row r="3" spans="1:45" s="3232" customFormat="1" ht="11.25" x14ac:dyDescent="0.2">
      <c r="A3" s="825" t="str">
        <f>'PAGE DE GARDE'!C7</f>
        <v>GRD</v>
      </c>
      <c r="B3" s="285"/>
      <c r="C3" s="273"/>
      <c r="D3" s="274"/>
      <c r="E3" s="1550"/>
      <c r="F3" s="1550"/>
      <c r="G3" s="1551"/>
      <c r="H3" s="1551"/>
      <c r="I3" s="1550"/>
      <c r="J3" s="1552"/>
      <c r="K3" s="1552"/>
      <c r="L3" s="1552"/>
      <c r="M3" s="1552"/>
      <c r="N3" s="1552"/>
      <c r="O3" s="1550"/>
      <c r="P3" s="1550"/>
      <c r="Q3" s="1553"/>
      <c r="R3" s="1553"/>
      <c r="S3" s="1553"/>
      <c r="T3" s="1553"/>
      <c r="U3" s="1553"/>
      <c r="V3" s="1553"/>
      <c r="W3" s="1553"/>
      <c r="X3" s="1553"/>
      <c r="Y3" s="1553"/>
      <c r="Z3" s="1553"/>
      <c r="AA3" s="1553"/>
      <c r="AE3" s="3233"/>
      <c r="AF3" s="3234"/>
      <c r="AG3" s="3234"/>
      <c r="AH3" s="3234"/>
      <c r="AI3" s="3234"/>
      <c r="AJ3" s="3234"/>
      <c r="AK3" s="3234"/>
      <c r="AL3" s="3234"/>
      <c r="AM3" s="3234"/>
      <c r="AN3" s="3234"/>
      <c r="AO3" s="3234"/>
      <c r="AP3" s="3234"/>
      <c r="AQ3" s="3234"/>
      <c r="AR3" s="3234"/>
    </row>
    <row r="4" spans="1:45" s="3235" customFormat="1" ht="13.5" thickBot="1" x14ac:dyDescent="0.25">
      <c r="A4" s="1556"/>
      <c r="B4" s="1556"/>
      <c r="C4" s="1556"/>
      <c r="D4" s="1556"/>
      <c r="E4" s="1556"/>
      <c r="F4" s="1556"/>
      <c r="G4" s="1557"/>
      <c r="H4" s="1557"/>
      <c r="I4" s="1556"/>
      <c r="J4" s="1556"/>
      <c r="K4" s="1725"/>
      <c r="L4" s="1556"/>
      <c r="M4" s="1556"/>
      <c r="N4" s="1556"/>
      <c r="O4" s="1556"/>
      <c r="P4" s="1556"/>
      <c r="Q4" s="1556"/>
      <c r="R4" s="1556"/>
      <c r="S4" s="1556"/>
      <c r="T4" s="1556"/>
      <c r="U4" s="1556"/>
      <c r="V4" s="1556"/>
      <c r="W4" s="1556"/>
      <c r="X4" s="1556"/>
      <c r="Y4" s="1556"/>
      <c r="Z4" s="1556"/>
      <c r="AA4" s="1556"/>
      <c r="AE4" s="3236"/>
      <c r="AF4" s="3237"/>
      <c r="AG4" s="3237"/>
      <c r="AH4" s="3237"/>
      <c r="AI4" s="3237"/>
      <c r="AJ4" s="3237"/>
      <c r="AK4" s="3237"/>
      <c r="AL4" s="3237"/>
      <c r="AM4" s="3237"/>
      <c r="AN4" s="3237"/>
      <c r="AO4" s="3237"/>
      <c r="AP4" s="3237"/>
      <c r="AQ4" s="3237"/>
      <c r="AR4" s="3237"/>
    </row>
    <row r="5" spans="1:45" s="3239" customFormat="1" ht="14.25" thickTop="1" thickBot="1" x14ac:dyDescent="0.25">
      <c r="A5" s="1559" t="s">
        <v>467</v>
      </c>
      <c r="B5" s="1560"/>
      <c r="C5" s="1560"/>
      <c r="D5" s="4037" t="str">
        <f>'PAGE DE GARDE'!C7</f>
        <v>GRD</v>
      </c>
      <c r="E5" s="4038"/>
      <c r="F5" s="4038"/>
      <c r="G5" s="4038"/>
      <c r="H5" s="4038"/>
      <c r="I5" s="4038"/>
      <c r="J5" s="4039"/>
      <c r="K5" s="1648"/>
      <c r="L5" s="1561"/>
      <c r="M5" s="1561"/>
      <c r="N5" s="1561"/>
      <c r="O5" s="1556"/>
      <c r="P5" s="1556"/>
      <c r="Q5" s="1562"/>
      <c r="R5" s="1556"/>
      <c r="S5" s="1556"/>
      <c r="T5" s="1556"/>
      <c r="U5" s="1556"/>
      <c r="V5" s="1556"/>
      <c r="W5" s="1556"/>
      <c r="X5" s="1556"/>
      <c r="Y5" s="1556"/>
      <c r="Z5" s="1556"/>
      <c r="AA5" s="1556"/>
      <c r="AB5" s="3235"/>
      <c r="AC5" s="3235"/>
      <c r="AD5" s="3235"/>
      <c r="AE5" s="3235"/>
      <c r="AF5" s="3238"/>
      <c r="AG5" s="3238"/>
      <c r="AH5" s="3238"/>
      <c r="AI5" s="3238"/>
      <c r="AJ5" s="3238"/>
      <c r="AK5" s="3238"/>
      <c r="AL5" s="3238"/>
      <c r="AM5" s="3238"/>
      <c r="AN5" s="3238"/>
      <c r="AO5" s="3238"/>
      <c r="AP5" s="3238"/>
      <c r="AQ5" s="3238"/>
      <c r="AR5" s="3238"/>
      <c r="AS5" s="3238"/>
    </row>
    <row r="6" spans="1:45" s="3235" customFormat="1" ht="14.25" thickTop="1" thickBot="1" x14ac:dyDescent="0.25">
      <c r="A6" s="1556"/>
      <c r="B6" s="1556"/>
      <c r="C6" s="1563"/>
      <c r="D6" s="1556"/>
      <c r="E6" s="1556"/>
      <c r="F6" s="1556"/>
      <c r="G6" s="1556"/>
      <c r="H6" s="1557"/>
      <c r="I6" s="1557"/>
      <c r="J6" s="1556"/>
      <c r="K6" s="1725"/>
      <c r="L6" s="1556"/>
      <c r="M6" s="1556"/>
      <c r="N6" s="1556"/>
      <c r="O6" s="1556"/>
      <c r="P6" s="1556"/>
      <c r="Q6" s="1556"/>
      <c r="R6" s="1556"/>
      <c r="S6" s="1556"/>
      <c r="T6" s="1556"/>
      <c r="U6" s="1556"/>
      <c r="V6" s="1556"/>
      <c r="W6" s="1556"/>
      <c r="X6" s="1556"/>
      <c r="Y6" s="1556"/>
      <c r="Z6" s="1556"/>
      <c r="AA6" s="1556"/>
      <c r="AF6" s="3237"/>
      <c r="AG6" s="3237"/>
      <c r="AH6" s="3237"/>
      <c r="AI6" s="3237"/>
      <c r="AJ6" s="3237"/>
      <c r="AK6" s="3237"/>
      <c r="AL6" s="3237"/>
      <c r="AM6" s="3237"/>
      <c r="AN6" s="3237"/>
      <c r="AO6" s="3237"/>
      <c r="AP6" s="3237"/>
      <c r="AQ6" s="3237"/>
      <c r="AR6" s="3237"/>
      <c r="AS6" s="3237"/>
    </row>
    <row r="7" spans="1:45" s="1674" customFormat="1" ht="17.25" customHeight="1" x14ac:dyDescent="0.25">
      <c r="A7" s="4040" t="s">
        <v>426</v>
      </c>
      <c r="B7" s="4041"/>
      <c r="C7" s="4042"/>
      <c r="D7" s="1564"/>
      <c r="E7" s="1565"/>
      <c r="F7" s="1565"/>
      <c r="G7" s="1565"/>
      <c r="H7" s="1566"/>
      <c r="I7" s="1566"/>
      <c r="J7" s="1567"/>
      <c r="K7" s="4049" t="s">
        <v>587</v>
      </c>
      <c r="L7" s="4052" t="s">
        <v>1495</v>
      </c>
      <c r="M7" s="4052" t="s">
        <v>1456</v>
      </c>
      <c r="N7" s="4035" t="s">
        <v>1457</v>
      </c>
      <c r="O7" s="4035" t="s">
        <v>1458</v>
      </c>
      <c r="P7" s="4035" t="s">
        <v>1458</v>
      </c>
      <c r="Q7" s="1538"/>
      <c r="R7" s="1570"/>
      <c r="S7" s="1570"/>
      <c r="T7" s="1570"/>
      <c r="U7" s="1570"/>
      <c r="V7" s="1570"/>
      <c r="W7" s="1570"/>
      <c r="X7" s="1570"/>
      <c r="Y7" s="1570"/>
      <c r="Z7" s="1570"/>
      <c r="AA7" s="1570"/>
      <c r="AB7" s="3240"/>
      <c r="AC7" s="3240"/>
      <c r="AD7" s="3240"/>
      <c r="AE7" s="3240"/>
      <c r="AF7" s="3241"/>
      <c r="AG7" s="3241"/>
      <c r="AH7" s="3241"/>
      <c r="AI7" s="3241"/>
      <c r="AJ7" s="3241"/>
      <c r="AK7" s="3241"/>
      <c r="AL7" s="3241"/>
      <c r="AM7" s="3241"/>
      <c r="AN7" s="3241"/>
      <c r="AO7" s="3241"/>
      <c r="AP7" s="3241"/>
      <c r="AQ7" s="3241"/>
      <c r="AR7" s="3241"/>
      <c r="AS7" s="3241"/>
    </row>
    <row r="8" spans="1:45" s="1674" customFormat="1" ht="16.5" customHeight="1" thickBot="1" x14ac:dyDescent="0.3">
      <c r="A8" s="4043"/>
      <c r="B8" s="4044"/>
      <c r="C8" s="4045"/>
      <c r="D8" s="1571"/>
      <c r="E8" s="1572"/>
      <c r="F8" s="1572"/>
      <c r="G8" s="1572"/>
      <c r="H8" s="1573"/>
      <c r="I8" s="1573"/>
      <c r="J8" s="1574"/>
      <c r="K8" s="4050"/>
      <c r="L8" s="4053"/>
      <c r="M8" s="4053"/>
      <c r="N8" s="4036"/>
      <c r="O8" s="4036"/>
      <c r="P8" s="4036"/>
      <c r="Q8" s="1538"/>
      <c r="R8" s="1570"/>
      <c r="S8" s="1570"/>
      <c r="T8" s="1570"/>
      <c r="U8" s="1570"/>
      <c r="V8" s="1570"/>
      <c r="W8" s="1570"/>
      <c r="X8" s="1570"/>
      <c r="Y8" s="1570"/>
      <c r="Z8" s="1570"/>
      <c r="AA8" s="1570"/>
      <c r="AB8" s="3240"/>
      <c r="AC8" s="3240"/>
      <c r="AD8" s="3240"/>
      <c r="AE8" s="3240"/>
      <c r="AF8" s="3241"/>
      <c r="AG8" s="3241"/>
      <c r="AH8" s="3241"/>
      <c r="AI8" s="3241"/>
      <c r="AJ8" s="3241"/>
      <c r="AK8" s="3241"/>
      <c r="AL8" s="3241"/>
      <c r="AM8" s="3241"/>
      <c r="AN8" s="3241"/>
      <c r="AO8" s="3241"/>
      <c r="AP8" s="3241"/>
      <c r="AQ8" s="3241"/>
      <c r="AR8" s="3241"/>
      <c r="AS8" s="3241"/>
    </row>
    <row r="9" spans="1:45" s="1674" customFormat="1" ht="15.75" thickBot="1" x14ac:dyDescent="0.3">
      <c r="A9" s="4046"/>
      <c r="B9" s="4047"/>
      <c r="C9" s="4048"/>
      <c r="D9" s="1577"/>
      <c r="E9" s="1578"/>
      <c r="F9" s="1578"/>
      <c r="G9" s="1578"/>
      <c r="H9" s="1579"/>
      <c r="I9" s="1579"/>
      <c r="J9" s="1580"/>
      <c r="K9" s="4051"/>
      <c r="L9" s="1581" t="s">
        <v>588</v>
      </c>
      <c r="M9" s="1581" t="s">
        <v>588</v>
      </c>
      <c r="N9" s="1581" t="s">
        <v>588</v>
      </c>
      <c r="O9" s="1581" t="s">
        <v>588</v>
      </c>
      <c r="P9" s="1581" t="s">
        <v>617</v>
      </c>
      <c r="Q9" s="1582" t="s">
        <v>9</v>
      </c>
      <c r="R9" s="1583">
        <v>60</v>
      </c>
      <c r="S9" s="1584">
        <v>61</v>
      </c>
      <c r="T9" s="1583">
        <v>62</v>
      </c>
      <c r="U9" s="1583">
        <v>630</v>
      </c>
      <c r="V9" s="1583" t="s">
        <v>592</v>
      </c>
      <c r="W9" s="1583" t="s">
        <v>593</v>
      </c>
      <c r="X9" s="1583" t="s">
        <v>16</v>
      </c>
      <c r="Y9" s="1583">
        <v>65</v>
      </c>
      <c r="Z9" s="1583">
        <v>66</v>
      </c>
      <c r="AA9" s="1583" t="s">
        <v>595</v>
      </c>
      <c r="AB9" s="3241"/>
      <c r="AC9" s="3241"/>
      <c r="AD9" s="3241"/>
      <c r="AE9" s="3241"/>
      <c r="AF9" s="3241"/>
      <c r="AG9" s="3241"/>
      <c r="AH9" s="3241"/>
      <c r="AI9" s="3241"/>
      <c r="AJ9" s="3241"/>
      <c r="AK9" s="3241"/>
      <c r="AL9" s="3241"/>
      <c r="AM9" s="3241"/>
      <c r="AN9" s="3241"/>
      <c r="AO9" s="3241"/>
    </row>
    <row r="10" spans="1:45" s="1674" customFormat="1" ht="15" x14ac:dyDescent="0.25">
      <c r="A10" s="1585"/>
      <c r="B10" s="1586"/>
      <c r="C10" s="1587"/>
      <c r="D10" s="1537" t="s">
        <v>787</v>
      </c>
      <c r="E10" s="1538"/>
      <c r="F10" s="1539"/>
      <c r="G10" s="1540"/>
      <c r="H10" s="1540"/>
      <c r="I10" s="1540"/>
      <c r="J10" s="1540"/>
      <c r="K10" s="2388"/>
      <c r="L10" s="2414">
        <f>L11+L12+L13</f>
        <v>0</v>
      </c>
      <c r="M10" s="2414">
        <f>M11+M12+M13</f>
        <v>0</v>
      </c>
      <c r="N10" s="2414">
        <f>N11+N12+N13</f>
        <v>0</v>
      </c>
      <c r="O10" s="2414">
        <f>O11+O12+O13</f>
        <v>0</v>
      </c>
      <c r="P10" s="2414">
        <f>P11+P12+P13</f>
        <v>0</v>
      </c>
      <c r="Q10" s="1594">
        <f>O10-SUM(R10:AA10)</f>
        <v>0</v>
      </c>
      <c r="R10" s="2415">
        <f>R11+R12+R13</f>
        <v>0</v>
      </c>
      <c r="S10" s="2414">
        <f t="shared" ref="S10:AA10" si="0">S11+S12+S13</f>
        <v>0</v>
      </c>
      <c r="T10" s="2414">
        <f t="shared" si="0"/>
        <v>0</v>
      </c>
      <c r="U10" s="2414">
        <f t="shared" si="0"/>
        <v>0</v>
      </c>
      <c r="V10" s="2414">
        <f t="shared" si="0"/>
        <v>0</v>
      </c>
      <c r="W10" s="2414">
        <f t="shared" si="0"/>
        <v>0</v>
      </c>
      <c r="X10" s="2414">
        <f t="shared" si="0"/>
        <v>0</v>
      </c>
      <c r="Y10" s="2414">
        <f t="shared" si="0"/>
        <v>0</v>
      </c>
      <c r="Z10" s="2414">
        <f t="shared" si="0"/>
        <v>0</v>
      </c>
      <c r="AA10" s="2414">
        <f t="shared" si="0"/>
        <v>0</v>
      </c>
      <c r="AB10" s="3241"/>
      <c r="AC10" s="3241"/>
      <c r="AD10" s="3241"/>
      <c r="AE10" s="3241"/>
      <c r="AF10" s="3241"/>
      <c r="AG10" s="3241"/>
      <c r="AH10" s="3241"/>
      <c r="AI10" s="3241"/>
      <c r="AJ10" s="3241"/>
      <c r="AK10" s="3241"/>
      <c r="AL10" s="3241"/>
      <c r="AM10" s="3241"/>
      <c r="AN10" s="3241"/>
      <c r="AO10" s="3241"/>
    </row>
    <row r="11" spans="1:45" s="1674" customFormat="1" ht="15" x14ac:dyDescent="0.25">
      <c r="A11" s="1585"/>
      <c r="B11" s="1586"/>
      <c r="C11" s="1587"/>
      <c r="D11" s="1537"/>
      <c r="E11" s="1540"/>
      <c r="F11" s="1540" t="s">
        <v>788</v>
      </c>
      <c r="G11" s="1540"/>
      <c r="H11" s="1540"/>
      <c r="I11" s="1540"/>
      <c r="J11" s="1586"/>
      <c r="K11" s="1586"/>
      <c r="L11" s="1586"/>
      <c r="M11" s="1586"/>
      <c r="N11" s="1586"/>
      <c r="O11" s="1586"/>
      <c r="P11" s="1586"/>
      <c r="Q11" s="1594"/>
      <c r="R11" s="2381"/>
      <c r="S11" s="1586"/>
      <c r="T11" s="1586"/>
      <c r="U11" s="1586"/>
      <c r="V11" s="1586"/>
      <c r="W11" s="1586"/>
      <c r="X11" s="1586"/>
      <c r="Y11" s="1586"/>
      <c r="Z11" s="1586"/>
      <c r="AA11" s="1586"/>
      <c r="AB11" s="3241"/>
      <c r="AC11" s="3241"/>
      <c r="AD11" s="3241"/>
      <c r="AE11" s="3241"/>
      <c r="AF11" s="3241"/>
      <c r="AG11" s="3241"/>
      <c r="AH11" s="3241"/>
      <c r="AI11" s="3241"/>
      <c r="AJ11" s="3241"/>
      <c r="AK11" s="3241"/>
      <c r="AL11" s="3241"/>
      <c r="AM11" s="3241"/>
      <c r="AN11" s="3241"/>
      <c r="AO11" s="3241"/>
    </row>
    <row r="12" spans="1:45" s="1674" customFormat="1" ht="15" x14ac:dyDescent="0.25">
      <c r="A12" s="1585"/>
      <c r="B12" s="1586"/>
      <c r="C12" s="1587"/>
      <c r="D12" s="1537"/>
      <c r="E12" s="1540"/>
      <c r="F12" s="1540" t="s">
        <v>789</v>
      </c>
      <c r="G12" s="1540"/>
      <c r="H12" s="1540"/>
      <c r="I12" s="1540"/>
      <c r="J12" s="1586"/>
      <c r="K12" s="1586"/>
      <c r="L12" s="1586"/>
      <c r="M12" s="1586"/>
      <c r="N12" s="1586"/>
      <c r="O12" s="1586"/>
      <c r="P12" s="1586"/>
      <c r="Q12" s="1594"/>
      <c r="R12" s="1587"/>
      <c r="S12" s="1586"/>
      <c r="T12" s="1586"/>
      <c r="U12" s="1586"/>
      <c r="V12" s="1586"/>
      <c r="W12" s="1586"/>
      <c r="X12" s="1586"/>
      <c r="Y12" s="1586"/>
      <c r="Z12" s="1586"/>
      <c r="AA12" s="1586"/>
      <c r="AB12" s="3241"/>
      <c r="AC12" s="3241"/>
      <c r="AD12" s="3241"/>
      <c r="AE12" s="3241"/>
      <c r="AF12" s="3241"/>
      <c r="AG12" s="3241"/>
      <c r="AH12" s="3241"/>
      <c r="AI12" s="3241"/>
      <c r="AJ12" s="3241"/>
      <c r="AK12" s="3241"/>
      <c r="AL12" s="3241"/>
      <c r="AM12" s="3241"/>
      <c r="AN12" s="3241"/>
      <c r="AO12" s="3241"/>
    </row>
    <row r="13" spans="1:45" s="1674" customFormat="1" ht="15" x14ac:dyDescent="0.25">
      <c r="A13" s="1585"/>
      <c r="B13" s="1586"/>
      <c r="C13" s="1587"/>
      <c r="D13" s="1537"/>
      <c r="E13" s="1540"/>
      <c r="F13" s="1540" t="s">
        <v>790</v>
      </c>
      <c r="G13" s="1540"/>
      <c r="H13" s="1540"/>
      <c r="I13" s="1540"/>
      <c r="J13" s="1586"/>
      <c r="K13" s="1704"/>
      <c r="L13" s="1586"/>
      <c r="M13" s="1586"/>
      <c r="N13" s="1586"/>
      <c r="O13" s="1586"/>
      <c r="P13" s="1586"/>
      <c r="Q13" s="1594"/>
      <c r="R13" s="1587"/>
      <c r="S13" s="1586"/>
      <c r="T13" s="1586"/>
      <c r="U13" s="1586"/>
      <c r="V13" s="1586"/>
      <c r="W13" s="1586"/>
      <c r="X13" s="1586"/>
      <c r="Y13" s="1586"/>
      <c r="Z13" s="1586"/>
      <c r="AA13" s="1586"/>
      <c r="AB13" s="3241"/>
      <c r="AC13" s="3241"/>
      <c r="AD13" s="3241"/>
      <c r="AE13" s="3241"/>
      <c r="AF13" s="3241"/>
      <c r="AG13" s="3241"/>
      <c r="AH13" s="3241"/>
      <c r="AI13" s="3241"/>
      <c r="AJ13" s="3241"/>
      <c r="AK13" s="3241"/>
      <c r="AL13" s="3241"/>
      <c r="AM13" s="3241"/>
      <c r="AN13" s="3241"/>
      <c r="AO13" s="3241"/>
    </row>
    <row r="14" spans="1:45" s="1674" customFormat="1" ht="15" x14ac:dyDescent="0.25">
      <c r="A14" s="1585"/>
      <c r="B14" s="1586"/>
      <c r="C14" s="1587"/>
      <c r="D14" s="1537"/>
      <c r="E14" s="1541"/>
      <c r="F14" s="1541"/>
      <c r="G14" s="1541"/>
      <c r="H14" s="1541"/>
      <c r="I14" s="1541"/>
      <c r="J14" s="1592"/>
      <c r="K14" s="1586"/>
      <c r="L14" s="1588"/>
      <c r="M14" s="1588"/>
      <c r="N14" s="1588"/>
      <c r="O14" s="1588"/>
      <c r="P14" s="1588"/>
      <c r="Q14" s="1594"/>
      <c r="R14" s="1593"/>
      <c r="S14" s="1590"/>
      <c r="T14" s="1590"/>
      <c r="U14" s="1590"/>
      <c r="V14" s="1590"/>
      <c r="W14" s="1590"/>
      <c r="X14" s="1590"/>
      <c r="Y14" s="1590"/>
      <c r="Z14" s="1590"/>
      <c r="AA14" s="1590"/>
      <c r="AB14" s="3241"/>
      <c r="AC14" s="3241"/>
      <c r="AD14" s="3241"/>
      <c r="AE14" s="3241"/>
      <c r="AF14" s="3241"/>
      <c r="AG14" s="3241"/>
      <c r="AH14" s="3241"/>
      <c r="AI14" s="3241"/>
      <c r="AJ14" s="3241"/>
      <c r="AK14" s="3241"/>
      <c r="AL14" s="3241"/>
      <c r="AM14" s="3241"/>
      <c r="AN14" s="3241"/>
      <c r="AO14" s="3241"/>
    </row>
    <row r="15" spans="1:45" s="1674" customFormat="1" ht="15" customHeight="1" x14ac:dyDescent="0.25">
      <c r="A15" s="1585"/>
      <c r="B15" s="1586"/>
      <c r="C15" s="1587"/>
      <c r="D15" s="1539" t="s">
        <v>493</v>
      </c>
      <c r="E15" s="1596"/>
      <c r="F15" s="1540"/>
      <c r="G15" s="1540"/>
      <c r="H15" s="1540"/>
      <c r="I15" s="1540"/>
      <c r="J15" s="1586"/>
      <c r="K15" s="1586"/>
      <c r="L15" s="1586">
        <f>L17+L107+L119+L124+L136</f>
        <v>0</v>
      </c>
      <c r="M15" s="1586">
        <f>M17+M107+M119+M124+M136</f>
        <v>0</v>
      </c>
      <c r="N15" s="1586">
        <f>N17+N107+N119+N124+N136</f>
        <v>0</v>
      </c>
      <c r="O15" s="1586">
        <f>O17+O107+O119+O124+O136</f>
        <v>0</v>
      </c>
      <c r="P15" s="1586">
        <f>P17+P107+P119+P124+P136</f>
        <v>0</v>
      </c>
      <c r="Q15" s="1594">
        <f>O15-SUM(R15:AA15)</f>
        <v>0</v>
      </c>
      <c r="R15" s="1587">
        <f t="shared" ref="R15:AA15" si="1">R17+R107+R119+R124+R136</f>
        <v>0</v>
      </c>
      <c r="S15" s="1586">
        <f t="shared" si="1"/>
        <v>0</v>
      </c>
      <c r="T15" s="1586">
        <f t="shared" si="1"/>
        <v>0</v>
      </c>
      <c r="U15" s="1586">
        <f t="shared" si="1"/>
        <v>0</v>
      </c>
      <c r="V15" s="1586">
        <f t="shared" si="1"/>
        <v>0</v>
      </c>
      <c r="W15" s="1586">
        <f t="shared" si="1"/>
        <v>0</v>
      </c>
      <c r="X15" s="1586">
        <f t="shared" si="1"/>
        <v>0</v>
      </c>
      <c r="Y15" s="1586">
        <f t="shared" si="1"/>
        <v>0</v>
      </c>
      <c r="Z15" s="1586">
        <f t="shared" si="1"/>
        <v>0</v>
      </c>
      <c r="AA15" s="1586">
        <f t="shared" si="1"/>
        <v>0</v>
      </c>
      <c r="AB15" s="3241"/>
      <c r="AC15" s="3241"/>
      <c r="AD15" s="3241"/>
      <c r="AE15" s="3241"/>
      <c r="AF15" s="3241"/>
      <c r="AG15" s="3241"/>
      <c r="AH15" s="3241"/>
      <c r="AI15" s="3241"/>
      <c r="AJ15" s="3241"/>
      <c r="AK15" s="3241"/>
      <c r="AL15" s="3241"/>
      <c r="AM15" s="3241"/>
      <c r="AN15" s="3241"/>
      <c r="AO15" s="3241"/>
    </row>
    <row r="16" spans="1:45" s="3240" customFormat="1" ht="15" customHeight="1" x14ac:dyDescent="0.25">
      <c r="A16" s="1585"/>
      <c r="B16" s="1586"/>
      <c r="C16" s="1587"/>
      <c r="D16" s="1537"/>
      <c r="E16" s="1540"/>
      <c r="F16" s="1540"/>
      <c r="G16" s="1540"/>
      <c r="H16" s="1540"/>
      <c r="I16" s="1540"/>
      <c r="J16" s="1586"/>
      <c r="K16" s="1586"/>
      <c r="L16" s="1586"/>
      <c r="M16" s="1586"/>
      <c r="N16" s="1586"/>
      <c r="O16" s="1586"/>
      <c r="P16" s="1586"/>
      <c r="Q16" s="1597"/>
      <c r="R16" s="1587"/>
      <c r="S16" s="1586"/>
      <c r="T16" s="1586"/>
      <c r="U16" s="1586"/>
      <c r="V16" s="1586"/>
      <c r="W16" s="1586"/>
      <c r="X16" s="1586"/>
      <c r="Y16" s="1586"/>
      <c r="Z16" s="1586"/>
      <c r="AA16" s="1586"/>
      <c r="AB16" s="3242"/>
      <c r="AC16" s="3242"/>
      <c r="AD16" s="3242"/>
      <c r="AE16" s="3242"/>
      <c r="AF16" s="3242"/>
      <c r="AG16" s="3242"/>
      <c r="AH16" s="3242"/>
      <c r="AI16" s="3242"/>
      <c r="AJ16" s="3242"/>
      <c r="AK16" s="3242"/>
      <c r="AL16" s="3242"/>
      <c r="AM16" s="3242"/>
      <c r="AN16" s="3242"/>
      <c r="AO16" s="3242"/>
    </row>
    <row r="17" spans="1:41" s="3240" customFormat="1" ht="15" customHeight="1" x14ac:dyDescent="0.25">
      <c r="A17" s="1585"/>
      <c r="B17" s="1586"/>
      <c r="C17" s="1587"/>
      <c r="D17" s="1585"/>
      <c r="E17" s="1540" t="s">
        <v>714</v>
      </c>
      <c r="F17" s="1540" t="s">
        <v>494</v>
      </c>
      <c r="G17" s="1540"/>
      <c r="H17" s="1540"/>
      <c r="I17" s="1540"/>
      <c r="J17" s="1586"/>
      <c r="K17" s="1586"/>
      <c r="L17" s="1586">
        <f>L19+L82+L99</f>
        <v>0</v>
      </c>
      <c r="M17" s="1586">
        <f>M19+M82+M99</f>
        <v>0</v>
      </c>
      <c r="N17" s="1586">
        <f>N19+N82+N99</f>
        <v>0</v>
      </c>
      <c r="O17" s="1586">
        <f>O19+O82+O99</f>
        <v>0</v>
      </c>
      <c r="P17" s="1586">
        <f>P19+P82+P99</f>
        <v>0</v>
      </c>
      <c r="Q17" s="1594">
        <f>O17-SUM(R17:AA17)</f>
        <v>0</v>
      </c>
      <c r="R17" s="1587">
        <f t="shared" ref="R17:AA17" si="2">R19+R82+R99</f>
        <v>0</v>
      </c>
      <c r="S17" s="1586">
        <f t="shared" si="2"/>
        <v>0</v>
      </c>
      <c r="T17" s="1586">
        <f t="shared" si="2"/>
        <v>0</v>
      </c>
      <c r="U17" s="1586">
        <f t="shared" si="2"/>
        <v>0</v>
      </c>
      <c r="V17" s="1586">
        <f t="shared" si="2"/>
        <v>0</v>
      </c>
      <c r="W17" s="1586">
        <f t="shared" si="2"/>
        <v>0</v>
      </c>
      <c r="X17" s="1586">
        <f t="shared" si="2"/>
        <v>0</v>
      </c>
      <c r="Y17" s="1586">
        <f t="shared" si="2"/>
        <v>0</v>
      </c>
      <c r="Z17" s="1586">
        <f t="shared" si="2"/>
        <v>0</v>
      </c>
      <c r="AA17" s="1586">
        <f t="shared" si="2"/>
        <v>0</v>
      </c>
      <c r="AB17" s="3242"/>
      <c r="AC17" s="3242"/>
      <c r="AD17" s="3242"/>
      <c r="AE17" s="3242"/>
      <c r="AF17" s="3242"/>
      <c r="AG17" s="3242"/>
      <c r="AH17" s="3242"/>
      <c r="AI17" s="3242"/>
      <c r="AJ17" s="3242"/>
      <c r="AK17" s="3242"/>
      <c r="AL17" s="3242"/>
      <c r="AM17" s="3242"/>
      <c r="AN17" s="3242"/>
      <c r="AO17" s="3242"/>
    </row>
    <row r="18" spans="1:41" s="3240" customFormat="1" ht="15" customHeight="1" x14ac:dyDescent="0.25">
      <c r="A18" s="1585"/>
      <c r="B18" s="1586"/>
      <c r="C18" s="1587"/>
      <c r="D18" s="1585"/>
      <c r="E18" s="1600"/>
      <c r="F18" s="1540"/>
      <c r="G18" s="1540"/>
      <c r="H18" s="1540"/>
      <c r="I18" s="1540"/>
      <c r="J18" s="1586"/>
      <c r="K18" s="1586"/>
      <c r="L18" s="1586"/>
      <c r="M18" s="1586"/>
      <c r="N18" s="1586"/>
      <c r="O18" s="1586"/>
      <c r="P18" s="1586"/>
      <c r="Q18" s="1597"/>
      <c r="R18" s="1587"/>
      <c r="S18" s="1586"/>
      <c r="T18" s="1586"/>
      <c r="U18" s="1586"/>
      <c r="V18" s="1586"/>
      <c r="W18" s="1586"/>
      <c r="X18" s="1586"/>
      <c r="Y18" s="1586"/>
      <c r="Z18" s="1586"/>
      <c r="AA18" s="1586"/>
      <c r="AB18" s="3242"/>
      <c r="AC18" s="3242"/>
      <c r="AD18" s="3242"/>
      <c r="AE18" s="3242"/>
      <c r="AF18" s="3242"/>
      <c r="AG18" s="3242"/>
      <c r="AH18" s="3242"/>
      <c r="AI18" s="3242"/>
      <c r="AJ18" s="3242"/>
      <c r="AK18" s="3242"/>
      <c r="AL18" s="3242"/>
      <c r="AM18" s="3242"/>
      <c r="AN18" s="3242"/>
      <c r="AO18" s="3242"/>
    </row>
    <row r="19" spans="1:41" s="3240" customFormat="1" ht="15" customHeight="1" x14ac:dyDescent="0.25">
      <c r="A19" s="1585"/>
      <c r="B19" s="1586"/>
      <c r="C19" s="1587"/>
      <c r="D19" s="1585"/>
      <c r="E19" s="1540"/>
      <c r="F19" s="1540" t="s">
        <v>601</v>
      </c>
      <c r="G19" s="1540" t="s">
        <v>495</v>
      </c>
      <c r="H19" s="1540"/>
      <c r="I19" s="1540"/>
      <c r="J19" s="1586"/>
      <c r="K19" s="1586"/>
      <c r="L19" s="1586">
        <f>L21+L42+L46+L73+L75+L77+L79+L80</f>
        <v>0</v>
      </c>
      <c r="M19" s="1586">
        <f>M21+M42+M46+M73+M75+M77+M79+M80</f>
        <v>0</v>
      </c>
      <c r="N19" s="1586">
        <f>N21+N42+N46+N73+N75+N77+N79+N80</f>
        <v>0</v>
      </c>
      <c r="O19" s="1586">
        <f>O21+O42+O46+O73+O75+O77+O79+O80</f>
        <v>0</v>
      </c>
      <c r="P19" s="1586">
        <f>P21+P42+P46+P73+P75+P77+P79+P80</f>
        <v>0</v>
      </c>
      <c r="Q19" s="1594">
        <f>O19-SUM(R19:AA19)</f>
        <v>0</v>
      </c>
      <c r="R19" s="1587">
        <f t="shared" ref="R19:AA19" si="3">R21+R42+R46+R73+R75+R77+R79+R80</f>
        <v>0</v>
      </c>
      <c r="S19" s="1586">
        <f t="shared" si="3"/>
        <v>0</v>
      </c>
      <c r="T19" s="1586">
        <f t="shared" si="3"/>
        <v>0</v>
      </c>
      <c r="U19" s="1586">
        <f t="shared" si="3"/>
        <v>0</v>
      </c>
      <c r="V19" s="1586">
        <f t="shared" si="3"/>
        <v>0</v>
      </c>
      <c r="W19" s="1586">
        <f t="shared" si="3"/>
        <v>0</v>
      </c>
      <c r="X19" s="1586">
        <f t="shared" si="3"/>
        <v>0</v>
      </c>
      <c r="Y19" s="1586">
        <f t="shared" si="3"/>
        <v>0</v>
      </c>
      <c r="Z19" s="1586">
        <f t="shared" si="3"/>
        <v>0</v>
      </c>
      <c r="AA19" s="1586">
        <f t="shared" si="3"/>
        <v>0</v>
      </c>
      <c r="AB19" s="3242"/>
      <c r="AC19" s="3242"/>
      <c r="AD19" s="3242"/>
      <c r="AE19" s="3242"/>
      <c r="AF19" s="3242"/>
      <c r="AG19" s="3242"/>
      <c r="AH19" s="3242"/>
      <c r="AI19" s="3242"/>
      <c r="AJ19" s="3242"/>
      <c r="AK19" s="3242"/>
      <c r="AL19" s="3242"/>
      <c r="AM19" s="3242"/>
      <c r="AN19" s="3242"/>
      <c r="AO19" s="3242"/>
    </row>
    <row r="20" spans="1:41" s="1674" customFormat="1" ht="15" customHeight="1" x14ac:dyDescent="0.25">
      <c r="A20" s="1585"/>
      <c r="B20" s="1586"/>
      <c r="C20" s="1587"/>
      <c r="D20" s="1585"/>
      <c r="E20" s="1540"/>
      <c r="F20" s="1540"/>
      <c r="G20" s="1540"/>
      <c r="H20" s="1540"/>
      <c r="I20" s="1601"/>
      <c r="J20" s="1602"/>
      <c r="K20" s="1602"/>
      <c r="L20" s="1602"/>
      <c r="M20" s="1602"/>
      <c r="N20" s="1602"/>
      <c r="O20" s="1602"/>
      <c r="P20" s="1602"/>
      <c r="Q20" s="1594"/>
      <c r="R20" s="1603"/>
      <c r="S20" s="1602"/>
      <c r="T20" s="1602"/>
      <c r="U20" s="1602"/>
      <c r="V20" s="1602"/>
      <c r="W20" s="1602"/>
      <c r="X20" s="1602"/>
      <c r="Y20" s="1602"/>
      <c r="Z20" s="1602"/>
      <c r="AA20" s="1602"/>
      <c r="AB20" s="3241"/>
      <c r="AC20" s="3241"/>
      <c r="AD20" s="3241"/>
      <c r="AE20" s="3241"/>
      <c r="AF20" s="3241"/>
      <c r="AG20" s="3241"/>
      <c r="AH20" s="3241"/>
      <c r="AI20" s="3241"/>
      <c r="AJ20" s="3241"/>
      <c r="AK20" s="3241"/>
      <c r="AL20" s="3241"/>
      <c r="AM20" s="3241"/>
      <c r="AN20" s="3241"/>
      <c r="AO20" s="3241"/>
    </row>
    <row r="21" spans="1:41" s="1674" customFormat="1" ht="15" customHeight="1" x14ac:dyDescent="0.25">
      <c r="A21" s="1585"/>
      <c r="B21" s="1586"/>
      <c r="C21" s="1587"/>
      <c r="D21" s="1585"/>
      <c r="E21" s="1540"/>
      <c r="F21" s="1540"/>
      <c r="G21" s="1540" t="s">
        <v>496</v>
      </c>
      <c r="H21" s="1601"/>
      <c r="I21" s="1601"/>
      <c r="J21" s="1602"/>
      <c r="K21" s="1586" t="s">
        <v>791</v>
      </c>
      <c r="L21" s="1586">
        <f>L22+L23+L24+L25+L26+L31+L32+L33+L36+L37+L38+L39+L40</f>
        <v>0</v>
      </c>
      <c r="M21" s="1586">
        <f>M22+M23+M24+M25+M26+M31+M32+M33+M36+M37+M38+M39+M40</f>
        <v>0</v>
      </c>
      <c r="N21" s="1586">
        <f>N22+N23+N24+N25+N26+N31+N32+N33+N36+N37+N38+N39+N40</f>
        <v>0</v>
      </c>
      <c r="O21" s="1586">
        <f>O22+O23+O24+O25+O26+O31+O32+O33+O36+O37+O38+O39+O40</f>
        <v>0</v>
      </c>
      <c r="P21" s="1586">
        <f>P22+P23+P24+P25+P26+P31+P32+P33+P36+P37+P38+P39+P40</f>
        <v>0</v>
      </c>
      <c r="Q21" s="1594">
        <f>O21-SUM(R21:AA21)</f>
        <v>0</v>
      </c>
      <c r="R21" s="1587">
        <f>R22+R23+R24+R25+R26+R31+R32+R33+R36+R37+R38+R39+R40</f>
        <v>0</v>
      </c>
      <c r="S21" s="1587">
        <f t="shared" ref="S21:AA21" si="4">S22+S23+S24+S25+S26+S31+S32+S33+S36+S37+S38+S39+S40</f>
        <v>0</v>
      </c>
      <c r="T21" s="1587">
        <f t="shared" si="4"/>
        <v>0</v>
      </c>
      <c r="U21" s="1587">
        <f t="shared" si="4"/>
        <v>0</v>
      </c>
      <c r="V21" s="1587">
        <f t="shared" si="4"/>
        <v>0</v>
      </c>
      <c r="W21" s="1587">
        <f t="shared" si="4"/>
        <v>0</v>
      </c>
      <c r="X21" s="1587">
        <f t="shared" si="4"/>
        <v>0</v>
      </c>
      <c r="Y21" s="1587">
        <f t="shared" si="4"/>
        <v>0</v>
      </c>
      <c r="Z21" s="1587">
        <f t="shared" si="4"/>
        <v>0</v>
      </c>
      <c r="AA21" s="1587">
        <f t="shared" si="4"/>
        <v>0</v>
      </c>
      <c r="AB21" s="3241"/>
      <c r="AC21" s="3241"/>
      <c r="AD21" s="3241"/>
      <c r="AE21" s="3241"/>
      <c r="AF21" s="3241"/>
      <c r="AG21" s="3241"/>
      <c r="AH21" s="3241"/>
      <c r="AI21" s="3241"/>
      <c r="AJ21" s="3241"/>
      <c r="AK21" s="3241"/>
      <c r="AL21" s="3241"/>
      <c r="AM21" s="3241"/>
      <c r="AN21" s="3241"/>
      <c r="AO21" s="3241"/>
    </row>
    <row r="22" spans="1:41" s="1674" customFormat="1" ht="15" customHeight="1" x14ac:dyDescent="0.25">
      <c r="A22" s="1585"/>
      <c r="B22" s="1586"/>
      <c r="C22" s="1587" t="s">
        <v>427</v>
      </c>
      <c r="D22" s="1585"/>
      <c r="E22" s="1540"/>
      <c r="F22" s="1540"/>
      <c r="G22" s="1540"/>
      <c r="H22" s="1601" t="s">
        <v>497</v>
      </c>
      <c r="I22" s="1601"/>
      <c r="J22" s="1602"/>
      <c r="K22" s="1602"/>
      <c r="L22" s="1602"/>
      <c r="M22" s="1602"/>
      <c r="N22" s="1602"/>
      <c r="O22" s="1602"/>
      <c r="P22" s="1602"/>
      <c r="Q22" s="1619"/>
      <c r="R22" s="1603"/>
      <c r="S22" s="1602"/>
      <c r="T22" s="1602"/>
      <c r="U22" s="1602"/>
      <c r="V22" s="1602"/>
      <c r="W22" s="1602"/>
      <c r="X22" s="1602"/>
      <c r="Y22" s="1602"/>
      <c r="Z22" s="1602"/>
      <c r="AA22" s="1602"/>
      <c r="AB22" s="3241"/>
      <c r="AC22" s="3241"/>
      <c r="AD22" s="3241"/>
      <c r="AE22" s="3241"/>
      <c r="AF22" s="3241"/>
      <c r="AG22" s="3241"/>
      <c r="AH22" s="3241"/>
      <c r="AI22" s="3241"/>
      <c r="AJ22" s="3241"/>
      <c r="AK22" s="3241"/>
      <c r="AL22" s="3241"/>
      <c r="AM22" s="3241"/>
      <c r="AN22" s="3241"/>
      <c r="AO22" s="3241"/>
    </row>
    <row r="23" spans="1:41" s="1674" customFormat="1" ht="15" customHeight="1" x14ac:dyDescent="0.25">
      <c r="A23" s="1585"/>
      <c r="B23" s="1586"/>
      <c r="C23" s="1587" t="s">
        <v>427</v>
      </c>
      <c r="D23" s="1585"/>
      <c r="E23" s="1540"/>
      <c r="F23" s="1540"/>
      <c r="G23" s="1540"/>
      <c r="H23" s="1604" t="s">
        <v>498</v>
      </c>
      <c r="I23" s="1604"/>
      <c r="J23" s="1602"/>
      <c r="K23" s="1602"/>
      <c r="L23" s="1602"/>
      <c r="M23" s="1602"/>
      <c r="N23" s="1602"/>
      <c r="O23" s="1602"/>
      <c r="P23" s="1602"/>
      <c r="Q23" s="1589"/>
      <c r="R23" s="1603"/>
      <c r="S23" s="1602"/>
      <c r="T23" s="1602"/>
      <c r="U23" s="1602"/>
      <c r="V23" s="1602"/>
      <c r="W23" s="1602"/>
      <c r="X23" s="1602"/>
      <c r="Y23" s="1602"/>
      <c r="Z23" s="1602"/>
      <c r="AA23" s="1602"/>
      <c r="AB23" s="3241"/>
      <c r="AC23" s="3241"/>
      <c r="AD23" s="3241"/>
      <c r="AE23" s="3241"/>
      <c r="AF23" s="3241"/>
      <c r="AG23" s="3241"/>
      <c r="AH23" s="3241"/>
      <c r="AI23" s="3241"/>
      <c r="AJ23" s="3241"/>
      <c r="AK23" s="3241"/>
      <c r="AL23" s="3241"/>
      <c r="AM23" s="3241"/>
      <c r="AN23" s="3241"/>
      <c r="AO23" s="3241"/>
    </row>
    <row r="24" spans="1:41" s="1674" customFormat="1" ht="15" customHeight="1" x14ac:dyDescent="0.25">
      <c r="A24" s="1585"/>
      <c r="B24" s="1586"/>
      <c r="C24" s="1587" t="s">
        <v>428</v>
      </c>
      <c r="D24" s="1585"/>
      <c r="E24" s="1540"/>
      <c r="F24" s="1540"/>
      <c r="G24" s="1540"/>
      <c r="H24" s="1601" t="s">
        <v>499</v>
      </c>
      <c r="I24" s="1601"/>
      <c r="J24" s="1602"/>
      <c r="K24" s="1602"/>
      <c r="L24" s="1602"/>
      <c r="M24" s="1602"/>
      <c r="N24" s="1602"/>
      <c r="O24" s="1602"/>
      <c r="P24" s="1602"/>
      <c r="Q24" s="1589"/>
      <c r="R24" s="1603"/>
      <c r="S24" s="1602"/>
      <c r="T24" s="1602"/>
      <c r="U24" s="1602"/>
      <c r="V24" s="1602"/>
      <c r="W24" s="1602"/>
      <c r="X24" s="1602"/>
      <c r="Y24" s="1602"/>
      <c r="Z24" s="1602"/>
      <c r="AA24" s="1602"/>
      <c r="AB24" s="3241"/>
      <c r="AC24" s="3241"/>
      <c r="AD24" s="3241"/>
      <c r="AE24" s="3241"/>
      <c r="AF24" s="3241"/>
      <c r="AG24" s="3241"/>
      <c r="AH24" s="3241"/>
      <c r="AI24" s="3241"/>
      <c r="AJ24" s="3241"/>
      <c r="AK24" s="3241"/>
      <c r="AL24" s="3241"/>
      <c r="AM24" s="3241"/>
      <c r="AN24" s="3241"/>
      <c r="AO24" s="3241"/>
    </row>
    <row r="25" spans="1:41" s="1674" customFormat="1" ht="15" customHeight="1" x14ac:dyDescent="0.25">
      <c r="A25" s="1585"/>
      <c r="B25" s="1586"/>
      <c r="C25" s="1587" t="s">
        <v>427</v>
      </c>
      <c r="D25" s="1585"/>
      <c r="E25" s="1540"/>
      <c r="F25" s="1540"/>
      <c r="G25" s="1540"/>
      <c r="H25" s="1601" t="s">
        <v>500</v>
      </c>
      <c r="I25" s="1601"/>
      <c r="J25" s="1602"/>
      <c r="K25" s="1602"/>
      <c r="L25" s="1602"/>
      <c r="M25" s="1602"/>
      <c r="N25" s="1602"/>
      <c r="O25" s="1602"/>
      <c r="P25" s="1602"/>
      <c r="Q25" s="1589"/>
      <c r="R25" s="1603"/>
      <c r="S25" s="1602"/>
      <c r="T25" s="1602"/>
      <c r="U25" s="1602"/>
      <c r="V25" s="1602"/>
      <c r="W25" s="1602"/>
      <c r="X25" s="1602"/>
      <c r="Y25" s="1602"/>
      <c r="Z25" s="1602"/>
      <c r="AA25" s="1602"/>
      <c r="AB25" s="3241"/>
      <c r="AC25" s="3241"/>
      <c r="AD25" s="3241"/>
      <c r="AE25" s="3241"/>
      <c r="AF25" s="3241"/>
      <c r="AG25" s="3241"/>
      <c r="AH25" s="3241"/>
      <c r="AI25" s="3241"/>
      <c r="AJ25" s="3241"/>
      <c r="AK25" s="3241"/>
      <c r="AL25" s="3241"/>
      <c r="AM25" s="3241"/>
      <c r="AN25" s="3241"/>
      <c r="AO25" s="3241"/>
    </row>
    <row r="26" spans="1:41" s="1674" customFormat="1" ht="15" customHeight="1" x14ac:dyDescent="0.25">
      <c r="A26" s="1585"/>
      <c r="B26" s="1586"/>
      <c r="C26" s="1587"/>
      <c r="D26" s="1585"/>
      <c r="E26" s="1540"/>
      <c r="F26" s="1540"/>
      <c r="G26" s="1540"/>
      <c r="H26" s="1601" t="s">
        <v>501</v>
      </c>
      <c r="I26" s="1601"/>
      <c r="J26" s="1602"/>
      <c r="K26" s="1602"/>
      <c r="L26" s="1586">
        <f>L27+L28+L29+L30</f>
        <v>0</v>
      </c>
      <c r="M26" s="1586">
        <f>M27+M28+M29+M30</f>
        <v>0</v>
      </c>
      <c r="N26" s="1586">
        <f>N27+N28+N29+N30</f>
        <v>0</v>
      </c>
      <c r="O26" s="1586">
        <f>O27+O28+O29+O30</f>
        <v>0</v>
      </c>
      <c r="P26" s="1586">
        <f>P27+P28+P29+P30</f>
        <v>0</v>
      </c>
      <c r="Q26" s="1594">
        <f>O26-SUM(R26:AA26)</f>
        <v>0</v>
      </c>
      <c r="R26" s="1587">
        <f t="shared" ref="R26:AA26" si="5">R27+R28+R29+R30</f>
        <v>0</v>
      </c>
      <c r="S26" s="1586">
        <f t="shared" si="5"/>
        <v>0</v>
      </c>
      <c r="T26" s="1586">
        <f t="shared" si="5"/>
        <v>0</v>
      </c>
      <c r="U26" s="1586">
        <f t="shared" si="5"/>
        <v>0</v>
      </c>
      <c r="V26" s="1586">
        <f t="shared" si="5"/>
        <v>0</v>
      </c>
      <c r="W26" s="1586">
        <f t="shared" si="5"/>
        <v>0</v>
      </c>
      <c r="X26" s="1586">
        <f t="shared" si="5"/>
        <v>0</v>
      </c>
      <c r="Y26" s="1586">
        <f t="shared" si="5"/>
        <v>0</v>
      </c>
      <c r="Z26" s="1586">
        <f t="shared" si="5"/>
        <v>0</v>
      </c>
      <c r="AA26" s="1586">
        <f t="shared" si="5"/>
        <v>0</v>
      </c>
      <c r="AB26" s="3241"/>
      <c r="AC26" s="3241"/>
      <c r="AD26" s="3241"/>
      <c r="AE26" s="3241"/>
      <c r="AF26" s="3241"/>
      <c r="AG26" s="3241"/>
      <c r="AH26" s="3241"/>
      <c r="AI26" s="3241"/>
      <c r="AJ26" s="3241"/>
      <c r="AK26" s="3241"/>
      <c r="AL26" s="3241"/>
      <c r="AM26" s="3241"/>
      <c r="AN26" s="3241"/>
      <c r="AO26" s="3241"/>
    </row>
    <row r="27" spans="1:41" s="1674" customFormat="1" ht="15" customHeight="1" x14ac:dyDescent="0.25">
      <c r="A27" s="1585"/>
      <c r="B27" s="1586"/>
      <c r="C27" s="1587" t="s">
        <v>427</v>
      </c>
      <c r="D27" s="1585"/>
      <c r="E27" s="1540"/>
      <c r="F27" s="1540"/>
      <c r="G27" s="1540"/>
      <c r="H27" s="1601"/>
      <c r="I27" s="1601" t="s">
        <v>502</v>
      </c>
      <c r="J27" s="1602"/>
      <c r="K27" s="1602"/>
      <c r="L27" s="1602"/>
      <c r="M27" s="1602"/>
      <c r="N27" s="1602"/>
      <c r="O27" s="1602"/>
      <c r="P27" s="1602"/>
      <c r="Q27" s="1589"/>
      <c r="R27" s="1603"/>
      <c r="S27" s="1602"/>
      <c r="T27" s="1602"/>
      <c r="U27" s="1602"/>
      <c r="V27" s="1602"/>
      <c r="W27" s="1602"/>
      <c r="X27" s="1602"/>
      <c r="Y27" s="1602"/>
      <c r="Z27" s="1602"/>
      <c r="AA27" s="1602"/>
      <c r="AB27" s="3241"/>
      <c r="AC27" s="3241"/>
      <c r="AD27" s="3241"/>
      <c r="AE27" s="3241"/>
      <c r="AF27" s="3241"/>
      <c r="AG27" s="3241"/>
      <c r="AH27" s="3241"/>
      <c r="AI27" s="3241"/>
      <c r="AJ27" s="3241"/>
      <c r="AK27" s="3241"/>
      <c r="AL27" s="3241"/>
      <c r="AM27" s="3241"/>
      <c r="AN27" s="3241"/>
      <c r="AO27" s="3241"/>
    </row>
    <row r="28" spans="1:41" s="1674" customFormat="1" ht="15" customHeight="1" x14ac:dyDescent="0.25">
      <c r="A28" s="1585"/>
      <c r="B28" s="1586"/>
      <c r="C28" s="1587" t="s">
        <v>427</v>
      </c>
      <c r="D28" s="1585"/>
      <c r="E28" s="1540"/>
      <c r="F28" s="1540"/>
      <c r="G28" s="1540"/>
      <c r="H28" s="1601"/>
      <c r="I28" s="1601" t="s">
        <v>503</v>
      </c>
      <c r="J28" s="1602"/>
      <c r="K28" s="1602"/>
      <c r="L28" s="1602"/>
      <c r="M28" s="1602"/>
      <c r="N28" s="1602"/>
      <c r="O28" s="1602"/>
      <c r="P28" s="1602"/>
      <c r="Q28" s="1589"/>
      <c r="R28" s="1603"/>
      <c r="S28" s="1602"/>
      <c r="T28" s="1602"/>
      <c r="U28" s="1602"/>
      <c r="V28" s="1602"/>
      <c r="W28" s="1602"/>
      <c r="X28" s="1602"/>
      <c r="Y28" s="1602"/>
      <c r="Z28" s="1602"/>
      <c r="AA28" s="1602"/>
      <c r="AB28" s="3241"/>
      <c r="AC28" s="3241"/>
      <c r="AD28" s="3241"/>
      <c r="AE28" s="3241"/>
      <c r="AF28" s="3241"/>
      <c r="AG28" s="3241"/>
      <c r="AH28" s="3241"/>
      <c r="AI28" s="3241"/>
      <c r="AJ28" s="3241"/>
      <c r="AK28" s="3241"/>
      <c r="AL28" s="3241"/>
      <c r="AM28" s="3241"/>
      <c r="AN28" s="3241"/>
      <c r="AO28" s="3241"/>
    </row>
    <row r="29" spans="1:41" s="1674" customFormat="1" ht="15" customHeight="1" x14ac:dyDescent="0.25">
      <c r="A29" s="1585"/>
      <c r="B29" s="1586"/>
      <c r="C29" s="1587" t="s">
        <v>428</v>
      </c>
      <c r="D29" s="1585"/>
      <c r="E29" s="1540"/>
      <c r="F29" s="1540"/>
      <c r="G29" s="1540"/>
      <c r="H29" s="1601"/>
      <c r="I29" s="1601" t="s">
        <v>48</v>
      </c>
      <c r="J29" s="1602"/>
      <c r="K29" s="1602"/>
      <c r="L29" s="1602"/>
      <c r="M29" s="1602"/>
      <c r="N29" s="1602"/>
      <c r="O29" s="1602"/>
      <c r="P29" s="1602"/>
      <c r="Q29" s="1589"/>
      <c r="R29" s="1603"/>
      <c r="S29" s="1602"/>
      <c r="T29" s="1602"/>
      <c r="U29" s="1602"/>
      <c r="V29" s="1602"/>
      <c r="W29" s="1602"/>
      <c r="X29" s="1602"/>
      <c r="Y29" s="1602"/>
      <c r="Z29" s="1602"/>
      <c r="AA29" s="1602"/>
      <c r="AB29" s="3241"/>
      <c r="AC29" s="3241"/>
      <c r="AD29" s="3241"/>
      <c r="AE29" s="3241"/>
      <c r="AF29" s="3241"/>
      <c r="AG29" s="3241"/>
      <c r="AH29" s="3241"/>
      <c r="AI29" s="3241"/>
      <c r="AJ29" s="3241"/>
      <c r="AK29" s="3241"/>
      <c r="AL29" s="3241"/>
      <c r="AM29" s="3241"/>
      <c r="AN29" s="3241"/>
      <c r="AO29" s="3241"/>
    </row>
    <row r="30" spans="1:41" s="1674" customFormat="1" ht="15" customHeight="1" x14ac:dyDescent="0.25">
      <c r="A30" s="1585"/>
      <c r="B30" s="1586"/>
      <c r="C30" s="1587" t="s">
        <v>427</v>
      </c>
      <c r="D30" s="1585"/>
      <c r="E30" s="1540"/>
      <c r="F30" s="1540"/>
      <c r="G30" s="1540"/>
      <c r="H30" s="1601"/>
      <c r="I30" s="1601" t="s">
        <v>504</v>
      </c>
      <c r="J30" s="1602"/>
      <c r="K30" s="1602"/>
      <c r="L30" s="1602"/>
      <c r="M30" s="1602"/>
      <c r="N30" s="1602"/>
      <c r="O30" s="1602"/>
      <c r="P30" s="1602"/>
      <c r="Q30" s="1589"/>
      <c r="R30" s="1603"/>
      <c r="S30" s="1602"/>
      <c r="T30" s="1602"/>
      <c r="U30" s="1602"/>
      <c r="V30" s="1602"/>
      <c r="W30" s="1602"/>
      <c r="X30" s="1602"/>
      <c r="Y30" s="1602"/>
      <c r="Z30" s="1602"/>
      <c r="AA30" s="1602"/>
      <c r="AB30" s="3241"/>
      <c r="AC30" s="3241"/>
      <c r="AD30" s="3241"/>
      <c r="AE30" s="3241"/>
      <c r="AF30" s="3241"/>
      <c r="AG30" s="3241"/>
      <c r="AH30" s="3241"/>
      <c r="AI30" s="3241"/>
      <c r="AJ30" s="3241"/>
      <c r="AK30" s="3241"/>
      <c r="AL30" s="3241"/>
      <c r="AM30" s="3241"/>
      <c r="AN30" s="3241"/>
      <c r="AO30" s="3241"/>
    </row>
    <row r="31" spans="1:41" s="1674" customFormat="1" ht="15" customHeight="1" x14ac:dyDescent="0.25">
      <c r="A31" s="1585"/>
      <c r="B31" s="1586"/>
      <c r="C31" s="1587" t="s">
        <v>427</v>
      </c>
      <c r="D31" s="1585"/>
      <c r="E31" s="1540"/>
      <c r="F31" s="1540"/>
      <c r="G31" s="1540"/>
      <c r="H31" s="1601" t="s">
        <v>505</v>
      </c>
      <c r="I31" s="1601"/>
      <c r="J31" s="1602"/>
      <c r="K31" s="1602"/>
      <c r="L31" s="1602"/>
      <c r="M31" s="1602"/>
      <c r="N31" s="1602"/>
      <c r="O31" s="1602"/>
      <c r="P31" s="1602"/>
      <c r="Q31" s="1589"/>
      <c r="R31" s="1603"/>
      <c r="S31" s="1602"/>
      <c r="T31" s="1602"/>
      <c r="U31" s="1602"/>
      <c r="V31" s="1602"/>
      <c r="W31" s="1602"/>
      <c r="X31" s="1602"/>
      <c r="Y31" s="1602"/>
      <c r="Z31" s="1602"/>
      <c r="AA31" s="1602"/>
      <c r="AB31" s="3241"/>
      <c r="AC31" s="3241"/>
      <c r="AD31" s="3241"/>
      <c r="AE31" s="3241"/>
      <c r="AF31" s="3241"/>
      <c r="AG31" s="3241"/>
      <c r="AH31" s="3241"/>
      <c r="AI31" s="3241"/>
      <c r="AJ31" s="3241"/>
      <c r="AK31" s="3241"/>
      <c r="AL31" s="3241"/>
      <c r="AM31" s="3241"/>
      <c r="AN31" s="3241"/>
      <c r="AO31" s="3241"/>
    </row>
    <row r="32" spans="1:41" s="1674" customFormat="1" ht="15" customHeight="1" x14ac:dyDescent="0.25">
      <c r="A32" s="1585"/>
      <c r="B32" s="1586"/>
      <c r="C32" s="1587" t="s">
        <v>427</v>
      </c>
      <c r="D32" s="1585"/>
      <c r="E32" s="1540"/>
      <c r="F32" s="1540"/>
      <c r="G32" s="1540"/>
      <c r="H32" s="1601" t="s">
        <v>506</v>
      </c>
      <c r="I32" s="1601"/>
      <c r="J32" s="1602"/>
      <c r="K32" s="1602"/>
      <c r="L32" s="1602"/>
      <c r="M32" s="1602"/>
      <c r="N32" s="1602"/>
      <c r="O32" s="1602"/>
      <c r="P32" s="1602"/>
      <c r="Q32" s="1589"/>
      <c r="R32" s="1603"/>
      <c r="S32" s="1602"/>
      <c r="T32" s="1602"/>
      <c r="U32" s="1602"/>
      <c r="V32" s="1602"/>
      <c r="W32" s="1602"/>
      <c r="X32" s="1602"/>
      <c r="Y32" s="1602"/>
      <c r="Z32" s="1602"/>
      <c r="AA32" s="1602"/>
      <c r="AB32" s="3241"/>
      <c r="AC32" s="3241"/>
      <c r="AD32" s="3241"/>
      <c r="AE32" s="3241"/>
      <c r="AF32" s="3241"/>
      <c r="AG32" s="3241"/>
      <c r="AH32" s="3241"/>
      <c r="AI32" s="3241"/>
      <c r="AJ32" s="3241"/>
      <c r="AK32" s="3241"/>
      <c r="AL32" s="3241"/>
      <c r="AM32" s="3241"/>
      <c r="AN32" s="3241"/>
      <c r="AO32" s="3241"/>
    </row>
    <row r="33" spans="1:41" s="1674" customFormat="1" ht="15" customHeight="1" x14ac:dyDescent="0.25">
      <c r="A33" s="1585"/>
      <c r="B33" s="1586"/>
      <c r="C33" s="1587"/>
      <c r="D33" s="1585"/>
      <c r="E33" s="1540"/>
      <c r="F33" s="1540"/>
      <c r="G33" s="1540"/>
      <c r="H33" s="1601" t="s">
        <v>507</v>
      </c>
      <c r="I33" s="1601"/>
      <c r="J33" s="1602"/>
      <c r="K33" s="1602"/>
      <c r="L33" s="1586">
        <f>L34+L35</f>
        <v>0</v>
      </c>
      <c r="M33" s="1586">
        <f>M34+M35</f>
        <v>0</v>
      </c>
      <c r="N33" s="1586">
        <f>N34+N35</f>
        <v>0</v>
      </c>
      <c r="O33" s="1586">
        <f>O34+O35</f>
        <v>0</v>
      </c>
      <c r="P33" s="1586">
        <f>P34+P35</f>
        <v>0</v>
      </c>
      <c r="Q33" s="1594">
        <f>O33-SUM(R33:AA33)</f>
        <v>0</v>
      </c>
      <c r="R33" s="1587">
        <f t="shared" ref="R33:AA33" si="6">R34+R35</f>
        <v>0</v>
      </c>
      <c r="S33" s="1586">
        <f t="shared" si="6"/>
        <v>0</v>
      </c>
      <c r="T33" s="1586">
        <f t="shared" si="6"/>
        <v>0</v>
      </c>
      <c r="U33" s="1586">
        <f t="shared" si="6"/>
        <v>0</v>
      </c>
      <c r="V33" s="1586">
        <f t="shared" si="6"/>
        <v>0</v>
      </c>
      <c r="W33" s="1586">
        <f t="shared" si="6"/>
        <v>0</v>
      </c>
      <c r="X33" s="1586">
        <f t="shared" si="6"/>
        <v>0</v>
      </c>
      <c r="Y33" s="1586">
        <f t="shared" si="6"/>
        <v>0</v>
      </c>
      <c r="Z33" s="1586">
        <f t="shared" si="6"/>
        <v>0</v>
      </c>
      <c r="AA33" s="1586">
        <f t="shared" si="6"/>
        <v>0</v>
      </c>
      <c r="AB33" s="3241"/>
      <c r="AC33" s="3241"/>
      <c r="AD33" s="3241"/>
      <c r="AE33" s="3241"/>
      <c r="AF33" s="3241"/>
      <c r="AG33" s="3241"/>
      <c r="AH33" s="3241"/>
      <c r="AI33" s="3241"/>
      <c r="AJ33" s="3241"/>
      <c r="AK33" s="3241"/>
      <c r="AL33" s="3241"/>
      <c r="AM33" s="3241"/>
      <c r="AN33" s="3241"/>
      <c r="AO33" s="3241"/>
    </row>
    <row r="34" spans="1:41" s="1674" customFormat="1" ht="15" customHeight="1" x14ac:dyDescent="0.25">
      <c r="A34" s="1585"/>
      <c r="B34" s="1586"/>
      <c r="C34" s="1587" t="s">
        <v>427</v>
      </c>
      <c r="D34" s="1585"/>
      <c r="E34" s="1540"/>
      <c r="F34" s="1540"/>
      <c r="G34" s="1540"/>
      <c r="H34" s="1601"/>
      <c r="I34" s="1601" t="s">
        <v>508</v>
      </c>
      <c r="J34" s="1602"/>
      <c r="K34" s="1602"/>
      <c r="L34" s="1602"/>
      <c r="M34" s="1602"/>
      <c r="N34" s="1602"/>
      <c r="O34" s="1602"/>
      <c r="P34" s="1602"/>
      <c r="Q34" s="1589"/>
      <c r="R34" s="1603"/>
      <c r="S34" s="1602"/>
      <c r="T34" s="1602"/>
      <c r="U34" s="1602"/>
      <c r="V34" s="1602"/>
      <c r="W34" s="1602"/>
      <c r="X34" s="1602"/>
      <c r="Y34" s="1602"/>
      <c r="Z34" s="1602"/>
      <c r="AA34" s="1602"/>
      <c r="AB34" s="3241"/>
      <c r="AC34" s="3241"/>
      <c r="AD34" s="3241"/>
      <c r="AE34" s="3241"/>
      <c r="AF34" s="3241"/>
      <c r="AG34" s="3241"/>
      <c r="AH34" s="3241"/>
      <c r="AI34" s="3241"/>
      <c r="AJ34" s="3241"/>
      <c r="AK34" s="3241"/>
      <c r="AL34" s="3241"/>
      <c r="AM34" s="3241"/>
      <c r="AN34" s="3241"/>
      <c r="AO34" s="3241"/>
    </row>
    <row r="35" spans="1:41" s="1674" customFormat="1" ht="15" customHeight="1" x14ac:dyDescent="0.25">
      <c r="A35" s="1585"/>
      <c r="B35" s="1586"/>
      <c r="C35" s="1587" t="s">
        <v>427</v>
      </c>
      <c r="D35" s="1585"/>
      <c r="E35" s="1540"/>
      <c r="F35" s="1540"/>
      <c r="G35" s="1540"/>
      <c r="H35" s="1601"/>
      <c r="I35" s="1601" t="s">
        <v>509</v>
      </c>
      <c r="J35" s="1602"/>
      <c r="K35" s="1602"/>
      <c r="L35" s="1602"/>
      <c r="M35" s="1602"/>
      <c r="N35" s="1602"/>
      <c r="O35" s="1602"/>
      <c r="P35" s="1602"/>
      <c r="Q35" s="1589"/>
      <c r="R35" s="1603"/>
      <c r="S35" s="1602"/>
      <c r="T35" s="1602"/>
      <c r="U35" s="1602"/>
      <c r="V35" s="1602"/>
      <c r="W35" s="1602"/>
      <c r="X35" s="1602"/>
      <c r="Y35" s="1602"/>
      <c r="Z35" s="1602"/>
      <c r="AA35" s="1602"/>
      <c r="AB35" s="3241"/>
      <c r="AC35" s="3241"/>
      <c r="AD35" s="3241"/>
      <c r="AE35" s="3241"/>
      <c r="AF35" s="3241"/>
      <c r="AG35" s="3241"/>
      <c r="AH35" s="3241"/>
      <c r="AI35" s="3241"/>
      <c r="AJ35" s="3241"/>
      <c r="AK35" s="3241"/>
      <c r="AL35" s="3241"/>
      <c r="AM35" s="3241"/>
      <c r="AN35" s="3241"/>
      <c r="AO35" s="3241"/>
    </row>
    <row r="36" spans="1:41" s="1674" customFormat="1" ht="15" customHeight="1" x14ac:dyDescent="0.25">
      <c r="A36" s="1585"/>
      <c r="B36" s="1586"/>
      <c r="C36" s="1587" t="s">
        <v>428</v>
      </c>
      <c r="D36" s="1585"/>
      <c r="E36" s="1540"/>
      <c r="F36" s="1540"/>
      <c r="G36" s="1540"/>
      <c r="H36" s="1601" t="s">
        <v>510</v>
      </c>
      <c r="I36" s="1601"/>
      <c r="J36" s="1602"/>
      <c r="K36" s="1602"/>
      <c r="L36" s="1602"/>
      <c r="M36" s="1602"/>
      <c r="N36" s="1602"/>
      <c r="O36" s="1602"/>
      <c r="P36" s="1602"/>
      <c r="Q36" s="1589"/>
      <c r="R36" s="1603"/>
      <c r="S36" s="1602"/>
      <c r="T36" s="1602"/>
      <c r="U36" s="1602"/>
      <c r="V36" s="1602"/>
      <c r="W36" s="1602"/>
      <c r="X36" s="1602"/>
      <c r="Y36" s="1602"/>
      <c r="Z36" s="1602"/>
      <c r="AA36" s="1602"/>
      <c r="AB36" s="3241"/>
      <c r="AC36" s="3241"/>
      <c r="AD36" s="3241"/>
      <c r="AE36" s="3241"/>
      <c r="AF36" s="3241"/>
      <c r="AG36" s="3241"/>
      <c r="AH36" s="3241"/>
      <c r="AI36" s="3241"/>
      <c r="AJ36" s="3241"/>
      <c r="AK36" s="3241"/>
      <c r="AL36" s="3241"/>
      <c r="AM36" s="3241"/>
      <c r="AN36" s="3241"/>
      <c r="AO36" s="3241"/>
    </row>
    <row r="37" spans="1:41" s="1674" customFormat="1" ht="15" customHeight="1" x14ac:dyDescent="0.25">
      <c r="A37" s="1585"/>
      <c r="B37" s="1586"/>
      <c r="C37" s="1587" t="s">
        <v>428</v>
      </c>
      <c r="D37" s="1585"/>
      <c r="E37" s="1540"/>
      <c r="F37" s="1540"/>
      <c r="G37" s="1540"/>
      <c r="H37" s="1601" t="s">
        <v>511</v>
      </c>
      <c r="I37" s="1601"/>
      <c r="J37" s="1602"/>
      <c r="K37" s="1602"/>
      <c r="L37" s="1602"/>
      <c r="M37" s="1602"/>
      <c r="N37" s="1602"/>
      <c r="O37" s="1602"/>
      <c r="P37" s="1602"/>
      <c r="Q37" s="1589"/>
      <c r="R37" s="1603"/>
      <c r="S37" s="1602"/>
      <c r="T37" s="1602"/>
      <c r="U37" s="1602"/>
      <c r="V37" s="1602"/>
      <c r="W37" s="1602"/>
      <c r="X37" s="1602"/>
      <c r="Y37" s="1602"/>
      <c r="Z37" s="1602"/>
      <c r="AA37" s="1602"/>
      <c r="AB37" s="3241"/>
      <c r="AC37" s="3241"/>
      <c r="AD37" s="3241"/>
      <c r="AE37" s="3241"/>
      <c r="AF37" s="3241"/>
      <c r="AG37" s="3241"/>
      <c r="AH37" s="3241"/>
      <c r="AI37" s="3241"/>
      <c r="AJ37" s="3241"/>
      <c r="AK37" s="3241"/>
      <c r="AL37" s="3241"/>
      <c r="AM37" s="3241"/>
      <c r="AN37" s="3241"/>
      <c r="AO37" s="3241"/>
    </row>
    <row r="38" spans="1:41" s="1674" customFormat="1" ht="15" customHeight="1" x14ac:dyDescent="0.25">
      <c r="A38" s="1585"/>
      <c r="B38" s="1586"/>
      <c r="C38" s="1587" t="s">
        <v>428</v>
      </c>
      <c r="D38" s="1585"/>
      <c r="E38" s="1540"/>
      <c r="F38" s="1540"/>
      <c r="G38" s="1540"/>
      <c r="H38" s="1601" t="s">
        <v>512</v>
      </c>
      <c r="I38" s="1601"/>
      <c r="J38" s="1602"/>
      <c r="K38" s="1602"/>
      <c r="L38" s="1602"/>
      <c r="M38" s="1602"/>
      <c r="N38" s="1602"/>
      <c r="O38" s="1602"/>
      <c r="P38" s="1602"/>
      <c r="Q38" s="1589"/>
      <c r="R38" s="1603"/>
      <c r="S38" s="1602"/>
      <c r="T38" s="1602"/>
      <c r="U38" s="1602"/>
      <c r="V38" s="1602"/>
      <c r="W38" s="1602"/>
      <c r="X38" s="1602"/>
      <c r="Y38" s="1602"/>
      <c r="Z38" s="1602"/>
      <c r="AA38" s="1602"/>
      <c r="AB38" s="3241"/>
      <c r="AC38" s="3241"/>
      <c r="AD38" s="3241"/>
      <c r="AE38" s="3241"/>
      <c r="AF38" s="3241"/>
      <c r="AG38" s="3241"/>
      <c r="AH38" s="3241"/>
      <c r="AI38" s="3241"/>
      <c r="AJ38" s="3241"/>
      <c r="AK38" s="3241"/>
      <c r="AL38" s="3241"/>
      <c r="AM38" s="3241"/>
      <c r="AN38" s="3241"/>
      <c r="AO38" s="3241"/>
    </row>
    <row r="39" spans="1:41" s="1674" customFormat="1" ht="15" customHeight="1" x14ac:dyDescent="0.25">
      <c r="A39" s="1585"/>
      <c r="B39" s="1586"/>
      <c r="C39" s="1587" t="s">
        <v>428</v>
      </c>
      <c r="D39" s="1585"/>
      <c r="E39" s="1540"/>
      <c r="F39" s="1540"/>
      <c r="G39" s="1540"/>
      <c r="H39" s="1601" t="s">
        <v>513</v>
      </c>
      <c r="I39" s="1601"/>
      <c r="J39" s="1602"/>
      <c r="K39" s="1602"/>
      <c r="L39" s="1602"/>
      <c r="M39" s="1602"/>
      <c r="N39" s="1602"/>
      <c r="O39" s="1602"/>
      <c r="P39" s="1602"/>
      <c r="Q39" s="1589"/>
      <c r="R39" s="1603"/>
      <c r="S39" s="1602"/>
      <c r="T39" s="1602"/>
      <c r="U39" s="1602"/>
      <c r="V39" s="1602"/>
      <c r="W39" s="1602"/>
      <c r="X39" s="1602"/>
      <c r="Y39" s="1602"/>
      <c r="Z39" s="1602"/>
      <c r="AA39" s="1602"/>
      <c r="AB39" s="3241"/>
      <c r="AC39" s="3241"/>
      <c r="AD39" s="3241"/>
      <c r="AE39" s="3241"/>
      <c r="AF39" s="3241"/>
      <c r="AG39" s="3241"/>
      <c r="AH39" s="3241"/>
      <c r="AI39" s="3241"/>
      <c r="AJ39" s="3241"/>
      <c r="AK39" s="3241"/>
      <c r="AL39" s="3241"/>
      <c r="AM39" s="3241"/>
      <c r="AN39" s="3241"/>
      <c r="AO39" s="3241"/>
    </row>
    <row r="40" spans="1:41" s="1674" customFormat="1" ht="15" customHeight="1" x14ac:dyDescent="0.25">
      <c r="A40" s="1585"/>
      <c r="B40" s="1736"/>
      <c r="C40" s="1587" t="s">
        <v>428</v>
      </c>
      <c r="D40" s="1585"/>
      <c r="E40" s="1734"/>
      <c r="F40" s="1734"/>
      <c r="G40" s="1734"/>
      <c r="H40" s="1735" t="s">
        <v>1424</v>
      </c>
      <c r="I40" s="1735"/>
      <c r="J40" s="1737"/>
      <c r="K40" s="1737"/>
      <c r="L40" s="1737"/>
      <c r="M40" s="1737"/>
      <c r="N40" s="1737"/>
      <c r="O40" s="1737"/>
      <c r="P40" s="1737"/>
      <c r="Q40" s="1589"/>
      <c r="R40" s="1603"/>
      <c r="S40" s="1737"/>
      <c r="T40" s="1737"/>
      <c r="U40" s="1737"/>
      <c r="V40" s="1737"/>
      <c r="W40" s="1737"/>
      <c r="X40" s="1737"/>
      <c r="Y40" s="1737"/>
      <c r="Z40" s="1737"/>
      <c r="AA40" s="1737"/>
      <c r="AB40" s="3241"/>
      <c r="AC40" s="3241"/>
      <c r="AD40" s="3241"/>
      <c r="AE40" s="3241"/>
      <c r="AF40" s="3241"/>
      <c r="AG40" s="3241"/>
      <c r="AH40" s="3241"/>
      <c r="AI40" s="3241"/>
      <c r="AJ40" s="3241"/>
      <c r="AK40" s="3241"/>
      <c r="AL40" s="3241"/>
      <c r="AM40" s="3241"/>
      <c r="AN40" s="3241"/>
      <c r="AO40" s="3241"/>
    </row>
    <row r="41" spans="1:41" s="1674" customFormat="1" ht="15" customHeight="1" x14ac:dyDescent="0.25">
      <c r="A41" s="1585"/>
      <c r="B41" s="1586"/>
      <c r="C41" s="1587"/>
      <c r="D41" s="1585"/>
      <c r="E41" s="1540"/>
      <c r="F41" s="1540"/>
      <c r="G41" s="1540"/>
      <c r="H41" s="1601"/>
      <c r="I41" s="1601"/>
      <c r="J41" s="1602"/>
      <c r="K41" s="1602"/>
      <c r="L41" s="1602"/>
      <c r="M41" s="1602"/>
      <c r="N41" s="1602"/>
      <c r="O41" s="1602"/>
      <c r="P41" s="1602"/>
      <c r="Q41" s="1589"/>
      <c r="R41" s="1603"/>
      <c r="S41" s="1602"/>
      <c r="T41" s="1602"/>
      <c r="U41" s="1602"/>
      <c r="V41" s="1602"/>
      <c r="W41" s="1602"/>
      <c r="X41" s="1602"/>
      <c r="Y41" s="1602"/>
      <c r="Z41" s="1602"/>
      <c r="AA41" s="1602"/>
      <c r="AB41" s="3241"/>
      <c r="AC41" s="3241"/>
      <c r="AD41" s="3241"/>
      <c r="AE41" s="3241"/>
      <c r="AF41" s="3241"/>
      <c r="AG41" s="3241"/>
      <c r="AH41" s="3241"/>
      <c r="AI41" s="3241"/>
      <c r="AJ41" s="3241"/>
      <c r="AK41" s="3241"/>
      <c r="AL41" s="3241"/>
      <c r="AM41" s="3241"/>
      <c r="AN41" s="3241"/>
      <c r="AO41" s="3241"/>
    </row>
    <row r="42" spans="1:41" s="1674" customFormat="1" ht="15" customHeight="1" x14ac:dyDescent="0.25">
      <c r="A42" s="1585"/>
      <c r="B42" s="1586"/>
      <c r="C42" s="1587"/>
      <c r="D42" s="1585"/>
      <c r="E42" s="1540"/>
      <c r="F42" s="1540"/>
      <c r="G42" s="1540" t="s">
        <v>514</v>
      </c>
      <c r="H42" s="1540"/>
      <c r="I42" s="1540"/>
      <c r="J42" s="1586"/>
      <c r="K42" s="1586" t="s">
        <v>56</v>
      </c>
      <c r="L42" s="1586">
        <f>L43+L44</f>
        <v>0</v>
      </c>
      <c r="M42" s="1586">
        <f>M43+M44</f>
        <v>0</v>
      </c>
      <c r="N42" s="1586">
        <f>N43+N44</f>
        <v>0</v>
      </c>
      <c r="O42" s="1586">
        <f>O43+O44</f>
        <v>0</v>
      </c>
      <c r="P42" s="1586">
        <f>P43+P44</f>
        <v>0</v>
      </c>
      <c r="Q42" s="1594">
        <f>O42-SUM(R42:AA42)</f>
        <v>0</v>
      </c>
      <c r="R42" s="1587">
        <f t="shared" ref="R42:AA42" si="7">R43+R44</f>
        <v>0</v>
      </c>
      <c r="S42" s="1586">
        <f t="shared" si="7"/>
        <v>0</v>
      </c>
      <c r="T42" s="1586">
        <f t="shared" si="7"/>
        <v>0</v>
      </c>
      <c r="U42" s="1586">
        <f t="shared" si="7"/>
        <v>0</v>
      </c>
      <c r="V42" s="1586">
        <f t="shared" si="7"/>
        <v>0</v>
      </c>
      <c r="W42" s="1586">
        <f t="shared" si="7"/>
        <v>0</v>
      </c>
      <c r="X42" s="1586">
        <f t="shared" si="7"/>
        <v>0</v>
      </c>
      <c r="Y42" s="1586">
        <f t="shared" si="7"/>
        <v>0</v>
      </c>
      <c r="Z42" s="1586">
        <f t="shared" si="7"/>
        <v>0</v>
      </c>
      <c r="AA42" s="1586">
        <f t="shared" si="7"/>
        <v>0</v>
      </c>
      <c r="AB42" s="3241"/>
      <c r="AC42" s="3241"/>
      <c r="AD42" s="3241"/>
      <c r="AE42" s="3241"/>
      <c r="AF42" s="3241"/>
      <c r="AG42" s="3241"/>
      <c r="AH42" s="3241"/>
      <c r="AI42" s="3241"/>
      <c r="AJ42" s="3241"/>
      <c r="AK42" s="3241"/>
      <c r="AL42" s="3241"/>
      <c r="AM42" s="3241"/>
      <c r="AN42" s="3241"/>
      <c r="AO42" s="3241"/>
    </row>
    <row r="43" spans="1:41" s="1674" customFormat="1" ht="15" customHeight="1" x14ac:dyDescent="0.25">
      <c r="A43" s="1585"/>
      <c r="B43" s="1586"/>
      <c r="C43" s="1587" t="s">
        <v>428</v>
      </c>
      <c r="D43" s="1585"/>
      <c r="E43" s="1540"/>
      <c r="F43" s="1540"/>
      <c r="G43" s="1540"/>
      <c r="H43" s="1601" t="s">
        <v>515</v>
      </c>
      <c r="I43" s="1601"/>
      <c r="J43" s="1602"/>
      <c r="K43" s="1602"/>
      <c r="L43" s="1602"/>
      <c r="M43" s="1602"/>
      <c r="N43" s="1602"/>
      <c r="O43" s="1602"/>
      <c r="P43" s="1602"/>
      <c r="Q43" s="1589"/>
      <c r="R43" s="1603"/>
      <c r="S43" s="1602"/>
      <c r="T43" s="1602"/>
      <c r="U43" s="1602"/>
      <c r="V43" s="1602"/>
      <c r="W43" s="1602"/>
      <c r="X43" s="1602"/>
      <c r="Y43" s="1602"/>
      <c r="Z43" s="1602"/>
      <c r="AA43" s="1602"/>
      <c r="AB43" s="3241"/>
      <c r="AC43" s="3241"/>
      <c r="AD43" s="3241"/>
      <c r="AE43" s="3241"/>
      <c r="AF43" s="3241"/>
      <c r="AG43" s="3241"/>
      <c r="AH43" s="3241"/>
      <c r="AI43" s="3241"/>
      <c r="AJ43" s="3241"/>
      <c r="AK43" s="3241"/>
      <c r="AL43" s="3241"/>
      <c r="AM43" s="3241"/>
      <c r="AN43" s="3241"/>
      <c r="AO43" s="3241"/>
    </row>
    <row r="44" spans="1:41" s="1674" customFormat="1" ht="15" customHeight="1" x14ac:dyDescent="0.25">
      <c r="A44" s="1585"/>
      <c r="B44" s="1586"/>
      <c r="C44" s="1587" t="s">
        <v>427</v>
      </c>
      <c r="D44" s="1585"/>
      <c r="E44" s="1540"/>
      <c r="F44" s="1540"/>
      <c r="G44" s="1540"/>
      <c r="H44" s="1601" t="s">
        <v>516</v>
      </c>
      <c r="I44" s="1601"/>
      <c r="J44" s="1602"/>
      <c r="K44" s="1602"/>
      <c r="L44" s="1602"/>
      <c r="M44" s="1602"/>
      <c r="N44" s="1602"/>
      <c r="O44" s="1602"/>
      <c r="P44" s="1602"/>
      <c r="Q44" s="1589"/>
      <c r="R44" s="1603"/>
      <c r="S44" s="1602"/>
      <c r="T44" s="1602"/>
      <c r="U44" s="1602"/>
      <c r="V44" s="1602"/>
      <c r="W44" s="1602"/>
      <c r="X44" s="1602"/>
      <c r="Y44" s="1602"/>
      <c r="Z44" s="1602"/>
      <c r="AA44" s="1602"/>
      <c r="AB44" s="3241"/>
      <c r="AC44" s="3241"/>
      <c r="AD44" s="3241"/>
      <c r="AE44" s="3241"/>
      <c r="AF44" s="3241"/>
      <c r="AG44" s="3241"/>
      <c r="AH44" s="3241"/>
      <c r="AI44" s="3241"/>
      <c r="AJ44" s="3241"/>
      <c r="AK44" s="3241"/>
      <c r="AL44" s="3241"/>
      <c r="AM44" s="3241"/>
      <c r="AN44" s="3241"/>
      <c r="AO44" s="3241"/>
    </row>
    <row r="45" spans="1:41" s="1674" customFormat="1" ht="15" customHeight="1" x14ac:dyDescent="0.25">
      <c r="A45" s="1585"/>
      <c r="B45" s="1586"/>
      <c r="C45" s="1587"/>
      <c r="D45" s="1585"/>
      <c r="E45" s="1540"/>
      <c r="F45" s="1540"/>
      <c r="G45" s="1540"/>
      <c r="H45" s="1601"/>
      <c r="I45" s="1601"/>
      <c r="J45" s="1602"/>
      <c r="K45" s="1602"/>
      <c r="L45" s="1602"/>
      <c r="M45" s="1602"/>
      <c r="N45" s="1602"/>
      <c r="O45" s="1602"/>
      <c r="P45" s="1602"/>
      <c r="Q45" s="1589"/>
      <c r="R45" s="1603"/>
      <c r="S45" s="1602"/>
      <c r="T45" s="1602"/>
      <c r="U45" s="1602"/>
      <c r="V45" s="1602"/>
      <c r="W45" s="1602"/>
      <c r="X45" s="1602"/>
      <c r="Y45" s="1602"/>
      <c r="Z45" s="1602"/>
      <c r="AA45" s="1602"/>
      <c r="AB45" s="3241"/>
      <c r="AC45" s="3241"/>
      <c r="AD45" s="3241"/>
      <c r="AE45" s="3241"/>
      <c r="AF45" s="3241"/>
      <c r="AG45" s="3241"/>
      <c r="AH45" s="3241"/>
      <c r="AI45" s="3241"/>
      <c r="AJ45" s="3241"/>
      <c r="AK45" s="3241"/>
      <c r="AL45" s="3241"/>
      <c r="AM45" s="3241"/>
      <c r="AN45" s="3241"/>
      <c r="AO45" s="3241"/>
    </row>
    <row r="46" spans="1:41" s="1674" customFormat="1" ht="15" customHeight="1" x14ac:dyDescent="0.25">
      <c r="A46" s="1585"/>
      <c r="B46" s="1586"/>
      <c r="C46" s="1587"/>
      <c r="D46" s="1585"/>
      <c r="E46" s="1540"/>
      <c r="F46" s="1540"/>
      <c r="G46" s="1540" t="s">
        <v>517</v>
      </c>
      <c r="H46" s="1540"/>
      <c r="I46" s="1540"/>
      <c r="J46" s="1586"/>
      <c r="K46" s="1586"/>
      <c r="L46" s="1586">
        <f>L47+L48+L51+L54+L57+L60+L63+L66+L67</f>
        <v>0</v>
      </c>
      <c r="M46" s="1586">
        <f>M47+M48+M51+M54+M57+M60+M63+M66+M67</f>
        <v>0</v>
      </c>
      <c r="N46" s="1586">
        <f>N47+N48+N51+N54+N57+N60+N63+N66+N67</f>
        <v>0</v>
      </c>
      <c r="O46" s="1586">
        <f>O47+O48+O51+O54+O57+O60+O63+O66+O67</f>
        <v>0</v>
      </c>
      <c r="P46" s="1586">
        <f>P47+P48+P51+P54+P57+P60+P63+P66+P67</f>
        <v>0</v>
      </c>
      <c r="Q46" s="1594">
        <f>O46-SUM(R46:AA46)</f>
        <v>0</v>
      </c>
      <c r="R46" s="1587">
        <f t="shared" ref="R46:AA46" si="8">R47+R48+R51+R54+R57+R60+R63+R66+R67</f>
        <v>0</v>
      </c>
      <c r="S46" s="1586">
        <f t="shared" si="8"/>
        <v>0</v>
      </c>
      <c r="T46" s="1586">
        <f t="shared" si="8"/>
        <v>0</v>
      </c>
      <c r="U46" s="1586">
        <f t="shared" si="8"/>
        <v>0</v>
      </c>
      <c r="V46" s="1586">
        <f t="shared" si="8"/>
        <v>0</v>
      </c>
      <c r="W46" s="1586">
        <f t="shared" si="8"/>
        <v>0</v>
      </c>
      <c r="X46" s="1586">
        <f t="shared" si="8"/>
        <v>0</v>
      </c>
      <c r="Y46" s="1586">
        <f t="shared" si="8"/>
        <v>0</v>
      </c>
      <c r="Z46" s="1586">
        <f t="shared" si="8"/>
        <v>0</v>
      </c>
      <c r="AA46" s="1586">
        <f t="shared" si="8"/>
        <v>0</v>
      </c>
      <c r="AB46" s="3241"/>
      <c r="AC46" s="3241"/>
      <c r="AD46" s="3241"/>
      <c r="AE46" s="3241"/>
      <c r="AF46" s="3241"/>
      <c r="AG46" s="3241"/>
      <c r="AH46" s="3241"/>
      <c r="AI46" s="3241"/>
      <c r="AJ46" s="3241"/>
      <c r="AK46" s="3241"/>
      <c r="AL46" s="3241"/>
      <c r="AM46" s="3241"/>
      <c r="AN46" s="3241"/>
      <c r="AO46" s="3241"/>
    </row>
    <row r="47" spans="1:41" s="1674" customFormat="1" ht="15" customHeight="1" x14ac:dyDescent="0.25">
      <c r="A47" s="1585"/>
      <c r="B47" s="1586"/>
      <c r="C47" s="1587" t="s">
        <v>427</v>
      </c>
      <c r="D47" s="1585"/>
      <c r="E47" s="1540"/>
      <c r="F47" s="1540"/>
      <c r="G47" s="1540"/>
      <c r="H47" s="1601" t="s">
        <v>518</v>
      </c>
      <c r="I47" s="1601"/>
      <c r="J47" s="1602"/>
      <c r="K47" s="1586" t="s">
        <v>57</v>
      </c>
      <c r="L47" s="1602"/>
      <c r="M47" s="1602"/>
      <c r="N47" s="1602"/>
      <c r="O47" s="1602"/>
      <c r="P47" s="1602"/>
      <c r="Q47" s="1589"/>
      <c r="R47" s="1603"/>
      <c r="S47" s="1602"/>
      <c r="T47" s="1602"/>
      <c r="U47" s="1602"/>
      <c r="V47" s="1602"/>
      <c r="W47" s="1602"/>
      <c r="X47" s="1602"/>
      <c r="Y47" s="1602"/>
      <c r="Z47" s="1602"/>
      <c r="AA47" s="1602"/>
      <c r="AB47" s="3241"/>
      <c r="AC47" s="3241"/>
      <c r="AD47" s="3241"/>
      <c r="AE47" s="3241"/>
      <c r="AF47" s="3241"/>
      <c r="AG47" s="3241"/>
      <c r="AH47" s="3241"/>
      <c r="AI47" s="3241"/>
      <c r="AJ47" s="3241"/>
      <c r="AK47" s="3241"/>
      <c r="AL47" s="3241"/>
      <c r="AM47" s="3241"/>
      <c r="AN47" s="3241"/>
      <c r="AO47" s="3241"/>
    </row>
    <row r="48" spans="1:41" s="1674" customFormat="1" ht="15" customHeight="1" x14ac:dyDescent="0.25">
      <c r="A48" s="1585"/>
      <c r="B48" s="1586"/>
      <c r="C48" s="1587"/>
      <c r="D48" s="1585"/>
      <c r="E48" s="1540"/>
      <c r="F48" s="1540"/>
      <c r="G48" s="1540"/>
      <c r="H48" s="1601" t="s">
        <v>519</v>
      </c>
      <c r="I48" s="1601"/>
      <c r="J48" s="1602"/>
      <c r="K48" s="1586" t="s">
        <v>58</v>
      </c>
      <c r="L48" s="1602">
        <f>L49+L50</f>
        <v>0</v>
      </c>
      <c r="M48" s="1602">
        <f>M49+M50</f>
        <v>0</v>
      </c>
      <c r="N48" s="1602">
        <f>N49+N50</f>
        <v>0</v>
      </c>
      <c r="O48" s="1602">
        <f>O49+O50</f>
        <v>0</v>
      </c>
      <c r="P48" s="1602">
        <f>P49+P50</f>
        <v>0</v>
      </c>
      <c r="Q48" s="1594">
        <f>O48-SUM(R48:AA48)</f>
        <v>0</v>
      </c>
      <c r="R48" s="1603">
        <f t="shared" ref="R48:AA48" si="9">R49+R50</f>
        <v>0</v>
      </c>
      <c r="S48" s="1602">
        <f t="shared" si="9"/>
        <v>0</v>
      </c>
      <c r="T48" s="1602">
        <f t="shared" si="9"/>
        <v>0</v>
      </c>
      <c r="U48" s="1602">
        <f t="shared" si="9"/>
        <v>0</v>
      </c>
      <c r="V48" s="1602">
        <f t="shared" si="9"/>
        <v>0</v>
      </c>
      <c r="W48" s="1602">
        <f t="shared" si="9"/>
        <v>0</v>
      </c>
      <c r="X48" s="1602">
        <f t="shared" si="9"/>
        <v>0</v>
      </c>
      <c r="Y48" s="1602">
        <f t="shared" si="9"/>
        <v>0</v>
      </c>
      <c r="Z48" s="1602">
        <f t="shared" si="9"/>
        <v>0</v>
      </c>
      <c r="AA48" s="1602">
        <f t="shared" si="9"/>
        <v>0</v>
      </c>
      <c r="AB48" s="3241"/>
      <c r="AC48" s="3241"/>
      <c r="AD48" s="3241"/>
      <c r="AE48" s="3241"/>
      <c r="AF48" s="3241"/>
      <c r="AG48" s="3241"/>
      <c r="AH48" s="3241"/>
      <c r="AI48" s="3241"/>
      <c r="AJ48" s="3241"/>
      <c r="AK48" s="3241"/>
      <c r="AL48" s="3241"/>
      <c r="AM48" s="3241"/>
      <c r="AN48" s="3241"/>
      <c r="AO48" s="3241"/>
    </row>
    <row r="49" spans="1:41" s="1674" customFormat="1" ht="15" customHeight="1" x14ac:dyDescent="0.25">
      <c r="A49" s="1585"/>
      <c r="B49" s="1586"/>
      <c r="C49" s="1587" t="s">
        <v>428</v>
      </c>
      <c r="D49" s="1585"/>
      <c r="E49" s="1540"/>
      <c r="F49" s="1540"/>
      <c r="G49" s="1540"/>
      <c r="H49" s="1601"/>
      <c r="I49" s="1601" t="s">
        <v>515</v>
      </c>
      <c r="J49" s="1602"/>
      <c r="K49" s="1586"/>
      <c r="L49" s="1602"/>
      <c r="M49" s="1602"/>
      <c r="N49" s="1602"/>
      <c r="O49" s="1602"/>
      <c r="P49" s="1602"/>
      <c r="Q49" s="1589"/>
      <c r="R49" s="1603"/>
      <c r="S49" s="1602"/>
      <c r="T49" s="1602"/>
      <c r="U49" s="1602"/>
      <c r="V49" s="1602"/>
      <c r="W49" s="1602"/>
      <c r="X49" s="1602"/>
      <c r="Y49" s="1602"/>
      <c r="Z49" s="1602"/>
      <c r="AA49" s="1602"/>
      <c r="AB49" s="3241"/>
      <c r="AC49" s="3241"/>
      <c r="AD49" s="3241"/>
      <c r="AE49" s="3241"/>
      <c r="AF49" s="3241"/>
      <c r="AG49" s="3241"/>
      <c r="AH49" s="3241"/>
      <c r="AI49" s="3241"/>
      <c r="AJ49" s="3241"/>
      <c r="AK49" s="3241"/>
      <c r="AL49" s="3241"/>
      <c r="AM49" s="3241"/>
      <c r="AN49" s="3241"/>
      <c r="AO49" s="3241"/>
    </row>
    <row r="50" spans="1:41" s="1674" customFormat="1" ht="15" customHeight="1" x14ac:dyDescent="0.25">
      <c r="A50" s="1585"/>
      <c r="B50" s="1586"/>
      <c r="C50" s="1587" t="s">
        <v>427</v>
      </c>
      <c r="D50" s="1585"/>
      <c r="E50" s="1540"/>
      <c r="F50" s="1540"/>
      <c r="G50" s="1540"/>
      <c r="H50" s="1601"/>
      <c r="I50" s="1601" t="s">
        <v>520</v>
      </c>
      <c r="J50" s="1602"/>
      <c r="K50" s="1586"/>
      <c r="L50" s="1602"/>
      <c r="M50" s="1602"/>
      <c r="N50" s="1602"/>
      <c r="O50" s="1602"/>
      <c r="P50" s="1602"/>
      <c r="Q50" s="1589"/>
      <c r="R50" s="1603"/>
      <c r="S50" s="1602"/>
      <c r="T50" s="1602"/>
      <c r="U50" s="1602"/>
      <c r="V50" s="1602"/>
      <c r="W50" s="1602"/>
      <c r="X50" s="1602"/>
      <c r="Y50" s="1602"/>
      <c r="Z50" s="1602"/>
      <c r="AA50" s="1602"/>
      <c r="AB50" s="3241"/>
      <c r="AC50" s="3241"/>
      <c r="AD50" s="3241"/>
      <c r="AE50" s="3241"/>
      <c r="AF50" s="3241"/>
      <c r="AG50" s="3241"/>
      <c r="AH50" s="3241"/>
      <c r="AI50" s="3241"/>
      <c r="AJ50" s="3241"/>
      <c r="AK50" s="3241"/>
      <c r="AL50" s="3241"/>
      <c r="AM50" s="3241"/>
      <c r="AN50" s="3241"/>
      <c r="AO50" s="3241"/>
    </row>
    <row r="51" spans="1:41" s="1674" customFormat="1" ht="15" customHeight="1" x14ac:dyDescent="0.25">
      <c r="A51" s="1585"/>
      <c r="B51" s="1586"/>
      <c r="C51" s="1587"/>
      <c r="D51" s="1585"/>
      <c r="E51" s="1540"/>
      <c r="F51" s="1540"/>
      <c r="G51" s="1540"/>
      <c r="H51" s="1601" t="s">
        <v>521</v>
      </c>
      <c r="I51" s="1601"/>
      <c r="J51" s="1602"/>
      <c r="K51" s="1586" t="s">
        <v>59</v>
      </c>
      <c r="L51" s="1602">
        <f>L52+L53</f>
        <v>0</v>
      </c>
      <c r="M51" s="1602">
        <f>M52+M53</f>
        <v>0</v>
      </c>
      <c r="N51" s="1602">
        <f>N52+N53</f>
        <v>0</v>
      </c>
      <c r="O51" s="1602">
        <f>O52+O53</f>
        <v>0</v>
      </c>
      <c r="P51" s="1602">
        <f>P52+P53</f>
        <v>0</v>
      </c>
      <c r="Q51" s="1594">
        <f>O51-SUM(R51:AA51)</f>
        <v>0</v>
      </c>
      <c r="R51" s="1603">
        <f t="shared" ref="R51:AA51" si="10">R52+R53</f>
        <v>0</v>
      </c>
      <c r="S51" s="1602">
        <f t="shared" si="10"/>
        <v>0</v>
      </c>
      <c r="T51" s="1602">
        <f t="shared" si="10"/>
        <v>0</v>
      </c>
      <c r="U51" s="1602">
        <f t="shared" si="10"/>
        <v>0</v>
      </c>
      <c r="V51" s="1602">
        <f t="shared" si="10"/>
        <v>0</v>
      </c>
      <c r="W51" s="1602">
        <f t="shared" si="10"/>
        <v>0</v>
      </c>
      <c r="X51" s="1602">
        <f t="shared" si="10"/>
        <v>0</v>
      </c>
      <c r="Y51" s="1602">
        <f t="shared" si="10"/>
        <v>0</v>
      </c>
      <c r="Z51" s="1602">
        <f t="shared" si="10"/>
        <v>0</v>
      </c>
      <c r="AA51" s="1602">
        <f t="shared" si="10"/>
        <v>0</v>
      </c>
      <c r="AB51" s="3241"/>
      <c r="AC51" s="3241"/>
      <c r="AD51" s="3241"/>
      <c r="AE51" s="3241"/>
      <c r="AF51" s="3241"/>
      <c r="AG51" s="3241"/>
      <c r="AH51" s="3241"/>
      <c r="AI51" s="3241"/>
      <c r="AJ51" s="3241"/>
      <c r="AK51" s="3241"/>
      <c r="AL51" s="3241"/>
      <c r="AM51" s="3241"/>
      <c r="AN51" s="3241"/>
      <c r="AO51" s="3241"/>
    </row>
    <row r="52" spans="1:41" s="1674" customFormat="1" ht="15" customHeight="1" x14ac:dyDescent="0.25">
      <c r="A52" s="1585"/>
      <c r="B52" s="1586"/>
      <c r="C52" s="1587" t="s">
        <v>428</v>
      </c>
      <c r="D52" s="1585"/>
      <c r="E52" s="1540"/>
      <c r="F52" s="1540"/>
      <c r="G52" s="1540"/>
      <c r="H52" s="1601"/>
      <c r="I52" s="1601" t="s">
        <v>515</v>
      </c>
      <c r="J52" s="1602"/>
      <c r="K52" s="1602"/>
      <c r="L52" s="1602"/>
      <c r="M52" s="1602"/>
      <c r="N52" s="1602"/>
      <c r="O52" s="1602"/>
      <c r="P52" s="1602"/>
      <c r="Q52" s="1589"/>
      <c r="R52" s="1603"/>
      <c r="S52" s="1602"/>
      <c r="T52" s="1602"/>
      <c r="U52" s="1602"/>
      <c r="V52" s="1602"/>
      <c r="W52" s="1602"/>
      <c r="X52" s="1602"/>
      <c r="Y52" s="1602"/>
      <c r="Z52" s="1602"/>
      <c r="AA52" s="1602"/>
      <c r="AB52" s="3241"/>
      <c r="AC52" s="3241"/>
      <c r="AD52" s="3241"/>
      <c r="AE52" s="3241"/>
      <c r="AF52" s="3241"/>
      <c r="AG52" s="3241"/>
      <c r="AH52" s="3241"/>
      <c r="AI52" s="3241"/>
      <c r="AJ52" s="3241"/>
      <c r="AK52" s="3241"/>
      <c r="AL52" s="3241"/>
      <c r="AM52" s="3241"/>
      <c r="AN52" s="3241"/>
      <c r="AO52" s="3241"/>
    </row>
    <row r="53" spans="1:41" s="1674" customFormat="1" ht="15" customHeight="1" x14ac:dyDescent="0.25">
      <c r="A53" s="1585"/>
      <c r="B53" s="1586"/>
      <c r="C53" s="1587" t="s">
        <v>427</v>
      </c>
      <c r="D53" s="1585"/>
      <c r="E53" s="1540"/>
      <c r="F53" s="1540"/>
      <c r="G53" s="1540"/>
      <c r="H53" s="1601"/>
      <c r="I53" s="1601" t="s">
        <v>520</v>
      </c>
      <c r="J53" s="1602"/>
      <c r="K53" s="1602"/>
      <c r="L53" s="1602"/>
      <c r="M53" s="1602"/>
      <c r="N53" s="1602"/>
      <c r="O53" s="1602"/>
      <c r="P53" s="1602"/>
      <c r="Q53" s="1589"/>
      <c r="R53" s="1603"/>
      <c r="S53" s="1602"/>
      <c r="T53" s="1602"/>
      <c r="U53" s="1602"/>
      <c r="V53" s="1602"/>
      <c r="W53" s="1602"/>
      <c r="X53" s="1602"/>
      <c r="Y53" s="1602"/>
      <c r="Z53" s="1602"/>
      <c r="AA53" s="1602"/>
      <c r="AB53" s="3241"/>
      <c r="AC53" s="3241"/>
      <c r="AD53" s="3241"/>
      <c r="AE53" s="3241"/>
      <c r="AF53" s="3241"/>
      <c r="AG53" s="3241"/>
      <c r="AH53" s="3241"/>
      <c r="AI53" s="3241"/>
      <c r="AJ53" s="3241"/>
      <c r="AK53" s="3241"/>
      <c r="AL53" s="3241"/>
      <c r="AM53" s="3241"/>
      <c r="AN53" s="3241"/>
      <c r="AO53" s="3241"/>
    </row>
    <row r="54" spans="1:41" s="1674" customFormat="1" ht="15" customHeight="1" x14ac:dyDescent="0.25">
      <c r="A54" s="1585"/>
      <c r="B54" s="1586"/>
      <c r="C54" s="1587"/>
      <c r="D54" s="1585"/>
      <c r="E54" s="1540"/>
      <c r="F54" s="1540"/>
      <c r="G54" s="1540"/>
      <c r="H54" s="1601" t="s">
        <v>522</v>
      </c>
      <c r="I54" s="1601"/>
      <c r="J54" s="1602"/>
      <c r="K54" s="1586" t="s">
        <v>60</v>
      </c>
      <c r="L54" s="1602">
        <f>L55+L56</f>
        <v>0</v>
      </c>
      <c r="M54" s="1602">
        <f>M55+M56</f>
        <v>0</v>
      </c>
      <c r="N54" s="1602">
        <f>N55+N56</f>
        <v>0</v>
      </c>
      <c r="O54" s="1602">
        <f>O55+O56</f>
        <v>0</v>
      </c>
      <c r="P54" s="1602">
        <f>P55+P56</f>
        <v>0</v>
      </c>
      <c r="Q54" s="1594">
        <f>O54-SUM(R54:AA54)</f>
        <v>0</v>
      </c>
      <c r="R54" s="1603">
        <f t="shared" ref="R54:AA54" si="11">R55+R56</f>
        <v>0</v>
      </c>
      <c r="S54" s="1602">
        <f t="shared" si="11"/>
        <v>0</v>
      </c>
      <c r="T54" s="1602">
        <f t="shared" si="11"/>
        <v>0</v>
      </c>
      <c r="U54" s="1602">
        <f t="shared" si="11"/>
        <v>0</v>
      </c>
      <c r="V54" s="1602">
        <f t="shared" si="11"/>
        <v>0</v>
      </c>
      <c r="W54" s="1602">
        <f t="shared" si="11"/>
        <v>0</v>
      </c>
      <c r="X54" s="1602">
        <f t="shared" si="11"/>
        <v>0</v>
      </c>
      <c r="Y54" s="1602">
        <f t="shared" si="11"/>
        <v>0</v>
      </c>
      <c r="Z54" s="1602">
        <f t="shared" si="11"/>
        <v>0</v>
      </c>
      <c r="AA54" s="1602">
        <f t="shared" si="11"/>
        <v>0</v>
      </c>
      <c r="AB54" s="3241"/>
      <c r="AC54" s="3241"/>
      <c r="AD54" s="3241"/>
      <c r="AE54" s="3241"/>
      <c r="AF54" s="3241"/>
      <c r="AG54" s="3241"/>
      <c r="AH54" s="3241"/>
      <c r="AI54" s="3241"/>
      <c r="AJ54" s="3241"/>
      <c r="AK54" s="3241"/>
      <c r="AL54" s="3241"/>
      <c r="AM54" s="3241"/>
      <c r="AN54" s="3241"/>
      <c r="AO54" s="3241"/>
    </row>
    <row r="55" spans="1:41" s="1674" customFormat="1" ht="15" customHeight="1" x14ac:dyDescent="0.25">
      <c r="A55" s="1585"/>
      <c r="B55" s="1586"/>
      <c r="C55" s="1587" t="s">
        <v>428</v>
      </c>
      <c r="D55" s="1585"/>
      <c r="E55" s="1540"/>
      <c r="F55" s="1540"/>
      <c r="G55" s="1540"/>
      <c r="H55" s="1601"/>
      <c r="I55" s="1601" t="s">
        <v>515</v>
      </c>
      <c r="J55" s="1602"/>
      <c r="K55" s="1602"/>
      <c r="L55" s="1602"/>
      <c r="M55" s="1602"/>
      <c r="N55" s="1602"/>
      <c r="O55" s="1602"/>
      <c r="P55" s="1602"/>
      <c r="Q55" s="1589"/>
      <c r="R55" s="1603"/>
      <c r="S55" s="1602"/>
      <c r="T55" s="1602"/>
      <c r="U55" s="1602"/>
      <c r="V55" s="1602"/>
      <c r="W55" s="1602"/>
      <c r="X55" s="1602"/>
      <c r="Y55" s="1602"/>
      <c r="Z55" s="1602"/>
      <c r="AA55" s="1602"/>
      <c r="AB55" s="3241"/>
      <c r="AC55" s="3241"/>
      <c r="AD55" s="3241"/>
      <c r="AE55" s="3241"/>
      <c r="AF55" s="3241"/>
      <c r="AG55" s="3241"/>
      <c r="AH55" s="3241"/>
      <c r="AI55" s="3241"/>
      <c r="AJ55" s="3241"/>
      <c r="AK55" s="3241"/>
      <c r="AL55" s="3241"/>
      <c r="AM55" s="3241"/>
      <c r="AN55" s="3241"/>
      <c r="AO55" s="3241"/>
    </row>
    <row r="56" spans="1:41" s="1674" customFormat="1" ht="15" customHeight="1" x14ac:dyDescent="0.25">
      <c r="A56" s="1585"/>
      <c r="B56" s="1586"/>
      <c r="C56" s="1587" t="s">
        <v>427</v>
      </c>
      <c r="D56" s="1585"/>
      <c r="E56" s="1540"/>
      <c r="F56" s="1540"/>
      <c r="G56" s="1540"/>
      <c r="H56" s="1601"/>
      <c r="I56" s="1601" t="s">
        <v>520</v>
      </c>
      <c r="J56" s="1602"/>
      <c r="K56" s="1602"/>
      <c r="L56" s="1602"/>
      <c r="M56" s="1602"/>
      <c r="N56" s="1602"/>
      <c r="O56" s="1602"/>
      <c r="P56" s="1602"/>
      <c r="Q56" s="1589"/>
      <c r="R56" s="1603"/>
      <c r="S56" s="1602"/>
      <c r="T56" s="1602"/>
      <c r="U56" s="1602"/>
      <c r="V56" s="1602"/>
      <c r="W56" s="1602"/>
      <c r="X56" s="1602"/>
      <c r="Y56" s="1602"/>
      <c r="Z56" s="1602"/>
      <c r="AA56" s="1602"/>
      <c r="AB56" s="3241"/>
      <c r="AC56" s="3241"/>
      <c r="AD56" s="3241"/>
      <c r="AE56" s="3241"/>
      <c r="AF56" s="3241"/>
      <c r="AG56" s="3241"/>
      <c r="AH56" s="3241"/>
      <c r="AI56" s="3241"/>
      <c r="AJ56" s="3241"/>
      <c r="AK56" s="3241"/>
      <c r="AL56" s="3241"/>
      <c r="AM56" s="3241"/>
      <c r="AN56" s="3241"/>
      <c r="AO56" s="3241"/>
    </row>
    <row r="57" spans="1:41" s="1674" customFormat="1" ht="15" customHeight="1" x14ac:dyDescent="0.25">
      <c r="A57" s="1585"/>
      <c r="B57" s="1586"/>
      <c r="C57" s="1587"/>
      <c r="D57" s="1585"/>
      <c r="E57" s="1540"/>
      <c r="F57" s="1540"/>
      <c r="G57" s="1540"/>
      <c r="H57" s="1601" t="s">
        <v>523</v>
      </c>
      <c r="I57" s="1601"/>
      <c r="J57" s="1602"/>
      <c r="K57" s="1586" t="s">
        <v>61</v>
      </c>
      <c r="L57" s="1602">
        <f>L58+L59</f>
        <v>0</v>
      </c>
      <c r="M57" s="1602">
        <f>M58+M59</f>
        <v>0</v>
      </c>
      <c r="N57" s="1602">
        <f>N58+N59</f>
        <v>0</v>
      </c>
      <c r="O57" s="1602">
        <f>O58+O59</f>
        <v>0</v>
      </c>
      <c r="P57" s="1602">
        <f>P58+P59</f>
        <v>0</v>
      </c>
      <c r="Q57" s="1594">
        <f>O57-SUM(R57:AA57)</f>
        <v>0</v>
      </c>
      <c r="R57" s="1603">
        <f t="shared" ref="R57:AA57" si="12">R58+R59</f>
        <v>0</v>
      </c>
      <c r="S57" s="1602">
        <f t="shared" si="12"/>
        <v>0</v>
      </c>
      <c r="T57" s="1602">
        <f t="shared" si="12"/>
        <v>0</v>
      </c>
      <c r="U57" s="1602">
        <f t="shared" si="12"/>
        <v>0</v>
      </c>
      <c r="V57" s="1602">
        <f t="shared" si="12"/>
        <v>0</v>
      </c>
      <c r="W57" s="1602">
        <f t="shared" si="12"/>
        <v>0</v>
      </c>
      <c r="X57" s="1602">
        <f t="shared" si="12"/>
        <v>0</v>
      </c>
      <c r="Y57" s="1602">
        <f t="shared" si="12"/>
        <v>0</v>
      </c>
      <c r="Z57" s="1602">
        <f t="shared" si="12"/>
        <v>0</v>
      </c>
      <c r="AA57" s="1602">
        <f t="shared" si="12"/>
        <v>0</v>
      </c>
      <c r="AB57" s="3241"/>
      <c r="AC57" s="3241"/>
      <c r="AD57" s="3241"/>
      <c r="AE57" s="3241"/>
      <c r="AF57" s="3241"/>
      <c r="AG57" s="3241"/>
      <c r="AH57" s="3241"/>
      <c r="AI57" s="3241"/>
      <c r="AJ57" s="3241"/>
      <c r="AK57" s="3241"/>
      <c r="AL57" s="3241"/>
      <c r="AM57" s="3241"/>
      <c r="AN57" s="3241"/>
      <c r="AO57" s="3241"/>
    </row>
    <row r="58" spans="1:41" s="1674" customFormat="1" ht="15" customHeight="1" x14ac:dyDescent="0.25">
      <c r="A58" s="1585"/>
      <c r="B58" s="1586"/>
      <c r="C58" s="1587" t="s">
        <v>428</v>
      </c>
      <c r="D58" s="1585"/>
      <c r="E58" s="1540"/>
      <c r="F58" s="1540"/>
      <c r="G58" s="1540"/>
      <c r="H58" s="1601"/>
      <c r="I58" s="1601" t="s">
        <v>515</v>
      </c>
      <c r="J58" s="1602"/>
      <c r="K58" s="1586"/>
      <c r="L58" s="1602"/>
      <c r="M58" s="1602"/>
      <c r="N58" s="1602"/>
      <c r="O58" s="1602"/>
      <c r="P58" s="1602"/>
      <c r="Q58" s="1589"/>
      <c r="R58" s="1603"/>
      <c r="S58" s="1602"/>
      <c r="T58" s="1602"/>
      <c r="U58" s="1602"/>
      <c r="V58" s="1602"/>
      <c r="W58" s="1602"/>
      <c r="X58" s="1602"/>
      <c r="Y58" s="1602"/>
      <c r="Z58" s="1602"/>
      <c r="AA58" s="1602"/>
      <c r="AB58" s="3241"/>
      <c r="AC58" s="3241"/>
      <c r="AD58" s="3241"/>
      <c r="AE58" s="3241"/>
      <c r="AF58" s="3241"/>
      <c r="AG58" s="3241"/>
      <c r="AH58" s="3241"/>
      <c r="AI58" s="3241"/>
      <c r="AJ58" s="3241"/>
      <c r="AK58" s="3241"/>
      <c r="AL58" s="3241"/>
      <c r="AM58" s="3241"/>
      <c r="AN58" s="3241"/>
      <c r="AO58" s="3241"/>
    </row>
    <row r="59" spans="1:41" s="1674" customFormat="1" ht="15" customHeight="1" x14ac:dyDescent="0.25">
      <c r="A59" s="1585"/>
      <c r="B59" s="1586"/>
      <c r="C59" s="1587" t="s">
        <v>427</v>
      </c>
      <c r="D59" s="1585"/>
      <c r="E59" s="1540"/>
      <c r="F59" s="1540"/>
      <c r="G59" s="1540"/>
      <c r="H59" s="1601"/>
      <c r="I59" s="1601" t="s">
        <v>520</v>
      </c>
      <c r="J59" s="1602"/>
      <c r="K59" s="1586"/>
      <c r="L59" s="1602"/>
      <c r="M59" s="1602"/>
      <c r="N59" s="1602"/>
      <c r="O59" s="1602"/>
      <c r="P59" s="1602"/>
      <c r="Q59" s="1589"/>
      <c r="R59" s="1603"/>
      <c r="S59" s="1602"/>
      <c r="T59" s="1602"/>
      <c r="U59" s="1602"/>
      <c r="V59" s="1602"/>
      <c r="W59" s="1602"/>
      <c r="X59" s="1602"/>
      <c r="Y59" s="1602"/>
      <c r="Z59" s="1602"/>
      <c r="AA59" s="1602"/>
      <c r="AB59" s="3241"/>
      <c r="AC59" s="3241"/>
      <c r="AD59" s="3241"/>
      <c r="AE59" s="3241"/>
      <c r="AF59" s="3241"/>
      <c r="AG59" s="3241"/>
      <c r="AH59" s="3241"/>
      <c r="AI59" s="3241"/>
      <c r="AJ59" s="3241"/>
      <c r="AK59" s="3241"/>
      <c r="AL59" s="3241"/>
      <c r="AM59" s="3241"/>
      <c r="AN59" s="3241"/>
      <c r="AO59" s="3241"/>
    </row>
    <row r="60" spans="1:41" s="1674" customFormat="1" ht="15" customHeight="1" x14ac:dyDescent="0.25">
      <c r="A60" s="1585"/>
      <c r="B60" s="1586"/>
      <c r="C60" s="1587"/>
      <c r="D60" s="1585"/>
      <c r="E60" s="1540"/>
      <c r="F60" s="1540"/>
      <c r="G60" s="1540"/>
      <c r="H60" s="1601" t="s">
        <v>524</v>
      </c>
      <c r="I60" s="1601"/>
      <c r="J60" s="1602"/>
      <c r="K60" s="1586" t="s">
        <v>62</v>
      </c>
      <c r="L60" s="1602">
        <f>L61+L62</f>
        <v>0</v>
      </c>
      <c r="M60" s="1602">
        <f>M61+M62</f>
        <v>0</v>
      </c>
      <c r="N60" s="1602">
        <f>N61+N62</f>
        <v>0</v>
      </c>
      <c r="O60" s="1602">
        <f>O61+O62</f>
        <v>0</v>
      </c>
      <c r="P60" s="1602">
        <f>P61+P62</f>
        <v>0</v>
      </c>
      <c r="Q60" s="1594">
        <f>O60-SUM(R60:AA60)</f>
        <v>0</v>
      </c>
      <c r="R60" s="1603">
        <f t="shared" ref="R60:AA60" si="13">R61+R62</f>
        <v>0</v>
      </c>
      <c r="S60" s="1602">
        <f t="shared" si="13"/>
        <v>0</v>
      </c>
      <c r="T60" s="1602">
        <f t="shared" si="13"/>
        <v>0</v>
      </c>
      <c r="U60" s="1602">
        <f t="shared" si="13"/>
        <v>0</v>
      </c>
      <c r="V60" s="1602">
        <f t="shared" si="13"/>
        <v>0</v>
      </c>
      <c r="W60" s="1602">
        <f t="shared" si="13"/>
        <v>0</v>
      </c>
      <c r="X60" s="1602">
        <f t="shared" si="13"/>
        <v>0</v>
      </c>
      <c r="Y60" s="1602">
        <f t="shared" si="13"/>
        <v>0</v>
      </c>
      <c r="Z60" s="1602">
        <f t="shared" si="13"/>
        <v>0</v>
      </c>
      <c r="AA60" s="1602">
        <f t="shared" si="13"/>
        <v>0</v>
      </c>
      <c r="AB60" s="3241"/>
      <c r="AC60" s="3241"/>
      <c r="AD60" s="3241"/>
      <c r="AE60" s="3241"/>
      <c r="AF60" s="3241"/>
      <c r="AG60" s="3241"/>
      <c r="AH60" s="3241"/>
      <c r="AI60" s="3241"/>
      <c r="AJ60" s="3241"/>
      <c r="AK60" s="3241"/>
      <c r="AL60" s="3241"/>
      <c r="AM60" s="3241"/>
      <c r="AN60" s="3241"/>
      <c r="AO60" s="3241"/>
    </row>
    <row r="61" spans="1:41" s="1674" customFormat="1" ht="15" customHeight="1" x14ac:dyDescent="0.25">
      <c r="A61" s="1585"/>
      <c r="B61" s="1586"/>
      <c r="C61" s="1587" t="s">
        <v>428</v>
      </c>
      <c r="D61" s="1585"/>
      <c r="E61" s="1540"/>
      <c r="F61" s="1540"/>
      <c r="G61" s="1540"/>
      <c r="H61" s="1601"/>
      <c r="I61" s="1601" t="s">
        <v>515</v>
      </c>
      <c r="J61" s="1602"/>
      <c r="K61" s="1586"/>
      <c r="L61" s="1602"/>
      <c r="M61" s="1602"/>
      <c r="N61" s="1602"/>
      <c r="O61" s="1602"/>
      <c r="P61" s="1602"/>
      <c r="Q61" s="1589"/>
      <c r="R61" s="1603"/>
      <c r="S61" s="1602"/>
      <c r="T61" s="1602"/>
      <c r="U61" s="1602"/>
      <c r="V61" s="1602"/>
      <c r="W61" s="1602"/>
      <c r="X61" s="1602"/>
      <c r="Y61" s="1602"/>
      <c r="Z61" s="1602"/>
      <c r="AA61" s="1602"/>
      <c r="AB61" s="3241"/>
      <c r="AC61" s="3241"/>
      <c r="AD61" s="3241"/>
      <c r="AE61" s="3241"/>
      <c r="AF61" s="3241"/>
      <c r="AG61" s="3241"/>
      <c r="AH61" s="3241"/>
      <c r="AI61" s="3241"/>
      <c r="AJ61" s="3241"/>
      <c r="AK61" s="3241"/>
      <c r="AL61" s="3241"/>
      <c r="AM61" s="3241"/>
      <c r="AN61" s="3241"/>
      <c r="AO61" s="3241"/>
    </row>
    <row r="62" spans="1:41" s="1674" customFormat="1" ht="15" customHeight="1" x14ac:dyDescent="0.25">
      <c r="A62" s="1585"/>
      <c r="B62" s="1586"/>
      <c r="C62" s="1587" t="s">
        <v>427</v>
      </c>
      <c r="D62" s="1585"/>
      <c r="E62" s="1540"/>
      <c r="F62" s="1540"/>
      <c r="G62" s="1540"/>
      <c r="H62" s="1601"/>
      <c r="I62" s="1601" t="s">
        <v>520</v>
      </c>
      <c r="J62" s="1602"/>
      <c r="K62" s="1586"/>
      <c r="L62" s="1602"/>
      <c r="M62" s="1602"/>
      <c r="N62" s="1602"/>
      <c r="O62" s="1602"/>
      <c r="P62" s="1602"/>
      <c r="Q62" s="1589"/>
      <c r="R62" s="1603"/>
      <c r="S62" s="1602"/>
      <c r="T62" s="1602"/>
      <c r="U62" s="1602"/>
      <c r="V62" s="1602"/>
      <c r="W62" s="1602"/>
      <c r="X62" s="1602"/>
      <c r="Y62" s="1602"/>
      <c r="Z62" s="1602"/>
      <c r="AA62" s="1602"/>
      <c r="AB62" s="3241"/>
      <c r="AC62" s="3241"/>
      <c r="AD62" s="3241"/>
      <c r="AE62" s="3241"/>
      <c r="AF62" s="3241"/>
      <c r="AG62" s="3241"/>
      <c r="AH62" s="3241"/>
      <c r="AI62" s="3241"/>
      <c r="AJ62" s="3241"/>
      <c r="AK62" s="3241"/>
      <c r="AL62" s="3241"/>
      <c r="AM62" s="3241"/>
      <c r="AN62" s="3241"/>
      <c r="AO62" s="3241"/>
    </row>
    <row r="63" spans="1:41" s="1674" customFormat="1" ht="15" customHeight="1" x14ac:dyDescent="0.25">
      <c r="A63" s="1585"/>
      <c r="B63" s="1586"/>
      <c r="C63" s="1587"/>
      <c r="D63" s="1585"/>
      <c r="E63" s="1540"/>
      <c r="F63" s="1540"/>
      <c r="G63" s="1540"/>
      <c r="H63" s="1601" t="s">
        <v>525</v>
      </c>
      <c r="I63" s="1601"/>
      <c r="J63" s="1602"/>
      <c r="K63" s="1586" t="s">
        <v>63</v>
      </c>
      <c r="L63" s="1602">
        <f>L64+L65</f>
        <v>0</v>
      </c>
      <c r="M63" s="1602">
        <f>M64+M65</f>
        <v>0</v>
      </c>
      <c r="N63" s="1602">
        <f>N64+N65</f>
        <v>0</v>
      </c>
      <c r="O63" s="1602">
        <f>O64+O65</f>
        <v>0</v>
      </c>
      <c r="P63" s="1602">
        <f>P64+P65</f>
        <v>0</v>
      </c>
      <c r="Q63" s="1594">
        <f>O63-SUM(R63:AA63)</f>
        <v>0</v>
      </c>
      <c r="R63" s="1603">
        <f t="shared" ref="R63:AA63" si="14">R64+R65</f>
        <v>0</v>
      </c>
      <c r="S63" s="1602">
        <f t="shared" si="14"/>
        <v>0</v>
      </c>
      <c r="T63" s="1602">
        <f t="shared" si="14"/>
        <v>0</v>
      </c>
      <c r="U63" s="1602">
        <f t="shared" si="14"/>
        <v>0</v>
      </c>
      <c r="V63" s="1602">
        <f t="shared" si="14"/>
        <v>0</v>
      </c>
      <c r="W63" s="1602">
        <f t="shared" si="14"/>
        <v>0</v>
      </c>
      <c r="X63" s="1602">
        <f t="shared" si="14"/>
        <v>0</v>
      </c>
      <c r="Y63" s="1602">
        <f t="shared" si="14"/>
        <v>0</v>
      </c>
      <c r="Z63" s="1602">
        <f t="shared" si="14"/>
        <v>0</v>
      </c>
      <c r="AA63" s="1602">
        <f t="shared" si="14"/>
        <v>0</v>
      </c>
      <c r="AB63" s="3241"/>
      <c r="AC63" s="3241"/>
      <c r="AD63" s="3241"/>
      <c r="AE63" s="3241"/>
      <c r="AF63" s="3241"/>
      <c r="AG63" s="3241"/>
      <c r="AH63" s="3241"/>
      <c r="AI63" s="3241"/>
      <c r="AJ63" s="3241"/>
      <c r="AK63" s="3241"/>
      <c r="AL63" s="3241"/>
      <c r="AM63" s="3241"/>
      <c r="AN63" s="3241"/>
      <c r="AO63" s="3241"/>
    </row>
    <row r="64" spans="1:41" s="1674" customFormat="1" ht="15" customHeight="1" x14ac:dyDescent="0.25">
      <c r="A64" s="1585"/>
      <c r="B64" s="1586"/>
      <c r="C64" s="1587" t="s">
        <v>428</v>
      </c>
      <c r="D64" s="1585"/>
      <c r="E64" s="1540"/>
      <c r="F64" s="1540"/>
      <c r="G64" s="1540"/>
      <c r="H64" s="1601"/>
      <c r="I64" s="1601" t="s">
        <v>515</v>
      </c>
      <c r="J64" s="1602"/>
      <c r="K64" s="1586"/>
      <c r="L64" s="1602"/>
      <c r="M64" s="1602"/>
      <c r="N64" s="1602"/>
      <c r="O64" s="1602"/>
      <c r="P64" s="1602"/>
      <c r="Q64" s="1589"/>
      <c r="R64" s="1603"/>
      <c r="S64" s="1602"/>
      <c r="T64" s="1602"/>
      <c r="U64" s="1602"/>
      <c r="V64" s="1602"/>
      <c r="W64" s="1602"/>
      <c r="X64" s="1602"/>
      <c r="Y64" s="1602"/>
      <c r="Z64" s="1602"/>
      <c r="AA64" s="1602"/>
      <c r="AB64" s="3241"/>
      <c r="AC64" s="3241"/>
      <c r="AD64" s="3241"/>
      <c r="AE64" s="3241"/>
      <c r="AF64" s="3241"/>
      <c r="AG64" s="3241"/>
      <c r="AH64" s="3241"/>
      <c r="AI64" s="3241"/>
      <c r="AJ64" s="3241"/>
      <c r="AK64" s="3241"/>
      <c r="AL64" s="3241"/>
      <c r="AM64" s="3241"/>
      <c r="AN64" s="3241"/>
      <c r="AO64" s="3241"/>
    </row>
    <row r="65" spans="1:41" s="1674" customFormat="1" ht="15" customHeight="1" x14ac:dyDescent="0.25">
      <c r="A65" s="1585"/>
      <c r="B65" s="1586"/>
      <c r="C65" s="1587" t="s">
        <v>427</v>
      </c>
      <c r="D65" s="1585"/>
      <c r="E65" s="1540"/>
      <c r="F65" s="1540"/>
      <c r="G65" s="1540"/>
      <c r="H65" s="1601"/>
      <c r="I65" s="1601" t="s">
        <v>520</v>
      </c>
      <c r="J65" s="1602"/>
      <c r="K65" s="1586"/>
      <c r="L65" s="1602"/>
      <c r="M65" s="1602"/>
      <c r="N65" s="1602"/>
      <c r="O65" s="1602"/>
      <c r="P65" s="1602"/>
      <c r="Q65" s="1589"/>
      <c r="R65" s="1603"/>
      <c r="S65" s="1602"/>
      <c r="T65" s="1602"/>
      <c r="U65" s="1602"/>
      <c r="V65" s="1602"/>
      <c r="W65" s="1602"/>
      <c r="X65" s="1602"/>
      <c r="Y65" s="1602"/>
      <c r="Z65" s="1602"/>
      <c r="AA65" s="1602"/>
      <c r="AB65" s="3241"/>
      <c r="AC65" s="3241"/>
      <c r="AD65" s="3241"/>
      <c r="AE65" s="3241"/>
      <c r="AF65" s="3241"/>
      <c r="AG65" s="3241"/>
      <c r="AH65" s="3241"/>
      <c r="AI65" s="3241"/>
      <c r="AJ65" s="3241"/>
      <c r="AK65" s="3241"/>
      <c r="AL65" s="3241"/>
      <c r="AM65" s="3241"/>
      <c r="AN65" s="3241"/>
      <c r="AO65" s="3241"/>
    </row>
    <row r="66" spans="1:41" s="1674" customFormat="1" ht="15" customHeight="1" x14ac:dyDescent="0.25">
      <c r="A66" s="1585"/>
      <c r="B66" s="1586"/>
      <c r="C66" s="1587" t="s">
        <v>427</v>
      </c>
      <c r="D66" s="1585"/>
      <c r="E66" s="1540"/>
      <c r="F66" s="1540"/>
      <c r="G66" s="1540"/>
      <c r="H66" s="1601" t="s">
        <v>526</v>
      </c>
      <c r="I66" s="1601"/>
      <c r="J66" s="1602"/>
      <c r="K66" s="1586" t="s">
        <v>64</v>
      </c>
      <c r="L66" s="1602"/>
      <c r="M66" s="1602"/>
      <c r="N66" s="1602"/>
      <c r="O66" s="1602"/>
      <c r="P66" s="1602"/>
      <c r="Q66" s="1589"/>
      <c r="R66" s="1603"/>
      <c r="S66" s="1602"/>
      <c r="T66" s="1602"/>
      <c r="U66" s="1602"/>
      <c r="V66" s="1602"/>
      <c r="W66" s="1602"/>
      <c r="X66" s="1602"/>
      <c r="Y66" s="1602"/>
      <c r="Z66" s="1602"/>
      <c r="AA66" s="1602"/>
      <c r="AB66" s="3241"/>
      <c r="AC66" s="3241"/>
      <c r="AD66" s="3241"/>
      <c r="AE66" s="3241"/>
      <c r="AF66" s="3241"/>
      <c r="AG66" s="3241"/>
      <c r="AH66" s="3241"/>
      <c r="AI66" s="3241"/>
      <c r="AJ66" s="3241"/>
      <c r="AK66" s="3241"/>
      <c r="AL66" s="3241"/>
      <c r="AM66" s="3241"/>
      <c r="AN66" s="3241"/>
      <c r="AO66" s="3241"/>
    </row>
    <row r="67" spans="1:41" s="1674" customFormat="1" ht="15" customHeight="1" x14ac:dyDescent="0.25">
      <c r="A67" s="1585"/>
      <c r="B67" s="1586"/>
      <c r="C67" s="1587"/>
      <c r="D67" s="1585"/>
      <c r="E67" s="1540"/>
      <c r="F67" s="1540"/>
      <c r="G67" s="1540"/>
      <c r="H67" s="1601" t="s">
        <v>527</v>
      </c>
      <c r="I67" s="1601"/>
      <c r="J67" s="1602"/>
      <c r="K67" s="1586" t="s">
        <v>65</v>
      </c>
      <c r="L67" s="1602">
        <f>L68+L69+L70+L71</f>
        <v>0</v>
      </c>
      <c r="M67" s="1602">
        <f>M68+M69+M70+M71</f>
        <v>0</v>
      </c>
      <c r="N67" s="1602">
        <f>N68+N69+N70+N71</f>
        <v>0</v>
      </c>
      <c r="O67" s="1602">
        <f>O68+O69+O70+O71</f>
        <v>0</v>
      </c>
      <c r="P67" s="1602">
        <f>P68+P69+P70+P71</f>
        <v>0</v>
      </c>
      <c r="Q67" s="1594">
        <f>O67-SUM(R67:AA67)</f>
        <v>0</v>
      </c>
      <c r="R67" s="1603">
        <f t="shared" ref="R67:AA67" si="15">R68+R69+R70+R71</f>
        <v>0</v>
      </c>
      <c r="S67" s="1602">
        <f t="shared" si="15"/>
        <v>0</v>
      </c>
      <c r="T67" s="1602">
        <f t="shared" si="15"/>
        <v>0</v>
      </c>
      <c r="U67" s="1602">
        <f t="shared" si="15"/>
        <v>0</v>
      </c>
      <c r="V67" s="1602">
        <f t="shared" si="15"/>
        <v>0</v>
      </c>
      <c r="W67" s="1602">
        <f t="shared" si="15"/>
        <v>0</v>
      </c>
      <c r="X67" s="1602">
        <f t="shared" si="15"/>
        <v>0</v>
      </c>
      <c r="Y67" s="1602">
        <f t="shared" si="15"/>
        <v>0</v>
      </c>
      <c r="Z67" s="1602">
        <f t="shared" si="15"/>
        <v>0</v>
      </c>
      <c r="AA67" s="1602">
        <f t="shared" si="15"/>
        <v>0</v>
      </c>
      <c r="AB67" s="3241"/>
      <c r="AC67" s="3241"/>
      <c r="AD67" s="3241"/>
      <c r="AE67" s="3241"/>
      <c r="AF67" s="3241"/>
      <c r="AG67" s="3241"/>
      <c r="AH67" s="3241"/>
      <c r="AI67" s="3241"/>
      <c r="AJ67" s="3241"/>
      <c r="AK67" s="3241"/>
      <c r="AL67" s="3241"/>
      <c r="AM67" s="3241"/>
      <c r="AN67" s="3241"/>
      <c r="AO67" s="3241"/>
    </row>
    <row r="68" spans="1:41" s="1674" customFormat="1" ht="15" customHeight="1" x14ac:dyDescent="0.25">
      <c r="A68" s="1585"/>
      <c r="B68" s="1586"/>
      <c r="C68" s="1587" t="s">
        <v>427</v>
      </c>
      <c r="D68" s="1585"/>
      <c r="E68" s="1540"/>
      <c r="F68" s="1540"/>
      <c r="G68" s="1540"/>
      <c r="H68" s="1601"/>
      <c r="I68" s="1601" t="s">
        <v>528</v>
      </c>
      <c r="J68" s="1602"/>
      <c r="K68" s="1586"/>
      <c r="L68" s="1602"/>
      <c r="M68" s="1602"/>
      <c r="N68" s="1602"/>
      <c r="O68" s="1602"/>
      <c r="P68" s="1602"/>
      <c r="Q68" s="1589"/>
      <c r="R68" s="1603"/>
      <c r="S68" s="1602"/>
      <c r="T68" s="1602"/>
      <c r="U68" s="1602"/>
      <c r="V68" s="1602"/>
      <c r="W68" s="1602"/>
      <c r="X68" s="1602"/>
      <c r="Y68" s="1602"/>
      <c r="Z68" s="1602"/>
      <c r="AA68" s="1602"/>
      <c r="AB68" s="3241"/>
      <c r="AC68" s="3241"/>
      <c r="AD68" s="3241"/>
      <c r="AE68" s="3241"/>
      <c r="AF68" s="3241"/>
      <c r="AG68" s="3241"/>
      <c r="AH68" s="3241"/>
      <c r="AI68" s="3241"/>
      <c r="AJ68" s="3241"/>
      <c r="AK68" s="3241"/>
      <c r="AL68" s="3241"/>
      <c r="AM68" s="3241"/>
      <c r="AN68" s="3241"/>
      <c r="AO68" s="3241"/>
    </row>
    <row r="69" spans="1:41" s="1674" customFormat="1" ht="15" customHeight="1" x14ac:dyDescent="0.25">
      <c r="A69" s="1585"/>
      <c r="B69" s="1586"/>
      <c r="C69" s="1587" t="s">
        <v>427</v>
      </c>
      <c r="D69" s="1585"/>
      <c r="E69" s="1540"/>
      <c r="F69" s="1540"/>
      <c r="G69" s="1540"/>
      <c r="H69" s="1601"/>
      <c r="I69" s="1601" t="s">
        <v>529</v>
      </c>
      <c r="J69" s="1602"/>
      <c r="K69" s="1602"/>
      <c r="L69" s="1602"/>
      <c r="M69" s="1602"/>
      <c r="N69" s="1602"/>
      <c r="O69" s="1602"/>
      <c r="P69" s="1602"/>
      <c r="Q69" s="1589"/>
      <c r="R69" s="1603"/>
      <c r="S69" s="1602"/>
      <c r="T69" s="1602"/>
      <c r="U69" s="1602"/>
      <c r="V69" s="1602"/>
      <c r="W69" s="1602"/>
      <c r="X69" s="1602"/>
      <c r="Y69" s="1602"/>
      <c r="Z69" s="1602"/>
      <c r="AA69" s="1602"/>
      <c r="AB69" s="3241"/>
      <c r="AC69" s="3241"/>
      <c r="AD69" s="3241"/>
      <c r="AE69" s="3241"/>
      <c r="AF69" s="3241"/>
      <c r="AG69" s="3241"/>
      <c r="AH69" s="3241"/>
      <c r="AI69" s="3241"/>
      <c r="AJ69" s="3241"/>
      <c r="AK69" s="3241"/>
      <c r="AL69" s="3241"/>
      <c r="AM69" s="3241"/>
      <c r="AN69" s="3241"/>
      <c r="AO69" s="3241"/>
    </row>
    <row r="70" spans="1:41" s="1674" customFormat="1" ht="15" customHeight="1" x14ac:dyDescent="0.25">
      <c r="A70" s="1585"/>
      <c r="B70" s="1586"/>
      <c r="C70" s="1587" t="s">
        <v>427</v>
      </c>
      <c r="D70" s="1585"/>
      <c r="E70" s="1540"/>
      <c r="F70" s="1540"/>
      <c r="G70" s="1540"/>
      <c r="H70" s="1601"/>
      <c r="I70" s="1601" t="s">
        <v>530</v>
      </c>
      <c r="J70" s="1602"/>
      <c r="K70" s="1602"/>
      <c r="L70" s="1602"/>
      <c r="M70" s="1602"/>
      <c r="N70" s="1602"/>
      <c r="O70" s="1602"/>
      <c r="P70" s="1602"/>
      <c r="Q70" s="1589"/>
      <c r="R70" s="1603"/>
      <c r="S70" s="1602"/>
      <c r="T70" s="1602"/>
      <c r="U70" s="1602"/>
      <c r="V70" s="1602"/>
      <c r="W70" s="1602"/>
      <c r="X70" s="1602"/>
      <c r="Y70" s="1602"/>
      <c r="Z70" s="1602"/>
      <c r="AA70" s="1602"/>
      <c r="AB70" s="3241"/>
      <c r="AC70" s="3241"/>
      <c r="AD70" s="3241"/>
      <c r="AE70" s="3241"/>
      <c r="AF70" s="3241"/>
      <c r="AG70" s="3241"/>
      <c r="AH70" s="3241"/>
      <c r="AI70" s="3241"/>
      <c r="AJ70" s="3241"/>
      <c r="AK70" s="3241"/>
      <c r="AL70" s="3241"/>
      <c r="AM70" s="3241"/>
      <c r="AN70" s="3241"/>
      <c r="AO70" s="3241"/>
    </row>
    <row r="71" spans="1:41" s="1674" customFormat="1" ht="15" customHeight="1" x14ac:dyDescent="0.25">
      <c r="A71" s="1585"/>
      <c r="B71" s="1586"/>
      <c r="C71" s="1587" t="s">
        <v>427</v>
      </c>
      <c r="D71" s="1585"/>
      <c r="E71" s="1540"/>
      <c r="F71" s="1540"/>
      <c r="G71" s="1540"/>
      <c r="H71" s="1601"/>
      <c r="I71" s="1601" t="s">
        <v>531</v>
      </c>
      <c r="J71" s="1602"/>
      <c r="K71" s="1602"/>
      <c r="L71" s="1602"/>
      <c r="M71" s="1602"/>
      <c r="N71" s="1602"/>
      <c r="O71" s="1602"/>
      <c r="P71" s="1602"/>
      <c r="Q71" s="1589"/>
      <c r="R71" s="1603"/>
      <c r="S71" s="1602"/>
      <c r="T71" s="1602"/>
      <c r="U71" s="1602"/>
      <c r="V71" s="1602"/>
      <c r="W71" s="1602"/>
      <c r="X71" s="1602"/>
      <c r="Y71" s="1602"/>
      <c r="Z71" s="1602"/>
      <c r="AA71" s="1602"/>
      <c r="AB71" s="3241"/>
      <c r="AC71" s="3241"/>
      <c r="AD71" s="3241"/>
      <c r="AE71" s="3241"/>
      <c r="AF71" s="3241"/>
      <c r="AG71" s="3241"/>
      <c r="AH71" s="3241"/>
      <c r="AI71" s="3241"/>
      <c r="AJ71" s="3241"/>
      <c r="AK71" s="3241"/>
      <c r="AL71" s="3241"/>
      <c r="AM71" s="3241"/>
      <c r="AN71" s="3241"/>
      <c r="AO71" s="3241"/>
    </row>
    <row r="72" spans="1:41" s="1674" customFormat="1" ht="15" customHeight="1" x14ac:dyDescent="0.25">
      <c r="A72" s="1585"/>
      <c r="B72" s="1586"/>
      <c r="C72" s="1587"/>
      <c r="D72" s="1585"/>
      <c r="E72" s="1540"/>
      <c r="F72" s="1540"/>
      <c r="G72" s="1540"/>
      <c r="H72" s="1601"/>
      <c r="I72" s="1601"/>
      <c r="J72" s="1602"/>
      <c r="K72" s="1602"/>
      <c r="L72" s="1602"/>
      <c r="M72" s="1602"/>
      <c r="N72" s="1602"/>
      <c r="O72" s="1602"/>
      <c r="P72" s="1602"/>
      <c r="Q72" s="1589"/>
      <c r="R72" s="1603"/>
      <c r="S72" s="1602"/>
      <c r="T72" s="1602"/>
      <c r="U72" s="1602"/>
      <c r="V72" s="1602"/>
      <c r="W72" s="1602"/>
      <c r="X72" s="1602"/>
      <c r="Y72" s="1602"/>
      <c r="Z72" s="1602"/>
      <c r="AA72" s="1602"/>
      <c r="AB72" s="3241"/>
      <c r="AC72" s="3241"/>
      <c r="AD72" s="3241"/>
      <c r="AE72" s="3241"/>
      <c r="AF72" s="3241"/>
      <c r="AG72" s="3241"/>
      <c r="AH72" s="3241"/>
      <c r="AI72" s="3241"/>
      <c r="AJ72" s="3241"/>
      <c r="AK72" s="3241"/>
      <c r="AL72" s="3241"/>
      <c r="AM72" s="3241"/>
      <c r="AN72" s="3241"/>
      <c r="AO72" s="3241"/>
    </row>
    <row r="73" spans="1:41" s="1674" customFormat="1" ht="15" customHeight="1" x14ac:dyDescent="0.25">
      <c r="A73" s="1585"/>
      <c r="B73" s="1586"/>
      <c r="C73" s="1587" t="s">
        <v>428</v>
      </c>
      <c r="D73" s="1585"/>
      <c r="E73" s="1540"/>
      <c r="F73" s="1540"/>
      <c r="G73" s="1540" t="s">
        <v>55</v>
      </c>
      <c r="H73" s="1601"/>
      <c r="I73" s="1540"/>
      <c r="J73" s="1586"/>
      <c r="K73" s="1586"/>
      <c r="L73" s="1586"/>
      <c r="M73" s="1586"/>
      <c r="N73" s="1586"/>
      <c r="O73" s="1586"/>
      <c r="P73" s="1586"/>
      <c r="Q73" s="1589"/>
      <c r="R73" s="1587"/>
      <c r="S73" s="1586"/>
      <c r="T73" s="1586"/>
      <c r="U73" s="1586"/>
      <c r="V73" s="1586"/>
      <c r="W73" s="1586"/>
      <c r="X73" s="1586"/>
      <c r="Y73" s="1586"/>
      <c r="Z73" s="1586"/>
      <c r="AA73" s="1586"/>
      <c r="AB73" s="3241"/>
      <c r="AC73" s="3241"/>
      <c r="AD73" s="3241"/>
      <c r="AE73" s="3241"/>
      <c r="AF73" s="3241"/>
      <c r="AG73" s="3241"/>
      <c r="AH73" s="3241"/>
      <c r="AI73" s="3241"/>
      <c r="AJ73" s="3241"/>
      <c r="AK73" s="3241"/>
      <c r="AL73" s="3241"/>
      <c r="AM73" s="3241"/>
      <c r="AN73" s="3241"/>
      <c r="AO73" s="3241"/>
    </row>
    <row r="74" spans="1:41" s="1674" customFormat="1" ht="15" customHeight="1" x14ac:dyDescent="0.25">
      <c r="A74" s="1585"/>
      <c r="B74" s="1586"/>
      <c r="C74" s="1587"/>
      <c r="D74" s="1585"/>
      <c r="E74" s="1540"/>
      <c r="F74" s="1540"/>
      <c r="G74" s="1540"/>
      <c r="H74" s="1601"/>
      <c r="I74" s="1601"/>
      <c r="J74" s="1602"/>
      <c r="K74" s="1602"/>
      <c r="L74" s="1602"/>
      <c r="M74" s="1602"/>
      <c r="N74" s="1602"/>
      <c r="O74" s="1602"/>
      <c r="P74" s="1602"/>
      <c r="Q74" s="1589"/>
      <c r="R74" s="1603"/>
      <c r="S74" s="1602"/>
      <c r="T74" s="1602"/>
      <c r="U74" s="1602"/>
      <c r="V74" s="1602"/>
      <c r="W74" s="1602"/>
      <c r="X74" s="1602"/>
      <c r="Y74" s="1602"/>
      <c r="Z74" s="1602"/>
      <c r="AA74" s="1602"/>
      <c r="AB74" s="3241"/>
      <c r="AC74" s="3241"/>
      <c r="AD74" s="3241"/>
      <c r="AE74" s="3241"/>
      <c r="AF74" s="3241"/>
      <c r="AG74" s="3241"/>
      <c r="AH74" s="3241"/>
      <c r="AI74" s="3241"/>
      <c r="AJ74" s="3241"/>
      <c r="AK74" s="3241"/>
      <c r="AL74" s="3241"/>
      <c r="AM74" s="3241"/>
      <c r="AN74" s="3241"/>
      <c r="AO74" s="3241"/>
    </row>
    <row r="75" spans="1:41" s="1573" customFormat="1" ht="15" customHeight="1" x14ac:dyDescent="0.25">
      <c r="A75" s="1585"/>
      <c r="B75" s="1586"/>
      <c r="C75" s="1587" t="s">
        <v>428</v>
      </c>
      <c r="D75" s="1585"/>
      <c r="E75" s="1540"/>
      <c r="F75" s="1540"/>
      <c r="G75" s="1540" t="s">
        <v>1428</v>
      </c>
      <c r="H75" s="1601"/>
      <c r="I75" s="1540"/>
      <c r="J75" s="1586"/>
      <c r="K75" s="1586"/>
      <c r="L75" s="1586"/>
      <c r="M75" s="1586"/>
      <c r="N75" s="1586"/>
      <c r="O75" s="1586"/>
      <c r="P75" s="1586"/>
      <c r="Q75" s="1589"/>
      <c r="R75" s="1587"/>
      <c r="S75" s="1586"/>
      <c r="T75" s="1586"/>
      <c r="U75" s="1586"/>
      <c r="V75" s="1586"/>
      <c r="W75" s="1586"/>
      <c r="X75" s="1586"/>
      <c r="Y75" s="1586"/>
      <c r="Z75" s="1586"/>
      <c r="AA75" s="1586"/>
      <c r="AB75" s="1678"/>
      <c r="AC75" s="1678"/>
      <c r="AD75" s="1678"/>
      <c r="AE75" s="1678"/>
      <c r="AF75" s="1678"/>
      <c r="AG75" s="1678"/>
      <c r="AH75" s="1678"/>
      <c r="AI75" s="1678"/>
      <c r="AJ75" s="1678"/>
      <c r="AK75" s="1678"/>
      <c r="AL75" s="1678"/>
      <c r="AM75" s="1678"/>
      <c r="AN75" s="1678"/>
      <c r="AO75" s="1678"/>
    </row>
    <row r="76" spans="1:41" s="1573" customFormat="1" ht="15" customHeight="1" x14ac:dyDescent="0.25">
      <c r="A76" s="1585"/>
      <c r="B76" s="1586"/>
      <c r="C76" s="1587"/>
      <c r="D76" s="1585"/>
      <c r="E76" s="1540"/>
      <c r="F76" s="1540"/>
      <c r="G76" s="1589"/>
      <c r="H76" s="1601"/>
      <c r="I76" s="2223" t="s">
        <v>1519</v>
      </c>
      <c r="J76" s="1602"/>
      <c r="K76" s="1602"/>
      <c r="L76" s="1602"/>
      <c r="M76" s="1602"/>
      <c r="N76" s="1602"/>
      <c r="O76" s="1602"/>
      <c r="P76" s="1602"/>
      <c r="Q76" s="1589"/>
      <c r="R76" s="1603"/>
      <c r="S76" s="1602"/>
      <c r="T76" s="1602"/>
      <c r="U76" s="1602"/>
      <c r="V76" s="1602"/>
      <c r="W76" s="1602"/>
      <c r="X76" s="1602"/>
      <c r="Y76" s="1602"/>
      <c r="Z76" s="1602"/>
      <c r="AA76" s="1602"/>
      <c r="AB76" s="1678"/>
      <c r="AC76" s="1678"/>
      <c r="AD76" s="1678"/>
      <c r="AE76" s="1678"/>
      <c r="AF76" s="1678"/>
      <c r="AG76" s="1678"/>
      <c r="AH76" s="1678"/>
      <c r="AI76" s="1678"/>
      <c r="AJ76" s="1678"/>
      <c r="AK76" s="1678"/>
      <c r="AL76" s="1678"/>
      <c r="AM76" s="1678"/>
      <c r="AN76" s="1678"/>
      <c r="AO76" s="1678"/>
    </row>
    <row r="77" spans="1:41" s="1674" customFormat="1" ht="15" customHeight="1" x14ac:dyDescent="0.25">
      <c r="A77" s="1585"/>
      <c r="B77" s="1586"/>
      <c r="C77" s="1587" t="s">
        <v>427</v>
      </c>
      <c r="D77" s="1585"/>
      <c r="E77" s="1605"/>
      <c r="F77" s="1605"/>
      <c r="G77" s="1605" t="s">
        <v>469</v>
      </c>
      <c r="H77" s="1604"/>
      <c r="I77" s="1604"/>
      <c r="J77" s="1602"/>
      <c r="K77" s="1602"/>
      <c r="L77" s="1602"/>
      <c r="M77" s="1602"/>
      <c r="N77" s="1602"/>
      <c r="O77" s="1602"/>
      <c r="P77" s="1602"/>
      <c r="Q77" s="1589"/>
      <c r="R77" s="1603"/>
      <c r="S77" s="1602"/>
      <c r="T77" s="1602"/>
      <c r="U77" s="1602"/>
      <c r="V77" s="1602"/>
      <c r="W77" s="1602"/>
      <c r="X77" s="1602"/>
      <c r="Y77" s="1602"/>
      <c r="Z77" s="1602"/>
      <c r="AA77" s="1602"/>
      <c r="AB77" s="3241"/>
      <c r="AC77" s="3241"/>
      <c r="AD77" s="3241"/>
      <c r="AE77" s="3241"/>
      <c r="AF77" s="3241"/>
      <c r="AG77" s="3241"/>
      <c r="AH77" s="3241"/>
      <c r="AI77" s="3241"/>
      <c r="AJ77" s="3241"/>
      <c r="AK77" s="3241"/>
      <c r="AL77" s="3241"/>
      <c r="AM77" s="3241"/>
      <c r="AN77" s="3241"/>
      <c r="AO77" s="3241"/>
    </row>
    <row r="78" spans="1:41" s="1674" customFormat="1" ht="15" customHeight="1" x14ac:dyDescent="0.25">
      <c r="A78" s="1585"/>
      <c r="B78" s="1586"/>
      <c r="C78" s="1587"/>
      <c r="D78" s="1585"/>
      <c r="E78" s="1540"/>
      <c r="F78" s="1540"/>
      <c r="G78" s="1540"/>
      <c r="H78" s="1601"/>
      <c r="I78" s="1601"/>
      <c r="J78" s="1602"/>
      <c r="K78" s="1602"/>
      <c r="L78" s="1602"/>
      <c r="M78" s="1602"/>
      <c r="N78" s="1602"/>
      <c r="O78" s="1602"/>
      <c r="P78" s="1602"/>
      <c r="Q78" s="1589"/>
      <c r="R78" s="1603"/>
      <c r="S78" s="1602"/>
      <c r="T78" s="1602"/>
      <c r="U78" s="1602"/>
      <c r="V78" s="1602"/>
      <c r="W78" s="1602"/>
      <c r="X78" s="1602"/>
      <c r="Y78" s="1602"/>
      <c r="Z78" s="1602"/>
      <c r="AA78" s="1602"/>
      <c r="AB78" s="3241"/>
      <c r="AC78" s="3241"/>
      <c r="AD78" s="3241"/>
      <c r="AE78" s="3241"/>
      <c r="AF78" s="3241"/>
      <c r="AG78" s="3241"/>
      <c r="AH78" s="3241"/>
      <c r="AI78" s="3241"/>
      <c r="AJ78" s="3241"/>
      <c r="AK78" s="3241"/>
      <c r="AL78" s="3241"/>
      <c r="AM78" s="3241"/>
      <c r="AN78" s="3241"/>
      <c r="AO78" s="3241"/>
    </row>
    <row r="79" spans="1:41" s="1674" customFormat="1" ht="15" customHeight="1" x14ac:dyDescent="0.25">
      <c r="A79" s="1585"/>
      <c r="B79" s="1586"/>
      <c r="C79" s="1587" t="s">
        <v>428</v>
      </c>
      <c r="D79" s="1585"/>
      <c r="E79" s="1540"/>
      <c r="F79" s="1540"/>
      <c r="G79" s="1540" t="s">
        <v>46</v>
      </c>
      <c r="H79" s="1601"/>
      <c r="I79" s="1601"/>
      <c r="J79" s="1602"/>
      <c r="K79" s="1586" t="s">
        <v>1934</v>
      </c>
      <c r="L79" s="1602"/>
      <c r="M79" s="1602"/>
      <c r="N79" s="1602"/>
      <c r="O79" s="1602"/>
      <c r="P79" s="1602"/>
      <c r="Q79" s="1589"/>
      <c r="R79" s="1603"/>
      <c r="S79" s="1602"/>
      <c r="T79" s="1602"/>
      <c r="U79" s="1602"/>
      <c r="V79" s="1602"/>
      <c r="W79" s="1602"/>
      <c r="X79" s="1602"/>
      <c r="Y79" s="1602"/>
      <c r="Z79" s="1602"/>
      <c r="AA79" s="1602"/>
      <c r="AB79" s="3241"/>
      <c r="AC79" s="3241"/>
      <c r="AD79" s="3241"/>
      <c r="AE79" s="3241"/>
      <c r="AF79" s="3241"/>
      <c r="AG79" s="3241"/>
      <c r="AH79" s="3241"/>
      <c r="AI79" s="3241"/>
      <c r="AJ79" s="3241"/>
      <c r="AK79" s="3241"/>
      <c r="AL79" s="3241"/>
      <c r="AM79" s="3241"/>
      <c r="AN79" s="3241"/>
      <c r="AO79" s="3241"/>
    </row>
    <row r="80" spans="1:41" s="1674" customFormat="1" ht="15" customHeight="1" x14ac:dyDescent="0.25">
      <c r="A80" s="1585"/>
      <c r="B80" s="1586"/>
      <c r="C80" s="1587" t="s">
        <v>428</v>
      </c>
      <c r="D80" s="1585"/>
      <c r="E80" s="1540"/>
      <c r="F80" s="1540"/>
      <c r="G80" s="1540" t="s">
        <v>736</v>
      </c>
      <c r="H80" s="1601"/>
      <c r="I80" s="1601"/>
      <c r="J80" s="1602"/>
      <c r="K80" s="1602"/>
      <c r="L80" s="1602"/>
      <c r="M80" s="1602"/>
      <c r="N80" s="1602"/>
      <c r="O80" s="1602"/>
      <c r="P80" s="1602"/>
      <c r="Q80" s="1589"/>
      <c r="R80" s="1603"/>
      <c r="S80" s="1602"/>
      <c r="T80" s="1602"/>
      <c r="U80" s="1602"/>
      <c r="V80" s="1602"/>
      <c r="W80" s="1602"/>
      <c r="X80" s="1602"/>
      <c r="Y80" s="1602"/>
      <c r="Z80" s="1602"/>
      <c r="AA80" s="1602"/>
      <c r="AB80" s="3241"/>
      <c r="AC80" s="3241"/>
      <c r="AD80" s="3241"/>
      <c r="AE80" s="3241"/>
      <c r="AF80" s="3241"/>
      <c r="AG80" s="3241"/>
      <c r="AH80" s="3241"/>
      <c r="AI80" s="3241"/>
      <c r="AJ80" s="3241"/>
      <c r="AK80" s="3241"/>
      <c r="AL80" s="3241"/>
      <c r="AM80" s="3241"/>
      <c r="AN80" s="3241"/>
      <c r="AO80" s="3241"/>
    </row>
    <row r="81" spans="1:41" s="1674" customFormat="1" ht="15" customHeight="1" x14ac:dyDescent="0.25">
      <c r="A81" s="1585"/>
      <c r="B81" s="1586"/>
      <c r="C81" s="1587"/>
      <c r="D81" s="1585"/>
      <c r="E81" s="1540"/>
      <c r="F81" s="1540"/>
      <c r="G81" s="1540"/>
      <c r="H81" s="1601"/>
      <c r="I81" s="1601"/>
      <c r="J81" s="1602"/>
      <c r="K81" s="1602"/>
      <c r="L81" s="1602"/>
      <c r="M81" s="1602"/>
      <c r="N81" s="1602"/>
      <c r="O81" s="1602"/>
      <c r="P81" s="1602"/>
      <c r="Q81" s="1589"/>
      <c r="R81" s="1603"/>
      <c r="S81" s="1602"/>
      <c r="T81" s="1602"/>
      <c r="U81" s="1602"/>
      <c r="V81" s="1602"/>
      <c r="W81" s="1602"/>
      <c r="X81" s="1602"/>
      <c r="Y81" s="1602"/>
      <c r="Z81" s="1602"/>
      <c r="AA81" s="1602"/>
      <c r="AB81" s="3241"/>
      <c r="AC81" s="3241"/>
      <c r="AD81" s="3241"/>
      <c r="AE81" s="3241"/>
      <c r="AF81" s="3241"/>
      <c r="AG81" s="3241"/>
      <c r="AH81" s="3241"/>
      <c r="AI81" s="3241"/>
      <c r="AJ81" s="3241"/>
      <c r="AK81" s="3241"/>
      <c r="AL81" s="3241"/>
      <c r="AM81" s="3241"/>
      <c r="AN81" s="3241"/>
      <c r="AO81" s="3241"/>
    </row>
    <row r="82" spans="1:41" s="1674" customFormat="1" ht="15" customHeight="1" x14ac:dyDescent="0.25">
      <c r="A82" s="1585"/>
      <c r="B82" s="1586"/>
      <c r="C82" s="1587"/>
      <c r="D82" s="1585"/>
      <c r="E82" s="1540"/>
      <c r="F82" s="1540" t="s">
        <v>728</v>
      </c>
      <c r="G82" s="1540" t="s">
        <v>470</v>
      </c>
      <c r="H82" s="1540"/>
      <c r="I82" s="1540"/>
      <c r="J82" s="1586"/>
      <c r="K82" s="1586" t="s">
        <v>66</v>
      </c>
      <c r="L82" s="1586">
        <f>L84+L93+L96+L97</f>
        <v>0</v>
      </c>
      <c r="M82" s="1586">
        <f>M84+M93+M96+M97</f>
        <v>0</v>
      </c>
      <c r="N82" s="1586">
        <f>N84+N93+N96+N97</f>
        <v>0</v>
      </c>
      <c r="O82" s="1586">
        <f>O84+O93+O96+O97</f>
        <v>0</v>
      </c>
      <c r="P82" s="1586">
        <f>P84+P93+P96+P97</f>
        <v>0</v>
      </c>
      <c r="Q82" s="1594">
        <f>O82-SUM(R82:AA82)</f>
        <v>0</v>
      </c>
      <c r="R82" s="1587">
        <f t="shared" ref="R82:AA82" si="16">R84+R93+R96+R97</f>
        <v>0</v>
      </c>
      <c r="S82" s="1586">
        <f t="shared" si="16"/>
        <v>0</v>
      </c>
      <c r="T82" s="1586">
        <f t="shared" si="16"/>
        <v>0</v>
      </c>
      <c r="U82" s="1586">
        <f t="shared" si="16"/>
        <v>0</v>
      </c>
      <c r="V82" s="1586">
        <f t="shared" si="16"/>
        <v>0</v>
      </c>
      <c r="W82" s="1586">
        <f t="shared" si="16"/>
        <v>0</v>
      </c>
      <c r="X82" s="1586">
        <f t="shared" si="16"/>
        <v>0</v>
      </c>
      <c r="Y82" s="1586">
        <f t="shared" si="16"/>
        <v>0</v>
      </c>
      <c r="Z82" s="1586">
        <f t="shared" si="16"/>
        <v>0</v>
      </c>
      <c r="AA82" s="1586">
        <f t="shared" si="16"/>
        <v>0</v>
      </c>
      <c r="AB82" s="3241"/>
      <c r="AC82" s="3241"/>
      <c r="AD82" s="3241"/>
      <c r="AE82" s="3241"/>
      <c r="AF82" s="3241"/>
      <c r="AG82" s="3241"/>
      <c r="AH82" s="3241"/>
      <c r="AI82" s="3241"/>
      <c r="AJ82" s="3241"/>
      <c r="AK82" s="3241"/>
      <c r="AL82" s="3241"/>
      <c r="AM82" s="3241"/>
      <c r="AN82" s="3241"/>
      <c r="AO82" s="3241"/>
    </row>
    <row r="83" spans="1:41" s="1674" customFormat="1" ht="15" customHeight="1" x14ac:dyDescent="0.25">
      <c r="A83" s="1585"/>
      <c r="B83" s="1586"/>
      <c r="C83" s="1587"/>
      <c r="D83" s="1585"/>
      <c r="E83" s="1540"/>
      <c r="F83" s="1540"/>
      <c r="G83" s="1540"/>
      <c r="H83" s="1540"/>
      <c r="I83" s="1540"/>
      <c r="J83" s="1586"/>
      <c r="K83" s="1586"/>
      <c r="L83" s="1586"/>
      <c r="M83" s="1586"/>
      <c r="N83" s="1586"/>
      <c r="O83" s="1586"/>
      <c r="P83" s="1586"/>
      <c r="Q83" s="1589"/>
      <c r="R83" s="1587"/>
      <c r="S83" s="1586"/>
      <c r="T83" s="1586"/>
      <c r="U83" s="1586"/>
      <c r="V83" s="1586"/>
      <c r="W83" s="1586"/>
      <c r="X83" s="1586"/>
      <c r="Y83" s="1586"/>
      <c r="Z83" s="1586"/>
      <c r="AA83" s="1586"/>
      <c r="AB83" s="3241"/>
      <c r="AC83" s="3241"/>
      <c r="AD83" s="3241"/>
      <c r="AE83" s="3241"/>
      <c r="AF83" s="3241"/>
      <c r="AG83" s="3241"/>
      <c r="AH83" s="3241"/>
      <c r="AI83" s="3241"/>
      <c r="AJ83" s="3241"/>
      <c r="AK83" s="3241"/>
      <c r="AL83" s="3241"/>
      <c r="AM83" s="3241"/>
      <c r="AN83" s="3241"/>
      <c r="AO83" s="3241"/>
    </row>
    <row r="84" spans="1:41" s="1674" customFormat="1" ht="15" customHeight="1" x14ac:dyDescent="0.25">
      <c r="A84" s="1585"/>
      <c r="B84" s="1586"/>
      <c r="C84" s="1587"/>
      <c r="D84" s="1585"/>
      <c r="E84" s="1540"/>
      <c r="F84" s="1540"/>
      <c r="G84" s="1600" t="s">
        <v>650</v>
      </c>
      <c r="H84" s="1540" t="s">
        <v>471</v>
      </c>
      <c r="I84" s="1540"/>
      <c r="J84" s="1586"/>
      <c r="K84" s="1586"/>
      <c r="L84" s="1586">
        <f>L85+L86+L87+L91</f>
        <v>0</v>
      </c>
      <c r="M84" s="1586">
        <f>M85+M86+M87+M91</f>
        <v>0</v>
      </c>
      <c r="N84" s="1586">
        <f>N85+N86+N87+N91</f>
        <v>0</v>
      </c>
      <c r="O84" s="1586">
        <f>O85+O86+O87+O91</f>
        <v>0</v>
      </c>
      <c r="P84" s="1586">
        <f>P85+P86+P87+P91</f>
        <v>0</v>
      </c>
      <c r="Q84" s="1594">
        <f>O84-SUM(R84:AA84)</f>
        <v>0</v>
      </c>
      <c r="R84" s="1587">
        <f t="shared" ref="R84:AA84" si="17">R85+R86+R87+R91</f>
        <v>0</v>
      </c>
      <c r="S84" s="1586">
        <f t="shared" si="17"/>
        <v>0</v>
      </c>
      <c r="T84" s="1586">
        <f t="shared" si="17"/>
        <v>0</v>
      </c>
      <c r="U84" s="1586">
        <f t="shared" si="17"/>
        <v>0</v>
      </c>
      <c r="V84" s="1586">
        <f t="shared" si="17"/>
        <v>0</v>
      </c>
      <c r="W84" s="1586">
        <f t="shared" si="17"/>
        <v>0</v>
      </c>
      <c r="X84" s="1586">
        <f t="shared" si="17"/>
        <v>0</v>
      </c>
      <c r="Y84" s="1586">
        <f t="shared" si="17"/>
        <v>0</v>
      </c>
      <c r="Z84" s="1586">
        <f t="shared" si="17"/>
        <v>0</v>
      </c>
      <c r="AA84" s="1586">
        <f t="shared" si="17"/>
        <v>0</v>
      </c>
      <c r="AB84" s="3241"/>
      <c r="AC84" s="3241"/>
      <c r="AD84" s="3241"/>
      <c r="AE84" s="3241"/>
      <c r="AF84" s="3241"/>
      <c r="AG84" s="3241"/>
      <c r="AH84" s="3241"/>
      <c r="AI84" s="3241"/>
      <c r="AJ84" s="3241"/>
      <c r="AK84" s="3241"/>
      <c r="AL84" s="3241"/>
      <c r="AM84" s="3241"/>
      <c r="AN84" s="3241"/>
      <c r="AO84" s="3241"/>
    </row>
    <row r="85" spans="1:41" s="1674" customFormat="1" ht="15" customHeight="1" x14ac:dyDescent="0.25">
      <c r="A85" s="1585"/>
      <c r="B85" s="1586"/>
      <c r="C85" s="1587" t="s">
        <v>427</v>
      </c>
      <c r="D85" s="1585"/>
      <c r="E85" s="1540"/>
      <c r="F85" s="1540"/>
      <c r="G85" s="1540"/>
      <c r="H85" s="1601" t="s">
        <v>472</v>
      </c>
      <c r="I85" s="1601"/>
      <c r="J85" s="1602"/>
      <c r="K85" s="1602"/>
      <c r="L85" s="1602"/>
      <c r="M85" s="1602"/>
      <c r="N85" s="1602"/>
      <c r="O85" s="1602"/>
      <c r="P85" s="1602"/>
      <c r="Q85" s="1589"/>
      <c r="R85" s="1603"/>
      <c r="S85" s="1602"/>
      <c r="T85" s="1602"/>
      <c r="U85" s="1602"/>
      <c r="V85" s="1602"/>
      <c r="W85" s="1602"/>
      <c r="X85" s="1602"/>
      <c r="Y85" s="1602"/>
      <c r="Z85" s="1602"/>
      <c r="AA85" s="1602"/>
      <c r="AB85" s="3241"/>
      <c r="AC85" s="3241"/>
      <c r="AD85" s="3241"/>
      <c r="AE85" s="3241"/>
      <c r="AF85" s="3241"/>
      <c r="AG85" s="3241"/>
      <c r="AH85" s="3241"/>
      <c r="AI85" s="3241"/>
      <c r="AJ85" s="3241"/>
      <c r="AK85" s="3241"/>
      <c r="AL85" s="3241"/>
      <c r="AM85" s="3241"/>
      <c r="AN85" s="3241"/>
      <c r="AO85" s="3241"/>
    </row>
    <row r="86" spans="1:41" s="1674" customFormat="1" ht="15" customHeight="1" x14ac:dyDescent="0.25">
      <c r="A86" s="1585"/>
      <c r="B86" s="1586"/>
      <c r="C86" s="1587" t="s">
        <v>427</v>
      </c>
      <c r="D86" s="1585"/>
      <c r="E86" s="1540"/>
      <c r="F86" s="1540"/>
      <c r="G86" s="1540"/>
      <c r="H86" s="1601" t="s">
        <v>473</v>
      </c>
      <c r="I86" s="1601"/>
      <c r="J86" s="1602"/>
      <c r="K86" s="1602"/>
      <c r="L86" s="1602"/>
      <c r="M86" s="1602"/>
      <c r="N86" s="1602"/>
      <c r="O86" s="1602"/>
      <c r="P86" s="1602"/>
      <c r="Q86" s="1589"/>
      <c r="R86" s="1603"/>
      <c r="S86" s="1602"/>
      <c r="T86" s="1602"/>
      <c r="U86" s="1602"/>
      <c r="V86" s="1602"/>
      <c r="W86" s="1602"/>
      <c r="X86" s="1602"/>
      <c r="Y86" s="1602"/>
      <c r="Z86" s="1602"/>
      <c r="AA86" s="1602"/>
      <c r="AB86" s="3241"/>
      <c r="AC86" s="3241"/>
      <c r="AD86" s="3241"/>
      <c r="AE86" s="3241"/>
      <c r="AF86" s="3241"/>
      <c r="AG86" s="3241"/>
      <c r="AH86" s="3241"/>
      <c r="AI86" s="3241"/>
      <c r="AJ86" s="3241"/>
      <c r="AK86" s="3241"/>
      <c r="AL86" s="3241"/>
      <c r="AM86" s="3241"/>
      <c r="AN86" s="3241"/>
      <c r="AO86" s="3241"/>
    </row>
    <row r="87" spans="1:41" s="1674" customFormat="1" ht="15" customHeight="1" x14ac:dyDescent="0.25">
      <c r="A87" s="1585"/>
      <c r="B87" s="1586"/>
      <c r="C87" s="1587"/>
      <c r="D87" s="1585"/>
      <c r="E87" s="1540"/>
      <c r="F87" s="1540"/>
      <c r="G87" s="1540"/>
      <c r="H87" s="1601" t="s">
        <v>474</v>
      </c>
      <c r="I87" s="1601"/>
      <c r="J87" s="1602"/>
      <c r="K87" s="1602"/>
      <c r="L87" s="1602">
        <f>L88+L89+L90</f>
        <v>0</v>
      </c>
      <c r="M87" s="1602">
        <f>M88+M89+M90</f>
        <v>0</v>
      </c>
      <c r="N87" s="1602">
        <f>N88+N89+N90</f>
        <v>0</v>
      </c>
      <c r="O87" s="1602">
        <f>O88+O89+O90</f>
        <v>0</v>
      </c>
      <c r="P87" s="1602">
        <f>P88+P89+P90</f>
        <v>0</v>
      </c>
      <c r="Q87" s="1594">
        <f>O87-SUM(R87:AA87)</f>
        <v>0</v>
      </c>
      <c r="R87" s="1603">
        <f t="shared" ref="R87:AA87" si="18">R88+R89+R90</f>
        <v>0</v>
      </c>
      <c r="S87" s="1602">
        <f t="shared" si="18"/>
        <v>0</v>
      </c>
      <c r="T87" s="1602">
        <f t="shared" si="18"/>
        <v>0</v>
      </c>
      <c r="U87" s="1602">
        <f t="shared" si="18"/>
        <v>0</v>
      </c>
      <c r="V87" s="1602">
        <f t="shared" si="18"/>
        <v>0</v>
      </c>
      <c r="W87" s="1602">
        <f t="shared" si="18"/>
        <v>0</v>
      </c>
      <c r="X87" s="1602">
        <f t="shared" si="18"/>
        <v>0</v>
      </c>
      <c r="Y87" s="1602">
        <f t="shared" si="18"/>
        <v>0</v>
      </c>
      <c r="Z87" s="1602">
        <f t="shared" si="18"/>
        <v>0</v>
      </c>
      <c r="AA87" s="1602">
        <f t="shared" si="18"/>
        <v>0</v>
      </c>
      <c r="AB87" s="3241"/>
      <c r="AC87" s="3241"/>
      <c r="AD87" s="3241"/>
      <c r="AE87" s="3241"/>
      <c r="AF87" s="3241"/>
      <c r="AG87" s="3241"/>
      <c r="AH87" s="3241"/>
      <c r="AI87" s="3241"/>
      <c r="AJ87" s="3241"/>
      <c r="AK87" s="3241"/>
      <c r="AL87" s="3241"/>
      <c r="AM87" s="3241"/>
      <c r="AN87" s="3241"/>
      <c r="AO87" s="3241"/>
    </row>
    <row r="88" spans="1:41" s="1674" customFormat="1" ht="15" customHeight="1" x14ac:dyDescent="0.25">
      <c r="A88" s="1585"/>
      <c r="B88" s="1586"/>
      <c r="C88" s="1587" t="s">
        <v>427</v>
      </c>
      <c r="D88" s="1585"/>
      <c r="E88" s="1540"/>
      <c r="F88" s="1540"/>
      <c r="G88" s="1540"/>
      <c r="H88" s="1601"/>
      <c r="I88" s="1601" t="s">
        <v>475</v>
      </c>
      <c r="J88" s="1602"/>
      <c r="K88" s="1602"/>
      <c r="L88" s="1602"/>
      <c r="M88" s="1602"/>
      <c r="N88" s="1602"/>
      <c r="O88" s="1602"/>
      <c r="P88" s="1602"/>
      <c r="Q88" s="1589"/>
      <c r="R88" s="1603"/>
      <c r="S88" s="1602"/>
      <c r="T88" s="1602"/>
      <c r="U88" s="1602"/>
      <c r="V88" s="1602"/>
      <c r="W88" s="1602"/>
      <c r="X88" s="1602"/>
      <c r="Y88" s="1602"/>
      <c r="Z88" s="1602"/>
      <c r="AA88" s="1602"/>
      <c r="AB88" s="3241"/>
      <c r="AC88" s="3241"/>
      <c r="AD88" s="3241"/>
      <c r="AE88" s="3241"/>
      <c r="AF88" s="3241"/>
      <c r="AG88" s="3241"/>
      <c r="AH88" s="3241"/>
      <c r="AI88" s="3241"/>
      <c r="AJ88" s="3241"/>
      <c r="AK88" s="3241"/>
      <c r="AL88" s="3241"/>
      <c r="AM88" s="3241"/>
      <c r="AN88" s="3241"/>
      <c r="AO88" s="3241"/>
    </row>
    <row r="89" spans="1:41" s="1674" customFormat="1" ht="15" customHeight="1" x14ac:dyDescent="0.25">
      <c r="A89" s="1585"/>
      <c r="B89" s="1586"/>
      <c r="C89" s="1587" t="s">
        <v>428</v>
      </c>
      <c r="D89" s="1585"/>
      <c r="E89" s="1540"/>
      <c r="F89" s="1540"/>
      <c r="G89" s="1540"/>
      <c r="H89" s="1601"/>
      <c r="I89" s="1601" t="s">
        <v>515</v>
      </c>
      <c r="J89" s="1602"/>
      <c r="K89" s="1602"/>
      <c r="L89" s="1602"/>
      <c r="M89" s="1602"/>
      <c r="N89" s="1602"/>
      <c r="O89" s="1602"/>
      <c r="P89" s="1602"/>
      <c r="Q89" s="1589"/>
      <c r="R89" s="1603"/>
      <c r="S89" s="1602"/>
      <c r="T89" s="1602"/>
      <c r="U89" s="1602"/>
      <c r="V89" s="1602"/>
      <c r="W89" s="1602"/>
      <c r="X89" s="1602"/>
      <c r="Y89" s="1602"/>
      <c r="Z89" s="1602"/>
      <c r="AA89" s="1602"/>
      <c r="AB89" s="3241"/>
      <c r="AC89" s="3241"/>
      <c r="AD89" s="3241"/>
      <c r="AE89" s="3241"/>
      <c r="AF89" s="3241"/>
      <c r="AG89" s="3241"/>
      <c r="AH89" s="3241"/>
      <c r="AI89" s="3241"/>
      <c r="AJ89" s="3241"/>
      <c r="AK89" s="3241"/>
      <c r="AL89" s="3241"/>
      <c r="AM89" s="3241"/>
      <c r="AN89" s="3241"/>
      <c r="AO89" s="3241"/>
    </row>
    <row r="90" spans="1:41" s="1674" customFormat="1" ht="15" customHeight="1" x14ac:dyDescent="0.25">
      <c r="A90" s="1585"/>
      <c r="B90" s="1586"/>
      <c r="C90" s="1587" t="s">
        <v>428</v>
      </c>
      <c r="D90" s="1585"/>
      <c r="E90" s="1540"/>
      <c r="F90" s="1540"/>
      <c r="G90" s="1540"/>
      <c r="H90" s="1601"/>
      <c r="I90" s="1601" t="s">
        <v>476</v>
      </c>
      <c r="J90" s="1602"/>
      <c r="K90" s="1602"/>
      <c r="L90" s="1602"/>
      <c r="M90" s="1602"/>
      <c r="N90" s="1602"/>
      <c r="O90" s="1602"/>
      <c r="P90" s="1602"/>
      <c r="Q90" s="1589"/>
      <c r="R90" s="1603"/>
      <c r="S90" s="1602"/>
      <c r="T90" s="1602"/>
      <c r="U90" s="1602"/>
      <c r="V90" s="1602"/>
      <c r="W90" s="1602"/>
      <c r="X90" s="1602"/>
      <c r="Y90" s="1602"/>
      <c r="Z90" s="1602"/>
      <c r="AA90" s="1602"/>
      <c r="AB90" s="3241"/>
      <c r="AC90" s="3241"/>
      <c r="AD90" s="3241"/>
      <c r="AE90" s="3241"/>
      <c r="AF90" s="3241"/>
      <c r="AG90" s="3241"/>
      <c r="AH90" s="3241"/>
      <c r="AI90" s="3241"/>
      <c r="AJ90" s="3241"/>
      <c r="AK90" s="3241"/>
      <c r="AL90" s="3241"/>
      <c r="AM90" s="3241"/>
      <c r="AN90" s="3241"/>
      <c r="AO90" s="3241"/>
    </row>
    <row r="91" spans="1:41" s="1674" customFormat="1" ht="15" customHeight="1" x14ac:dyDescent="0.25">
      <c r="A91" s="1585"/>
      <c r="B91" s="1586"/>
      <c r="C91" s="1587" t="s">
        <v>427</v>
      </c>
      <c r="D91" s="1585"/>
      <c r="E91" s="1540"/>
      <c r="F91" s="1540"/>
      <c r="G91" s="1540"/>
      <c r="H91" s="1601" t="s">
        <v>477</v>
      </c>
      <c r="I91" s="1601"/>
      <c r="J91" s="1602"/>
      <c r="K91" s="1602"/>
      <c r="L91" s="1602"/>
      <c r="M91" s="1602"/>
      <c r="N91" s="1602"/>
      <c r="O91" s="1602"/>
      <c r="P91" s="1602"/>
      <c r="Q91" s="1589"/>
      <c r="R91" s="1603"/>
      <c r="S91" s="1602"/>
      <c r="T91" s="1602"/>
      <c r="U91" s="1602"/>
      <c r="V91" s="1602"/>
      <c r="W91" s="1602"/>
      <c r="X91" s="1602"/>
      <c r="Y91" s="1602"/>
      <c r="Z91" s="1602"/>
      <c r="AA91" s="1602"/>
      <c r="AB91" s="3241"/>
      <c r="AC91" s="3241"/>
      <c r="AD91" s="3241"/>
      <c r="AE91" s="3241"/>
      <c r="AF91" s="3241"/>
      <c r="AG91" s="3241"/>
      <c r="AH91" s="3241"/>
      <c r="AI91" s="3241"/>
      <c r="AJ91" s="3241"/>
      <c r="AK91" s="3241"/>
      <c r="AL91" s="3241"/>
      <c r="AM91" s="3241"/>
      <c r="AN91" s="3241"/>
      <c r="AO91" s="3241"/>
    </row>
    <row r="92" spans="1:41" s="1674" customFormat="1" ht="15" customHeight="1" x14ac:dyDescent="0.25">
      <c r="A92" s="1585"/>
      <c r="B92" s="1586"/>
      <c r="C92" s="1587"/>
      <c r="D92" s="1585"/>
      <c r="E92" s="1540"/>
      <c r="F92" s="1540"/>
      <c r="G92" s="1540"/>
      <c r="H92" s="1601"/>
      <c r="I92" s="1601"/>
      <c r="J92" s="1602"/>
      <c r="K92" s="1602"/>
      <c r="L92" s="1602"/>
      <c r="M92" s="1602"/>
      <c r="N92" s="1602"/>
      <c r="O92" s="1602"/>
      <c r="P92" s="1602"/>
      <c r="Q92" s="1589"/>
      <c r="R92" s="1603"/>
      <c r="S92" s="1602"/>
      <c r="T92" s="1602"/>
      <c r="U92" s="1602"/>
      <c r="V92" s="1602"/>
      <c r="W92" s="1602"/>
      <c r="X92" s="1602"/>
      <c r="Y92" s="1602"/>
      <c r="Z92" s="1602"/>
      <c r="AA92" s="1602"/>
      <c r="AB92" s="3241"/>
      <c r="AC92" s="3241"/>
      <c r="AD92" s="3241"/>
      <c r="AE92" s="3241"/>
      <c r="AF92" s="3241"/>
      <c r="AG92" s="3241"/>
      <c r="AH92" s="3241"/>
      <c r="AI92" s="3241"/>
      <c r="AJ92" s="3241"/>
      <c r="AK92" s="3241"/>
      <c r="AL92" s="3241"/>
      <c r="AM92" s="3241"/>
      <c r="AN92" s="3241"/>
      <c r="AO92" s="3241"/>
    </row>
    <row r="93" spans="1:41" s="1674" customFormat="1" ht="15" customHeight="1" x14ac:dyDescent="0.25">
      <c r="A93" s="1585"/>
      <c r="B93" s="1586"/>
      <c r="C93" s="1587" t="s">
        <v>427</v>
      </c>
      <c r="D93" s="1585"/>
      <c r="E93" s="1540"/>
      <c r="F93" s="1540"/>
      <c r="G93" s="1600" t="s">
        <v>650</v>
      </c>
      <c r="H93" s="1540" t="s">
        <v>478</v>
      </c>
      <c r="I93" s="1540"/>
      <c r="J93" s="1602"/>
      <c r="K93" s="1602"/>
      <c r="L93" s="1602"/>
      <c r="M93" s="1602"/>
      <c r="N93" s="1602"/>
      <c r="O93" s="1602"/>
      <c r="P93" s="1602"/>
      <c r="Q93" s="1589"/>
      <c r="R93" s="1603"/>
      <c r="S93" s="1602"/>
      <c r="T93" s="1602"/>
      <c r="U93" s="1602"/>
      <c r="V93" s="1602"/>
      <c r="W93" s="1602"/>
      <c r="X93" s="1602"/>
      <c r="Y93" s="1602"/>
      <c r="Z93" s="1602"/>
      <c r="AA93" s="1602"/>
      <c r="AB93" s="3241"/>
      <c r="AC93" s="3241"/>
      <c r="AD93" s="3241"/>
      <c r="AE93" s="3241"/>
      <c r="AF93" s="3241"/>
      <c r="AG93" s="3241"/>
      <c r="AH93" s="3241"/>
      <c r="AI93" s="3241"/>
      <c r="AJ93" s="3241"/>
      <c r="AK93" s="3241"/>
      <c r="AL93" s="3241"/>
      <c r="AM93" s="3241"/>
      <c r="AN93" s="3241"/>
      <c r="AO93" s="3241"/>
    </row>
    <row r="94" spans="1:41" s="1674" customFormat="1" ht="15" customHeight="1" x14ac:dyDescent="0.25">
      <c r="A94" s="1585"/>
      <c r="B94" s="1586"/>
      <c r="C94" s="1587"/>
      <c r="D94" s="1585"/>
      <c r="E94" s="1540"/>
      <c r="F94" s="1540"/>
      <c r="G94" s="1540"/>
      <c r="H94" s="1540" t="s">
        <v>479</v>
      </c>
      <c r="I94" s="1540"/>
      <c r="J94" s="1602"/>
      <c r="K94" s="1602"/>
      <c r="L94" s="1602"/>
      <c r="M94" s="1602"/>
      <c r="N94" s="1602"/>
      <c r="O94" s="1602"/>
      <c r="P94" s="1602"/>
      <c r="Q94" s="1589"/>
      <c r="R94" s="1603"/>
      <c r="S94" s="1602"/>
      <c r="T94" s="1602"/>
      <c r="U94" s="1602"/>
      <c r="V94" s="1602"/>
      <c r="W94" s="1602"/>
      <c r="X94" s="1602"/>
      <c r="Y94" s="1602"/>
      <c r="Z94" s="1602"/>
      <c r="AA94" s="1602"/>
      <c r="AB94" s="3241"/>
      <c r="AC94" s="3241"/>
      <c r="AD94" s="3241"/>
      <c r="AE94" s="3241"/>
      <c r="AF94" s="3241"/>
      <c r="AG94" s="3241"/>
      <c r="AH94" s="3241"/>
      <c r="AI94" s="3241"/>
      <c r="AJ94" s="3241"/>
      <c r="AK94" s="3241"/>
      <c r="AL94" s="3241"/>
      <c r="AM94" s="3241"/>
      <c r="AN94" s="3241"/>
      <c r="AO94" s="3241"/>
    </row>
    <row r="95" spans="1:41" s="1674" customFormat="1" ht="15" customHeight="1" x14ac:dyDescent="0.25">
      <c r="A95" s="1585"/>
      <c r="B95" s="1586"/>
      <c r="C95" s="1587"/>
      <c r="D95" s="1585"/>
      <c r="E95" s="1540"/>
      <c r="F95" s="1540"/>
      <c r="G95" s="1540"/>
      <c r="H95" s="1540"/>
      <c r="I95" s="1540"/>
      <c r="J95" s="1602"/>
      <c r="K95" s="1602"/>
      <c r="L95" s="1602"/>
      <c r="M95" s="1602"/>
      <c r="N95" s="1602"/>
      <c r="O95" s="1602"/>
      <c r="P95" s="1602"/>
      <c r="Q95" s="1589"/>
      <c r="R95" s="1603"/>
      <c r="S95" s="1602"/>
      <c r="T95" s="1602"/>
      <c r="U95" s="1602"/>
      <c r="V95" s="1602"/>
      <c r="W95" s="1602"/>
      <c r="X95" s="1602"/>
      <c r="Y95" s="1602"/>
      <c r="Z95" s="1602"/>
      <c r="AA95" s="1602"/>
      <c r="AB95" s="3241"/>
      <c r="AC95" s="3241"/>
      <c r="AD95" s="3241"/>
      <c r="AE95" s="3241"/>
      <c r="AF95" s="3241"/>
      <c r="AG95" s="3241"/>
      <c r="AH95" s="3241"/>
      <c r="AI95" s="3241"/>
      <c r="AJ95" s="3241"/>
      <c r="AK95" s="3241"/>
      <c r="AL95" s="3241"/>
      <c r="AM95" s="3241"/>
      <c r="AN95" s="3241"/>
      <c r="AO95" s="3241"/>
    </row>
    <row r="96" spans="1:41" s="1674" customFormat="1" ht="15" customHeight="1" x14ac:dyDescent="0.25">
      <c r="A96" s="1585"/>
      <c r="B96" s="1586"/>
      <c r="C96" s="1587" t="s">
        <v>428</v>
      </c>
      <c r="D96" s="1585"/>
      <c r="E96" s="1540"/>
      <c r="F96" s="1540"/>
      <c r="G96" s="1540" t="s">
        <v>1271</v>
      </c>
      <c r="H96" s="1601"/>
      <c r="I96" s="1540"/>
      <c r="J96" s="1602"/>
      <c r="K96" s="1602"/>
      <c r="L96" s="1602"/>
      <c r="M96" s="1602"/>
      <c r="N96" s="1602"/>
      <c r="O96" s="1602"/>
      <c r="P96" s="1602"/>
      <c r="Q96" s="1589"/>
      <c r="R96" s="1603"/>
      <c r="S96" s="1602"/>
      <c r="T96" s="1602"/>
      <c r="U96" s="1602"/>
      <c r="V96" s="1602"/>
      <c r="W96" s="1602"/>
      <c r="X96" s="1602"/>
      <c r="Y96" s="1602"/>
      <c r="Z96" s="1602"/>
      <c r="AA96" s="1602"/>
      <c r="AB96" s="3241"/>
      <c r="AC96" s="3241"/>
      <c r="AD96" s="3241"/>
      <c r="AE96" s="3241"/>
      <c r="AF96" s="3241"/>
      <c r="AG96" s="3241"/>
      <c r="AH96" s="3241"/>
      <c r="AI96" s="3241"/>
      <c r="AJ96" s="3241"/>
      <c r="AK96" s="3241"/>
      <c r="AL96" s="3241"/>
      <c r="AM96" s="3241"/>
      <c r="AN96" s="3241"/>
      <c r="AO96" s="3241"/>
    </row>
    <row r="97" spans="1:41" s="1674" customFormat="1" ht="15" customHeight="1" x14ac:dyDescent="0.25">
      <c r="A97" s="1585"/>
      <c r="B97" s="1586"/>
      <c r="C97" s="1587" t="s">
        <v>428</v>
      </c>
      <c r="D97" s="1585"/>
      <c r="E97" s="1540"/>
      <c r="F97" s="1540"/>
      <c r="G97" s="1540" t="s">
        <v>736</v>
      </c>
      <c r="H97" s="1601"/>
      <c r="I97" s="1540"/>
      <c r="J97" s="1602"/>
      <c r="K97" s="1602"/>
      <c r="L97" s="1602"/>
      <c r="M97" s="1602"/>
      <c r="N97" s="1602"/>
      <c r="O97" s="1602"/>
      <c r="P97" s="1602"/>
      <c r="Q97" s="1589"/>
      <c r="R97" s="1603"/>
      <c r="S97" s="1602"/>
      <c r="T97" s="1602"/>
      <c r="U97" s="1602"/>
      <c r="V97" s="1602"/>
      <c r="W97" s="1602"/>
      <c r="X97" s="1602"/>
      <c r="Y97" s="1602"/>
      <c r="Z97" s="1602"/>
      <c r="AA97" s="1602"/>
      <c r="AB97" s="3241"/>
      <c r="AC97" s="3241"/>
      <c r="AD97" s="3241"/>
      <c r="AE97" s="3241"/>
      <c r="AF97" s="3241"/>
      <c r="AG97" s="3241"/>
      <c r="AH97" s="3241"/>
      <c r="AI97" s="3241"/>
      <c r="AJ97" s="3241"/>
      <c r="AK97" s="3241"/>
      <c r="AL97" s="3241"/>
      <c r="AM97" s="3241"/>
      <c r="AN97" s="3241"/>
      <c r="AO97" s="3241"/>
    </row>
    <row r="98" spans="1:41" s="1674" customFormat="1" ht="15" customHeight="1" x14ac:dyDescent="0.25">
      <c r="A98" s="1585"/>
      <c r="B98" s="1586"/>
      <c r="C98" s="1587"/>
      <c r="D98" s="1585"/>
      <c r="E98" s="1540"/>
      <c r="F98" s="1540"/>
      <c r="G98" s="1540"/>
      <c r="H98" s="1601"/>
      <c r="I98" s="1601"/>
      <c r="J98" s="1602"/>
      <c r="K98" s="1602"/>
      <c r="L98" s="1602"/>
      <c r="M98" s="1602"/>
      <c r="N98" s="1602"/>
      <c r="O98" s="1602"/>
      <c r="P98" s="1602"/>
      <c r="Q98" s="1589"/>
      <c r="R98" s="1603"/>
      <c r="S98" s="1602"/>
      <c r="T98" s="1602"/>
      <c r="U98" s="1602"/>
      <c r="V98" s="1602"/>
      <c r="W98" s="1602"/>
      <c r="X98" s="1602"/>
      <c r="Y98" s="1602"/>
      <c r="Z98" s="1602"/>
      <c r="AA98" s="1602"/>
      <c r="AB98" s="3241"/>
      <c r="AC98" s="3241"/>
      <c r="AD98" s="3241"/>
      <c r="AE98" s="3241"/>
      <c r="AF98" s="3241"/>
      <c r="AG98" s="3241"/>
      <c r="AH98" s="3241"/>
      <c r="AI98" s="3241"/>
      <c r="AJ98" s="3241"/>
      <c r="AK98" s="3241"/>
      <c r="AL98" s="3241"/>
      <c r="AM98" s="3241"/>
      <c r="AN98" s="3241"/>
      <c r="AO98" s="3241"/>
    </row>
    <row r="99" spans="1:41" s="1674" customFormat="1" ht="15" customHeight="1" x14ac:dyDescent="0.25">
      <c r="A99" s="1585"/>
      <c r="B99" s="1586"/>
      <c r="C99" s="1587"/>
      <c r="D99" s="1585"/>
      <c r="E99" s="1540"/>
      <c r="F99" s="1540" t="s">
        <v>729</v>
      </c>
      <c r="G99" s="1540" t="s">
        <v>480</v>
      </c>
      <c r="H99" s="1601"/>
      <c r="I99" s="1601"/>
      <c r="J99" s="1602"/>
      <c r="K99" s="1586" t="s">
        <v>67</v>
      </c>
      <c r="L99" s="1602">
        <f>L101+L102+L104+L105</f>
        <v>0</v>
      </c>
      <c r="M99" s="1602">
        <f>M101+M102+M104+M105</f>
        <v>0</v>
      </c>
      <c r="N99" s="1602">
        <f>N101+N102+N104+N105</f>
        <v>0</v>
      </c>
      <c r="O99" s="1602">
        <f>O101+O102+O104+O105</f>
        <v>0</v>
      </c>
      <c r="P99" s="1602">
        <f>P101+P102+P104+P105</f>
        <v>0</v>
      </c>
      <c r="Q99" s="1594">
        <f>O99-SUM(R99:AA99)</f>
        <v>0</v>
      </c>
      <c r="R99" s="1603">
        <f t="shared" ref="R99:AA99" si="19">R101+R102+R104+R105</f>
        <v>0</v>
      </c>
      <c r="S99" s="1602">
        <f t="shared" si="19"/>
        <v>0</v>
      </c>
      <c r="T99" s="1602">
        <f t="shared" si="19"/>
        <v>0</v>
      </c>
      <c r="U99" s="1602">
        <f t="shared" si="19"/>
        <v>0</v>
      </c>
      <c r="V99" s="1602">
        <f t="shared" si="19"/>
        <v>0</v>
      </c>
      <c r="W99" s="1602">
        <f t="shared" si="19"/>
        <v>0</v>
      </c>
      <c r="X99" s="1602">
        <f t="shared" si="19"/>
        <v>0</v>
      </c>
      <c r="Y99" s="1602">
        <f t="shared" si="19"/>
        <v>0</v>
      </c>
      <c r="Z99" s="1602">
        <f t="shared" si="19"/>
        <v>0</v>
      </c>
      <c r="AA99" s="1602">
        <f t="shared" si="19"/>
        <v>0</v>
      </c>
      <c r="AB99" s="3241"/>
      <c r="AC99" s="3241"/>
      <c r="AD99" s="3241"/>
      <c r="AE99" s="3241"/>
      <c r="AF99" s="3241"/>
      <c r="AG99" s="3241"/>
      <c r="AH99" s="3241"/>
      <c r="AI99" s="3241"/>
      <c r="AJ99" s="3241"/>
      <c r="AK99" s="3241"/>
      <c r="AL99" s="3241"/>
      <c r="AM99" s="3241"/>
      <c r="AN99" s="3241"/>
      <c r="AO99" s="3241"/>
    </row>
    <row r="100" spans="1:41" s="1674" customFormat="1" ht="15" customHeight="1" x14ac:dyDescent="0.25">
      <c r="A100" s="1585"/>
      <c r="B100" s="1586"/>
      <c r="C100" s="1587"/>
      <c r="D100" s="1585"/>
      <c r="E100" s="1540"/>
      <c r="F100" s="1540"/>
      <c r="G100" s="1540" t="s">
        <v>481</v>
      </c>
      <c r="H100" s="1601"/>
      <c r="I100" s="1601"/>
      <c r="J100" s="1602"/>
      <c r="K100" s="1602"/>
      <c r="L100" s="1602"/>
      <c r="M100" s="1602"/>
      <c r="N100" s="1602"/>
      <c r="O100" s="1602"/>
      <c r="P100" s="1602"/>
      <c r="Q100" s="1589"/>
      <c r="R100" s="1603"/>
      <c r="S100" s="1602"/>
      <c r="T100" s="1602"/>
      <c r="U100" s="1602"/>
      <c r="V100" s="1602"/>
      <c r="W100" s="1602"/>
      <c r="X100" s="1602"/>
      <c r="Y100" s="1602"/>
      <c r="Z100" s="1602"/>
      <c r="AA100" s="1602"/>
      <c r="AB100" s="3241"/>
      <c r="AC100" s="3241"/>
      <c r="AD100" s="3241"/>
      <c r="AE100" s="3241"/>
      <c r="AF100" s="3241"/>
      <c r="AG100" s="3241"/>
      <c r="AH100" s="3241"/>
      <c r="AI100" s="3241"/>
      <c r="AJ100" s="3241"/>
      <c r="AK100" s="3241"/>
      <c r="AL100" s="3241"/>
      <c r="AM100" s="3241"/>
      <c r="AN100" s="3241"/>
      <c r="AO100" s="3241"/>
    </row>
    <row r="101" spans="1:41" s="1674" customFormat="1" ht="15" customHeight="1" x14ac:dyDescent="0.25">
      <c r="A101" s="1585"/>
      <c r="B101" s="1586"/>
      <c r="C101" s="1587" t="s">
        <v>428</v>
      </c>
      <c r="D101" s="1585"/>
      <c r="E101" s="1540"/>
      <c r="F101" s="1540"/>
      <c r="G101" s="1540"/>
      <c r="H101" s="1601" t="s">
        <v>515</v>
      </c>
      <c r="I101" s="1601"/>
      <c r="J101" s="1602"/>
      <c r="K101" s="1602"/>
      <c r="L101" s="1602"/>
      <c r="M101" s="1602"/>
      <c r="N101" s="1602"/>
      <c r="O101" s="1602"/>
      <c r="P101" s="1602"/>
      <c r="Q101" s="1589"/>
      <c r="R101" s="1603"/>
      <c r="S101" s="1602"/>
      <c r="T101" s="1602"/>
      <c r="U101" s="1602"/>
      <c r="V101" s="1602"/>
      <c r="W101" s="1602"/>
      <c r="X101" s="1602"/>
      <c r="Y101" s="1602"/>
      <c r="Z101" s="1602"/>
      <c r="AA101" s="1602"/>
      <c r="AB101" s="3241"/>
      <c r="AC101" s="3241"/>
      <c r="AD101" s="3241"/>
      <c r="AE101" s="3241"/>
      <c r="AF101" s="3241"/>
      <c r="AG101" s="3241"/>
      <c r="AH101" s="3241"/>
      <c r="AI101" s="3241"/>
      <c r="AJ101" s="3241"/>
      <c r="AK101" s="3241"/>
      <c r="AL101" s="3241"/>
      <c r="AM101" s="3241"/>
      <c r="AN101" s="3241"/>
      <c r="AO101" s="3241"/>
    </row>
    <row r="102" spans="1:41" s="1674" customFormat="1" ht="15" customHeight="1" x14ac:dyDescent="0.25">
      <c r="A102" s="1585"/>
      <c r="B102" s="1586"/>
      <c r="C102" s="1587" t="s">
        <v>427</v>
      </c>
      <c r="D102" s="1585"/>
      <c r="E102" s="1540"/>
      <c r="F102" s="1540"/>
      <c r="G102" s="1540"/>
      <c r="H102" s="1601" t="s">
        <v>516</v>
      </c>
      <c r="I102" s="1601"/>
      <c r="J102" s="1602"/>
      <c r="K102" s="1602"/>
      <c r="L102" s="1602"/>
      <c r="M102" s="1602"/>
      <c r="N102" s="1602"/>
      <c r="O102" s="1602"/>
      <c r="P102" s="1602"/>
      <c r="Q102" s="1589"/>
      <c r="R102" s="1603"/>
      <c r="S102" s="1602"/>
      <c r="T102" s="1602"/>
      <c r="U102" s="1602"/>
      <c r="V102" s="1602"/>
      <c r="W102" s="1602"/>
      <c r="X102" s="1602"/>
      <c r="Y102" s="1602"/>
      <c r="Z102" s="1602"/>
      <c r="AA102" s="1602"/>
      <c r="AB102" s="3241"/>
      <c r="AC102" s="3241"/>
      <c r="AD102" s="3241"/>
      <c r="AE102" s="3241"/>
      <c r="AF102" s="3241"/>
      <c r="AG102" s="3241"/>
      <c r="AH102" s="3241"/>
      <c r="AI102" s="3241"/>
      <c r="AJ102" s="3241"/>
      <c r="AK102" s="3241"/>
      <c r="AL102" s="3241"/>
      <c r="AM102" s="3241"/>
      <c r="AN102" s="3241"/>
      <c r="AO102" s="3241"/>
    </row>
    <row r="103" spans="1:41" s="1674" customFormat="1" ht="15" customHeight="1" x14ac:dyDescent="0.25">
      <c r="A103" s="1585"/>
      <c r="B103" s="1586"/>
      <c r="C103" s="1587"/>
      <c r="D103" s="1585"/>
      <c r="E103" s="1540"/>
      <c r="F103" s="1540"/>
      <c r="G103" s="1540"/>
      <c r="H103" s="1601"/>
      <c r="I103" s="1601"/>
      <c r="J103" s="1602"/>
      <c r="K103" s="1602"/>
      <c r="L103" s="1602"/>
      <c r="M103" s="1602"/>
      <c r="N103" s="1602"/>
      <c r="O103" s="1602"/>
      <c r="P103" s="1602"/>
      <c r="Q103" s="1589"/>
      <c r="R103" s="1603"/>
      <c r="S103" s="1602"/>
      <c r="T103" s="1602"/>
      <c r="U103" s="1602"/>
      <c r="V103" s="1602"/>
      <c r="W103" s="1602"/>
      <c r="X103" s="1602"/>
      <c r="Y103" s="1602"/>
      <c r="Z103" s="1602"/>
      <c r="AA103" s="1602"/>
      <c r="AB103" s="3241"/>
      <c r="AC103" s="3241"/>
      <c r="AD103" s="3241"/>
      <c r="AE103" s="3241"/>
      <c r="AF103" s="3241"/>
      <c r="AG103" s="3241"/>
      <c r="AH103" s="3241"/>
      <c r="AI103" s="3241"/>
      <c r="AJ103" s="3241"/>
      <c r="AK103" s="3241"/>
      <c r="AL103" s="3241"/>
      <c r="AM103" s="3241"/>
      <c r="AN103" s="3241"/>
      <c r="AO103" s="3241"/>
    </row>
    <row r="104" spans="1:41" s="1674" customFormat="1" ht="15" customHeight="1" x14ac:dyDescent="0.25">
      <c r="A104" s="1585"/>
      <c r="B104" s="1586"/>
      <c r="C104" s="1587" t="s">
        <v>428</v>
      </c>
      <c r="D104" s="1585"/>
      <c r="E104" s="1540"/>
      <c r="F104" s="1540"/>
      <c r="G104" s="1540" t="s">
        <v>1271</v>
      </c>
      <c r="H104" s="1601"/>
      <c r="I104" s="1601"/>
      <c r="J104" s="1602"/>
      <c r="K104" s="1602"/>
      <c r="L104" s="1602"/>
      <c r="M104" s="1602"/>
      <c r="N104" s="1602"/>
      <c r="O104" s="1602"/>
      <c r="P104" s="1602"/>
      <c r="Q104" s="1589"/>
      <c r="R104" s="1603"/>
      <c r="S104" s="1602"/>
      <c r="T104" s="1602"/>
      <c r="U104" s="1602"/>
      <c r="V104" s="1602"/>
      <c r="W104" s="1602"/>
      <c r="X104" s="1602"/>
      <c r="Y104" s="1602"/>
      <c r="Z104" s="1602"/>
      <c r="AA104" s="1602"/>
      <c r="AB104" s="3241"/>
      <c r="AC104" s="3241"/>
      <c r="AD104" s="3241"/>
      <c r="AE104" s="3241"/>
      <c r="AF104" s="3241"/>
      <c r="AG104" s="3241"/>
      <c r="AH104" s="3241"/>
      <c r="AI104" s="3241"/>
      <c r="AJ104" s="3241"/>
      <c r="AK104" s="3241"/>
      <c r="AL104" s="3241"/>
      <c r="AM104" s="3241"/>
      <c r="AN104" s="3241"/>
      <c r="AO104" s="3241"/>
    </row>
    <row r="105" spans="1:41" s="1674" customFormat="1" ht="15" customHeight="1" x14ac:dyDescent="0.25">
      <c r="A105" s="1585"/>
      <c r="B105" s="1586"/>
      <c r="C105" s="1587" t="s">
        <v>428</v>
      </c>
      <c r="D105" s="1585"/>
      <c r="E105" s="1540"/>
      <c r="F105" s="1540"/>
      <c r="G105" s="1540" t="s">
        <v>736</v>
      </c>
      <c r="H105" s="1601"/>
      <c r="I105" s="1601"/>
      <c r="J105" s="1602"/>
      <c r="K105" s="1602"/>
      <c r="L105" s="1602"/>
      <c r="M105" s="1602"/>
      <c r="N105" s="1602"/>
      <c r="O105" s="1602"/>
      <c r="P105" s="1602"/>
      <c r="Q105" s="1589"/>
      <c r="R105" s="1603"/>
      <c r="S105" s="1602"/>
      <c r="T105" s="1602"/>
      <c r="U105" s="1602"/>
      <c r="V105" s="1602"/>
      <c r="W105" s="1602"/>
      <c r="X105" s="1602"/>
      <c r="Y105" s="1602"/>
      <c r="Z105" s="1602"/>
      <c r="AA105" s="1602"/>
      <c r="AB105" s="3241"/>
      <c r="AC105" s="3241"/>
      <c r="AD105" s="3241"/>
      <c r="AE105" s="3241"/>
      <c r="AF105" s="3241"/>
      <c r="AG105" s="3241"/>
      <c r="AH105" s="3241"/>
      <c r="AI105" s="3241"/>
      <c r="AJ105" s="3241"/>
      <c r="AK105" s="3241"/>
      <c r="AL105" s="3241"/>
      <c r="AM105" s="3241"/>
      <c r="AN105" s="3241"/>
      <c r="AO105" s="3241"/>
    </row>
    <row r="106" spans="1:41" s="1674" customFormat="1" ht="15" customHeight="1" x14ac:dyDescent="0.25">
      <c r="A106" s="1585"/>
      <c r="B106" s="1586"/>
      <c r="C106" s="1587"/>
      <c r="D106" s="1585"/>
      <c r="E106" s="1540"/>
      <c r="F106" s="1540"/>
      <c r="G106" s="1540"/>
      <c r="H106" s="1601"/>
      <c r="I106" s="1601"/>
      <c r="J106" s="1602"/>
      <c r="K106" s="1602"/>
      <c r="L106" s="1602"/>
      <c r="M106" s="1602"/>
      <c r="N106" s="1602"/>
      <c r="O106" s="1602"/>
      <c r="P106" s="1602"/>
      <c r="Q106" s="1589"/>
      <c r="R106" s="1603"/>
      <c r="S106" s="1602"/>
      <c r="T106" s="1602"/>
      <c r="U106" s="1602"/>
      <c r="V106" s="1602"/>
      <c r="W106" s="1602"/>
      <c r="X106" s="1602"/>
      <c r="Y106" s="1602"/>
      <c r="Z106" s="1602"/>
      <c r="AA106" s="1602"/>
      <c r="AB106" s="3241"/>
      <c r="AC106" s="3241"/>
      <c r="AD106" s="3241"/>
      <c r="AE106" s="3241"/>
      <c r="AF106" s="3241"/>
      <c r="AG106" s="3241"/>
      <c r="AH106" s="3241"/>
      <c r="AI106" s="3241"/>
      <c r="AJ106" s="3241"/>
      <c r="AK106" s="3241"/>
      <c r="AL106" s="3241"/>
      <c r="AM106" s="3241"/>
      <c r="AN106" s="3241"/>
      <c r="AO106" s="3241"/>
    </row>
    <row r="107" spans="1:41" s="1674" customFormat="1" ht="15" customHeight="1" x14ac:dyDescent="0.25">
      <c r="A107" s="1585"/>
      <c r="B107" s="1586"/>
      <c r="C107" s="1587"/>
      <c r="D107" s="1585"/>
      <c r="E107" s="1540" t="s">
        <v>715</v>
      </c>
      <c r="F107" s="1540" t="s">
        <v>482</v>
      </c>
      <c r="G107" s="1540"/>
      <c r="H107" s="1540"/>
      <c r="I107" s="1540"/>
      <c r="J107" s="1586"/>
      <c r="K107" s="1586" t="s">
        <v>1933</v>
      </c>
      <c r="L107" s="1586">
        <f>L109+L110+L111+L112+L113+L114+L115+L117</f>
        <v>0</v>
      </c>
      <c r="M107" s="1586">
        <f>M109+M110+M111+M112+M113+M114+M115+M117</f>
        <v>0</v>
      </c>
      <c r="N107" s="1586">
        <f>N109+N110+N111+N112+N113+N114+N115+N117</f>
        <v>0</v>
      </c>
      <c r="O107" s="1586">
        <f>O109+O110+O111+O112+O113+O114+O115+O117</f>
        <v>0</v>
      </c>
      <c r="P107" s="1586">
        <f>P109+P110+P111+P112+P113+P114+P115+P117</f>
        <v>0</v>
      </c>
      <c r="Q107" s="1589"/>
      <c r="R107" s="1603">
        <f t="shared" ref="R107:AA107" si="20">R109+R110+R111+R112+R113+R114+R115+R117</f>
        <v>0</v>
      </c>
      <c r="S107" s="1586">
        <f t="shared" si="20"/>
        <v>0</v>
      </c>
      <c r="T107" s="1586">
        <f t="shared" si="20"/>
        <v>0</v>
      </c>
      <c r="U107" s="1586">
        <f t="shared" si="20"/>
        <v>0</v>
      </c>
      <c r="V107" s="1586">
        <f t="shared" si="20"/>
        <v>0</v>
      </c>
      <c r="W107" s="1586">
        <f t="shared" si="20"/>
        <v>0</v>
      </c>
      <c r="X107" s="1586">
        <f t="shared" si="20"/>
        <v>0</v>
      </c>
      <c r="Y107" s="1586">
        <f t="shared" si="20"/>
        <v>0</v>
      </c>
      <c r="Z107" s="1586">
        <f t="shared" si="20"/>
        <v>0</v>
      </c>
      <c r="AA107" s="1586">
        <f t="shared" si="20"/>
        <v>0</v>
      </c>
      <c r="AB107" s="3241"/>
      <c r="AC107" s="3241"/>
      <c r="AD107" s="3241"/>
      <c r="AE107" s="3241"/>
      <c r="AF107" s="3241"/>
      <c r="AG107" s="3241"/>
      <c r="AH107" s="3241"/>
      <c r="AI107" s="3241"/>
      <c r="AJ107" s="3241"/>
      <c r="AK107" s="3241"/>
      <c r="AL107" s="3241"/>
      <c r="AM107" s="3241"/>
      <c r="AN107" s="3241"/>
      <c r="AO107" s="3241"/>
    </row>
    <row r="108" spans="1:41" s="1674" customFormat="1" ht="15" customHeight="1" x14ac:dyDescent="0.25">
      <c r="A108" s="1585"/>
      <c r="B108" s="1586"/>
      <c r="C108" s="1587"/>
      <c r="D108" s="1585"/>
      <c r="E108" s="1540"/>
      <c r="F108" s="1540"/>
      <c r="G108" s="1540"/>
      <c r="H108" s="1540"/>
      <c r="I108" s="1540"/>
      <c r="J108" s="1586"/>
      <c r="K108" s="1586"/>
      <c r="L108" s="1586"/>
      <c r="M108" s="1586"/>
      <c r="N108" s="1586"/>
      <c r="O108" s="1586"/>
      <c r="P108" s="1586"/>
      <c r="Q108" s="1589"/>
      <c r="R108" s="1587"/>
      <c r="S108" s="1586"/>
      <c r="T108" s="1586"/>
      <c r="U108" s="1586"/>
      <c r="V108" s="1586"/>
      <c r="W108" s="1586"/>
      <c r="X108" s="1586"/>
      <c r="Y108" s="1586"/>
      <c r="Z108" s="1586"/>
      <c r="AA108" s="1586"/>
      <c r="AB108" s="3241"/>
      <c r="AC108" s="3241"/>
      <c r="AD108" s="3241"/>
      <c r="AE108" s="3241"/>
      <c r="AF108" s="3241"/>
      <c r="AG108" s="3241"/>
      <c r="AH108" s="3241"/>
      <c r="AI108" s="3241"/>
      <c r="AJ108" s="3241"/>
      <c r="AK108" s="3241"/>
      <c r="AL108" s="3241"/>
      <c r="AM108" s="3241"/>
      <c r="AN108" s="3241"/>
      <c r="AO108" s="3241"/>
    </row>
    <row r="109" spans="1:41" s="1674" customFormat="1" ht="15" customHeight="1" x14ac:dyDescent="0.25">
      <c r="A109" s="1585"/>
      <c r="B109" s="1586"/>
      <c r="C109" s="1606" t="s">
        <v>428</v>
      </c>
      <c r="D109" s="1542"/>
      <c r="E109" s="1542"/>
      <c r="F109" s="1542"/>
      <c r="G109" s="1542" t="s">
        <v>793</v>
      </c>
      <c r="H109" s="1542"/>
      <c r="I109" s="1542"/>
      <c r="J109" s="1586"/>
      <c r="K109" s="1586"/>
      <c r="L109" s="1586"/>
      <c r="M109" s="1586"/>
      <c r="N109" s="1586"/>
      <c r="O109" s="1586"/>
      <c r="P109" s="1586"/>
      <c r="Q109" s="1589"/>
      <c r="R109" s="1587"/>
      <c r="S109" s="1586"/>
      <c r="T109" s="1586"/>
      <c r="U109" s="1586"/>
      <c r="V109" s="1586"/>
      <c r="W109" s="1586"/>
      <c r="X109" s="1586"/>
      <c r="Y109" s="1586"/>
      <c r="Z109" s="1586"/>
      <c r="AA109" s="1586"/>
      <c r="AB109" s="3241"/>
      <c r="AC109" s="3241"/>
      <c r="AD109" s="3241"/>
      <c r="AE109" s="3241"/>
      <c r="AF109" s="3241"/>
      <c r="AG109" s="3241"/>
      <c r="AH109" s="3241"/>
      <c r="AI109" s="3241"/>
      <c r="AJ109" s="3241"/>
      <c r="AK109" s="3241"/>
      <c r="AL109" s="3241"/>
      <c r="AM109" s="3241"/>
      <c r="AN109" s="3241"/>
      <c r="AO109" s="3241"/>
    </row>
    <row r="110" spans="1:41" s="1674" customFormat="1" ht="15" customHeight="1" x14ac:dyDescent="0.25">
      <c r="A110" s="1585"/>
      <c r="B110" s="1586"/>
      <c r="C110" s="1606" t="s">
        <v>428</v>
      </c>
      <c r="D110" s="1542"/>
      <c r="E110" s="1542"/>
      <c r="F110" s="1542"/>
      <c r="G110" s="1542" t="s">
        <v>794</v>
      </c>
      <c r="H110" s="1543"/>
      <c r="I110" s="1543"/>
      <c r="J110" s="1602"/>
      <c r="K110" s="1602"/>
      <c r="L110" s="1602"/>
      <c r="M110" s="1602"/>
      <c r="N110" s="1602"/>
      <c r="O110" s="1602"/>
      <c r="P110" s="1602"/>
      <c r="Q110" s="1589"/>
      <c r="R110" s="1603"/>
      <c r="S110" s="1602"/>
      <c r="T110" s="1602"/>
      <c r="U110" s="1602"/>
      <c r="V110" s="1602"/>
      <c r="W110" s="1602"/>
      <c r="X110" s="1602"/>
      <c r="Y110" s="1602"/>
      <c r="Z110" s="1602"/>
      <c r="AA110" s="1602"/>
      <c r="AB110" s="3241"/>
      <c r="AC110" s="3241"/>
      <c r="AD110" s="3241"/>
      <c r="AE110" s="3241"/>
      <c r="AF110" s="3241"/>
      <c r="AG110" s="3241"/>
      <c r="AH110" s="3241"/>
      <c r="AI110" s="3241"/>
      <c r="AJ110" s="3241"/>
      <c r="AK110" s="3241"/>
      <c r="AL110" s="3241"/>
      <c r="AM110" s="3241"/>
      <c r="AN110" s="3241"/>
      <c r="AO110" s="3241"/>
    </row>
    <row r="111" spans="1:41" s="1674" customFormat="1" ht="15" customHeight="1" x14ac:dyDescent="0.25">
      <c r="A111" s="1585"/>
      <c r="B111" s="1586"/>
      <c r="C111" s="1606" t="s">
        <v>795</v>
      </c>
      <c r="D111" s="1542"/>
      <c r="E111" s="1542"/>
      <c r="F111" s="1542"/>
      <c r="G111" s="1542" t="s">
        <v>796</v>
      </c>
      <c r="H111" s="1543"/>
      <c r="I111" s="1543"/>
      <c r="J111" s="1602"/>
      <c r="K111" s="1602"/>
      <c r="L111" s="1602"/>
      <c r="M111" s="1602"/>
      <c r="N111" s="1602"/>
      <c r="O111" s="1602"/>
      <c r="P111" s="1602"/>
      <c r="Q111" s="1589"/>
      <c r="R111" s="1603"/>
      <c r="S111" s="1602"/>
      <c r="T111" s="1602"/>
      <c r="U111" s="1602"/>
      <c r="V111" s="1602"/>
      <c r="W111" s="1602"/>
      <c r="X111" s="1602"/>
      <c r="Y111" s="1602"/>
      <c r="Z111" s="1602"/>
      <c r="AA111" s="1602"/>
      <c r="AB111" s="3241"/>
      <c r="AC111" s="3241"/>
      <c r="AD111" s="3241"/>
      <c r="AE111" s="3241"/>
      <c r="AF111" s="3241"/>
      <c r="AG111" s="3241"/>
      <c r="AH111" s="3241"/>
      <c r="AI111" s="3241"/>
      <c r="AJ111" s="3241"/>
      <c r="AK111" s="3241"/>
      <c r="AL111" s="3241"/>
      <c r="AM111" s="3241"/>
      <c r="AN111" s="3241"/>
      <c r="AO111" s="3241"/>
    </row>
    <row r="112" spans="1:41" s="1674" customFormat="1" ht="15" customHeight="1" x14ac:dyDescent="0.25">
      <c r="A112" s="1585"/>
      <c r="B112" s="1586"/>
      <c r="C112" s="1606" t="s">
        <v>428</v>
      </c>
      <c r="D112" s="1542"/>
      <c r="E112" s="1542"/>
      <c r="F112" s="1542"/>
      <c r="G112" s="1542" t="s">
        <v>1275</v>
      </c>
      <c r="H112" s="1542"/>
      <c r="I112" s="1542"/>
      <c r="J112" s="1586"/>
      <c r="K112" s="1586"/>
      <c r="L112" s="1586"/>
      <c r="M112" s="1586"/>
      <c r="N112" s="1586"/>
      <c r="O112" s="1586"/>
      <c r="P112" s="1586"/>
      <c r="Q112" s="1589"/>
      <c r="R112" s="1587"/>
      <c r="S112" s="1586"/>
      <c r="T112" s="1586"/>
      <c r="U112" s="1586"/>
      <c r="V112" s="1586"/>
      <c r="W112" s="1586"/>
      <c r="X112" s="1586"/>
      <c r="Y112" s="1586"/>
      <c r="Z112" s="1586"/>
      <c r="AA112" s="1586"/>
      <c r="AB112" s="3241"/>
      <c r="AC112" s="3241"/>
      <c r="AD112" s="3241"/>
      <c r="AE112" s="3241"/>
      <c r="AF112" s="3241"/>
      <c r="AG112" s="3241"/>
      <c r="AH112" s="3241"/>
      <c r="AI112" s="3241"/>
      <c r="AJ112" s="3241"/>
      <c r="AK112" s="3241"/>
      <c r="AL112" s="3241"/>
      <c r="AM112" s="3241"/>
      <c r="AN112" s="3241"/>
      <c r="AO112" s="3241"/>
    </row>
    <row r="113" spans="1:41" s="1674" customFormat="1" ht="15" customHeight="1" x14ac:dyDescent="0.25">
      <c r="A113" s="1585"/>
      <c r="B113" s="1586"/>
      <c r="C113" s="1606" t="s">
        <v>428</v>
      </c>
      <c r="D113" s="1542"/>
      <c r="E113" s="1542"/>
      <c r="F113" s="1542"/>
      <c r="G113" s="1542" t="s">
        <v>797</v>
      </c>
      <c r="H113" s="1542"/>
      <c r="I113" s="1542"/>
      <c r="J113" s="1586"/>
      <c r="K113" s="1586"/>
      <c r="L113" s="1586"/>
      <c r="M113" s="1586"/>
      <c r="N113" s="1586"/>
      <c r="O113" s="1586"/>
      <c r="P113" s="1586"/>
      <c r="Q113" s="1589"/>
      <c r="R113" s="1587"/>
      <c r="S113" s="1586"/>
      <c r="T113" s="1586"/>
      <c r="U113" s="1586"/>
      <c r="V113" s="1586"/>
      <c r="W113" s="1586"/>
      <c r="X113" s="1586"/>
      <c r="Y113" s="1586"/>
      <c r="Z113" s="1586"/>
      <c r="AA113" s="1586"/>
      <c r="AB113" s="3241"/>
      <c r="AC113" s="3241"/>
      <c r="AD113" s="3241"/>
      <c r="AE113" s="3241"/>
      <c r="AF113" s="3241"/>
      <c r="AG113" s="3241"/>
      <c r="AH113" s="3241"/>
      <c r="AI113" s="3241"/>
      <c r="AJ113" s="3241"/>
      <c r="AK113" s="3241"/>
      <c r="AL113" s="3241"/>
      <c r="AM113" s="3241"/>
      <c r="AN113" s="3241"/>
      <c r="AO113" s="3241"/>
    </row>
    <row r="114" spans="1:41" s="1674" customFormat="1" ht="15" customHeight="1" x14ac:dyDescent="0.25">
      <c r="A114" s="1585"/>
      <c r="B114" s="1586"/>
      <c r="C114" s="1606" t="s">
        <v>428</v>
      </c>
      <c r="D114" s="1542"/>
      <c r="E114" s="1542"/>
      <c r="F114" s="1542"/>
      <c r="G114" s="1542" t="s">
        <v>798</v>
      </c>
      <c r="H114" s="1542"/>
      <c r="I114" s="1542"/>
      <c r="J114" s="1586"/>
      <c r="K114" s="1586"/>
      <c r="L114" s="1586"/>
      <c r="M114" s="1586"/>
      <c r="N114" s="1586"/>
      <c r="O114" s="1586"/>
      <c r="P114" s="1586"/>
      <c r="Q114" s="1589"/>
      <c r="R114" s="1587"/>
      <c r="S114" s="1586"/>
      <c r="T114" s="1586"/>
      <c r="U114" s="1586"/>
      <c r="V114" s="1586"/>
      <c r="W114" s="1586"/>
      <c r="X114" s="1586"/>
      <c r="Y114" s="1586"/>
      <c r="Z114" s="1586"/>
      <c r="AA114" s="1586"/>
      <c r="AB114" s="3241"/>
      <c r="AC114" s="3241"/>
      <c r="AD114" s="3241"/>
      <c r="AE114" s="3241"/>
      <c r="AF114" s="3241"/>
      <c r="AG114" s="3241"/>
      <c r="AH114" s="3241"/>
      <c r="AI114" s="3241"/>
      <c r="AJ114" s="3241"/>
      <c r="AK114" s="3241"/>
      <c r="AL114" s="3241"/>
      <c r="AM114" s="3241"/>
      <c r="AN114" s="3241"/>
      <c r="AO114" s="3241"/>
    </row>
    <row r="115" spans="1:41" s="1674" customFormat="1" ht="15" customHeight="1" x14ac:dyDescent="0.25">
      <c r="A115" s="1585"/>
      <c r="B115" s="1586"/>
      <c r="C115" s="1606" t="s">
        <v>428</v>
      </c>
      <c r="D115" s="1542"/>
      <c r="E115" s="1542"/>
      <c r="F115" s="1542"/>
      <c r="G115" s="1542" t="s">
        <v>799</v>
      </c>
      <c r="H115" s="1542"/>
      <c r="I115" s="1542"/>
      <c r="J115" s="1586"/>
      <c r="K115" s="1586"/>
      <c r="L115" s="1586"/>
      <c r="M115" s="1586"/>
      <c r="N115" s="1586"/>
      <c r="O115" s="1586"/>
      <c r="P115" s="1586"/>
      <c r="Q115" s="1589"/>
      <c r="R115" s="1587"/>
      <c r="S115" s="1586"/>
      <c r="T115" s="1586"/>
      <c r="U115" s="1586"/>
      <c r="V115" s="1586"/>
      <c r="W115" s="1586"/>
      <c r="X115" s="1586"/>
      <c r="Y115" s="1586"/>
      <c r="Z115" s="1586"/>
      <c r="AA115" s="1586"/>
      <c r="AB115" s="3241"/>
      <c r="AC115" s="3241"/>
      <c r="AD115" s="3241"/>
      <c r="AE115" s="3241"/>
      <c r="AF115" s="3241"/>
      <c r="AG115" s="3241"/>
      <c r="AH115" s="3241"/>
      <c r="AI115" s="3241"/>
      <c r="AJ115" s="3241"/>
      <c r="AK115" s="3241"/>
      <c r="AL115" s="3241"/>
      <c r="AM115" s="3241"/>
      <c r="AN115" s="3241"/>
      <c r="AO115" s="3241"/>
    </row>
    <row r="116" spans="1:41" s="1674" customFormat="1" ht="15" customHeight="1" x14ac:dyDescent="0.25">
      <c r="A116" s="1585"/>
      <c r="B116" s="1586"/>
      <c r="C116" s="1587"/>
      <c r="D116" s="1585"/>
      <c r="E116" s="1540"/>
      <c r="F116" s="1540"/>
      <c r="G116" s="1601"/>
      <c r="H116" s="1601"/>
      <c r="I116" s="1601"/>
      <c r="J116" s="1602"/>
      <c r="K116" s="1602"/>
      <c r="L116" s="1602"/>
      <c r="M116" s="1602"/>
      <c r="N116" s="1602"/>
      <c r="O116" s="1602"/>
      <c r="P116" s="1602"/>
      <c r="Q116" s="1589"/>
      <c r="R116" s="1603"/>
      <c r="S116" s="1602"/>
      <c r="T116" s="1602"/>
      <c r="U116" s="1602"/>
      <c r="V116" s="1602"/>
      <c r="W116" s="1602"/>
      <c r="X116" s="1602"/>
      <c r="Y116" s="1602"/>
      <c r="Z116" s="1602"/>
      <c r="AA116" s="1602"/>
      <c r="AB116" s="3241"/>
      <c r="AC116" s="3241"/>
      <c r="AD116" s="3241"/>
      <c r="AE116" s="3241"/>
      <c r="AF116" s="3241"/>
      <c r="AG116" s="3241"/>
      <c r="AH116" s="3241"/>
      <c r="AI116" s="3241"/>
      <c r="AJ116" s="3241"/>
      <c r="AK116" s="3241"/>
      <c r="AL116" s="3241"/>
      <c r="AM116" s="3241"/>
      <c r="AN116" s="3241"/>
      <c r="AO116" s="3241"/>
    </row>
    <row r="117" spans="1:41" s="1573" customFormat="1" ht="15" customHeight="1" x14ac:dyDescent="0.25">
      <c r="A117" s="1585"/>
      <c r="B117" s="1586"/>
      <c r="C117" s="1587" t="s">
        <v>428</v>
      </c>
      <c r="D117" s="1585"/>
      <c r="E117" s="1540"/>
      <c r="F117" s="1540"/>
      <c r="G117" s="1540" t="s">
        <v>1271</v>
      </c>
      <c r="H117" s="1601"/>
      <c r="I117" s="1540"/>
      <c r="J117" s="1586"/>
      <c r="K117" s="1586"/>
      <c r="L117" s="1586"/>
      <c r="M117" s="1586"/>
      <c r="N117" s="1586"/>
      <c r="O117" s="1586"/>
      <c r="P117" s="1586"/>
      <c r="Q117" s="1589"/>
      <c r="R117" s="1587"/>
      <c r="S117" s="1586"/>
      <c r="T117" s="1586"/>
      <c r="U117" s="1586"/>
      <c r="V117" s="1586"/>
      <c r="W117" s="1586"/>
      <c r="X117" s="1586"/>
      <c r="Y117" s="1586"/>
      <c r="Z117" s="1586"/>
      <c r="AA117" s="1586"/>
      <c r="AB117" s="1678"/>
      <c r="AC117" s="1678"/>
      <c r="AD117" s="1678"/>
      <c r="AE117" s="1678"/>
      <c r="AF117" s="1678"/>
      <c r="AG117" s="1678"/>
      <c r="AH117" s="1678"/>
      <c r="AI117" s="1678"/>
      <c r="AJ117" s="1678"/>
      <c r="AK117" s="1678"/>
      <c r="AL117" s="1678"/>
      <c r="AM117" s="1678"/>
      <c r="AN117" s="1678"/>
      <c r="AO117" s="1678"/>
    </row>
    <row r="118" spans="1:41" s="1674" customFormat="1" ht="15" customHeight="1" x14ac:dyDescent="0.25">
      <c r="A118" s="1585"/>
      <c r="B118" s="1586"/>
      <c r="C118" s="1587"/>
      <c r="D118" s="1585"/>
      <c r="E118" s="1540"/>
      <c r="F118" s="1540"/>
      <c r="G118" s="1601"/>
      <c r="H118" s="1601"/>
      <c r="I118" s="1601"/>
      <c r="J118" s="1602"/>
      <c r="K118" s="1602"/>
      <c r="L118" s="1602"/>
      <c r="M118" s="1602"/>
      <c r="N118" s="1602"/>
      <c r="O118" s="1602"/>
      <c r="P118" s="1602"/>
      <c r="Q118" s="1589"/>
      <c r="R118" s="1603"/>
      <c r="S118" s="1602"/>
      <c r="T118" s="1602"/>
      <c r="U118" s="1602"/>
      <c r="V118" s="1602"/>
      <c r="W118" s="1602"/>
      <c r="X118" s="1602"/>
      <c r="Y118" s="1602"/>
      <c r="Z118" s="1602"/>
      <c r="AA118" s="1602"/>
      <c r="AB118" s="3241"/>
      <c r="AC118" s="3241"/>
      <c r="AD118" s="3241"/>
      <c r="AE118" s="3241"/>
      <c r="AF118" s="3241"/>
      <c r="AG118" s="3241"/>
      <c r="AH118" s="3241"/>
      <c r="AI118" s="3241"/>
      <c r="AJ118" s="3241"/>
      <c r="AK118" s="3241"/>
      <c r="AL118" s="3241"/>
      <c r="AM118" s="3241"/>
      <c r="AN118" s="3241"/>
      <c r="AO118" s="3241"/>
    </row>
    <row r="119" spans="1:41" s="1674" customFormat="1" ht="15" customHeight="1" x14ac:dyDescent="0.25">
      <c r="A119" s="1585"/>
      <c r="B119" s="1586"/>
      <c r="C119" s="1587"/>
      <c r="D119" s="1585"/>
      <c r="E119" s="1540" t="s">
        <v>717</v>
      </c>
      <c r="F119" s="1540" t="s">
        <v>483</v>
      </c>
      <c r="G119" s="1540"/>
      <c r="H119" s="1540"/>
      <c r="I119" s="1540"/>
      <c r="J119" s="1586"/>
      <c r="K119" s="1586" t="s">
        <v>1402</v>
      </c>
      <c r="L119" s="1586">
        <f>L121+L122</f>
        <v>0</v>
      </c>
      <c r="M119" s="1586">
        <f>M121+M122</f>
        <v>0</v>
      </c>
      <c r="N119" s="1586">
        <f>N121+N122</f>
        <v>0</v>
      </c>
      <c r="O119" s="1586">
        <f>O121+O122</f>
        <v>0</v>
      </c>
      <c r="P119" s="1586">
        <f>P121+P122</f>
        <v>0</v>
      </c>
      <c r="Q119" s="1594">
        <f>O119-SUM(R119:AA119)</f>
        <v>0</v>
      </c>
      <c r="R119" s="1587">
        <f t="shared" ref="R119:AA119" si="21">R121+R122</f>
        <v>0</v>
      </c>
      <c r="S119" s="1586">
        <f t="shared" si="21"/>
        <v>0</v>
      </c>
      <c r="T119" s="1586">
        <f t="shared" si="21"/>
        <v>0</v>
      </c>
      <c r="U119" s="1586">
        <f t="shared" si="21"/>
        <v>0</v>
      </c>
      <c r="V119" s="1586">
        <f t="shared" si="21"/>
        <v>0</v>
      </c>
      <c r="W119" s="1586">
        <f t="shared" si="21"/>
        <v>0</v>
      </c>
      <c r="X119" s="1586">
        <f t="shared" si="21"/>
        <v>0</v>
      </c>
      <c r="Y119" s="1586">
        <f t="shared" si="21"/>
        <v>0</v>
      </c>
      <c r="Z119" s="1586">
        <f t="shared" si="21"/>
        <v>0</v>
      </c>
      <c r="AA119" s="1586">
        <f t="shared" si="21"/>
        <v>0</v>
      </c>
      <c r="AB119" s="3241"/>
      <c r="AC119" s="3241"/>
      <c r="AD119" s="3241"/>
      <c r="AE119" s="3241"/>
      <c r="AF119" s="3241"/>
      <c r="AG119" s="3241"/>
      <c r="AH119" s="3241"/>
      <c r="AI119" s="3241"/>
      <c r="AJ119" s="3241"/>
      <c r="AK119" s="3241"/>
      <c r="AL119" s="3241"/>
      <c r="AM119" s="3241"/>
      <c r="AN119" s="3241"/>
      <c r="AO119" s="3241"/>
    </row>
    <row r="120" spans="1:41" s="1674" customFormat="1" ht="15" customHeight="1" x14ac:dyDescent="0.25">
      <c r="A120" s="1585"/>
      <c r="B120" s="1586"/>
      <c r="C120" s="1587"/>
      <c r="D120" s="1585"/>
      <c r="E120" s="1540"/>
      <c r="F120" s="1540"/>
      <c r="G120" s="1540"/>
      <c r="H120" s="1540"/>
      <c r="I120" s="1540"/>
      <c r="J120" s="1586"/>
      <c r="K120" s="1586"/>
      <c r="L120" s="1586"/>
      <c r="M120" s="1586"/>
      <c r="N120" s="1586"/>
      <c r="O120" s="1586"/>
      <c r="P120" s="1586"/>
      <c r="Q120" s="1589"/>
      <c r="R120" s="1587"/>
      <c r="S120" s="1586"/>
      <c r="T120" s="1586"/>
      <c r="U120" s="1586"/>
      <c r="V120" s="1586"/>
      <c r="W120" s="1586"/>
      <c r="X120" s="1586"/>
      <c r="Y120" s="1586"/>
      <c r="Z120" s="1586"/>
      <c r="AA120" s="1586"/>
      <c r="AB120" s="3241"/>
      <c r="AC120" s="3241"/>
      <c r="AD120" s="3241"/>
      <c r="AE120" s="3241"/>
      <c r="AF120" s="3241"/>
      <c r="AG120" s="3241"/>
      <c r="AH120" s="3241"/>
      <c r="AI120" s="3241"/>
      <c r="AJ120" s="3241"/>
      <c r="AK120" s="3241"/>
      <c r="AL120" s="3241"/>
      <c r="AM120" s="3241"/>
      <c r="AN120" s="3241"/>
      <c r="AO120" s="3241"/>
    </row>
    <row r="121" spans="1:41" s="1674" customFormat="1" ht="15" customHeight="1" x14ac:dyDescent="0.25">
      <c r="A121" s="1585"/>
      <c r="B121" s="1586"/>
      <c r="C121" s="1587" t="s">
        <v>428</v>
      </c>
      <c r="D121" s="1585"/>
      <c r="E121" s="1540"/>
      <c r="F121" s="1540"/>
      <c r="G121" s="1601" t="s">
        <v>1471</v>
      </c>
      <c r="H121" s="1601"/>
      <c r="I121" s="1601"/>
      <c r="J121" s="1602"/>
      <c r="K121" s="1586"/>
      <c r="L121" s="1602"/>
      <c r="M121" s="1602"/>
      <c r="N121" s="1602"/>
      <c r="O121" s="1602"/>
      <c r="P121" s="1602"/>
      <c r="Q121" s="1589"/>
      <c r="R121" s="1603"/>
      <c r="S121" s="1602"/>
      <c r="T121" s="1602"/>
      <c r="U121" s="1602"/>
      <c r="V121" s="1602"/>
      <c r="W121" s="1602"/>
      <c r="X121" s="1602"/>
      <c r="Y121" s="1602"/>
      <c r="Z121" s="1602"/>
      <c r="AA121" s="1602"/>
      <c r="AB121" s="3241"/>
      <c r="AC121" s="3241"/>
      <c r="AD121" s="3241"/>
      <c r="AE121" s="3241"/>
      <c r="AF121" s="3241"/>
      <c r="AG121" s="3241"/>
      <c r="AH121" s="3241"/>
      <c r="AI121" s="3241"/>
      <c r="AJ121" s="3241"/>
      <c r="AK121" s="3241"/>
      <c r="AL121" s="3241"/>
      <c r="AM121" s="3241"/>
      <c r="AN121" s="3241"/>
      <c r="AO121" s="3241"/>
    </row>
    <row r="122" spans="1:41" s="1674" customFormat="1" ht="15" customHeight="1" x14ac:dyDescent="0.25">
      <c r="A122" s="1585"/>
      <c r="B122" s="1586"/>
      <c r="C122" s="1587" t="s">
        <v>428</v>
      </c>
      <c r="D122" s="1607"/>
      <c r="E122" s="1601"/>
      <c r="F122" s="1601"/>
      <c r="G122" s="1601" t="s">
        <v>1271</v>
      </c>
      <c r="H122" s="1601"/>
      <c r="I122" s="1601"/>
      <c r="J122" s="1602"/>
      <c r="K122" s="1602"/>
      <c r="L122" s="1602"/>
      <c r="M122" s="1602"/>
      <c r="N122" s="1602"/>
      <c r="O122" s="1602"/>
      <c r="P122" s="1602"/>
      <c r="Q122" s="1589"/>
      <c r="R122" s="1603"/>
      <c r="S122" s="1602"/>
      <c r="T122" s="1602"/>
      <c r="U122" s="1602"/>
      <c r="V122" s="1602"/>
      <c r="W122" s="1602"/>
      <c r="X122" s="1602"/>
      <c r="Y122" s="1602"/>
      <c r="Z122" s="1602"/>
      <c r="AA122" s="1602"/>
      <c r="AB122" s="3241"/>
      <c r="AC122" s="3241"/>
      <c r="AD122" s="3241"/>
      <c r="AE122" s="3241"/>
      <c r="AF122" s="3241"/>
      <c r="AG122" s="3241"/>
      <c r="AH122" s="3241"/>
      <c r="AI122" s="3241"/>
      <c r="AJ122" s="3241"/>
      <c r="AK122" s="3241"/>
      <c r="AL122" s="3241"/>
      <c r="AM122" s="3241"/>
      <c r="AN122" s="3241"/>
      <c r="AO122" s="3241"/>
    </row>
    <row r="123" spans="1:41" s="1674" customFormat="1" ht="15" customHeight="1" x14ac:dyDescent="0.25">
      <c r="A123" s="1585"/>
      <c r="B123" s="1586"/>
      <c r="C123" s="1587"/>
      <c r="D123" s="1585"/>
      <c r="E123" s="1540"/>
      <c r="F123" s="1540"/>
      <c r="G123" s="1540"/>
      <c r="H123" s="1601"/>
      <c r="I123" s="1601"/>
      <c r="J123" s="1602"/>
      <c r="K123" s="1602"/>
      <c r="L123" s="1602"/>
      <c r="M123" s="1602"/>
      <c r="N123" s="1602"/>
      <c r="O123" s="1602"/>
      <c r="P123" s="1602"/>
      <c r="Q123" s="1589"/>
      <c r="R123" s="1603"/>
      <c r="S123" s="1602"/>
      <c r="T123" s="1602"/>
      <c r="U123" s="1602"/>
      <c r="V123" s="1602"/>
      <c r="W123" s="1602"/>
      <c r="X123" s="1602"/>
      <c r="Y123" s="1602"/>
      <c r="Z123" s="1602"/>
      <c r="AA123" s="1602"/>
      <c r="AB123" s="3241"/>
      <c r="AC123" s="3241"/>
      <c r="AD123" s="3241"/>
      <c r="AE123" s="3241"/>
      <c r="AF123" s="3241"/>
      <c r="AG123" s="3241"/>
      <c r="AH123" s="3241"/>
      <c r="AI123" s="3241"/>
      <c r="AJ123" s="3241"/>
      <c r="AK123" s="3241"/>
      <c r="AL123" s="3241"/>
      <c r="AM123" s="3241"/>
      <c r="AN123" s="3241"/>
      <c r="AO123" s="3241"/>
    </row>
    <row r="124" spans="1:41" s="1674" customFormat="1" ht="15" customHeight="1" x14ac:dyDescent="0.25">
      <c r="A124" s="1585"/>
      <c r="B124" s="1586"/>
      <c r="C124" s="1587"/>
      <c r="D124" s="1585"/>
      <c r="E124" s="1540" t="s">
        <v>718</v>
      </c>
      <c r="F124" s="1540" t="s">
        <v>484</v>
      </c>
      <c r="G124" s="1540"/>
      <c r="H124" s="1601"/>
      <c r="I124" s="1601"/>
      <c r="J124" s="1602"/>
      <c r="K124" s="1602"/>
      <c r="L124" s="1586">
        <f>L126+L128+L134</f>
        <v>0</v>
      </c>
      <c r="M124" s="1586">
        <f>M126+M128+M134</f>
        <v>0</v>
      </c>
      <c r="N124" s="1586">
        <f>N126+N128+N134</f>
        <v>0</v>
      </c>
      <c r="O124" s="1586">
        <f>O126+O128+O134</f>
        <v>0</v>
      </c>
      <c r="P124" s="1586">
        <f>P126+P128+P134</f>
        <v>0</v>
      </c>
      <c r="Q124" s="1594">
        <f>O124-SUM(R124:AA124)</f>
        <v>0</v>
      </c>
      <c r="R124" s="1587">
        <f t="shared" ref="R124:AA124" si="22">R126+R128+R134</f>
        <v>0</v>
      </c>
      <c r="S124" s="1586">
        <f t="shared" si="22"/>
        <v>0</v>
      </c>
      <c r="T124" s="1586">
        <f t="shared" si="22"/>
        <v>0</v>
      </c>
      <c r="U124" s="1586">
        <f t="shared" si="22"/>
        <v>0</v>
      </c>
      <c r="V124" s="1586">
        <f t="shared" si="22"/>
        <v>0</v>
      </c>
      <c r="W124" s="1586">
        <f t="shared" si="22"/>
        <v>0</v>
      </c>
      <c r="X124" s="1586">
        <f t="shared" si="22"/>
        <v>0</v>
      </c>
      <c r="Y124" s="1586">
        <f t="shared" si="22"/>
        <v>0</v>
      </c>
      <c r="Z124" s="1586">
        <f t="shared" si="22"/>
        <v>0</v>
      </c>
      <c r="AA124" s="1586">
        <f t="shared" si="22"/>
        <v>0</v>
      </c>
      <c r="AB124" s="3241"/>
      <c r="AC124" s="3241"/>
      <c r="AD124" s="3241"/>
      <c r="AE124" s="3241"/>
      <c r="AF124" s="3241"/>
      <c r="AG124" s="3241"/>
      <c r="AH124" s="3241"/>
      <c r="AI124" s="3241"/>
      <c r="AJ124" s="3241"/>
      <c r="AK124" s="3241"/>
      <c r="AL124" s="3241"/>
      <c r="AM124" s="3241"/>
      <c r="AN124" s="3241"/>
      <c r="AO124" s="3241"/>
    </row>
    <row r="125" spans="1:41" s="1674" customFormat="1" ht="15" customHeight="1" x14ac:dyDescent="0.25">
      <c r="A125" s="1585"/>
      <c r="B125" s="1586"/>
      <c r="C125" s="1587"/>
      <c r="D125" s="1585"/>
      <c r="E125" s="1540"/>
      <c r="F125" s="1540"/>
      <c r="G125" s="1540"/>
      <c r="H125" s="1601"/>
      <c r="I125" s="1601"/>
      <c r="J125" s="1602"/>
      <c r="K125" s="1602"/>
      <c r="L125" s="1602"/>
      <c r="M125" s="1602"/>
      <c r="N125" s="1602"/>
      <c r="O125" s="1602"/>
      <c r="P125" s="1602"/>
      <c r="Q125" s="1589"/>
      <c r="R125" s="1603"/>
      <c r="S125" s="1602"/>
      <c r="T125" s="1602"/>
      <c r="U125" s="1602"/>
      <c r="V125" s="1602"/>
      <c r="W125" s="1602"/>
      <c r="X125" s="1602"/>
      <c r="Y125" s="1602"/>
      <c r="Z125" s="1602"/>
      <c r="AA125" s="1602"/>
      <c r="AB125" s="3241"/>
      <c r="AC125" s="3241"/>
      <c r="AD125" s="3241"/>
      <c r="AE125" s="3241"/>
      <c r="AF125" s="3241"/>
      <c r="AG125" s="3241"/>
      <c r="AH125" s="3241"/>
      <c r="AI125" s="3241"/>
      <c r="AJ125" s="3241"/>
      <c r="AK125" s="3241"/>
      <c r="AL125" s="3241"/>
      <c r="AM125" s="3241"/>
      <c r="AN125" s="3241"/>
      <c r="AO125" s="3241"/>
    </row>
    <row r="126" spans="1:41" s="1674" customFormat="1" ht="15" customHeight="1" x14ac:dyDescent="0.25">
      <c r="A126" s="1585"/>
      <c r="B126" s="1586"/>
      <c r="C126" s="1587" t="s">
        <v>428</v>
      </c>
      <c r="D126" s="1585"/>
      <c r="E126" s="1540"/>
      <c r="F126" s="1540" t="s">
        <v>719</v>
      </c>
      <c r="G126" s="1540" t="s">
        <v>485</v>
      </c>
      <c r="H126" s="1601"/>
      <c r="I126" s="1601"/>
      <c r="J126" s="1602"/>
      <c r="K126" s="1602"/>
      <c r="L126" s="1602"/>
      <c r="M126" s="1602"/>
      <c r="N126" s="1602"/>
      <c r="O126" s="1602"/>
      <c r="P126" s="1602"/>
      <c r="Q126" s="1589"/>
      <c r="R126" s="1603"/>
      <c r="S126" s="1602"/>
      <c r="T126" s="1602"/>
      <c r="U126" s="1602"/>
      <c r="V126" s="1602"/>
      <c r="W126" s="1602"/>
      <c r="X126" s="1602"/>
      <c r="Y126" s="1602"/>
      <c r="Z126" s="1602"/>
      <c r="AA126" s="1602"/>
      <c r="AB126" s="3241"/>
      <c r="AC126" s="3241"/>
      <c r="AD126" s="3241"/>
      <c r="AE126" s="3241"/>
      <c r="AF126" s="3241"/>
      <c r="AG126" s="3241"/>
      <c r="AH126" s="3241"/>
      <c r="AI126" s="3241"/>
      <c r="AJ126" s="3241"/>
      <c r="AK126" s="3241"/>
      <c r="AL126" s="3241"/>
      <c r="AM126" s="3241"/>
      <c r="AN126" s="3241"/>
      <c r="AO126" s="3241"/>
    </row>
    <row r="127" spans="1:41" s="1674" customFormat="1" ht="15" customHeight="1" x14ac:dyDescent="0.25">
      <c r="A127" s="1585"/>
      <c r="B127" s="1586"/>
      <c r="C127" s="1587"/>
      <c r="D127" s="1585"/>
      <c r="E127" s="1540"/>
      <c r="F127" s="1540"/>
      <c r="G127" s="1540"/>
      <c r="H127" s="1601"/>
      <c r="I127" s="1601"/>
      <c r="J127" s="1602"/>
      <c r="K127" s="1602"/>
      <c r="L127" s="1602"/>
      <c r="M127" s="1602"/>
      <c r="N127" s="1602"/>
      <c r="O127" s="1602"/>
      <c r="P127" s="1602"/>
      <c r="Q127" s="1589"/>
      <c r="R127" s="1603"/>
      <c r="S127" s="1602"/>
      <c r="T127" s="1602"/>
      <c r="U127" s="1602"/>
      <c r="V127" s="1602"/>
      <c r="W127" s="1602"/>
      <c r="X127" s="1602"/>
      <c r="Y127" s="1602"/>
      <c r="Z127" s="1602"/>
      <c r="AA127" s="1602"/>
      <c r="AB127" s="3241"/>
      <c r="AC127" s="3241"/>
      <c r="AD127" s="3241"/>
      <c r="AE127" s="3241"/>
      <c r="AF127" s="3241"/>
      <c r="AG127" s="3241"/>
      <c r="AH127" s="3241"/>
      <c r="AI127" s="3241"/>
      <c r="AJ127" s="3241"/>
      <c r="AK127" s="3241"/>
      <c r="AL127" s="3241"/>
      <c r="AM127" s="3241"/>
      <c r="AN127" s="3241"/>
      <c r="AO127" s="3241"/>
    </row>
    <row r="128" spans="1:41" s="1674" customFormat="1" ht="15" customHeight="1" x14ac:dyDescent="0.25">
      <c r="A128" s="1585"/>
      <c r="B128" s="1586"/>
      <c r="C128" s="1587"/>
      <c r="D128" s="1585"/>
      <c r="E128" s="1540"/>
      <c r="F128" s="1540" t="s">
        <v>720</v>
      </c>
      <c r="G128" s="1540" t="s">
        <v>486</v>
      </c>
      <c r="H128" s="1601"/>
      <c r="I128" s="1601"/>
      <c r="J128" s="1602"/>
      <c r="K128" s="1602"/>
      <c r="L128" s="1602">
        <f>L129+L130+L131+L132</f>
        <v>0</v>
      </c>
      <c r="M128" s="1602">
        <f>M129+M130+M131+M132</f>
        <v>0</v>
      </c>
      <c r="N128" s="1602">
        <f>N129+N130+N131+N132</f>
        <v>0</v>
      </c>
      <c r="O128" s="1602">
        <f>O129+O130+O131+O132</f>
        <v>0</v>
      </c>
      <c r="P128" s="1602">
        <f>P129+P130+P131+P132</f>
        <v>0</v>
      </c>
      <c r="Q128" s="1594">
        <f>O128-SUM(R128:AA128)</f>
        <v>0</v>
      </c>
      <c r="R128" s="1603">
        <f t="shared" ref="R128:AA128" si="23">R129+R130+R131+R132</f>
        <v>0</v>
      </c>
      <c r="S128" s="1602">
        <f t="shared" si="23"/>
        <v>0</v>
      </c>
      <c r="T128" s="1602">
        <f t="shared" si="23"/>
        <v>0</v>
      </c>
      <c r="U128" s="1602">
        <f t="shared" si="23"/>
        <v>0</v>
      </c>
      <c r="V128" s="1602">
        <f t="shared" si="23"/>
        <v>0</v>
      </c>
      <c r="W128" s="1602">
        <f t="shared" si="23"/>
        <v>0</v>
      </c>
      <c r="X128" s="1602">
        <f t="shared" si="23"/>
        <v>0</v>
      </c>
      <c r="Y128" s="1602">
        <f t="shared" si="23"/>
        <v>0</v>
      </c>
      <c r="Z128" s="1602">
        <f t="shared" si="23"/>
        <v>0</v>
      </c>
      <c r="AA128" s="1602">
        <f t="shared" si="23"/>
        <v>0</v>
      </c>
      <c r="AB128" s="3241"/>
      <c r="AC128" s="3241"/>
      <c r="AD128" s="3241"/>
      <c r="AE128" s="3241"/>
      <c r="AF128" s="3241"/>
      <c r="AG128" s="3241"/>
      <c r="AH128" s="3241"/>
      <c r="AI128" s="3241"/>
      <c r="AJ128" s="3241"/>
      <c r="AK128" s="3241"/>
      <c r="AL128" s="3241"/>
      <c r="AM128" s="3241"/>
      <c r="AN128" s="3241"/>
      <c r="AO128" s="3241"/>
    </row>
    <row r="129" spans="1:41" s="1674" customFormat="1" ht="15" customHeight="1" x14ac:dyDescent="0.25">
      <c r="A129" s="1585"/>
      <c r="B129" s="1586"/>
      <c r="C129" s="1587" t="s">
        <v>428</v>
      </c>
      <c r="D129" s="1585"/>
      <c r="E129" s="1540"/>
      <c r="F129" s="1540"/>
      <c r="G129" s="1601" t="s">
        <v>487</v>
      </c>
      <c r="H129" s="1601"/>
      <c r="I129" s="1601"/>
      <c r="J129" s="1602"/>
      <c r="K129" s="1602"/>
      <c r="L129" s="1602"/>
      <c r="M129" s="1602"/>
      <c r="N129" s="1602"/>
      <c r="O129" s="1602"/>
      <c r="P129" s="1602"/>
      <c r="Q129" s="1589"/>
      <c r="R129" s="1603"/>
      <c r="S129" s="1602"/>
      <c r="T129" s="1602"/>
      <c r="U129" s="1602"/>
      <c r="V129" s="1602"/>
      <c r="W129" s="1602"/>
      <c r="X129" s="1602"/>
      <c r="Y129" s="1602"/>
      <c r="Z129" s="1602"/>
      <c r="AA129" s="1602"/>
      <c r="AB129" s="3241"/>
      <c r="AC129" s="3241"/>
      <c r="AD129" s="3241"/>
      <c r="AE129" s="3241"/>
      <c r="AF129" s="3241"/>
      <c r="AG129" s="3241"/>
      <c r="AH129" s="3241"/>
      <c r="AI129" s="3241"/>
      <c r="AJ129" s="3241"/>
      <c r="AK129" s="3241"/>
      <c r="AL129" s="3241"/>
      <c r="AM129" s="3241"/>
      <c r="AN129" s="3241"/>
      <c r="AO129" s="3241"/>
    </row>
    <row r="130" spans="1:41" s="1674" customFormat="1" ht="15" customHeight="1" x14ac:dyDescent="0.25">
      <c r="A130" s="1585"/>
      <c r="B130" s="1586"/>
      <c r="C130" s="1587" t="s">
        <v>428</v>
      </c>
      <c r="D130" s="1585"/>
      <c r="E130" s="1540"/>
      <c r="F130" s="1540"/>
      <c r="G130" s="1601" t="s">
        <v>488</v>
      </c>
      <c r="H130" s="1601"/>
      <c r="I130" s="1601"/>
      <c r="J130" s="1602"/>
      <c r="K130" s="1602"/>
      <c r="L130" s="1602"/>
      <c r="M130" s="1602"/>
      <c r="N130" s="1602"/>
      <c r="O130" s="1602"/>
      <c r="P130" s="1602"/>
      <c r="Q130" s="1589"/>
      <c r="R130" s="1603"/>
      <c r="S130" s="1602"/>
      <c r="T130" s="1602"/>
      <c r="U130" s="1602"/>
      <c r="V130" s="1602"/>
      <c r="W130" s="1602"/>
      <c r="X130" s="1602"/>
      <c r="Y130" s="1602"/>
      <c r="Z130" s="1602"/>
      <c r="AA130" s="1602"/>
      <c r="AB130" s="3241"/>
      <c r="AC130" s="3241"/>
      <c r="AD130" s="3241"/>
      <c r="AE130" s="3241"/>
      <c r="AF130" s="3241"/>
      <c r="AG130" s="3241"/>
      <c r="AH130" s="3241"/>
      <c r="AI130" s="3241"/>
      <c r="AJ130" s="3241"/>
      <c r="AK130" s="3241"/>
      <c r="AL130" s="3241"/>
      <c r="AM130" s="3241"/>
      <c r="AN130" s="3241"/>
      <c r="AO130" s="3241"/>
    </row>
    <row r="131" spans="1:41" s="1674" customFormat="1" ht="15" customHeight="1" x14ac:dyDescent="0.25">
      <c r="A131" s="1585"/>
      <c r="B131" s="1586"/>
      <c r="C131" s="1587" t="s">
        <v>428</v>
      </c>
      <c r="D131" s="1585"/>
      <c r="E131" s="1540"/>
      <c r="F131" s="1540"/>
      <c r="G131" s="1601" t="s">
        <v>489</v>
      </c>
      <c r="H131" s="1601"/>
      <c r="I131" s="1601"/>
      <c r="J131" s="1602"/>
      <c r="K131" s="1602"/>
      <c r="L131" s="1602"/>
      <c r="M131" s="1602"/>
      <c r="N131" s="1602"/>
      <c r="O131" s="1602"/>
      <c r="P131" s="1602"/>
      <c r="Q131" s="1589"/>
      <c r="R131" s="1603"/>
      <c r="S131" s="1602"/>
      <c r="T131" s="1602"/>
      <c r="U131" s="1602"/>
      <c r="V131" s="1602"/>
      <c r="W131" s="1602"/>
      <c r="X131" s="1602"/>
      <c r="Y131" s="1602"/>
      <c r="Z131" s="1602"/>
      <c r="AA131" s="1602"/>
      <c r="AB131" s="3241"/>
      <c r="AC131" s="3241"/>
      <c r="AD131" s="3241"/>
      <c r="AE131" s="3241"/>
      <c r="AF131" s="3241"/>
      <c r="AG131" s="3241"/>
      <c r="AH131" s="3241"/>
      <c r="AI131" s="3241"/>
      <c r="AJ131" s="3241"/>
      <c r="AK131" s="3241"/>
      <c r="AL131" s="3241"/>
      <c r="AM131" s="3241"/>
      <c r="AN131" s="3241"/>
      <c r="AO131" s="3241"/>
    </row>
    <row r="132" spans="1:41" s="1674" customFormat="1" ht="15" customHeight="1" x14ac:dyDescent="0.25">
      <c r="A132" s="1585"/>
      <c r="B132" s="1586"/>
      <c r="C132" s="1587" t="s">
        <v>428</v>
      </c>
      <c r="D132" s="1585"/>
      <c r="E132" s="1540"/>
      <c r="F132" s="1540"/>
      <c r="G132" s="1601" t="s">
        <v>1274</v>
      </c>
      <c r="H132" s="1601"/>
      <c r="I132" s="1601"/>
      <c r="J132" s="1602"/>
      <c r="K132" s="1602"/>
      <c r="L132" s="1602"/>
      <c r="M132" s="1602"/>
      <c r="N132" s="1602"/>
      <c r="O132" s="1602"/>
      <c r="P132" s="1602"/>
      <c r="Q132" s="1589"/>
      <c r="R132" s="1603"/>
      <c r="S132" s="1602"/>
      <c r="T132" s="1602"/>
      <c r="U132" s="1602"/>
      <c r="V132" s="1602"/>
      <c r="W132" s="1602"/>
      <c r="X132" s="1602"/>
      <c r="Y132" s="1602"/>
      <c r="Z132" s="1602"/>
      <c r="AA132" s="1602"/>
      <c r="AB132" s="3241"/>
      <c r="AC132" s="3241"/>
      <c r="AD132" s="3241"/>
      <c r="AE132" s="3241"/>
      <c r="AF132" s="3241"/>
      <c r="AG132" s="3241"/>
      <c r="AH132" s="3241"/>
      <c r="AI132" s="3241"/>
      <c r="AJ132" s="3241"/>
      <c r="AK132" s="3241"/>
      <c r="AL132" s="3241"/>
      <c r="AM132" s="3241"/>
      <c r="AN132" s="3241"/>
      <c r="AO132" s="3241"/>
    </row>
    <row r="133" spans="1:41" s="1674" customFormat="1" ht="15" customHeight="1" x14ac:dyDescent="0.25">
      <c r="A133" s="1585"/>
      <c r="B133" s="1586"/>
      <c r="C133" s="1587"/>
      <c r="D133" s="1585"/>
      <c r="E133" s="1540"/>
      <c r="F133" s="1540"/>
      <c r="G133" s="1601"/>
      <c r="H133" s="1601"/>
      <c r="I133" s="1601"/>
      <c r="J133" s="1602"/>
      <c r="K133" s="1602"/>
      <c r="L133" s="1602"/>
      <c r="M133" s="1602"/>
      <c r="N133" s="1602"/>
      <c r="O133" s="1602"/>
      <c r="P133" s="1602"/>
      <c r="Q133" s="1589"/>
      <c r="R133" s="1603"/>
      <c r="S133" s="1602"/>
      <c r="T133" s="1602"/>
      <c r="U133" s="1602"/>
      <c r="V133" s="1602"/>
      <c r="W133" s="1602"/>
      <c r="X133" s="1602"/>
      <c r="Y133" s="1602"/>
      <c r="Z133" s="1602"/>
      <c r="AA133" s="1602"/>
      <c r="AB133" s="3241"/>
      <c r="AC133" s="3241"/>
      <c r="AD133" s="3241"/>
      <c r="AE133" s="3241"/>
      <c r="AF133" s="3241"/>
      <c r="AG133" s="3241"/>
      <c r="AH133" s="3241"/>
      <c r="AI133" s="3241"/>
      <c r="AJ133" s="3241"/>
      <c r="AK133" s="3241"/>
      <c r="AL133" s="3241"/>
      <c r="AM133" s="3241"/>
      <c r="AN133" s="3241"/>
      <c r="AO133" s="3241"/>
    </row>
    <row r="134" spans="1:41" s="1674" customFormat="1" ht="15" customHeight="1" x14ac:dyDescent="0.25">
      <c r="A134" s="1585"/>
      <c r="B134" s="1586"/>
      <c r="C134" s="1587" t="s">
        <v>428</v>
      </c>
      <c r="D134" s="1585"/>
      <c r="E134" s="1540"/>
      <c r="F134" s="1540" t="s">
        <v>722</v>
      </c>
      <c r="G134" s="1540" t="s">
        <v>490</v>
      </c>
      <c r="H134" s="1601"/>
      <c r="I134" s="1601"/>
      <c r="J134" s="1602"/>
      <c r="K134" s="1602"/>
      <c r="L134" s="1602"/>
      <c r="M134" s="1602"/>
      <c r="N134" s="1602"/>
      <c r="O134" s="1602"/>
      <c r="P134" s="1602"/>
      <c r="Q134" s="1589"/>
      <c r="R134" s="1603"/>
      <c r="S134" s="1602"/>
      <c r="T134" s="1602"/>
      <c r="U134" s="1602"/>
      <c r="V134" s="1602"/>
      <c r="W134" s="1602"/>
      <c r="X134" s="1602"/>
      <c r="Y134" s="1602"/>
      <c r="Z134" s="1602"/>
      <c r="AA134" s="1602"/>
      <c r="AB134" s="3241"/>
      <c r="AC134" s="3241"/>
      <c r="AD134" s="3241"/>
      <c r="AE134" s="3241"/>
      <c r="AF134" s="3241"/>
      <c r="AG134" s="3241"/>
      <c r="AH134" s="3241"/>
      <c r="AI134" s="3241"/>
      <c r="AJ134" s="3241"/>
      <c r="AK134" s="3241"/>
      <c r="AL134" s="3241"/>
      <c r="AM134" s="3241"/>
      <c r="AN134" s="3241"/>
      <c r="AO134" s="3241"/>
    </row>
    <row r="135" spans="1:41" s="1674" customFormat="1" ht="15" customHeight="1" x14ac:dyDescent="0.25">
      <c r="A135" s="1585"/>
      <c r="B135" s="1586"/>
      <c r="C135" s="1587"/>
      <c r="D135" s="1585"/>
      <c r="E135" s="1540"/>
      <c r="F135" s="1540"/>
      <c r="G135" s="1540"/>
      <c r="H135" s="1601"/>
      <c r="I135" s="1601"/>
      <c r="J135" s="1602"/>
      <c r="K135" s="1602"/>
      <c r="L135" s="1602"/>
      <c r="M135" s="1602"/>
      <c r="N135" s="1602"/>
      <c r="O135" s="1602"/>
      <c r="P135" s="1602"/>
      <c r="Q135" s="1589"/>
      <c r="R135" s="1603"/>
      <c r="S135" s="1602"/>
      <c r="T135" s="1602"/>
      <c r="U135" s="1602"/>
      <c r="V135" s="1602"/>
      <c r="W135" s="1602"/>
      <c r="X135" s="1602"/>
      <c r="Y135" s="1602"/>
      <c r="Z135" s="1602"/>
      <c r="AA135" s="1602"/>
      <c r="AB135" s="3241"/>
      <c r="AC135" s="3241"/>
      <c r="AD135" s="3241"/>
      <c r="AE135" s="3241"/>
      <c r="AF135" s="3241"/>
      <c r="AG135" s="3241"/>
      <c r="AH135" s="3241"/>
      <c r="AI135" s="3241"/>
      <c r="AJ135" s="3241"/>
      <c r="AK135" s="3241"/>
      <c r="AL135" s="3241"/>
      <c r="AM135" s="3241"/>
      <c r="AN135" s="3241"/>
      <c r="AO135" s="3241"/>
    </row>
    <row r="136" spans="1:41" s="1674" customFormat="1" ht="15" customHeight="1" x14ac:dyDescent="0.25">
      <c r="A136" s="1585"/>
      <c r="B136" s="1586"/>
      <c r="C136" s="1587"/>
      <c r="D136" s="1585"/>
      <c r="E136" s="1540" t="s">
        <v>602</v>
      </c>
      <c r="F136" s="1540" t="s">
        <v>491</v>
      </c>
      <c r="G136" s="1540"/>
      <c r="H136" s="1540"/>
      <c r="I136" s="1540"/>
      <c r="J136" s="1586"/>
      <c r="K136" s="1586" t="s">
        <v>1932</v>
      </c>
      <c r="L136" s="1586">
        <f>L138+L139+L140+L141+L147+L151+L152+L154+L153</f>
        <v>0</v>
      </c>
      <c r="M136" s="1586">
        <f t="shared" ref="M136:Z136" si="24">M138+M139+M140+M141+M147+M151+M152+M154+M153</f>
        <v>0</v>
      </c>
      <c r="N136" s="1586">
        <f t="shared" si="24"/>
        <v>0</v>
      </c>
      <c r="O136" s="1586">
        <f t="shared" si="24"/>
        <v>0</v>
      </c>
      <c r="P136" s="1586">
        <f t="shared" si="24"/>
        <v>0</v>
      </c>
      <c r="Q136" s="1594">
        <f>O136-SUM(R136:AA136)</f>
        <v>0</v>
      </c>
      <c r="R136" s="1603">
        <f t="shared" si="24"/>
        <v>0</v>
      </c>
      <c r="S136" s="1586">
        <f t="shared" si="24"/>
        <v>0</v>
      </c>
      <c r="T136" s="1586">
        <f t="shared" si="24"/>
        <v>0</v>
      </c>
      <c r="U136" s="1586">
        <f t="shared" si="24"/>
        <v>0</v>
      </c>
      <c r="V136" s="1586">
        <f t="shared" si="24"/>
        <v>0</v>
      </c>
      <c r="W136" s="1586">
        <f t="shared" si="24"/>
        <v>0</v>
      </c>
      <c r="X136" s="1586">
        <f t="shared" si="24"/>
        <v>0</v>
      </c>
      <c r="Y136" s="1586">
        <f t="shared" si="24"/>
        <v>0</v>
      </c>
      <c r="Z136" s="1586">
        <f t="shared" si="24"/>
        <v>0</v>
      </c>
      <c r="AA136" s="1586">
        <f>AA138+AA139+AA140+AA141+AA147+AA151+AA152+AA154</f>
        <v>0</v>
      </c>
      <c r="AB136" s="3241"/>
      <c r="AC136" s="3241"/>
      <c r="AD136" s="3241"/>
      <c r="AE136" s="3241"/>
      <c r="AF136" s="3241"/>
      <c r="AG136" s="3241"/>
      <c r="AH136" s="3241"/>
      <c r="AI136" s="3241"/>
      <c r="AJ136" s="3241"/>
      <c r="AK136" s="3241"/>
      <c r="AL136" s="3241"/>
      <c r="AM136" s="3241"/>
      <c r="AN136" s="3241"/>
      <c r="AO136" s="3241"/>
    </row>
    <row r="137" spans="1:41" s="1674" customFormat="1" ht="15" customHeight="1" x14ac:dyDescent="0.25">
      <c r="A137" s="1585"/>
      <c r="B137" s="1586"/>
      <c r="C137" s="1587"/>
      <c r="D137" s="1585"/>
      <c r="E137" s="1540"/>
      <c r="F137" s="1540"/>
      <c r="G137" s="1540"/>
      <c r="H137" s="1540"/>
      <c r="I137" s="1540"/>
      <c r="J137" s="1586"/>
      <c r="K137" s="1586"/>
      <c r="L137" s="1586"/>
      <c r="M137" s="1586"/>
      <c r="N137" s="1586"/>
      <c r="O137" s="1586"/>
      <c r="P137" s="1586"/>
      <c r="Q137" s="1589"/>
      <c r="R137" s="1587"/>
      <c r="S137" s="1586"/>
      <c r="T137" s="1586"/>
      <c r="U137" s="1586"/>
      <c r="V137" s="1586"/>
      <c r="W137" s="1586"/>
      <c r="X137" s="1586"/>
      <c r="Y137" s="1586"/>
      <c r="Z137" s="1586"/>
      <c r="AA137" s="1586"/>
      <c r="AB137" s="3241"/>
      <c r="AC137" s="3241"/>
      <c r="AD137" s="3241"/>
      <c r="AE137" s="3241"/>
      <c r="AF137" s="3241"/>
      <c r="AG137" s="3241"/>
      <c r="AH137" s="3241"/>
      <c r="AI137" s="3241"/>
      <c r="AJ137" s="3241"/>
      <c r="AK137" s="3241"/>
      <c r="AL137" s="3241"/>
      <c r="AM137" s="3241"/>
      <c r="AN137" s="3241"/>
      <c r="AO137" s="3241"/>
    </row>
    <row r="138" spans="1:41" s="1674" customFormat="1" ht="15" customHeight="1" x14ac:dyDescent="0.25">
      <c r="A138" s="1585"/>
      <c r="B138" s="1586"/>
      <c r="C138" s="1587" t="s">
        <v>428</v>
      </c>
      <c r="D138" s="1585"/>
      <c r="E138" s="1540"/>
      <c r="F138" s="1540" t="s">
        <v>737</v>
      </c>
      <c r="G138" s="1540" t="s">
        <v>492</v>
      </c>
      <c r="H138" s="1596"/>
      <c r="I138" s="1601"/>
      <c r="J138" s="1602"/>
      <c r="K138" s="1602"/>
      <c r="L138" s="1602"/>
      <c r="M138" s="1602"/>
      <c r="N138" s="1602"/>
      <c r="O138" s="1602"/>
      <c r="P138" s="1602"/>
      <c r="Q138" s="1589"/>
      <c r="R138" s="1603"/>
      <c r="S138" s="1602"/>
      <c r="T138" s="1602"/>
      <c r="U138" s="1602"/>
      <c r="V138" s="1602"/>
      <c r="W138" s="1602"/>
      <c r="X138" s="1602"/>
      <c r="Y138" s="1602"/>
      <c r="Z138" s="1602"/>
      <c r="AA138" s="1602"/>
      <c r="AB138" s="3241"/>
      <c r="AC138" s="3241"/>
      <c r="AD138" s="3241"/>
      <c r="AE138" s="3241"/>
      <c r="AF138" s="3241"/>
      <c r="AG138" s="3241"/>
      <c r="AH138" s="3241"/>
      <c r="AI138" s="3241"/>
      <c r="AJ138" s="3241"/>
      <c r="AK138" s="3241"/>
      <c r="AL138" s="3241"/>
      <c r="AM138" s="3241"/>
      <c r="AN138" s="3241"/>
      <c r="AO138" s="3241"/>
    </row>
    <row r="139" spans="1:41" s="1674" customFormat="1" ht="15" customHeight="1" x14ac:dyDescent="0.25">
      <c r="A139" s="1585"/>
      <c r="B139" s="1586"/>
      <c r="C139" s="1587" t="s">
        <v>428</v>
      </c>
      <c r="D139" s="1585"/>
      <c r="E139" s="1540"/>
      <c r="F139" s="1540" t="s">
        <v>738</v>
      </c>
      <c r="G139" s="1540" t="s">
        <v>454</v>
      </c>
      <c r="H139" s="1540"/>
      <c r="I139" s="1601"/>
      <c r="J139" s="1602"/>
      <c r="K139" s="1602"/>
      <c r="L139" s="1602"/>
      <c r="M139" s="1602"/>
      <c r="N139" s="1602"/>
      <c r="O139" s="1602"/>
      <c r="P139" s="1602"/>
      <c r="Q139" s="1589"/>
      <c r="R139" s="1603"/>
      <c r="S139" s="1602"/>
      <c r="T139" s="1602"/>
      <c r="U139" s="1602"/>
      <c r="V139" s="1602"/>
      <c r="W139" s="1602"/>
      <c r="X139" s="1602"/>
      <c r="Y139" s="1602"/>
      <c r="Z139" s="1602"/>
      <c r="AA139" s="1602"/>
      <c r="AB139" s="3241"/>
      <c r="AC139" s="3241"/>
      <c r="AD139" s="3241"/>
      <c r="AE139" s="3241"/>
      <c r="AF139" s="3241"/>
      <c r="AG139" s="3241"/>
      <c r="AH139" s="3241"/>
      <c r="AI139" s="3241"/>
      <c r="AJ139" s="3241"/>
      <c r="AK139" s="3241"/>
      <c r="AL139" s="3241"/>
      <c r="AM139" s="3241"/>
      <c r="AN139" s="3241"/>
      <c r="AO139" s="3241"/>
    </row>
    <row r="140" spans="1:41" s="1674" customFormat="1" ht="15" customHeight="1" x14ac:dyDescent="0.25">
      <c r="A140" s="1585"/>
      <c r="B140" s="1586"/>
      <c r="C140" s="1587" t="s">
        <v>428</v>
      </c>
      <c r="D140" s="1585"/>
      <c r="E140" s="1540"/>
      <c r="F140" s="1540" t="s">
        <v>739</v>
      </c>
      <c r="G140" s="1540" t="s">
        <v>455</v>
      </c>
      <c r="H140" s="1540"/>
      <c r="I140" s="1601"/>
      <c r="J140" s="1602"/>
      <c r="K140" s="1602"/>
      <c r="L140" s="1602"/>
      <c r="M140" s="1602"/>
      <c r="N140" s="1602"/>
      <c r="O140" s="1602"/>
      <c r="P140" s="1602"/>
      <c r="Q140" s="1589"/>
      <c r="R140" s="1603"/>
      <c r="S140" s="1602"/>
      <c r="T140" s="1602"/>
      <c r="U140" s="1602"/>
      <c r="V140" s="1602"/>
      <c r="W140" s="1602"/>
      <c r="X140" s="1602"/>
      <c r="Y140" s="1602"/>
      <c r="Z140" s="1602"/>
      <c r="AA140" s="1602"/>
      <c r="AB140" s="3241"/>
      <c r="AC140" s="3241"/>
      <c r="AD140" s="3241"/>
      <c r="AE140" s="3241"/>
      <c r="AF140" s="3241"/>
      <c r="AG140" s="3241"/>
      <c r="AH140" s="3241"/>
      <c r="AI140" s="3241"/>
      <c r="AJ140" s="3241"/>
      <c r="AK140" s="3241"/>
      <c r="AL140" s="3241"/>
      <c r="AM140" s="3241"/>
      <c r="AN140" s="3241"/>
      <c r="AO140" s="3241"/>
    </row>
    <row r="141" spans="1:41" s="1674" customFormat="1" ht="15" customHeight="1" x14ac:dyDescent="0.25">
      <c r="A141" s="1585"/>
      <c r="B141" s="1586"/>
      <c r="C141" s="1587" t="s">
        <v>428</v>
      </c>
      <c r="D141" s="1585"/>
      <c r="E141" s="1540"/>
      <c r="F141" s="1540" t="s">
        <v>740</v>
      </c>
      <c r="G141" s="1540" t="s">
        <v>456</v>
      </c>
      <c r="H141" s="1540"/>
      <c r="I141" s="1601"/>
      <c r="J141" s="1602"/>
      <c r="K141" s="1602"/>
      <c r="L141" s="1602">
        <f>L142+L143+L144+L145+L146</f>
        <v>0</v>
      </c>
      <c r="M141" s="1602">
        <f>M142+M143+M144+M145+M146</f>
        <v>0</v>
      </c>
      <c r="N141" s="1602">
        <f>N142+N143+N144+N145+N146</f>
        <v>0</v>
      </c>
      <c r="O141" s="1602">
        <f>O142+O143+O144+O145+O146</f>
        <v>0</v>
      </c>
      <c r="P141" s="1602">
        <f>P142+P143+P144+P145+P146</f>
        <v>0</v>
      </c>
      <c r="Q141" s="1594">
        <f>O141-SUM(R141:AA141)</f>
        <v>0</v>
      </c>
      <c r="R141" s="1603">
        <f t="shared" ref="R141:AA141" si="25">R142+R143+R144+R145+R146</f>
        <v>0</v>
      </c>
      <c r="S141" s="1602">
        <f t="shared" si="25"/>
        <v>0</v>
      </c>
      <c r="T141" s="1602">
        <f t="shared" si="25"/>
        <v>0</v>
      </c>
      <c r="U141" s="1602">
        <f t="shared" si="25"/>
        <v>0</v>
      </c>
      <c r="V141" s="1602">
        <f t="shared" si="25"/>
        <v>0</v>
      </c>
      <c r="W141" s="1602">
        <f t="shared" si="25"/>
        <v>0</v>
      </c>
      <c r="X141" s="1602">
        <f t="shared" si="25"/>
        <v>0</v>
      </c>
      <c r="Y141" s="1602">
        <f t="shared" si="25"/>
        <v>0</v>
      </c>
      <c r="Z141" s="1602">
        <f t="shared" si="25"/>
        <v>0</v>
      </c>
      <c r="AA141" s="1602">
        <f t="shared" si="25"/>
        <v>0</v>
      </c>
      <c r="AB141" s="3241"/>
      <c r="AC141" s="3241"/>
      <c r="AD141" s="3241"/>
      <c r="AE141" s="3241"/>
      <c r="AF141" s="3241"/>
      <c r="AG141" s="3241"/>
      <c r="AH141" s="3241"/>
      <c r="AI141" s="3241"/>
      <c r="AJ141" s="3241"/>
      <c r="AK141" s="3241"/>
      <c r="AL141" s="3241"/>
      <c r="AM141" s="3241"/>
      <c r="AN141" s="3241"/>
      <c r="AO141" s="3241"/>
    </row>
    <row r="142" spans="1:41" s="1674" customFormat="1" ht="15" customHeight="1" x14ac:dyDescent="0.25">
      <c r="A142" s="1585"/>
      <c r="B142" s="1586"/>
      <c r="C142" s="1587" t="s">
        <v>428</v>
      </c>
      <c r="D142" s="1585"/>
      <c r="E142" s="1540"/>
      <c r="F142" s="1540"/>
      <c r="G142" s="1600" t="s">
        <v>457</v>
      </c>
      <c r="H142" s="1540"/>
      <c r="I142" s="1601"/>
      <c r="J142" s="1602"/>
      <c r="K142" s="1602"/>
      <c r="L142" s="1602"/>
      <c r="M142" s="1602"/>
      <c r="N142" s="1602"/>
      <c r="O142" s="1602"/>
      <c r="P142" s="1602"/>
      <c r="Q142" s="1589"/>
      <c r="R142" s="1603"/>
      <c r="S142" s="1602"/>
      <c r="T142" s="1602"/>
      <c r="U142" s="1602"/>
      <c r="V142" s="1602"/>
      <c r="W142" s="1602"/>
      <c r="X142" s="1602"/>
      <c r="Y142" s="1602"/>
      <c r="Z142" s="1602"/>
      <c r="AA142" s="1602"/>
      <c r="AB142" s="3241"/>
      <c r="AC142" s="3241"/>
      <c r="AD142" s="3241"/>
      <c r="AE142" s="3241"/>
      <c r="AF142" s="3241"/>
      <c r="AG142" s="3241"/>
      <c r="AH142" s="3241"/>
      <c r="AI142" s="3241"/>
      <c r="AJ142" s="3241"/>
      <c r="AK142" s="3241"/>
      <c r="AL142" s="3241"/>
      <c r="AM142" s="3241"/>
      <c r="AN142" s="3241"/>
      <c r="AO142" s="3241"/>
    </row>
    <row r="143" spans="1:41" s="1674" customFormat="1" ht="15" customHeight="1" x14ac:dyDescent="0.25">
      <c r="A143" s="1585"/>
      <c r="B143" s="1586"/>
      <c r="C143" s="1587" t="s">
        <v>428</v>
      </c>
      <c r="D143" s="1585"/>
      <c r="E143" s="1540"/>
      <c r="F143" s="1540"/>
      <c r="G143" s="1600" t="s">
        <v>458</v>
      </c>
      <c r="H143" s="1540"/>
      <c r="I143" s="1601"/>
      <c r="J143" s="1602"/>
      <c r="K143" s="1602"/>
      <c r="L143" s="1602"/>
      <c r="M143" s="1602"/>
      <c r="N143" s="1602"/>
      <c r="O143" s="1602"/>
      <c r="P143" s="1602"/>
      <c r="Q143" s="1589"/>
      <c r="R143" s="1603"/>
      <c r="S143" s="1602"/>
      <c r="T143" s="1602"/>
      <c r="U143" s="1602"/>
      <c r="V143" s="1602"/>
      <c r="W143" s="1602"/>
      <c r="X143" s="1602"/>
      <c r="Y143" s="1602"/>
      <c r="Z143" s="1602"/>
      <c r="AA143" s="1602"/>
      <c r="AB143" s="3241"/>
      <c r="AC143" s="3241"/>
      <c r="AD143" s="3241"/>
      <c r="AE143" s="3241"/>
      <c r="AF143" s="3241"/>
      <c r="AG143" s="3241"/>
      <c r="AH143" s="3241"/>
      <c r="AI143" s="3241"/>
      <c r="AJ143" s="3241"/>
      <c r="AK143" s="3241"/>
      <c r="AL143" s="3241"/>
      <c r="AM143" s="3241"/>
      <c r="AN143" s="3241"/>
      <c r="AO143" s="3241"/>
    </row>
    <row r="144" spans="1:41" s="1674" customFormat="1" ht="15" customHeight="1" x14ac:dyDescent="0.25">
      <c r="A144" s="1585"/>
      <c r="B144" s="1586"/>
      <c r="C144" s="1587" t="s">
        <v>428</v>
      </c>
      <c r="D144" s="1585"/>
      <c r="E144" s="1540"/>
      <c r="F144" s="1540"/>
      <c r="G144" s="1600" t="s">
        <v>459</v>
      </c>
      <c r="H144" s="1540"/>
      <c r="I144" s="1601"/>
      <c r="J144" s="1602"/>
      <c r="K144" s="1602"/>
      <c r="L144" s="1602"/>
      <c r="M144" s="1602"/>
      <c r="N144" s="1602"/>
      <c r="O144" s="1602"/>
      <c r="P144" s="1602"/>
      <c r="Q144" s="1589"/>
      <c r="R144" s="1603"/>
      <c r="S144" s="1602"/>
      <c r="T144" s="1602"/>
      <c r="U144" s="1602"/>
      <c r="V144" s="1602"/>
      <c r="W144" s="1602"/>
      <c r="X144" s="1602"/>
      <c r="Y144" s="1602"/>
      <c r="Z144" s="1602"/>
      <c r="AA144" s="1602"/>
      <c r="AB144" s="3241"/>
      <c r="AC144" s="3241"/>
      <c r="AD144" s="3241"/>
      <c r="AE144" s="3241"/>
      <c r="AF144" s="3241"/>
      <c r="AG144" s="3241"/>
      <c r="AH144" s="3241"/>
      <c r="AI144" s="3241"/>
      <c r="AJ144" s="3241"/>
      <c r="AK144" s="3241"/>
      <c r="AL144" s="3241"/>
      <c r="AM144" s="3241"/>
      <c r="AN144" s="3241"/>
      <c r="AO144" s="3241"/>
    </row>
    <row r="145" spans="1:44" s="1674" customFormat="1" ht="15" customHeight="1" x14ac:dyDescent="0.25">
      <c r="A145" s="1585"/>
      <c r="B145" s="1586"/>
      <c r="C145" s="1587" t="s">
        <v>428</v>
      </c>
      <c r="D145" s="1585"/>
      <c r="E145" s="1540"/>
      <c r="F145" s="1540"/>
      <c r="G145" s="1600" t="s">
        <v>1272</v>
      </c>
      <c r="H145" s="1540"/>
      <c r="I145" s="1601"/>
      <c r="J145" s="1602"/>
      <c r="K145" s="1602"/>
      <c r="L145" s="1602"/>
      <c r="M145" s="1602"/>
      <c r="N145" s="1602"/>
      <c r="O145" s="1602"/>
      <c r="P145" s="1602"/>
      <c r="Q145" s="1589"/>
      <c r="R145" s="1603"/>
      <c r="S145" s="1602"/>
      <c r="T145" s="1602"/>
      <c r="U145" s="1602"/>
      <c r="V145" s="1602"/>
      <c r="W145" s="1602"/>
      <c r="X145" s="1602"/>
      <c r="Y145" s="1602"/>
      <c r="Z145" s="1602"/>
      <c r="AA145" s="1602"/>
      <c r="AB145" s="3241"/>
      <c r="AC145" s="3241"/>
      <c r="AD145" s="3241"/>
      <c r="AE145" s="3241"/>
      <c r="AF145" s="3241"/>
      <c r="AG145" s="3241"/>
      <c r="AH145" s="3241"/>
      <c r="AI145" s="3241"/>
      <c r="AJ145" s="3241"/>
      <c r="AK145" s="3241"/>
      <c r="AL145" s="3241"/>
      <c r="AM145" s="3241"/>
      <c r="AN145" s="3241"/>
      <c r="AO145" s="3241"/>
    </row>
    <row r="146" spans="1:44" s="1674" customFormat="1" ht="15" customHeight="1" x14ac:dyDescent="0.25">
      <c r="A146" s="1585"/>
      <c r="B146" s="1586"/>
      <c r="C146" s="1587" t="s">
        <v>428</v>
      </c>
      <c r="D146" s="1585"/>
      <c r="E146" s="1540"/>
      <c r="F146" s="1540"/>
      <c r="G146" s="1540" t="s">
        <v>460</v>
      </c>
      <c r="H146" s="1540"/>
      <c r="I146" s="1601"/>
      <c r="J146" s="1602"/>
      <c r="K146" s="1602"/>
      <c r="L146" s="1602"/>
      <c r="M146" s="1602"/>
      <c r="N146" s="1602"/>
      <c r="O146" s="1602"/>
      <c r="P146" s="1602"/>
      <c r="Q146" s="1589"/>
      <c r="R146" s="1603"/>
      <c r="S146" s="1602"/>
      <c r="T146" s="1602"/>
      <c r="U146" s="1602"/>
      <c r="V146" s="1602"/>
      <c r="W146" s="1602"/>
      <c r="X146" s="1602"/>
      <c r="Y146" s="1602"/>
      <c r="Z146" s="1602"/>
      <c r="AA146" s="1602"/>
      <c r="AB146" s="3241"/>
      <c r="AC146" s="3241"/>
      <c r="AD146" s="3241"/>
      <c r="AE146" s="3241"/>
      <c r="AF146" s="3241"/>
      <c r="AG146" s="3241"/>
      <c r="AH146" s="3241"/>
      <c r="AI146" s="3241"/>
      <c r="AJ146" s="3241"/>
      <c r="AK146" s="3241"/>
      <c r="AL146" s="3241"/>
      <c r="AM146" s="3241"/>
      <c r="AN146" s="3241"/>
      <c r="AO146" s="3241"/>
    </row>
    <row r="147" spans="1:44" s="1674" customFormat="1" ht="15" customHeight="1" x14ac:dyDescent="0.25">
      <c r="A147" s="1585"/>
      <c r="B147" s="1586"/>
      <c r="C147" s="1587" t="s">
        <v>428</v>
      </c>
      <c r="D147" s="1585"/>
      <c r="E147" s="1540"/>
      <c r="F147" s="1540"/>
      <c r="G147" s="1540" t="s">
        <v>461</v>
      </c>
      <c r="H147" s="1540"/>
      <c r="I147" s="1601"/>
      <c r="J147" s="1602"/>
      <c r="K147" s="1602"/>
      <c r="L147" s="1602">
        <f>L148+L149+L150</f>
        <v>0</v>
      </c>
      <c r="M147" s="1602">
        <f>M148+M149+M150</f>
        <v>0</v>
      </c>
      <c r="N147" s="1602">
        <f>N148+N149+N150</f>
        <v>0</v>
      </c>
      <c r="O147" s="1602">
        <f>O148+O149+O150</f>
        <v>0</v>
      </c>
      <c r="P147" s="1602">
        <f>P148+P149+P150</f>
        <v>0</v>
      </c>
      <c r="Q147" s="1594">
        <f>O147-SUM(R147:AA147)</f>
        <v>0</v>
      </c>
      <c r="R147" s="1603">
        <f t="shared" ref="R147:AA147" si="26">R148+R149+R150</f>
        <v>0</v>
      </c>
      <c r="S147" s="1602">
        <f t="shared" si="26"/>
        <v>0</v>
      </c>
      <c r="T147" s="1602">
        <f t="shared" si="26"/>
        <v>0</v>
      </c>
      <c r="U147" s="1602">
        <f t="shared" si="26"/>
        <v>0</v>
      </c>
      <c r="V147" s="1602">
        <f t="shared" si="26"/>
        <v>0</v>
      </c>
      <c r="W147" s="1602">
        <f t="shared" si="26"/>
        <v>0</v>
      </c>
      <c r="X147" s="1602">
        <f t="shared" si="26"/>
        <v>0</v>
      </c>
      <c r="Y147" s="1602">
        <f t="shared" si="26"/>
        <v>0</v>
      </c>
      <c r="Z147" s="1602">
        <f t="shared" si="26"/>
        <v>0</v>
      </c>
      <c r="AA147" s="1602">
        <f t="shared" si="26"/>
        <v>0</v>
      </c>
      <c r="AB147" s="3241"/>
      <c r="AC147" s="3241"/>
      <c r="AD147" s="3241"/>
      <c r="AE147" s="3241"/>
      <c r="AF147" s="3241"/>
      <c r="AG147" s="3241"/>
      <c r="AH147" s="3241"/>
      <c r="AI147" s="3241"/>
      <c r="AJ147" s="3241"/>
      <c r="AK147" s="3241"/>
      <c r="AL147" s="3241"/>
      <c r="AM147" s="3241"/>
      <c r="AN147" s="3241"/>
      <c r="AO147" s="3241"/>
    </row>
    <row r="148" spans="1:44" s="1674" customFormat="1" ht="15" customHeight="1" x14ac:dyDescent="0.25">
      <c r="A148" s="1585"/>
      <c r="B148" s="1586"/>
      <c r="C148" s="1587" t="s">
        <v>428</v>
      </c>
      <c r="D148" s="1585"/>
      <c r="E148" s="1540"/>
      <c r="F148" s="1540"/>
      <c r="G148" s="1600" t="s">
        <v>462</v>
      </c>
      <c r="H148" s="1540"/>
      <c r="I148" s="1601"/>
      <c r="J148" s="1602"/>
      <c r="K148" s="1602"/>
      <c r="L148" s="1602"/>
      <c r="M148" s="1602"/>
      <c r="N148" s="1602"/>
      <c r="O148" s="1602"/>
      <c r="P148" s="1602"/>
      <c r="Q148" s="1589"/>
      <c r="R148" s="1603"/>
      <c r="S148" s="1602"/>
      <c r="T148" s="1602"/>
      <c r="U148" s="1602"/>
      <c r="V148" s="1602"/>
      <c r="W148" s="1602"/>
      <c r="X148" s="1602"/>
      <c r="Y148" s="1602"/>
      <c r="Z148" s="1602"/>
      <c r="AA148" s="1602"/>
      <c r="AB148" s="3241"/>
      <c r="AC148" s="3241"/>
      <c r="AD148" s="3241"/>
      <c r="AE148" s="3241"/>
      <c r="AF148" s="3241"/>
      <c r="AG148" s="3241"/>
      <c r="AH148" s="3241"/>
      <c r="AI148" s="3241"/>
      <c r="AJ148" s="3241"/>
      <c r="AK148" s="3241"/>
      <c r="AL148" s="3241"/>
      <c r="AM148" s="3241"/>
      <c r="AN148" s="3241"/>
      <c r="AO148" s="3241"/>
    </row>
    <row r="149" spans="1:44" s="1674" customFormat="1" ht="15" customHeight="1" x14ac:dyDescent="0.25">
      <c r="A149" s="1585"/>
      <c r="B149" s="1586"/>
      <c r="C149" s="1587" t="s">
        <v>428</v>
      </c>
      <c r="D149" s="1585"/>
      <c r="E149" s="1540"/>
      <c r="F149" s="1540"/>
      <c r="G149" s="1600" t="s">
        <v>459</v>
      </c>
      <c r="H149" s="1540"/>
      <c r="I149" s="1601"/>
      <c r="J149" s="1602"/>
      <c r="K149" s="1602"/>
      <c r="L149" s="1602"/>
      <c r="M149" s="1602"/>
      <c r="N149" s="1602"/>
      <c r="O149" s="1602"/>
      <c r="P149" s="1602"/>
      <c r="Q149" s="1589"/>
      <c r="R149" s="1603"/>
      <c r="S149" s="1602"/>
      <c r="T149" s="1602"/>
      <c r="U149" s="1602"/>
      <c r="V149" s="1602"/>
      <c r="W149" s="1602"/>
      <c r="X149" s="1602"/>
      <c r="Y149" s="1602"/>
      <c r="Z149" s="1602"/>
      <c r="AA149" s="1602"/>
      <c r="AB149" s="3241"/>
      <c r="AC149" s="3241"/>
      <c r="AD149" s="3241"/>
      <c r="AE149" s="3241"/>
      <c r="AF149" s="3241"/>
      <c r="AG149" s="3241"/>
      <c r="AH149" s="3241"/>
      <c r="AI149" s="3241"/>
      <c r="AJ149" s="3241"/>
      <c r="AK149" s="3241"/>
      <c r="AL149" s="3241"/>
      <c r="AM149" s="3241"/>
      <c r="AN149" s="3241"/>
      <c r="AO149" s="3241"/>
    </row>
    <row r="150" spans="1:44" s="1674" customFormat="1" ht="15" customHeight="1" x14ac:dyDescent="0.25">
      <c r="A150" s="1585"/>
      <c r="B150" s="1586"/>
      <c r="C150" s="1587" t="s">
        <v>428</v>
      </c>
      <c r="D150" s="1585"/>
      <c r="E150" s="1540"/>
      <c r="F150" s="1540"/>
      <c r="G150" s="1600" t="s">
        <v>1272</v>
      </c>
      <c r="H150" s="1540"/>
      <c r="I150" s="1601"/>
      <c r="J150" s="1602"/>
      <c r="K150" s="1602"/>
      <c r="L150" s="1602"/>
      <c r="M150" s="1602"/>
      <c r="N150" s="1602"/>
      <c r="O150" s="1602"/>
      <c r="P150" s="1602"/>
      <c r="Q150" s="1589"/>
      <c r="R150" s="1603"/>
      <c r="S150" s="1602"/>
      <c r="T150" s="1602"/>
      <c r="U150" s="1602"/>
      <c r="V150" s="1602"/>
      <c r="W150" s="1602"/>
      <c r="X150" s="1602"/>
      <c r="Y150" s="1602"/>
      <c r="Z150" s="1602"/>
      <c r="AA150" s="1602"/>
      <c r="AB150" s="3241"/>
      <c r="AC150" s="3241"/>
      <c r="AD150" s="3241"/>
      <c r="AE150" s="3241"/>
      <c r="AF150" s="3241"/>
      <c r="AG150" s="3241"/>
      <c r="AH150" s="3241"/>
      <c r="AI150" s="3241"/>
      <c r="AJ150" s="3241"/>
      <c r="AK150" s="3241"/>
      <c r="AL150" s="3241"/>
      <c r="AM150" s="3241"/>
      <c r="AN150" s="3241"/>
      <c r="AO150" s="3241"/>
    </row>
    <row r="151" spans="1:44" s="1674" customFormat="1" ht="15" customHeight="1" x14ac:dyDescent="0.25">
      <c r="A151" s="1585"/>
      <c r="B151" s="1586"/>
      <c r="C151" s="1587" t="s">
        <v>428</v>
      </c>
      <c r="D151" s="1585"/>
      <c r="E151" s="1540"/>
      <c r="F151" s="1540" t="s">
        <v>741</v>
      </c>
      <c r="G151" s="1540" t="s">
        <v>463</v>
      </c>
      <c r="H151" s="1540"/>
      <c r="I151" s="1601"/>
      <c r="J151" s="1602"/>
      <c r="K151" s="1586" t="s">
        <v>1930</v>
      </c>
      <c r="L151" s="1602"/>
      <c r="M151" s="1602"/>
      <c r="N151" s="1602"/>
      <c r="O151" s="1602"/>
      <c r="P151" s="1602"/>
      <c r="Q151" s="1589"/>
      <c r="R151" s="1603"/>
      <c r="S151" s="1602"/>
      <c r="T151" s="1602"/>
      <c r="U151" s="1602"/>
      <c r="V151" s="1602"/>
      <c r="W151" s="1602"/>
      <c r="X151" s="1602"/>
      <c r="Y151" s="1602"/>
      <c r="Z151" s="1602"/>
      <c r="AA151" s="1602"/>
      <c r="AB151" s="3241"/>
      <c r="AC151" s="3241"/>
      <c r="AD151" s="3241"/>
      <c r="AE151" s="3241"/>
      <c r="AF151" s="3241"/>
      <c r="AG151" s="3241"/>
      <c r="AH151" s="3241"/>
      <c r="AI151" s="3241"/>
      <c r="AJ151" s="3241"/>
      <c r="AK151" s="3241"/>
      <c r="AL151" s="3241"/>
      <c r="AM151" s="3241"/>
      <c r="AN151" s="3241"/>
      <c r="AO151" s="3241"/>
    </row>
    <row r="152" spans="1:44" s="1674" customFormat="1" ht="15" customHeight="1" x14ac:dyDescent="0.25">
      <c r="A152" s="1585"/>
      <c r="B152" s="1586"/>
      <c r="C152" s="1587" t="s">
        <v>428</v>
      </c>
      <c r="D152" s="1542"/>
      <c r="E152" s="1542"/>
      <c r="F152" s="1542" t="s">
        <v>800</v>
      </c>
      <c r="G152" s="1542"/>
      <c r="H152" s="1542"/>
      <c r="I152" s="1543"/>
      <c r="J152" s="1608"/>
      <c r="K152" s="1586" t="s">
        <v>1931</v>
      </c>
      <c r="L152" s="1602"/>
      <c r="M152" s="1602"/>
      <c r="N152" s="1602"/>
      <c r="O152" s="1602"/>
      <c r="P152" s="1602"/>
      <c r="Q152" s="1589"/>
      <c r="R152" s="1603"/>
      <c r="S152" s="1602"/>
      <c r="T152" s="1602"/>
      <c r="U152" s="1602"/>
      <c r="V152" s="1602"/>
      <c r="W152" s="1602"/>
      <c r="X152" s="1602"/>
      <c r="Y152" s="1602"/>
      <c r="Z152" s="1602"/>
      <c r="AA152" s="1602"/>
      <c r="AB152" s="3241"/>
      <c r="AC152" s="3241"/>
      <c r="AD152" s="3241"/>
      <c r="AE152" s="3241"/>
      <c r="AF152" s="3241"/>
      <c r="AG152" s="3241"/>
      <c r="AH152" s="3241"/>
      <c r="AI152" s="3241"/>
      <c r="AJ152" s="3241"/>
      <c r="AK152" s="3241"/>
      <c r="AL152" s="3241"/>
      <c r="AM152" s="3241"/>
      <c r="AN152" s="3241"/>
      <c r="AO152" s="3241"/>
    </row>
    <row r="153" spans="1:44" s="1674" customFormat="1" ht="15" customHeight="1" x14ac:dyDescent="0.25">
      <c r="A153" s="1585"/>
      <c r="B153" s="1592"/>
      <c r="C153" s="1587" t="s">
        <v>428</v>
      </c>
      <c r="D153" s="1542"/>
      <c r="E153" s="1542"/>
      <c r="F153" s="1542" t="s">
        <v>801</v>
      </c>
      <c r="G153" s="1542" t="s">
        <v>464</v>
      </c>
      <c r="H153" s="1543"/>
      <c r="I153" s="1543"/>
      <c r="J153" s="1608"/>
      <c r="K153" s="1609"/>
      <c r="L153" s="1609"/>
      <c r="M153" s="1609"/>
      <c r="N153" s="1609"/>
      <c r="O153" s="1609"/>
      <c r="P153" s="1609"/>
      <c r="Q153" s="1589"/>
      <c r="R153" s="1603"/>
      <c r="S153" s="1609"/>
      <c r="T153" s="1609"/>
      <c r="U153" s="1609"/>
      <c r="V153" s="1609"/>
      <c r="W153" s="1609"/>
      <c r="X153" s="1609"/>
      <c r="Y153" s="1609"/>
      <c r="Z153" s="1609"/>
      <c r="AA153" s="1609"/>
      <c r="AB153" s="3241"/>
      <c r="AC153" s="3241"/>
      <c r="AD153" s="3241"/>
      <c r="AE153" s="3241"/>
      <c r="AF153" s="3241"/>
      <c r="AG153" s="3241"/>
      <c r="AH153" s="3241"/>
      <c r="AI153" s="3241"/>
      <c r="AJ153" s="3241"/>
      <c r="AK153" s="3241"/>
      <c r="AL153" s="3241"/>
      <c r="AM153" s="3241"/>
      <c r="AN153" s="3241"/>
      <c r="AO153" s="3241"/>
    </row>
    <row r="154" spans="1:44" s="1674" customFormat="1" ht="15" customHeight="1" x14ac:dyDescent="0.25">
      <c r="A154" s="1585"/>
      <c r="B154" s="1586"/>
      <c r="C154" s="1587" t="s">
        <v>428</v>
      </c>
      <c r="D154" s="1585"/>
      <c r="E154" s="1540"/>
      <c r="F154" s="1540" t="s">
        <v>1271</v>
      </c>
      <c r="G154" s="1540"/>
      <c r="H154" s="1601"/>
      <c r="I154" s="1601"/>
      <c r="J154" s="1602"/>
      <c r="K154" s="1602"/>
      <c r="L154" s="1602"/>
      <c r="M154" s="1602"/>
      <c r="N154" s="1602"/>
      <c r="O154" s="1602"/>
      <c r="P154" s="1602"/>
      <c r="Q154" s="1589"/>
      <c r="R154" s="1603"/>
      <c r="S154" s="1602"/>
      <c r="T154" s="1602"/>
      <c r="U154" s="1602"/>
      <c r="V154" s="1602"/>
      <c r="W154" s="1602"/>
      <c r="X154" s="1602"/>
      <c r="Y154" s="1602"/>
      <c r="Z154" s="1602"/>
      <c r="AA154" s="1602"/>
      <c r="AB154" s="3241"/>
      <c r="AC154" s="3241"/>
      <c r="AD154" s="3241"/>
      <c r="AE154" s="3241"/>
      <c r="AF154" s="3241"/>
      <c r="AG154" s="3241"/>
      <c r="AH154" s="3241"/>
      <c r="AI154" s="3241"/>
      <c r="AJ154" s="3241"/>
      <c r="AK154" s="3241"/>
      <c r="AL154" s="3241"/>
      <c r="AM154" s="3241"/>
      <c r="AN154" s="3241"/>
      <c r="AO154" s="3241"/>
    </row>
    <row r="155" spans="1:44" s="1674" customFormat="1" ht="15" customHeight="1" x14ac:dyDescent="0.25">
      <c r="A155" s="1610"/>
      <c r="B155" s="1611"/>
      <c r="C155" s="1612"/>
      <c r="D155" s="1610"/>
      <c r="E155" s="1613"/>
      <c r="F155" s="1613"/>
      <c r="G155" s="1613"/>
      <c r="H155" s="1614"/>
      <c r="I155" s="1614"/>
      <c r="J155" s="1615"/>
      <c r="K155" s="1615"/>
      <c r="L155" s="1615"/>
      <c r="M155" s="1615"/>
      <c r="N155" s="1615"/>
      <c r="O155" s="1615"/>
      <c r="P155" s="1615"/>
      <c r="Q155" s="1589"/>
      <c r="R155" s="1616"/>
      <c r="S155" s="1615"/>
      <c r="T155" s="1615"/>
      <c r="U155" s="1615"/>
      <c r="V155" s="1615"/>
      <c r="W155" s="1615"/>
      <c r="X155" s="1615"/>
      <c r="Y155" s="1615"/>
      <c r="Z155" s="1615"/>
      <c r="AA155" s="1615"/>
      <c r="AB155" s="3241"/>
      <c r="AC155" s="3241"/>
      <c r="AD155" s="3241"/>
      <c r="AE155" s="3241"/>
      <c r="AF155" s="3241"/>
      <c r="AG155" s="3241"/>
      <c r="AH155" s="3241"/>
      <c r="AI155" s="3241"/>
      <c r="AJ155" s="3241"/>
      <c r="AK155" s="3241"/>
      <c r="AL155" s="3241"/>
      <c r="AM155" s="3241"/>
      <c r="AN155" s="3241"/>
      <c r="AO155" s="3241"/>
    </row>
    <row r="156" spans="1:44" s="1674" customFormat="1" ht="15" customHeight="1" thickBot="1" x14ac:dyDescent="0.3">
      <c r="A156" s="1617"/>
      <c r="B156" s="1618"/>
      <c r="C156" s="1619"/>
      <c r="D156" s="1617"/>
      <c r="E156" s="1620"/>
      <c r="F156" s="1620"/>
      <c r="G156" s="1620"/>
      <c r="H156" s="1589"/>
      <c r="I156" s="1589"/>
      <c r="J156" s="1621"/>
      <c r="K156" s="1621"/>
      <c r="L156" s="1621"/>
      <c r="M156" s="1621"/>
      <c r="N156" s="1621"/>
      <c r="O156" s="1621"/>
      <c r="P156" s="1621"/>
      <c r="Q156" s="1573"/>
      <c r="R156" s="1622"/>
      <c r="S156" s="1621"/>
      <c r="T156" s="1621"/>
      <c r="U156" s="1621"/>
      <c r="V156" s="1621"/>
      <c r="W156" s="1621"/>
      <c r="X156" s="1621"/>
      <c r="Y156" s="1621"/>
      <c r="Z156" s="1621"/>
      <c r="AA156" s="1621"/>
      <c r="AB156" s="3241"/>
      <c r="AC156" s="3241"/>
      <c r="AD156" s="3241"/>
      <c r="AE156" s="3241"/>
      <c r="AF156" s="3241"/>
      <c r="AG156" s="3241"/>
      <c r="AH156" s="3241"/>
      <c r="AI156" s="3241"/>
      <c r="AJ156" s="3241"/>
      <c r="AK156" s="3241"/>
      <c r="AL156" s="3241"/>
      <c r="AM156" s="3241"/>
      <c r="AN156" s="3241"/>
      <c r="AO156" s="3241"/>
    </row>
    <row r="157" spans="1:44" s="1674" customFormat="1" ht="15" customHeight="1" thickBot="1" x14ac:dyDescent="0.3">
      <c r="A157" s="1623"/>
      <c r="B157" s="1624"/>
      <c r="C157" s="1625"/>
      <c r="D157" s="1623"/>
      <c r="E157" s="1626" t="s">
        <v>465</v>
      </c>
      <c r="F157" s="1626"/>
      <c r="G157" s="1626"/>
      <c r="H157" s="1627"/>
      <c r="I157" s="1627"/>
      <c r="J157" s="1628"/>
      <c r="K157" s="1628"/>
      <c r="L157" s="1628">
        <f>L15</f>
        <v>0</v>
      </c>
      <c r="M157" s="1628">
        <f>M15</f>
        <v>0</v>
      </c>
      <c r="N157" s="1628">
        <f>N15</f>
        <v>0</v>
      </c>
      <c r="O157" s="1628">
        <f>O15</f>
        <v>0</v>
      </c>
      <c r="P157" s="1628">
        <f>P15</f>
        <v>0</v>
      </c>
      <c r="Q157" s="3218">
        <f>O157-SUM(R157:AA157)</f>
        <v>0</v>
      </c>
      <c r="R157" s="1629">
        <f t="shared" ref="R157:AA157" si="27">R15</f>
        <v>0</v>
      </c>
      <c r="S157" s="1628">
        <f t="shared" si="27"/>
        <v>0</v>
      </c>
      <c r="T157" s="1628">
        <f t="shared" si="27"/>
        <v>0</v>
      </c>
      <c r="U157" s="1628">
        <f t="shared" si="27"/>
        <v>0</v>
      </c>
      <c r="V157" s="1628">
        <f t="shared" si="27"/>
        <v>0</v>
      </c>
      <c r="W157" s="1628">
        <f t="shared" si="27"/>
        <v>0</v>
      </c>
      <c r="X157" s="1628">
        <f t="shared" si="27"/>
        <v>0</v>
      </c>
      <c r="Y157" s="1628">
        <f t="shared" si="27"/>
        <v>0</v>
      </c>
      <c r="Z157" s="1628">
        <f t="shared" si="27"/>
        <v>0</v>
      </c>
      <c r="AA157" s="1628">
        <f t="shared" si="27"/>
        <v>0</v>
      </c>
      <c r="AB157" s="3241"/>
      <c r="AC157" s="3241"/>
      <c r="AD157" s="3241"/>
      <c r="AE157" s="3241"/>
      <c r="AF157" s="3241"/>
      <c r="AG157" s="3241"/>
      <c r="AH157" s="3241"/>
      <c r="AI157" s="3241"/>
      <c r="AJ157" s="3241"/>
      <c r="AK157" s="3241"/>
      <c r="AL157" s="3241"/>
      <c r="AM157" s="3241"/>
      <c r="AN157" s="3241"/>
      <c r="AO157" s="3241"/>
    </row>
    <row r="158" spans="1:44" s="1674" customFormat="1" ht="15" customHeight="1" thickBot="1" x14ac:dyDescent="0.3">
      <c r="A158" s="1623"/>
      <c r="B158" s="1624"/>
      <c r="C158" s="1625"/>
      <c r="D158" s="1623"/>
      <c r="E158" s="1626" t="s">
        <v>1591</v>
      </c>
      <c r="F158" s="1626"/>
      <c r="G158" s="1626"/>
      <c r="H158" s="1627"/>
      <c r="I158" s="1627"/>
      <c r="J158" s="1628"/>
      <c r="K158" s="1628"/>
      <c r="L158" s="1628">
        <f>L10</f>
        <v>0</v>
      </c>
      <c r="M158" s="1628">
        <f t="shared" ref="M158:AA158" si="28">M10</f>
        <v>0</v>
      </c>
      <c r="N158" s="1628">
        <f t="shared" si="28"/>
        <v>0</v>
      </c>
      <c r="O158" s="1628">
        <f t="shared" si="28"/>
        <v>0</v>
      </c>
      <c r="P158" s="1628">
        <f t="shared" si="28"/>
        <v>0</v>
      </c>
      <c r="Q158" s="3218">
        <f>O158-SUM(R158:AA158)</f>
        <v>0</v>
      </c>
      <c r="R158" s="1629">
        <f t="shared" si="28"/>
        <v>0</v>
      </c>
      <c r="S158" s="1628">
        <f t="shared" si="28"/>
        <v>0</v>
      </c>
      <c r="T158" s="1628">
        <f t="shared" si="28"/>
        <v>0</v>
      </c>
      <c r="U158" s="1628">
        <f t="shared" si="28"/>
        <v>0</v>
      </c>
      <c r="V158" s="1628">
        <f t="shared" si="28"/>
        <v>0</v>
      </c>
      <c r="W158" s="1628">
        <f t="shared" si="28"/>
        <v>0</v>
      </c>
      <c r="X158" s="1628">
        <f t="shared" si="28"/>
        <v>0</v>
      </c>
      <c r="Y158" s="1628">
        <f t="shared" si="28"/>
        <v>0</v>
      </c>
      <c r="Z158" s="1628">
        <f t="shared" si="28"/>
        <v>0</v>
      </c>
      <c r="AA158" s="1628">
        <f t="shared" si="28"/>
        <v>0</v>
      </c>
      <c r="AB158" s="3241"/>
      <c r="AC158" s="3241"/>
      <c r="AD158" s="3241"/>
      <c r="AE158" s="3241"/>
      <c r="AF158" s="3241"/>
      <c r="AG158" s="3241"/>
      <c r="AH158" s="3241"/>
      <c r="AI158" s="3241"/>
      <c r="AJ158" s="3241"/>
      <c r="AK158" s="3241"/>
      <c r="AL158" s="3241"/>
      <c r="AM158" s="3241"/>
      <c r="AN158" s="3241"/>
      <c r="AO158" s="3241"/>
    </row>
    <row r="159" spans="1:44" s="3244" customFormat="1" ht="15.75" x14ac:dyDescent="0.25">
      <c r="A159" s="3207"/>
      <c r="B159" s="3227"/>
      <c r="C159" s="3206"/>
      <c r="D159" s="3207"/>
      <c r="E159" s="3208"/>
      <c r="F159" s="3208"/>
      <c r="G159" s="3208"/>
      <c r="H159" s="3209"/>
      <c r="I159" s="3209"/>
      <c r="J159" s="3210" t="s">
        <v>466</v>
      </c>
      <c r="K159" s="3210"/>
      <c r="L159" s="3210">
        <f>+L157+L158</f>
        <v>0</v>
      </c>
      <c r="M159" s="3210">
        <f t="shared" ref="M159:P159" si="29">+M157+M158</f>
        <v>0</v>
      </c>
      <c r="N159" s="3210">
        <f t="shared" si="29"/>
        <v>0</v>
      </c>
      <c r="O159" s="3210">
        <f t="shared" si="29"/>
        <v>0</v>
      </c>
      <c r="P159" s="3210">
        <f t="shared" si="29"/>
        <v>0</v>
      </c>
      <c r="Q159" s="3218">
        <f>O159-SUM(R159:AA159)</f>
        <v>0</v>
      </c>
      <c r="R159" s="3211">
        <f>+R157+R158</f>
        <v>0</v>
      </c>
      <c r="S159" s="3211">
        <f t="shared" ref="S159:Z159" si="30">+S157+S158</f>
        <v>0</v>
      </c>
      <c r="T159" s="3211">
        <f t="shared" si="30"/>
        <v>0</v>
      </c>
      <c r="U159" s="3211">
        <f t="shared" si="30"/>
        <v>0</v>
      </c>
      <c r="V159" s="3211">
        <f t="shared" si="30"/>
        <v>0</v>
      </c>
      <c r="W159" s="3211">
        <f t="shared" si="30"/>
        <v>0</v>
      </c>
      <c r="X159" s="3211">
        <f t="shared" si="30"/>
        <v>0</v>
      </c>
      <c r="Y159" s="3211">
        <f t="shared" si="30"/>
        <v>0</v>
      </c>
      <c r="Z159" s="3211">
        <f t="shared" si="30"/>
        <v>0</v>
      </c>
      <c r="AA159" s="3211">
        <f>+AA157+AA158</f>
        <v>0</v>
      </c>
      <c r="AB159" s="3243"/>
      <c r="AC159" s="3243"/>
      <c r="AD159" s="3243"/>
      <c r="AE159" s="3243"/>
      <c r="AF159" s="3243"/>
      <c r="AG159" s="3243"/>
      <c r="AH159" s="3243"/>
      <c r="AI159" s="3243"/>
      <c r="AJ159" s="3243"/>
      <c r="AK159" s="3243"/>
      <c r="AL159" s="3243"/>
      <c r="AM159" s="3243"/>
      <c r="AN159" s="3243"/>
      <c r="AO159" s="3243"/>
    </row>
    <row r="160" spans="1:44" ht="13.5" thickBot="1" x14ac:dyDescent="0.25">
      <c r="A160" s="3213"/>
      <c r="B160" s="3214"/>
      <c r="C160" s="3212"/>
      <c r="D160" s="3213"/>
      <c r="E160" s="3214"/>
      <c r="F160" s="3214"/>
      <c r="G160" s="3214"/>
      <c r="H160" s="3215"/>
      <c r="I160" s="3215"/>
      <c r="J160" s="3216"/>
      <c r="K160" s="3216"/>
      <c r="L160" s="3216"/>
      <c r="M160" s="3216"/>
      <c r="N160" s="3216"/>
      <c r="O160" s="3216"/>
      <c r="P160" s="3216"/>
      <c r="Q160" s="1662"/>
      <c r="R160" s="3217"/>
      <c r="S160" s="3216"/>
      <c r="T160" s="3216"/>
      <c r="U160" s="3216"/>
      <c r="V160" s="3216"/>
      <c r="W160" s="3216"/>
      <c r="X160" s="3216"/>
      <c r="Y160" s="3216"/>
      <c r="Z160" s="3216"/>
      <c r="AA160" s="3216"/>
      <c r="AB160" s="3245"/>
      <c r="AC160" s="3245"/>
      <c r="AD160" s="3245"/>
      <c r="AE160" s="3245"/>
      <c r="AP160" s="1675"/>
      <c r="AQ160" s="1675"/>
      <c r="AR160" s="1675"/>
    </row>
    <row r="161" spans="1:44" ht="13.5" thickBot="1" x14ac:dyDescent="0.25">
      <c r="Q161" s="3228"/>
      <c r="R161" s="1640"/>
      <c r="S161" s="1640"/>
      <c r="T161" s="1640"/>
      <c r="U161" s="1640"/>
      <c r="V161" s="1640"/>
      <c r="W161" s="1640"/>
      <c r="X161" s="1640"/>
      <c r="Y161" s="1640"/>
      <c r="Z161" s="1640"/>
      <c r="AA161" s="1640"/>
      <c r="AB161" s="3228"/>
      <c r="AC161" s="3228"/>
      <c r="AD161" s="3228"/>
      <c r="AE161" s="3219"/>
    </row>
    <row r="162" spans="1:44" ht="13.5" thickBot="1" x14ac:dyDescent="0.25">
      <c r="J162" s="1641"/>
      <c r="K162" s="1641"/>
      <c r="L162" s="1641"/>
      <c r="M162" s="1641"/>
      <c r="N162" s="3221" t="s">
        <v>734</v>
      </c>
      <c r="O162" s="3222">
        <f>O159+P159</f>
        <v>0</v>
      </c>
      <c r="P162" s="3223"/>
      <c r="Q162" s="1642"/>
      <c r="R162" s="1642"/>
      <c r="S162" s="1642"/>
      <c r="T162" s="1642"/>
      <c r="U162" s="1642"/>
      <c r="V162" s="1642"/>
      <c r="W162" s="1642"/>
      <c r="X162" s="1642"/>
      <c r="Y162" s="1642"/>
      <c r="Z162" s="1642"/>
      <c r="AA162" s="1642"/>
      <c r="AB162" s="3228"/>
      <c r="AC162" s="3228"/>
      <c r="AD162" s="3228"/>
      <c r="AE162" s="3219"/>
    </row>
    <row r="163" spans="1:44" ht="17.25" customHeight="1" thickBot="1" x14ac:dyDescent="0.25">
      <c r="A163" s="1645"/>
      <c r="B163" s="1645"/>
      <c r="C163" s="1645"/>
      <c r="D163" s="1645"/>
      <c r="E163" s="1645"/>
      <c r="F163" s="1645"/>
      <c r="G163" s="1645"/>
      <c r="H163" s="1531"/>
      <c r="I163" s="1531"/>
      <c r="J163" s="1531"/>
      <c r="K163" s="1531"/>
      <c r="L163" s="1646"/>
      <c r="M163" s="1646"/>
      <c r="N163" s="1646"/>
      <c r="O163" s="1647"/>
      <c r="P163" s="1647"/>
      <c r="Q163" s="1645"/>
      <c r="R163" s="1640"/>
      <c r="S163" s="1640"/>
      <c r="T163" s="1640"/>
      <c r="U163" s="1640"/>
      <c r="V163" s="1640"/>
      <c r="W163" s="1640"/>
      <c r="X163" s="1640"/>
      <c r="Y163" s="1640"/>
      <c r="Z163" s="1640"/>
      <c r="AA163" s="1632"/>
      <c r="AB163" s="3245"/>
      <c r="AC163" s="3245"/>
      <c r="AD163" s="3245"/>
      <c r="AE163" s="3245"/>
      <c r="AF163" s="1675"/>
      <c r="AG163" s="1675"/>
      <c r="AH163" s="1675"/>
      <c r="AI163" s="1675"/>
      <c r="AJ163" s="1675"/>
      <c r="AK163" s="1675"/>
      <c r="AL163" s="1675"/>
      <c r="AM163" s="1675"/>
      <c r="AN163" s="1675"/>
      <c r="AO163" s="1675"/>
      <c r="AP163" s="1675"/>
      <c r="AQ163" s="1675"/>
      <c r="AR163" s="1675"/>
    </row>
    <row r="164" spans="1:44" ht="16.5" customHeight="1" x14ac:dyDescent="0.25">
      <c r="A164" s="4040" t="s">
        <v>426</v>
      </c>
      <c r="B164" s="4041"/>
      <c r="C164" s="4042"/>
      <c r="D164" s="1564"/>
      <c r="E164" s="1565"/>
      <c r="F164" s="1565"/>
      <c r="G164" s="1565"/>
      <c r="H164" s="1566"/>
      <c r="I164" s="1566"/>
      <c r="J164" s="1567"/>
      <c r="K164" s="4049" t="s">
        <v>587</v>
      </c>
      <c r="L164" s="1568" t="s">
        <v>1499</v>
      </c>
      <c r="M164" s="1568" t="s">
        <v>1456</v>
      </c>
      <c r="N164" s="4035" t="s">
        <v>1457</v>
      </c>
      <c r="O164" s="1569" t="s">
        <v>1458</v>
      </c>
      <c r="P164" s="2125" t="s">
        <v>1458</v>
      </c>
      <c r="Q164" s="1645"/>
      <c r="R164" s="1640"/>
      <c r="S164" s="1640"/>
      <c r="T164" s="1640"/>
      <c r="U164" s="1640"/>
      <c r="V164" s="1640"/>
      <c r="W164" s="1640"/>
      <c r="X164" s="1640"/>
      <c r="Y164" s="1640"/>
      <c r="Z164" s="1640"/>
      <c r="AA164" s="1632"/>
      <c r="AB164" s="3245"/>
      <c r="AC164" s="3245"/>
      <c r="AD164" s="3245"/>
      <c r="AE164" s="3245"/>
      <c r="AF164" s="1675"/>
      <c r="AG164" s="1675"/>
      <c r="AH164" s="1675"/>
      <c r="AI164" s="1675"/>
      <c r="AJ164" s="1675"/>
      <c r="AK164" s="1675"/>
      <c r="AL164" s="1675"/>
      <c r="AM164" s="1675"/>
      <c r="AN164" s="1675"/>
      <c r="AO164" s="1675"/>
      <c r="AP164" s="1675"/>
      <c r="AQ164" s="1675"/>
      <c r="AR164" s="1675"/>
    </row>
    <row r="165" spans="1:44" ht="15.75" thickBot="1" x14ac:dyDescent="0.3">
      <c r="A165" s="4043"/>
      <c r="B165" s="4044"/>
      <c r="C165" s="4045"/>
      <c r="D165" s="1571"/>
      <c r="E165" s="1572"/>
      <c r="F165" s="1572"/>
      <c r="G165" s="1572"/>
      <c r="H165" s="1573"/>
      <c r="I165" s="1573"/>
      <c r="J165" s="1574"/>
      <c r="K165" s="4050"/>
      <c r="L165" s="1575"/>
      <c r="M165" s="1575"/>
      <c r="N165" s="4036"/>
      <c r="O165" s="1576"/>
      <c r="P165" s="1576"/>
      <c r="Q165" s="1648"/>
      <c r="R165" s="1640"/>
      <c r="S165" s="1640"/>
      <c r="T165" s="1640"/>
      <c r="U165" s="1640"/>
      <c r="V165" s="1640"/>
      <c r="W165" s="1640"/>
      <c r="X165" s="1640"/>
      <c r="Y165" s="1640"/>
      <c r="Z165" s="1640"/>
      <c r="AA165" s="1632"/>
      <c r="AB165" s="3245"/>
      <c r="AC165" s="3245"/>
      <c r="AD165" s="3245"/>
      <c r="AE165" s="3245"/>
      <c r="AF165" s="1675"/>
      <c r="AG165" s="1675"/>
      <c r="AH165" s="1675"/>
      <c r="AI165" s="1675"/>
      <c r="AJ165" s="1675"/>
      <c r="AK165" s="1675"/>
      <c r="AL165" s="1675"/>
      <c r="AM165" s="1675"/>
      <c r="AN165" s="1675"/>
      <c r="AO165" s="1675"/>
      <c r="AP165" s="1675"/>
      <c r="AQ165" s="1675"/>
      <c r="AR165" s="1675"/>
    </row>
    <row r="166" spans="1:44" ht="15.75" thickBot="1" x14ac:dyDescent="0.3">
      <c r="A166" s="4046"/>
      <c r="B166" s="4047"/>
      <c r="C166" s="4048"/>
      <c r="D166" s="1577"/>
      <c r="E166" s="1578"/>
      <c r="F166" s="1578"/>
      <c r="G166" s="1578"/>
      <c r="H166" s="1579"/>
      <c r="I166" s="1579"/>
      <c r="J166" s="1580"/>
      <c r="K166" s="4051"/>
      <c r="L166" s="1581" t="s">
        <v>617</v>
      </c>
      <c r="M166" s="1581" t="s">
        <v>617</v>
      </c>
      <c r="N166" s="1581" t="s">
        <v>617</v>
      </c>
      <c r="O166" s="1581" t="s">
        <v>588</v>
      </c>
      <c r="P166" s="1581" t="s">
        <v>617</v>
      </c>
      <c r="Q166" s="1649" t="s">
        <v>9</v>
      </c>
      <c r="R166" s="1583">
        <v>70</v>
      </c>
      <c r="S166" s="1583">
        <v>71</v>
      </c>
      <c r="T166" s="1583">
        <v>72</v>
      </c>
      <c r="U166" s="1583">
        <v>74</v>
      </c>
      <c r="V166" s="1584">
        <v>75</v>
      </c>
      <c r="W166" s="1583">
        <v>76</v>
      </c>
      <c r="X166" s="1583">
        <v>77</v>
      </c>
      <c r="Y166" s="1738"/>
      <c r="Z166" s="1738"/>
      <c r="AA166" s="1738"/>
      <c r="AB166" s="3245"/>
      <c r="AC166" s="3245"/>
      <c r="AD166" s="1675"/>
      <c r="AE166" s="1675"/>
      <c r="AF166" s="1675"/>
      <c r="AG166" s="1675"/>
      <c r="AH166" s="1675"/>
      <c r="AI166" s="1675"/>
      <c r="AJ166" s="1675"/>
      <c r="AK166" s="1675"/>
      <c r="AL166" s="1675"/>
      <c r="AM166" s="1675"/>
      <c r="AN166" s="1675"/>
      <c r="AO166" s="1675"/>
      <c r="AP166" s="1675"/>
      <c r="AQ166" s="1675"/>
      <c r="AR166" s="1675"/>
    </row>
    <row r="167" spans="1:44" s="1674" customFormat="1" ht="15" x14ac:dyDescent="0.25">
      <c r="A167" s="1585"/>
      <c r="B167" s="1586"/>
      <c r="C167" s="1587"/>
      <c r="D167" s="1537" t="s">
        <v>787</v>
      </c>
      <c r="E167" s="1538"/>
      <c r="F167" s="1539"/>
      <c r="G167" s="1540"/>
      <c r="H167" s="1540"/>
      <c r="I167" s="1540"/>
      <c r="J167" s="1540"/>
      <c r="K167" s="2388"/>
      <c r="L167" s="1588">
        <f>+L168+L169+L170</f>
        <v>0</v>
      </c>
      <c r="M167" s="1588">
        <f t="shared" ref="M167:P167" si="31">+M168+M169+M170</f>
        <v>0</v>
      </c>
      <c r="N167" s="1588">
        <f t="shared" si="31"/>
        <v>0</v>
      </c>
      <c r="O167" s="1588">
        <f t="shared" si="31"/>
        <v>0</v>
      </c>
      <c r="P167" s="1588">
        <f t="shared" si="31"/>
        <v>0</v>
      </c>
      <c r="Q167" s="1594">
        <f>P167-SUM(R167:X167)</f>
        <v>0</v>
      </c>
      <c r="R167" s="2422">
        <f t="shared" ref="R167" si="32">+R168+R169+R170</f>
        <v>0</v>
      </c>
      <c r="S167" s="1588">
        <f t="shared" ref="S167:X167" si="33">+S168+S169+S170</f>
        <v>0</v>
      </c>
      <c r="T167" s="1588">
        <f t="shared" si="33"/>
        <v>0</v>
      </c>
      <c r="U167" s="1588">
        <f t="shared" si="33"/>
        <v>0</v>
      </c>
      <c r="V167" s="1588">
        <f t="shared" si="33"/>
        <v>0</v>
      </c>
      <c r="W167" s="1588">
        <f t="shared" si="33"/>
        <v>0</v>
      </c>
      <c r="X167" s="1588">
        <f t="shared" si="33"/>
        <v>0</v>
      </c>
      <c r="Y167" s="1739"/>
      <c r="Z167" s="1739"/>
      <c r="AA167" s="1739"/>
      <c r="AB167" s="3241"/>
      <c r="AC167" s="3241"/>
      <c r="AD167" s="3241"/>
      <c r="AE167" s="3241"/>
      <c r="AF167" s="3241"/>
      <c r="AG167" s="3241"/>
      <c r="AH167" s="3241"/>
      <c r="AI167" s="3241"/>
      <c r="AJ167" s="3241"/>
      <c r="AK167" s="3241"/>
      <c r="AL167" s="3241"/>
      <c r="AM167" s="3241"/>
      <c r="AN167" s="3241"/>
      <c r="AO167" s="3241"/>
    </row>
    <row r="168" spans="1:44" s="1674" customFormat="1" ht="15" x14ac:dyDescent="0.25">
      <c r="A168" s="1585"/>
      <c r="B168" s="1586"/>
      <c r="C168" s="1587"/>
      <c r="D168" s="1537"/>
      <c r="E168" s="1540"/>
      <c r="F168" s="1540" t="s">
        <v>788</v>
      </c>
      <c r="G168" s="1540"/>
      <c r="H168" s="1540"/>
      <c r="I168" s="1540"/>
      <c r="J168" s="1586"/>
      <c r="K168" s="1586"/>
      <c r="L168" s="1586"/>
      <c r="M168" s="1586"/>
      <c r="N168" s="1586"/>
      <c r="O168" s="1586"/>
      <c r="P168" s="1586"/>
      <c r="Q168" s="1594"/>
      <c r="R168" s="1587"/>
      <c r="S168" s="1736"/>
      <c r="T168" s="1736"/>
      <c r="U168" s="1736"/>
      <c r="V168" s="1736"/>
      <c r="W168" s="1736"/>
      <c r="X168" s="1736"/>
      <c r="Y168" s="1572"/>
      <c r="Z168" s="1572"/>
      <c r="AA168" s="1572"/>
      <c r="AB168" s="3241"/>
      <c r="AC168" s="3241"/>
      <c r="AD168" s="3241"/>
      <c r="AE168" s="3241"/>
      <c r="AF168" s="3241"/>
      <c r="AG168" s="3241"/>
      <c r="AH168" s="3241"/>
      <c r="AI168" s="3241"/>
      <c r="AJ168" s="3241"/>
      <c r="AK168" s="3241"/>
      <c r="AL168" s="3241"/>
      <c r="AM168" s="3241"/>
      <c r="AN168" s="3241"/>
      <c r="AO168" s="3241"/>
    </row>
    <row r="169" spans="1:44" s="1674" customFormat="1" ht="15" x14ac:dyDescent="0.25">
      <c r="A169" s="1585"/>
      <c r="B169" s="1586"/>
      <c r="C169" s="1587"/>
      <c r="D169" s="1537"/>
      <c r="E169" s="1540"/>
      <c r="F169" s="1540" t="s">
        <v>789</v>
      </c>
      <c r="G169" s="1540"/>
      <c r="H169" s="1540"/>
      <c r="I169" s="1540"/>
      <c r="J169" s="1586"/>
      <c r="K169" s="1586"/>
      <c r="L169" s="1586"/>
      <c r="M169" s="1586"/>
      <c r="N169" s="1586"/>
      <c r="O169" s="1586"/>
      <c r="P169" s="1586"/>
      <c r="Q169" s="1594"/>
      <c r="R169" s="1587"/>
      <c r="S169" s="1736"/>
      <c r="T169" s="1736"/>
      <c r="U169" s="1736"/>
      <c r="V169" s="1736"/>
      <c r="W169" s="1736"/>
      <c r="X169" s="1736"/>
      <c r="Y169" s="1572"/>
      <c r="Z169" s="1572"/>
      <c r="AA169" s="1572"/>
      <c r="AB169" s="3241"/>
      <c r="AC169" s="3241"/>
      <c r="AD169" s="3241"/>
      <c r="AE169" s="3241"/>
      <c r="AF169" s="3241"/>
      <c r="AG169" s="3241"/>
      <c r="AH169" s="3241"/>
      <c r="AI169" s="3241"/>
      <c r="AJ169" s="3241"/>
      <c r="AK169" s="3241"/>
      <c r="AL169" s="3241"/>
      <c r="AM169" s="3241"/>
      <c r="AN169" s="3241"/>
      <c r="AO169" s="3241"/>
    </row>
    <row r="170" spans="1:44" s="1674" customFormat="1" ht="15" x14ac:dyDescent="0.25">
      <c r="A170" s="1585"/>
      <c r="B170" s="1586"/>
      <c r="C170" s="1587"/>
      <c r="D170" s="1537"/>
      <c r="E170" s="1540"/>
      <c r="F170" s="1540" t="s">
        <v>790</v>
      </c>
      <c r="G170" s="1540"/>
      <c r="H170" s="1540"/>
      <c r="I170" s="1540"/>
      <c r="J170" s="1586"/>
      <c r="K170" s="1704"/>
      <c r="L170" s="1586"/>
      <c r="M170" s="1586"/>
      <c r="N170" s="1586"/>
      <c r="O170" s="1586"/>
      <c r="P170" s="1586"/>
      <c r="Q170" s="1594"/>
      <c r="R170" s="1587"/>
      <c r="S170" s="1736"/>
      <c r="T170" s="1736"/>
      <c r="U170" s="1736"/>
      <c r="V170" s="1736"/>
      <c r="W170" s="1736"/>
      <c r="X170" s="1736"/>
      <c r="Y170" s="1572"/>
      <c r="Z170" s="1572"/>
      <c r="AA170" s="1572"/>
      <c r="AB170" s="3241"/>
      <c r="AC170" s="3241"/>
      <c r="AD170" s="3241"/>
      <c r="AE170" s="3241"/>
      <c r="AF170" s="3241"/>
      <c r="AG170" s="3241"/>
      <c r="AH170" s="3241"/>
      <c r="AI170" s="3241"/>
      <c r="AJ170" s="3241"/>
      <c r="AK170" s="3241"/>
      <c r="AL170" s="3241"/>
      <c r="AM170" s="3241"/>
      <c r="AN170" s="3241"/>
      <c r="AO170" s="3241"/>
    </row>
    <row r="171" spans="1:44" s="1674" customFormat="1" ht="15" x14ac:dyDescent="0.25">
      <c r="A171" s="1585"/>
      <c r="B171" s="1592"/>
      <c r="C171" s="1587"/>
      <c r="D171" s="1537"/>
      <c r="E171" s="1541"/>
      <c r="F171" s="1541"/>
      <c r="G171" s="1541"/>
      <c r="H171" s="1541"/>
      <c r="I171" s="1541"/>
      <c r="J171" s="1592"/>
      <c r="K171" s="1586"/>
      <c r="L171" s="1586"/>
      <c r="M171" s="1586"/>
      <c r="N171" s="1586"/>
      <c r="O171" s="1586"/>
      <c r="P171" s="1586"/>
      <c r="Q171" s="1594"/>
      <c r="R171" s="1587"/>
      <c r="S171" s="1587"/>
      <c r="T171" s="1587"/>
      <c r="U171" s="1587"/>
      <c r="V171" s="1587"/>
      <c r="W171" s="1587"/>
      <c r="X171" s="1587"/>
      <c r="Y171" s="1739"/>
      <c r="Z171" s="1739"/>
      <c r="AA171" s="1739"/>
      <c r="AB171" s="3241"/>
      <c r="AC171" s="3241"/>
      <c r="AD171" s="3241"/>
      <c r="AE171" s="3241"/>
      <c r="AF171" s="3241"/>
      <c r="AG171" s="3241"/>
      <c r="AH171" s="3241"/>
      <c r="AI171" s="3241"/>
      <c r="AJ171" s="3241"/>
      <c r="AK171" s="3241"/>
      <c r="AL171" s="3241"/>
      <c r="AM171" s="3241"/>
      <c r="AN171" s="3241"/>
      <c r="AO171" s="3241"/>
    </row>
    <row r="172" spans="1:44" s="1674" customFormat="1" ht="15" customHeight="1" x14ac:dyDescent="0.25">
      <c r="A172" s="1585"/>
      <c r="B172" s="1586"/>
      <c r="C172" s="1587"/>
      <c r="D172" s="1539" t="s">
        <v>493</v>
      </c>
      <c r="E172" s="1596"/>
      <c r="F172" s="1540"/>
      <c r="G172" s="1540"/>
      <c r="H172" s="1540"/>
      <c r="I172" s="1540"/>
      <c r="J172" s="1586"/>
      <c r="K172" s="1586"/>
      <c r="L172" s="1586">
        <f>L174+L264+L276+L281+L293</f>
        <v>0</v>
      </c>
      <c r="M172" s="1586">
        <f>M174+M264+M276+M281+M293</f>
        <v>0</v>
      </c>
      <c r="N172" s="1586">
        <f>N174+N264+N276+N281+N293</f>
        <v>0</v>
      </c>
      <c r="O172" s="1586">
        <f>O174+O264+O276+O281+O293</f>
        <v>0</v>
      </c>
      <c r="P172" s="1586">
        <f>P174+P264+P276+P281+P293</f>
        <v>0</v>
      </c>
      <c r="Q172" s="1594">
        <f>P172-SUM(R172:X172)</f>
        <v>0</v>
      </c>
      <c r="R172" s="1587">
        <f t="shared" ref="R172:X172" si="34">R174+R264+R276+R281+R293</f>
        <v>0</v>
      </c>
      <c r="S172" s="1587">
        <f t="shared" si="34"/>
        <v>0</v>
      </c>
      <c r="T172" s="1587">
        <f t="shared" si="34"/>
        <v>0</v>
      </c>
      <c r="U172" s="1587">
        <f t="shared" si="34"/>
        <v>0</v>
      </c>
      <c r="V172" s="1587">
        <f t="shared" si="34"/>
        <v>0</v>
      </c>
      <c r="W172" s="1587">
        <f t="shared" si="34"/>
        <v>0</v>
      </c>
      <c r="X172" s="1587">
        <f t="shared" si="34"/>
        <v>0</v>
      </c>
      <c r="Y172" s="1678"/>
      <c r="Z172" s="1678"/>
      <c r="AA172" s="1678"/>
      <c r="AB172" s="3241"/>
      <c r="AC172" s="3241"/>
    </row>
    <row r="173" spans="1:44" s="1674" customFormat="1" ht="15" customHeight="1" x14ac:dyDescent="0.25">
      <c r="A173" s="1585"/>
      <c r="B173" s="1586"/>
      <c r="C173" s="1587"/>
      <c r="D173" s="1537"/>
      <c r="E173" s="1540"/>
      <c r="F173" s="1540"/>
      <c r="G173" s="1540"/>
      <c r="H173" s="1540"/>
      <c r="I173" s="1540"/>
      <c r="J173" s="1586"/>
      <c r="K173" s="1586"/>
      <c r="L173" s="1586"/>
      <c r="M173" s="1586"/>
      <c r="N173" s="1586"/>
      <c r="O173" s="1586"/>
      <c r="P173" s="1586"/>
      <c r="Q173" s="1650"/>
      <c r="R173" s="1587"/>
      <c r="S173" s="1587"/>
      <c r="T173" s="1587"/>
      <c r="U173" s="1587"/>
      <c r="V173" s="1587"/>
      <c r="W173" s="1587"/>
      <c r="X173" s="1587"/>
      <c r="Y173" s="1678"/>
      <c r="Z173" s="1678"/>
      <c r="AA173" s="1678"/>
      <c r="AB173" s="3241"/>
      <c r="AC173" s="3241"/>
    </row>
    <row r="174" spans="1:44" s="3240" customFormat="1" ht="15" customHeight="1" x14ac:dyDescent="0.25">
      <c r="A174" s="1585"/>
      <c r="B174" s="1586"/>
      <c r="C174" s="1587"/>
      <c r="D174" s="1585"/>
      <c r="E174" s="1540" t="s">
        <v>714</v>
      </c>
      <c r="F174" s="1540" t="s">
        <v>494</v>
      </c>
      <c r="G174" s="1540"/>
      <c r="H174" s="1540"/>
      <c r="I174" s="1540"/>
      <c r="J174" s="1586"/>
      <c r="K174" s="1586"/>
      <c r="L174" s="1586">
        <f>L176+L239+L256</f>
        <v>0</v>
      </c>
      <c r="M174" s="1586">
        <f>M176+M239+M256</f>
        <v>0</v>
      </c>
      <c r="N174" s="1586">
        <f>N176+N239+N256</f>
        <v>0</v>
      </c>
      <c r="O174" s="1586">
        <f>O176+O239+O256</f>
        <v>0</v>
      </c>
      <c r="P174" s="1586">
        <f>P176+P239+P256</f>
        <v>0</v>
      </c>
      <c r="Q174" s="1594">
        <f>P174-SUM(R174:X174)</f>
        <v>0</v>
      </c>
      <c r="R174" s="1587">
        <f t="shared" ref="R174:X174" si="35">R176+R239+R256</f>
        <v>0</v>
      </c>
      <c r="S174" s="1587">
        <f t="shared" si="35"/>
        <v>0</v>
      </c>
      <c r="T174" s="1587">
        <f t="shared" si="35"/>
        <v>0</v>
      </c>
      <c r="U174" s="1587">
        <f t="shared" si="35"/>
        <v>0</v>
      </c>
      <c r="V174" s="1587">
        <f t="shared" si="35"/>
        <v>0</v>
      </c>
      <c r="W174" s="1587">
        <f t="shared" si="35"/>
        <v>0</v>
      </c>
      <c r="X174" s="1587">
        <f t="shared" si="35"/>
        <v>0</v>
      </c>
      <c r="Y174" s="1740"/>
      <c r="Z174" s="1740"/>
      <c r="AA174" s="1740"/>
      <c r="AB174" s="3242"/>
      <c r="AC174" s="3242"/>
    </row>
    <row r="175" spans="1:44" s="3240" customFormat="1" ht="15" customHeight="1" x14ac:dyDescent="0.25">
      <c r="A175" s="1585"/>
      <c r="B175" s="1586"/>
      <c r="C175" s="1587"/>
      <c r="D175" s="1585"/>
      <c r="E175" s="1600"/>
      <c r="F175" s="1540"/>
      <c r="G175" s="1540"/>
      <c r="H175" s="1540"/>
      <c r="I175" s="1540"/>
      <c r="J175" s="1586"/>
      <c r="K175" s="1586"/>
      <c r="L175" s="1586"/>
      <c r="M175" s="1586"/>
      <c r="N175" s="1586"/>
      <c r="O175" s="1586"/>
      <c r="P175" s="1586"/>
      <c r="Q175" s="1650"/>
      <c r="R175" s="1587"/>
      <c r="S175" s="1587"/>
      <c r="T175" s="1587"/>
      <c r="U175" s="1587"/>
      <c r="V175" s="1587"/>
      <c r="W175" s="1587"/>
      <c r="X175" s="1587"/>
      <c r="Y175" s="1740"/>
      <c r="Z175" s="1740"/>
      <c r="AA175" s="1740"/>
      <c r="AB175" s="3242"/>
      <c r="AC175" s="3242"/>
    </row>
    <row r="176" spans="1:44" s="3240" customFormat="1" ht="15" customHeight="1" x14ac:dyDescent="0.25">
      <c r="A176" s="1585"/>
      <c r="B176" s="1586"/>
      <c r="C176" s="1587"/>
      <c r="D176" s="1585"/>
      <c r="E176" s="1540"/>
      <c r="F176" s="1540" t="s">
        <v>601</v>
      </c>
      <c r="G176" s="1540" t="s">
        <v>495</v>
      </c>
      <c r="H176" s="1540"/>
      <c r="I176" s="1540"/>
      <c r="J176" s="1586"/>
      <c r="K176" s="1586"/>
      <c r="L176" s="1586">
        <f>L178+L199+L203+L230+L232+L234+L236+L237</f>
        <v>0</v>
      </c>
      <c r="M176" s="1586">
        <f>M178+M199+M203+M230+M232+M234+M236+M237</f>
        <v>0</v>
      </c>
      <c r="N176" s="1586">
        <f>N178+N199+N203+N230+N232+N234+N236+N237</f>
        <v>0</v>
      </c>
      <c r="O176" s="1586">
        <f>O178+O199+O203+O230+O232+O234+O236+O237</f>
        <v>0</v>
      </c>
      <c r="P176" s="1586">
        <f>P178+P199+P203+P230+P232+P234+P236+P237</f>
        <v>0</v>
      </c>
      <c r="Q176" s="1594">
        <f>P176-SUM(R176:X176)</f>
        <v>0</v>
      </c>
      <c r="R176" s="1587">
        <f t="shared" ref="R176:X176" si="36">R178+R199+R203+R230+R232+R234+R236+R237</f>
        <v>0</v>
      </c>
      <c r="S176" s="1587">
        <f t="shared" si="36"/>
        <v>0</v>
      </c>
      <c r="T176" s="1587">
        <f t="shared" si="36"/>
        <v>0</v>
      </c>
      <c r="U176" s="1587">
        <f t="shared" si="36"/>
        <v>0</v>
      </c>
      <c r="V176" s="1587">
        <f t="shared" si="36"/>
        <v>0</v>
      </c>
      <c r="W176" s="1587">
        <f t="shared" si="36"/>
        <v>0</v>
      </c>
      <c r="X176" s="1587">
        <f t="shared" si="36"/>
        <v>0</v>
      </c>
      <c r="Y176" s="1740"/>
      <c r="Z176" s="1740"/>
      <c r="AA176" s="1740"/>
      <c r="AB176" s="3242"/>
      <c r="AC176" s="3242"/>
    </row>
    <row r="177" spans="1:29" s="3240" customFormat="1" ht="15" customHeight="1" x14ac:dyDescent="0.25">
      <c r="A177" s="1585"/>
      <c r="B177" s="1586"/>
      <c r="C177" s="1587"/>
      <c r="D177" s="1585"/>
      <c r="E177" s="1540"/>
      <c r="F177" s="1540"/>
      <c r="G177" s="1540"/>
      <c r="H177" s="1540"/>
      <c r="I177" s="1601"/>
      <c r="J177" s="1602"/>
      <c r="K177" s="1602"/>
      <c r="L177" s="1602"/>
      <c r="M177" s="1602"/>
      <c r="N177" s="1602"/>
      <c r="O177" s="1602"/>
      <c r="P177" s="1602"/>
      <c r="Q177" s="1650"/>
      <c r="R177" s="1603"/>
      <c r="S177" s="1603"/>
      <c r="T177" s="1603"/>
      <c r="U177" s="1603"/>
      <c r="V177" s="1603"/>
      <c r="W177" s="1603"/>
      <c r="X177" s="1603"/>
      <c r="Y177" s="1740"/>
      <c r="Z177" s="1740"/>
      <c r="AA177" s="1740"/>
      <c r="AB177" s="3242"/>
      <c r="AC177" s="3242"/>
    </row>
    <row r="178" spans="1:29" s="1674" customFormat="1" ht="15" customHeight="1" x14ac:dyDescent="0.25">
      <c r="A178" s="1585"/>
      <c r="B178" s="1586"/>
      <c r="C178" s="1587"/>
      <c r="D178" s="1585"/>
      <c r="E178" s="1540"/>
      <c r="F178" s="1540"/>
      <c r="G178" s="1540" t="s">
        <v>496</v>
      </c>
      <c r="H178" s="1601"/>
      <c r="I178" s="1601"/>
      <c r="J178" s="1602"/>
      <c r="K178" s="1586" t="s">
        <v>791</v>
      </c>
      <c r="L178" s="1586">
        <f>L179+L180+L181+L182+L183+L188+L189+L190+L193+L194+L195+L196+L197</f>
        <v>0</v>
      </c>
      <c r="M178" s="1586">
        <f>M179+M180+M181+M182+M183+M188+M189+M190+M193+M194+M195+M196+M197</f>
        <v>0</v>
      </c>
      <c r="N178" s="1586">
        <f>N179+N180+N181+N182+N183+N188+N189+N190+N193+N194+N195+N196+N197</f>
        <v>0</v>
      </c>
      <c r="O178" s="1586">
        <f>O179+O180+O181+O182+O183+O188+O189+O190+O193+O194+O195+O196+O197</f>
        <v>0</v>
      </c>
      <c r="P178" s="1586">
        <f>P179+P180+P181+P182+P183+P188+P189+P190+P193+P194+P195+P196+P197</f>
        <v>0</v>
      </c>
      <c r="Q178" s="1594">
        <f>P178-SUM(R178:X178)</f>
        <v>0</v>
      </c>
      <c r="R178" s="1587">
        <f>R179+R180+R181+R182+R183+R188+R189+R190+R193+R194+R195+R196+R197</f>
        <v>0</v>
      </c>
      <c r="S178" s="1587">
        <f t="shared" ref="S178:X178" si="37">S179+S180+S181+S182+S183+S188+S189+S190+S193+S194+S195+S196+S197</f>
        <v>0</v>
      </c>
      <c r="T178" s="1587">
        <f t="shared" si="37"/>
        <v>0</v>
      </c>
      <c r="U178" s="1587">
        <f t="shared" si="37"/>
        <v>0</v>
      </c>
      <c r="V178" s="1587">
        <f t="shared" si="37"/>
        <v>0</v>
      </c>
      <c r="W178" s="1587">
        <f t="shared" si="37"/>
        <v>0</v>
      </c>
      <c r="X178" s="1587">
        <f t="shared" si="37"/>
        <v>0</v>
      </c>
      <c r="Y178" s="1678"/>
      <c r="Z178" s="1678"/>
      <c r="AA178" s="1678"/>
      <c r="AB178" s="3241"/>
      <c r="AC178" s="3241"/>
    </row>
    <row r="179" spans="1:29" s="1674" customFormat="1" ht="15" customHeight="1" x14ac:dyDescent="0.25">
      <c r="A179" s="1585"/>
      <c r="B179" s="1586"/>
      <c r="C179" s="1587" t="s">
        <v>427</v>
      </c>
      <c r="D179" s="1585"/>
      <c r="E179" s="1540"/>
      <c r="F179" s="1540"/>
      <c r="G179" s="1540"/>
      <c r="H179" s="1601" t="s">
        <v>497</v>
      </c>
      <c r="I179" s="1601"/>
      <c r="J179" s="1602"/>
      <c r="K179" s="1602"/>
      <c r="L179" s="1602"/>
      <c r="M179" s="1602"/>
      <c r="N179" s="1602"/>
      <c r="O179" s="1602"/>
      <c r="P179" s="1602"/>
      <c r="Q179" s="1650"/>
      <c r="R179" s="1603"/>
      <c r="S179" s="1603"/>
      <c r="T179" s="1603"/>
      <c r="U179" s="1603"/>
      <c r="V179" s="1603"/>
      <c r="W179" s="1603"/>
      <c r="X179" s="1603"/>
      <c r="Y179" s="1678"/>
      <c r="Z179" s="1678"/>
      <c r="AA179" s="1678"/>
      <c r="AB179" s="3241"/>
      <c r="AC179" s="3241"/>
    </row>
    <row r="180" spans="1:29" s="1674" customFormat="1" ht="15" customHeight="1" x14ac:dyDescent="0.25">
      <c r="A180" s="1585"/>
      <c r="B180" s="1586"/>
      <c r="C180" s="1587" t="s">
        <v>427</v>
      </c>
      <c r="D180" s="1585"/>
      <c r="E180" s="1540"/>
      <c r="F180" s="1540"/>
      <c r="G180" s="1540"/>
      <c r="H180" s="1604" t="s">
        <v>498</v>
      </c>
      <c r="I180" s="1604"/>
      <c r="J180" s="1602"/>
      <c r="K180" s="1602"/>
      <c r="L180" s="1602"/>
      <c r="M180" s="1602"/>
      <c r="N180" s="1602"/>
      <c r="O180" s="1602"/>
      <c r="P180" s="1602"/>
      <c r="Q180" s="1650"/>
      <c r="R180" s="1603"/>
      <c r="S180" s="1603"/>
      <c r="T180" s="1603"/>
      <c r="U180" s="1603"/>
      <c r="V180" s="1603"/>
      <c r="W180" s="1603"/>
      <c r="X180" s="1603"/>
      <c r="Y180" s="1678"/>
      <c r="Z180" s="1678"/>
      <c r="AA180" s="1678"/>
      <c r="AB180" s="3241"/>
      <c r="AC180" s="3241"/>
    </row>
    <row r="181" spans="1:29" s="1674" customFormat="1" ht="15" customHeight="1" x14ac:dyDescent="0.25">
      <c r="A181" s="1585"/>
      <c r="B181" s="1586"/>
      <c r="C181" s="1587" t="s">
        <v>428</v>
      </c>
      <c r="D181" s="1585"/>
      <c r="E181" s="1540"/>
      <c r="F181" s="1540"/>
      <c r="G181" s="1540"/>
      <c r="H181" s="1601" t="s">
        <v>499</v>
      </c>
      <c r="I181" s="1601"/>
      <c r="J181" s="1602"/>
      <c r="K181" s="1602"/>
      <c r="L181" s="1602"/>
      <c r="M181" s="1602"/>
      <c r="N181" s="1602"/>
      <c r="O181" s="1602"/>
      <c r="P181" s="1602"/>
      <c r="Q181" s="1650"/>
      <c r="R181" s="1603"/>
      <c r="S181" s="1603"/>
      <c r="T181" s="1603"/>
      <c r="U181" s="1603"/>
      <c r="V181" s="1603"/>
      <c r="W181" s="1603"/>
      <c r="X181" s="1603"/>
      <c r="Y181" s="1678"/>
      <c r="Z181" s="1678"/>
      <c r="AA181" s="1678"/>
      <c r="AB181" s="3241"/>
      <c r="AC181" s="3241"/>
    </row>
    <row r="182" spans="1:29" s="1674" customFormat="1" ht="15" customHeight="1" x14ac:dyDescent="0.25">
      <c r="A182" s="1585"/>
      <c r="B182" s="1586"/>
      <c r="C182" s="1587" t="s">
        <v>427</v>
      </c>
      <c r="D182" s="1585"/>
      <c r="E182" s="1540"/>
      <c r="F182" s="1540"/>
      <c r="G182" s="1540"/>
      <c r="H182" s="1601" t="s">
        <v>500</v>
      </c>
      <c r="I182" s="1601"/>
      <c r="J182" s="1602"/>
      <c r="K182" s="1602"/>
      <c r="L182" s="1602"/>
      <c r="M182" s="1602"/>
      <c r="N182" s="1602"/>
      <c r="O182" s="1602"/>
      <c r="P182" s="1602"/>
      <c r="Q182" s="1650"/>
      <c r="R182" s="1603"/>
      <c r="S182" s="1603"/>
      <c r="T182" s="1603"/>
      <c r="U182" s="1603"/>
      <c r="V182" s="1603"/>
      <c r="W182" s="1603"/>
      <c r="X182" s="1603"/>
      <c r="Y182" s="1678"/>
      <c r="Z182" s="1678"/>
      <c r="AA182" s="1678"/>
      <c r="AB182" s="3241"/>
      <c r="AC182" s="3241"/>
    </row>
    <row r="183" spans="1:29" s="1674" customFormat="1" ht="15" customHeight="1" x14ac:dyDescent="0.25">
      <c r="A183" s="1585"/>
      <c r="B183" s="1586"/>
      <c r="C183" s="1587"/>
      <c r="D183" s="1585"/>
      <c r="E183" s="1540"/>
      <c r="F183" s="1540"/>
      <c r="G183" s="1540"/>
      <c r="H183" s="1601" t="s">
        <v>501</v>
      </c>
      <c r="I183" s="1601"/>
      <c r="J183" s="1602"/>
      <c r="K183" s="1602"/>
      <c r="L183" s="1586">
        <f>L184+L185+L186+L187</f>
        <v>0</v>
      </c>
      <c r="M183" s="1586">
        <f>M184+M185+M186+M187</f>
        <v>0</v>
      </c>
      <c r="N183" s="1586">
        <f>N184+N185+N186+N187</f>
        <v>0</v>
      </c>
      <c r="O183" s="1586">
        <f>O184+O185+O186+O187</f>
        <v>0</v>
      </c>
      <c r="P183" s="1586">
        <f>P184+P185+P186+P187</f>
        <v>0</v>
      </c>
      <c r="Q183" s="1594">
        <f>P183-SUM(R183:X183)</f>
        <v>0</v>
      </c>
      <c r="R183" s="1587">
        <f t="shared" ref="R183:X183" si="38">R184+R185+R186+R187</f>
        <v>0</v>
      </c>
      <c r="S183" s="1587">
        <f t="shared" si="38"/>
        <v>0</v>
      </c>
      <c r="T183" s="1587">
        <f t="shared" si="38"/>
        <v>0</v>
      </c>
      <c r="U183" s="1587">
        <f t="shared" si="38"/>
        <v>0</v>
      </c>
      <c r="V183" s="1587">
        <f t="shared" si="38"/>
        <v>0</v>
      </c>
      <c r="W183" s="1587">
        <f t="shared" si="38"/>
        <v>0</v>
      </c>
      <c r="X183" s="1587">
        <f t="shared" si="38"/>
        <v>0</v>
      </c>
      <c r="Y183" s="1678"/>
      <c r="Z183" s="1678"/>
      <c r="AA183" s="1678"/>
      <c r="AB183" s="3241"/>
      <c r="AC183" s="3241"/>
    </row>
    <row r="184" spans="1:29" s="1674" customFormat="1" ht="15" customHeight="1" x14ac:dyDescent="0.25">
      <c r="A184" s="1585"/>
      <c r="B184" s="1586"/>
      <c r="C184" s="1587" t="s">
        <v>427</v>
      </c>
      <c r="D184" s="1585"/>
      <c r="E184" s="1540"/>
      <c r="F184" s="1540"/>
      <c r="G184" s="1540"/>
      <c r="H184" s="1601"/>
      <c r="I184" s="1601" t="s">
        <v>502</v>
      </c>
      <c r="J184" s="1602"/>
      <c r="K184" s="1602"/>
      <c r="L184" s="1602"/>
      <c r="M184" s="1602"/>
      <c r="N184" s="1602"/>
      <c r="O184" s="1602"/>
      <c r="P184" s="1602"/>
      <c r="Q184" s="1650"/>
      <c r="R184" s="1603"/>
      <c r="S184" s="1603"/>
      <c r="T184" s="1603"/>
      <c r="U184" s="1603"/>
      <c r="V184" s="1603"/>
      <c r="W184" s="1603"/>
      <c r="X184" s="1603"/>
      <c r="Y184" s="1678"/>
      <c r="Z184" s="1678"/>
      <c r="AA184" s="1678"/>
      <c r="AB184" s="3241"/>
      <c r="AC184" s="3241"/>
    </row>
    <row r="185" spans="1:29" s="1674" customFormat="1" ht="15" customHeight="1" x14ac:dyDescent="0.25">
      <c r="A185" s="1585"/>
      <c r="B185" s="1586"/>
      <c r="C185" s="1587" t="s">
        <v>427</v>
      </c>
      <c r="D185" s="1585"/>
      <c r="E185" s="1540"/>
      <c r="F185" s="1540"/>
      <c r="G185" s="1540"/>
      <c r="H185" s="1601"/>
      <c r="I185" s="1601" t="s">
        <v>503</v>
      </c>
      <c r="J185" s="1602"/>
      <c r="K185" s="1602"/>
      <c r="L185" s="1602"/>
      <c r="M185" s="1602"/>
      <c r="N185" s="1602"/>
      <c r="O185" s="1602"/>
      <c r="P185" s="1602"/>
      <c r="Q185" s="1650"/>
      <c r="R185" s="1603"/>
      <c r="S185" s="1603"/>
      <c r="T185" s="1603"/>
      <c r="U185" s="1603"/>
      <c r="V185" s="1603"/>
      <c r="W185" s="1603"/>
      <c r="X185" s="1603"/>
      <c r="Y185" s="1678"/>
      <c r="Z185" s="1678"/>
      <c r="AA185" s="1678"/>
      <c r="AB185" s="3241"/>
      <c r="AC185" s="3241"/>
    </row>
    <row r="186" spans="1:29" s="1674" customFormat="1" ht="15" customHeight="1" x14ac:dyDescent="0.25">
      <c r="A186" s="1585"/>
      <c r="B186" s="1586"/>
      <c r="C186" s="1587" t="s">
        <v>428</v>
      </c>
      <c r="D186" s="1585"/>
      <c r="E186" s="1540"/>
      <c r="F186" s="1540"/>
      <c r="G186" s="1540"/>
      <c r="H186" s="1601"/>
      <c r="I186" s="1601" t="s">
        <v>48</v>
      </c>
      <c r="J186" s="1602"/>
      <c r="K186" s="1602"/>
      <c r="L186" s="1602"/>
      <c r="M186" s="1602"/>
      <c r="N186" s="1602"/>
      <c r="O186" s="1602"/>
      <c r="P186" s="1602"/>
      <c r="Q186" s="1650"/>
      <c r="R186" s="1603"/>
      <c r="S186" s="1603"/>
      <c r="T186" s="1603"/>
      <c r="U186" s="1603"/>
      <c r="V186" s="1603"/>
      <c r="W186" s="1603"/>
      <c r="X186" s="1603"/>
      <c r="Y186" s="1678"/>
      <c r="Z186" s="1678"/>
      <c r="AA186" s="1678"/>
      <c r="AB186" s="3241"/>
      <c r="AC186" s="3241"/>
    </row>
    <row r="187" spans="1:29" s="1674" customFormat="1" ht="15" customHeight="1" x14ac:dyDescent="0.25">
      <c r="A187" s="1585"/>
      <c r="B187" s="1586"/>
      <c r="C187" s="1587" t="s">
        <v>427</v>
      </c>
      <c r="D187" s="1585"/>
      <c r="E187" s="1540"/>
      <c r="F187" s="1540"/>
      <c r="G187" s="1540"/>
      <c r="H187" s="1601"/>
      <c r="I187" s="1601" t="s">
        <v>504</v>
      </c>
      <c r="J187" s="1602"/>
      <c r="K187" s="1602"/>
      <c r="L187" s="1602"/>
      <c r="M187" s="1602"/>
      <c r="N187" s="1602"/>
      <c r="O187" s="1602"/>
      <c r="P187" s="1602"/>
      <c r="Q187" s="1650"/>
      <c r="R187" s="1603"/>
      <c r="S187" s="1603"/>
      <c r="T187" s="1603"/>
      <c r="U187" s="1603"/>
      <c r="V187" s="1603"/>
      <c r="W187" s="1603"/>
      <c r="X187" s="1603"/>
      <c r="Y187" s="1678"/>
      <c r="Z187" s="1678"/>
      <c r="AA187" s="1678"/>
      <c r="AB187" s="3241"/>
      <c r="AC187" s="3241"/>
    </row>
    <row r="188" spans="1:29" s="1674" customFormat="1" ht="15" customHeight="1" x14ac:dyDescent="0.25">
      <c r="A188" s="1585"/>
      <c r="B188" s="1586"/>
      <c r="C188" s="1587" t="s">
        <v>427</v>
      </c>
      <c r="D188" s="1585"/>
      <c r="E188" s="1540"/>
      <c r="F188" s="1540"/>
      <c r="G188" s="1540"/>
      <c r="H188" s="1601" t="s">
        <v>505</v>
      </c>
      <c r="I188" s="1601"/>
      <c r="J188" s="1602"/>
      <c r="K188" s="1602"/>
      <c r="L188" s="1602"/>
      <c r="M188" s="1602"/>
      <c r="N188" s="1602"/>
      <c r="O188" s="1602"/>
      <c r="P188" s="1602"/>
      <c r="Q188" s="1650"/>
      <c r="R188" s="1603"/>
      <c r="S188" s="1603"/>
      <c r="T188" s="1603"/>
      <c r="U188" s="1603"/>
      <c r="V188" s="1603"/>
      <c r="W188" s="1603"/>
      <c r="X188" s="1603"/>
      <c r="Y188" s="1678"/>
      <c r="Z188" s="1678"/>
      <c r="AA188" s="1678"/>
      <c r="AB188" s="3241"/>
      <c r="AC188" s="3241"/>
    </row>
    <row r="189" spans="1:29" s="1674" customFormat="1" ht="15" customHeight="1" x14ac:dyDescent="0.25">
      <c r="A189" s="1585"/>
      <c r="B189" s="1586"/>
      <c r="C189" s="1587" t="s">
        <v>427</v>
      </c>
      <c r="D189" s="1585"/>
      <c r="E189" s="1540"/>
      <c r="F189" s="1540"/>
      <c r="G189" s="1540"/>
      <c r="H189" s="1601" t="s">
        <v>506</v>
      </c>
      <c r="I189" s="1601"/>
      <c r="J189" s="1602"/>
      <c r="K189" s="1602"/>
      <c r="L189" s="1602"/>
      <c r="M189" s="1602"/>
      <c r="N189" s="1602"/>
      <c r="O189" s="1602"/>
      <c r="P189" s="1602"/>
      <c r="Q189" s="1650"/>
      <c r="R189" s="1603"/>
      <c r="S189" s="1603"/>
      <c r="T189" s="1603"/>
      <c r="U189" s="1603"/>
      <c r="V189" s="1603"/>
      <c r="W189" s="1603"/>
      <c r="X189" s="1603"/>
      <c r="Y189" s="1678"/>
      <c r="Z189" s="1678"/>
      <c r="AA189" s="1678"/>
      <c r="AB189" s="3241"/>
      <c r="AC189" s="3241"/>
    </row>
    <row r="190" spans="1:29" s="1674" customFormat="1" ht="15" customHeight="1" x14ac:dyDescent="0.25">
      <c r="A190" s="1585"/>
      <c r="B190" s="1586"/>
      <c r="C190" s="1587"/>
      <c r="D190" s="1585"/>
      <c r="E190" s="1540"/>
      <c r="F190" s="1540"/>
      <c r="G190" s="1540"/>
      <c r="H190" s="1601" t="s">
        <v>507</v>
      </c>
      <c r="I190" s="1601"/>
      <c r="J190" s="1602"/>
      <c r="K190" s="1602"/>
      <c r="L190" s="1586">
        <f>L191+L192</f>
        <v>0</v>
      </c>
      <c r="M190" s="1586">
        <f>M191+M192</f>
        <v>0</v>
      </c>
      <c r="N190" s="1586">
        <f>N191+N192</f>
        <v>0</v>
      </c>
      <c r="O190" s="1586">
        <f>O191+O192</f>
        <v>0</v>
      </c>
      <c r="P190" s="1586">
        <f>P191+P192</f>
        <v>0</v>
      </c>
      <c r="Q190" s="1594">
        <f>P190-SUM(R190:X190)</f>
        <v>0</v>
      </c>
      <c r="R190" s="1587">
        <f t="shared" ref="R190:X190" si="39">R191+R192</f>
        <v>0</v>
      </c>
      <c r="S190" s="1587">
        <f t="shared" si="39"/>
        <v>0</v>
      </c>
      <c r="T190" s="1587">
        <f t="shared" si="39"/>
        <v>0</v>
      </c>
      <c r="U190" s="1587">
        <f t="shared" si="39"/>
        <v>0</v>
      </c>
      <c r="V190" s="1587">
        <f t="shared" si="39"/>
        <v>0</v>
      </c>
      <c r="W190" s="1587">
        <f t="shared" si="39"/>
        <v>0</v>
      </c>
      <c r="X190" s="1587">
        <f t="shared" si="39"/>
        <v>0</v>
      </c>
      <c r="Y190" s="1678"/>
      <c r="Z190" s="1678"/>
      <c r="AA190" s="1678"/>
      <c r="AB190" s="3241"/>
      <c r="AC190" s="3241"/>
    </row>
    <row r="191" spans="1:29" s="1674" customFormat="1" ht="15" customHeight="1" x14ac:dyDescent="0.25">
      <c r="A191" s="1585"/>
      <c r="B191" s="1586"/>
      <c r="C191" s="1587" t="s">
        <v>427</v>
      </c>
      <c r="D191" s="1585"/>
      <c r="E191" s="1540"/>
      <c r="F191" s="1540"/>
      <c r="G191" s="1540"/>
      <c r="H191" s="1601"/>
      <c r="I191" s="1601" t="s">
        <v>508</v>
      </c>
      <c r="J191" s="1602"/>
      <c r="K191" s="1602"/>
      <c r="L191" s="1602"/>
      <c r="M191" s="1602"/>
      <c r="N191" s="1602"/>
      <c r="O191" s="1602"/>
      <c r="P191" s="1602"/>
      <c r="Q191" s="1650"/>
      <c r="R191" s="1603"/>
      <c r="S191" s="1603"/>
      <c r="T191" s="1603"/>
      <c r="U191" s="1603"/>
      <c r="V191" s="1603"/>
      <c r="W191" s="1603"/>
      <c r="X191" s="1603"/>
      <c r="Y191" s="1678"/>
      <c r="Z191" s="1678"/>
      <c r="AA191" s="1678"/>
      <c r="AB191" s="3241"/>
      <c r="AC191" s="3241"/>
    </row>
    <row r="192" spans="1:29" s="1674" customFormat="1" ht="15" customHeight="1" x14ac:dyDescent="0.25">
      <c r="A192" s="1585"/>
      <c r="B192" s="1586"/>
      <c r="C192" s="1587" t="s">
        <v>427</v>
      </c>
      <c r="D192" s="1585"/>
      <c r="E192" s="1540"/>
      <c r="F192" s="1540"/>
      <c r="G192" s="1540"/>
      <c r="H192" s="1601"/>
      <c r="I192" s="1601" t="s">
        <v>509</v>
      </c>
      <c r="J192" s="1602"/>
      <c r="K192" s="1602"/>
      <c r="L192" s="1602"/>
      <c r="M192" s="1602"/>
      <c r="N192" s="1602"/>
      <c r="O192" s="1602"/>
      <c r="P192" s="1602"/>
      <c r="Q192" s="1650"/>
      <c r="R192" s="1603"/>
      <c r="S192" s="1603"/>
      <c r="T192" s="1603"/>
      <c r="U192" s="1603"/>
      <c r="V192" s="1603"/>
      <c r="W192" s="1603"/>
      <c r="X192" s="1603"/>
      <c r="Y192" s="1678"/>
      <c r="Z192" s="1678"/>
      <c r="AA192" s="1678"/>
      <c r="AB192" s="3241"/>
      <c r="AC192" s="3241"/>
    </row>
    <row r="193" spans="1:41" s="1674" customFormat="1" ht="15" customHeight="1" x14ac:dyDescent="0.25">
      <c r="A193" s="1585"/>
      <c r="B193" s="1586"/>
      <c r="C193" s="1587" t="s">
        <v>428</v>
      </c>
      <c r="D193" s="1585"/>
      <c r="E193" s="1540"/>
      <c r="F193" s="1540"/>
      <c r="G193" s="1540"/>
      <c r="H193" s="1601" t="s">
        <v>510</v>
      </c>
      <c r="I193" s="1601"/>
      <c r="J193" s="1602"/>
      <c r="K193" s="1602"/>
      <c r="L193" s="1602"/>
      <c r="M193" s="1602"/>
      <c r="N193" s="1602"/>
      <c r="O193" s="1602"/>
      <c r="P193" s="1602"/>
      <c r="Q193" s="1650"/>
      <c r="R193" s="1603"/>
      <c r="S193" s="1603"/>
      <c r="T193" s="1603"/>
      <c r="U193" s="1603"/>
      <c r="V193" s="1603"/>
      <c r="W193" s="1603"/>
      <c r="X193" s="1603"/>
      <c r="Y193" s="1678"/>
      <c r="Z193" s="1678"/>
      <c r="AA193" s="1678"/>
      <c r="AB193" s="3241"/>
      <c r="AC193" s="3241"/>
    </row>
    <row r="194" spans="1:41" s="1674" customFormat="1" ht="15" customHeight="1" x14ac:dyDescent="0.25">
      <c r="A194" s="1585"/>
      <c r="B194" s="1586"/>
      <c r="C194" s="1587" t="s">
        <v>428</v>
      </c>
      <c r="D194" s="1585"/>
      <c r="E194" s="1540"/>
      <c r="F194" s="1540"/>
      <c r="G194" s="1540"/>
      <c r="H194" s="1601" t="s">
        <v>511</v>
      </c>
      <c r="I194" s="1601"/>
      <c r="J194" s="1602"/>
      <c r="K194" s="1602"/>
      <c r="L194" s="1602"/>
      <c r="M194" s="1602"/>
      <c r="N194" s="1602"/>
      <c r="O194" s="1602"/>
      <c r="P194" s="1602"/>
      <c r="Q194" s="1650"/>
      <c r="R194" s="1603"/>
      <c r="S194" s="1603"/>
      <c r="T194" s="1603"/>
      <c r="U194" s="1603"/>
      <c r="V194" s="1603"/>
      <c r="W194" s="1603"/>
      <c r="X194" s="1603"/>
      <c r="Y194" s="1678"/>
      <c r="Z194" s="1678"/>
      <c r="AA194" s="1678"/>
      <c r="AB194" s="3241"/>
      <c r="AC194" s="3241"/>
    </row>
    <row r="195" spans="1:41" s="1674" customFormat="1" ht="15" customHeight="1" x14ac:dyDescent="0.25">
      <c r="A195" s="1585"/>
      <c r="B195" s="1586"/>
      <c r="C195" s="1587" t="s">
        <v>428</v>
      </c>
      <c r="D195" s="1585"/>
      <c r="E195" s="1540"/>
      <c r="F195" s="1540"/>
      <c r="G195" s="1540"/>
      <c r="H195" s="1601" t="s">
        <v>512</v>
      </c>
      <c r="I195" s="1601"/>
      <c r="J195" s="1602"/>
      <c r="K195" s="1602"/>
      <c r="L195" s="1602"/>
      <c r="M195" s="1602"/>
      <c r="N195" s="1602"/>
      <c r="O195" s="1602"/>
      <c r="P195" s="1602"/>
      <c r="Q195" s="1650"/>
      <c r="R195" s="1603"/>
      <c r="S195" s="1603"/>
      <c r="T195" s="1603"/>
      <c r="U195" s="1603"/>
      <c r="V195" s="1603"/>
      <c r="W195" s="1603"/>
      <c r="X195" s="1603"/>
      <c r="Y195" s="1678"/>
      <c r="Z195" s="1678"/>
      <c r="AA195" s="1678"/>
      <c r="AB195" s="3241"/>
      <c r="AC195" s="3241"/>
    </row>
    <row r="196" spans="1:41" s="1674" customFormat="1" ht="15" customHeight="1" x14ac:dyDescent="0.25">
      <c r="A196" s="1585"/>
      <c r="B196" s="1586"/>
      <c r="C196" s="1587" t="s">
        <v>428</v>
      </c>
      <c r="D196" s="1585"/>
      <c r="E196" s="1540"/>
      <c r="F196" s="1540"/>
      <c r="G196" s="1540"/>
      <c r="H196" s="1601" t="s">
        <v>513</v>
      </c>
      <c r="I196" s="1601"/>
      <c r="J196" s="1602"/>
      <c r="K196" s="1602"/>
      <c r="L196" s="1602"/>
      <c r="M196" s="1602"/>
      <c r="N196" s="1602"/>
      <c r="O196" s="1602"/>
      <c r="P196" s="1602"/>
      <c r="Q196" s="1650"/>
      <c r="R196" s="1603"/>
      <c r="S196" s="1603"/>
      <c r="T196" s="1603"/>
      <c r="U196" s="1603"/>
      <c r="V196" s="1603"/>
      <c r="W196" s="1603"/>
      <c r="X196" s="1603"/>
      <c r="Y196" s="1678"/>
      <c r="Z196" s="1678"/>
      <c r="AA196" s="1678"/>
      <c r="AB196" s="3241"/>
      <c r="AC196" s="3241"/>
    </row>
    <row r="197" spans="1:41" s="1674" customFormat="1" ht="15" customHeight="1" x14ac:dyDescent="0.25">
      <c r="A197" s="1585"/>
      <c r="B197" s="1736"/>
      <c r="C197" s="1587" t="s">
        <v>428</v>
      </c>
      <c r="D197" s="1585"/>
      <c r="E197" s="1734"/>
      <c r="F197" s="1734"/>
      <c r="G197" s="1734"/>
      <c r="H197" s="1735" t="s">
        <v>1424</v>
      </c>
      <c r="I197" s="1735"/>
      <c r="J197" s="1737"/>
      <c r="K197" s="1737"/>
      <c r="L197" s="1737"/>
      <c r="M197" s="1737"/>
      <c r="N197" s="1737"/>
      <c r="O197" s="1737"/>
      <c r="P197" s="1737"/>
      <c r="Q197" s="1589"/>
      <c r="R197" s="1603"/>
      <c r="S197" s="1737"/>
      <c r="T197" s="1737"/>
      <c r="U197" s="1737"/>
      <c r="V197" s="1737"/>
      <c r="W197" s="1737"/>
      <c r="X197" s="1737"/>
      <c r="Y197" s="1678"/>
      <c r="Z197" s="1678"/>
      <c r="AA197" s="1678"/>
      <c r="AB197" s="3241"/>
      <c r="AC197" s="3241"/>
      <c r="AD197" s="3241"/>
      <c r="AE197" s="3241"/>
      <c r="AF197" s="3241"/>
      <c r="AG197" s="3241"/>
      <c r="AH197" s="3241"/>
      <c r="AI197" s="3241"/>
      <c r="AJ197" s="3241"/>
      <c r="AK197" s="3241"/>
      <c r="AL197" s="3241"/>
      <c r="AM197" s="3241"/>
      <c r="AN197" s="3241"/>
      <c r="AO197" s="3241"/>
    </row>
    <row r="198" spans="1:41" s="1674" customFormat="1" ht="15" customHeight="1" x14ac:dyDescent="0.25">
      <c r="A198" s="1585"/>
      <c r="B198" s="1586"/>
      <c r="C198" s="1587"/>
      <c r="D198" s="1585"/>
      <c r="E198" s="1540"/>
      <c r="F198" s="1540"/>
      <c r="G198" s="1540"/>
      <c r="H198" s="1601"/>
      <c r="I198" s="1601"/>
      <c r="J198" s="1602"/>
      <c r="K198" s="1602"/>
      <c r="L198" s="1602"/>
      <c r="M198" s="1602"/>
      <c r="N198" s="1602"/>
      <c r="O198" s="1602"/>
      <c r="P198" s="1602"/>
      <c r="Q198" s="1650"/>
      <c r="R198" s="1603"/>
      <c r="S198" s="1603"/>
      <c r="T198" s="1603"/>
      <c r="U198" s="1603"/>
      <c r="V198" s="1603"/>
      <c r="W198" s="1603"/>
      <c r="X198" s="1603"/>
      <c r="Y198" s="1678"/>
      <c r="Z198" s="1678"/>
      <c r="AA198" s="1678"/>
      <c r="AB198" s="3241"/>
      <c r="AC198" s="3241"/>
    </row>
    <row r="199" spans="1:41" s="1674" customFormat="1" ht="15" customHeight="1" x14ac:dyDescent="0.25">
      <c r="A199" s="1585"/>
      <c r="B199" s="1586"/>
      <c r="C199" s="1587"/>
      <c r="D199" s="1585"/>
      <c r="E199" s="1540"/>
      <c r="F199" s="1540"/>
      <c r="G199" s="1540" t="s">
        <v>514</v>
      </c>
      <c r="H199" s="1540"/>
      <c r="I199" s="1540"/>
      <c r="J199" s="1586"/>
      <c r="K199" s="1586" t="s">
        <v>56</v>
      </c>
      <c r="L199" s="1586">
        <f>L200+L201</f>
        <v>0</v>
      </c>
      <c r="M199" s="1586">
        <f>M200+M201</f>
        <v>0</v>
      </c>
      <c r="N199" s="1586">
        <f>N200+N201</f>
        <v>0</v>
      </c>
      <c r="O199" s="1586">
        <f>O200+O201</f>
        <v>0</v>
      </c>
      <c r="P199" s="1586">
        <f>P200+P201</f>
        <v>0</v>
      </c>
      <c r="Q199" s="1650"/>
      <c r="R199" s="1587">
        <f t="shared" ref="R199:X199" si="40">R200+R201</f>
        <v>0</v>
      </c>
      <c r="S199" s="1587">
        <f t="shared" si="40"/>
        <v>0</v>
      </c>
      <c r="T199" s="1587">
        <f t="shared" si="40"/>
        <v>0</v>
      </c>
      <c r="U199" s="1587">
        <f t="shared" si="40"/>
        <v>0</v>
      </c>
      <c r="V199" s="1587">
        <f t="shared" si="40"/>
        <v>0</v>
      </c>
      <c r="W199" s="1587">
        <f t="shared" si="40"/>
        <v>0</v>
      </c>
      <c r="X199" s="1587">
        <f t="shared" si="40"/>
        <v>0</v>
      </c>
      <c r="Y199" s="1678"/>
      <c r="Z199" s="1678"/>
      <c r="AA199" s="1678"/>
      <c r="AB199" s="3241"/>
      <c r="AC199" s="3241"/>
    </row>
    <row r="200" spans="1:41" s="1674" customFormat="1" ht="15" customHeight="1" x14ac:dyDescent="0.25">
      <c r="A200" s="1585"/>
      <c r="B200" s="1586"/>
      <c r="C200" s="1587" t="s">
        <v>428</v>
      </c>
      <c r="D200" s="1585"/>
      <c r="E200" s="1540"/>
      <c r="F200" s="1540"/>
      <c r="G200" s="1540"/>
      <c r="H200" s="1601" t="s">
        <v>515</v>
      </c>
      <c r="I200" s="1601"/>
      <c r="J200" s="1602"/>
      <c r="K200" s="1602"/>
      <c r="L200" s="1602"/>
      <c r="M200" s="1602"/>
      <c r="N200" s="1602"/>
      <c r="O200" s="1602"/>
      <c r="P200" s="1602"/>
      <c r="Q200" s="1594">
        <f>P200-SUM(R200:X200)</f>
        <v>0</v>
      </c>
      <c r="R200" s="1603"/>
      <c r="S200" s="1603"/>
      <c r="T200" s="1603"/>
      <c r="U200" s="1603"/>
      <c r="V200" s="1603"/>
      <c r="W200" s="1603"/>
      <c r="X200" s="1603"/>
      <c r="Y200" s="1678"/>
      <c r="Z200" s="1678"/>
      <c r="AA200" s="1678"/>
      <c r="AB200" s="3241"/>
      <c r="AC200" s="3241"/>
    </row>
    <row r="201" spans="1:41" s="1674" customFormat="1" ht="15" customHeight="1" x14ac:dyDescent="0.25">
      <c r="A201" s="1585"/>
      <c r="B201" s="1586"/>
      <c r="C201" s="1587" t="s">
        <v>427</v>
      </c>
      <c r="D201" s="1585"/>
      <c r="E201" s="1540"/>
      <c r="F201" s="1540"/>
      <c r="G201" s="1540"/>
      <c r="H201" s="1601" t="s">
        <v>516</v>
      </c>
      <c r="I201" s="1601"/>
      <c r="J201" s="1602"/>
      <c r="K201" s="1602"/>
      <c r="L201" s="1602"/>
      <c r="M201" s="1602"/>
      <c r="N201" s="1602"/>
      <c r="O201" s="1602"/>
      <c r="P201" s="1602"/>
      <c r="Q201" s="1650"/>
      <c r="R201" s="1603"/>
      <c r="S201" s="1603"/>
      <c r="T201" s="1603"/>
      <c r="U201" s="1603"/>
      <c r="V201" s="1603"/>
      <c r="W201" s="1603"/>
      <c r="X201" s="1603"/>
      <c r="Y201" s="1678"/>
      <c r="Z201" s="1678"/>
      <c r="AA201" s="1678"/>
      <c r="AB201" s="3241"/>
      <c r="AC201" s="3241"/>
    </row>
    <row r="202" spans="1:41" s="1674" customFormat="1" ht="15" customHeight="1" x14ac:dyDescent="0.25">
      <c r="A202" s="1585"/>
      <c r="B202" s="1586"/>
      <c r="C202" s="1587"/>
      <c r="D202" s="1585"/>
      <c r="E202" s="1540"/>
      <c r="F202" s="1540"/>
      <c r="G202" s="1540"/>
      <c r="H202" s="1601"/>
      <c r="I202" s="1601"/>
      <c r="J202" s="1602"/>
      <c r="K202" s="1602"/>
      <c r="L202" s="1602"/>
      <c r="M202" s="1602"/>
      <c r="N202" s="1602"/>
      <c r="O202" s="1602"/>
      <c r="P202" s="1602"/>
      <c r="Q202" s="1650"/>
      <c r="R202" s="1603"/>
      <c r="S202" s="1603"/>
      <c r="T202" s="1603"/>
      <c r="U202" s="1603"/>
      <c r="V202" s="1603"/>
      <c r="W202" s="1603"/>
      <c r="X202" s="1603"/>
      <c r="Y202" s="1678"/>
      <c r="Z202" s="1678"/>
      <c r="AA202" s="1678"/>
      <c r="AB202" s="3241"/>
      <c r="AC202" s="3241"/>
    </row>
    <row r="203" spans="1:41" s="1674" customFormat="1" ht="15" customHeight="1" x14ac:dyDescent="0.25">
      <c r="A203" s="1585"/>
      <c r="B203" s="1586"/>
      <c r="C203" s="1587"/>
      <c r="D203" s="1585"/>
      <c r="E203" s="1540"/>
      <c r="F203" s="1540"/>
      <c r="G203" s="1540" t="s">
        <v>517</v>
      </c>
      <c r="H203" s="1540"/>
      <c r="I203" s="1540"/>
      <c r="J203" s="1586"/>
      <c r="K203" s="1586"/>
      <c r="L203" s="1586">
        <f>L204+L205+L208+L211+L214+L217+L220+L223+L224</f>
        <v>0</v>
      </c>
      <c r="M203" s="1586">
        <f>M204+M205+M208+M211+M214+M217+M220+M223+M224</f>
        <v>0</v>
      </c>
      <c r="N203" s="1586">
        <f>N204+N205+N208+N211+N214+N217+N220+N223+N224</f>
        <v>0</v>
      </c>
      <c r="O203" s="1586">
        <f>O204+O205+O208+O211+O214+O217+O220+O223+O224</f>
        <v>0</v>
      </c>
      <c r="P203" s="1586">
        <f>P204+P205+P208+P211+P214+P217+P220+P223+P224</f>
        <v>0</v>
      </c>
      <c r="Q203" s="1650"/>
      <c r="R203" s="1587">
        <f t="shared" ref="R203:X203" si="41">R204+R205+R208+R211+R214+R217+R220+R223+R224</f>
        <v>0</v>
      </c>
      <c r="S203" s="1587">
        <f t="shared" si="41"/>
        <v>0</v>
      </c>
      <c r="T203" s="1587">
        <f t="shared" si="41"/>
        <v>0</v>
      </c>
      <c r="U203" s="1587">
        <f t="shared" si="41"/>
        <v>0</v>
      </c>
      <c r="V203" s="1587">
        <f t="shared" si="41"/>
        <v>0</v>
      </c>
      <c r="W203" s="1587">
        <f t="shared" si="41"/>
        <v>0</v>
      </c>
      <c r="X203" s="1587">
        <f t="shared" si="41"/>
        <v>0</v>
      </c>
      <c r="Y203" s="1678"/>
      <c r="Z203" s="1678"/>
      <c r="AA203" s="1678"/>
      <c r="AB203" s="3241"/>
      <c r="AC203" s="3241"/>
    </row>
    <row r="204" spans="1:41" s="1674" customFormat="1" ht="15" customHeight="1" x14ac:dyDescent="0.25">
      <c r="A204" s="1585"/>
      <c r="B204" s="1586"/>
      <c r="C204" s="1587" t="s">
        <v>427</v>
      </c>
      <c r="D204" s="1585"/>
      <c r="E204" s="1540"/>
      <c r="F204" s="1540"/>
      <c r="G204" s="1540"/>
      <c r="H204" s="1601" t="s">
        <v>518</v>
      </c>
      <c r="I204" s="1601"/>
      <c r="J204" s="1602"/>
      <c r="K204" s="1586" t="s">
        <v>57</v>
      </c>
      <c r="L204" s="1602"/>
      <c r="M204" s="1602"/>
      <c r="N204" s="1602"/>
      <c r="O204" s="1602"/>
      <c r="P204" s="1602"/>
      <c r="Q204" s="1594">
        <f>P204-SUM(R204:X204)</f>
        <v>0</v>
      </c>
      <c r="R204" s="1603"/>
      <c r="S204" s="1603"/>
      <c r="T204" s="1603"/>
      <c r="U204" s="1603"/>
      <c r="V204" s="1603"/>
      <c r="W204" s="1603"/>
      <c r="X204" s="1603"/>
      <c r="Y204" s="1678"/>
      <c r="Z204" s="1678"/>
      <c r="AA204" s="1678"/>
      <c r="AB204" s="3241"/>
      <c r="AC204" s="3241"/>
    </row>
    <row r="205" spans="1:41" s="1674" customFormat="1" ht="15" customHeight="1" x14ac:dyDescent="0.25">
      <c r="A205" s="1585"/>
      <c r="B205" s="1586"/>
      <c r="C205" s="1587"/>
      <c r="D205" s="1585"/>
      <c r="E205" s="1540"/>
      <c r="F205" s="1540"/>
      <c r="G205" s="1540"/>
      <c r="H205" s="1601" t="s">
        <v>519</v>
      </c>
      <c r="I205" s="1601"/>
      <c r="J205" s="1602"/>
      <c r="K205" s="1586" t="s">
        <v>58</v>
      </c>
      <c r="L205" s="1602">
        <f>L206+L207</f>
        <v>0</v>
      </c>
      <c r="M205" s="1602">
        <f>M206+M207</f>
        <v>0</v>
      </c>
      <c r="N205" s="1602">
        <f>N206+N207</f>
        <v>0</v>
      </c>
      <c r="O205" s="1602">
        <f>O206+O207</f>
        <v>0</v>
      </c>
      <c r="P205" s="1602">
        <f>P206+P207</f>
        <v>0</v>
      </c>
      <c r="Q205" s="1650"/>
      <c r="R205" s="1603">
        <f t="shared" ref="R205:X205" si="42">R206+R207</f>
        <v>0</v>
      </c>
      <c r="S205" s="1603">
        <f t="shared" si="42"/>
        <v>0</v>
      </c>
      <c r="T205" s="1603">
        <f t="shared" si="42"/>
        <v>0</v>
      </c>
      <c r="U205" s="1603">
        <f t="shared" si="42"/>
        <v>0</v>
      </c>
      <c r="V205" s="1603">
        <f t="shared" si="42"/>
        <v>0</v>
      </c>
      <c r="W205" s="1603">
        <f t="shared" si="42"/>
        <v>0</v>
      </c>
      <c r="X205" s="1603">
        <f t="shared" si="42"/>
        <v>0</v>
      </c>
      <c r="Y205" s="1678"/>
      <c r="Z205" s="1678"/>
      <c r="AA205" s="1678"/>
      <c r="AB205" s="3241"/>
      <c r="AC205" s="3241"/>
    </row>
    <row r="206" spans="1:41" s="1674" customFormat="1" ht="15" customHeight="1" x14ac:dyDescent="0.25">
      <c r="A206" s="1585"/>
      <c r="B206" s="1586"/>
      <c r="C206" s="1587" t="s">
        <v>428</v>
      </c>
      <c r="D206" s="1585"/>
      <c r="E206" s="1540"/>
      <c r="F206" s="1540"/>
      <c r="G206" s="1540"/>
      <c r="H206" s="1601"/>
      <c r="I206" s="1601" t="s">
        <v>515</v>
      </c>
      <c r="J206" s="1602"/>
      <c r="K206" s="1586"/>
      <c r="L206" s="1602"/>
      <c r="M206" s="1602"/>
      <c r="N206" s="1602"/>
      <c r="O206" s="1602"/>
      <c r="P206" s="1602"/>
      <c r="Q206" s="1594">
        <f>P206-SUM(R206:X206)</f>
        <v>0</v>
      </c>
      <c r="R206" s="1603"/>
      <c r="S206" s="1603"/>
      <c r="T206" s="1603"/>
      <c r="U206" s="1603"/>
      <c r="V206" s="1603"/>
      <c r="W206" s="1603"/>
      <c r="X206" s="1603"/>
      <c r="Y206" s="1678"/>
      <c r="Z206" s="1678"/>
      <c r="AA206" s="1678"/>
      <c r="AB206" s="3241"/>
      <c r="AC206" s="3241"/>
    </row>
    <row r="207" spans="1:41" s="1674" customFormat="1" ht="15" customHeight="1" x14ac:dyDescent="0.25">
      <c r="A207" s="1585"/>
      <c r="B207" s="1586"/>
      <c r="C207" s="1587" t="s">
        <v>427</v>
      </c>
      <c r="D207" s="1585"/>
      <c r="E207" s="1540"/>
      <c r="F207" s="1540"/>
      <c r="G207" s="1540"/>
      <c r="H207" s="1601"/>
      <c r="I207" s="1601" t="s">
        <v>520</v>
      </c>
      <c r="J207" s="1602"/>
      <c r="K207" s="1586"/>
      <c r="L207" s="1602"/>
      <c r="M207" s="1602"/>
      <c r="N207" s="1602"/>
      <c r="O207" s="1602"/>
      <c r="P207" s="1602"/>
      <c r="Q207" s="1650"/>
      <c r="R207" s="1603"/>
      <c r="S207" s="1603"/>
      <c r="T207" s="1603"/>
      <c r="U207" s="1603"/>
      <c r="V207" s="1603"/>
      <c r="W207" s="1603"/>
      <c r="X207" s="1603"/>
      <c r="Y207" s="1678"/>
      <c r="Z207" s="1678"/>
      <c r="AA207" s="1678"/>
      <c r="AB207" s="3241"/>
      <c r="AC207" s="3241"/>
    </row>
    <row r="208" spans="1:41" s="1674" customFormat="1" ht="15" customHeight="1" x14ac:dyDescent="0.25">
      <c r="A208" s="1585"/>
      <c r="B208" s="1586"/>
      <c r="C208" s="1587"/>
      <c r="D208" s="1585"/>
      <c r="E208" s="1540"/>
      <c r="F208" s="1540"/>
      <c r="G208" s="1540"/>
      <c r="H208" s="1601" t="s">
        <v>521</v>
      </c>
      <c r="I208" s="1601"/>
      <c r="J208" s="1602"/>
      <c r="K208" s="1586" t="s">
        <v>59</v>
      </c>
      <c r="L208" s="1602">
        <f>L209+L210</f>
        <v>0</v>
      </c>
      <c r="M208" s="1602">
        <f>M209+M210</f>
        <v>0</v>
      </c>
      <c r="N208" s="1602">
        <f>N209+N210</f>
        <v>0</v>
      </c>
      <c r="O208" s="1602">
        <f>O209+O210</f>
        <v>0</v>
      </c>
      <c r="P208" s="1602">
        <f>P209+P210</f>
        <v>0</v>
      </c>
      <c r="Q208" s="1650"/>
      <c r="R208" s="1603">
        <f t="shared" ref="R208:X208" si="43">R209+R210</f>
        <v>0</v>
      </c>
      <c r="S208" s="1603">
        <f t="shared" si="43"/>
        <v>0</v>
      </c>
      <c r="T208" s="1603">
        <f t="shared" si="43"/>
        <v>0</v>
      </c>
      <c r="U208" s="1603">
        <f t="shared" si="43"/>
        <v>0</v>
      </c>
      <c r="V208" s="1603">
        <f t="shared" si="43"/>
        <v>0</v>
      </c>
      <c r="W208" s="1603">
        <f t="shared" si="43"/>
        <v>0</v>
      </c>
      <c r="X208" s="1603">
        <f t="shared" si="43"/>
        <v>0</v>
      </c>
      <c r="Y208" s="1678"/>
      <c r="Z208" s="1678"/>
      <c r="AA208" s="1678"/>
      <c r="AB208" s="3241"/>
      <c r="AC208" s="3241"/>
    </row>
    <row r="209" spans="1:29" s="1674" customFormat="1" ht="15" customHeight="1" x14ac:dyDescent="0.25">
      <c r="A209" s="1585"/>
      <c r="B209" s="1586"/>
      <c r="C209" s="1587" t="s">
        <v>428</v>
      </c>
      <c r="D209" s="1585"/>
      <c r="E209" s="1540"/>
      <c r="F209" s="1540"/>
      <c r="G209" s="1540"/>
      <c r="H209" s="1601"/>
      <c r="I209" s="1601" t="s">
        <v>515</v>
      </c>
      <c r="J209" s="1602"/>
      <c r="K209" s="1602"/>
      <c r="L209" s="1602"/>
      <c r="M209" s="1602"/>
      <c r="N209" s="1602"/>
      <c r="O209" s="1602"/>
      <c r="P209" s="1602"/>
      <c r="Q209" s="1594">
        <f>P209-SUM(R209:X209)</f>
        <v>0</v>
      </c>
      <c r="R209" s="1603"/>
      <c r="S209" s="1603"/>
      <c r="T209" s="1603"/>
      <c r="U209" s="1603"/>
      <c r="V209" s="1603"/>
      <c r="W209" s="1603"/>
      <c r="X209" s="1603"/>
      <c r="Y209" s="1678"/>
      <c r="Z209" s="1678"/>
      <c r="AA209" s="1678"/>
      <c r="AB209" s="3241"/>
      <c r="AC209" s="3241"/>
    </row>
    <row r="210" spans="1:29" s="1674" customFormat="1" ht="15" customHeight="1" x14ac:dyDescent="0.25">
      <c r="A210" s="1585"/>
      <c r="B210" s="1586"/>
      <c r="C210" s="1587" t="s">
        <v>427</v>
      </c>
      <c r="D210" s="1585"/>
      <c r="E210" s="1540"/>
      <c r="F210" s="1540"/>
      <c r="G210" s="1540"/>
      <c r="H210" s="1601"/>
      <c r="I210" s="1601" t="s">
        <v>520</v>
      </c>
      <c r="J210" s="1602"/>
      <c r="K210" s="1602"/>
      <c r="L210" s="1602"/>
      <c r="M210" s="1602"/>
      <c r="N210" s="1602"/>
      <c r="O210" s="1602"/>
      <c r="P210" s="1602"/>
      <c r="Q210" s="1650"/>
      <c r="R210" s="1603"/>
      <c r="S210" s="1603"/>
      <c r="T210" s="1603"/>
      <c r="U210" s="1603"/>
      <c r="V210" s="1603"/>
      <c r="W210" s="1603"/>
      <c r="X210" s="1603"/>
      <c r="Y210" s="1678"/>
      <c r="Z210" s="1678"/>
      <c r="AA210" s="1678"/>
      <c r="AB210" s="3241"/>
      <c r="AC210" s="3241"/>
    </row>
    <row r="211" spans="1:29" s="1674" customFormat="1" ht="15" customHeight="1" x14ac:dyDescent="0.25">
      <c r="A211" s="1585"/>
      <c r="B211" s="1586"/>
      <c r="C211" s="1587"/>
      <c r="D211" s="1585"/>
      <c r="E211" s="1540"/>
      <c r="F211" s="1540"/>
      <c r="G211" s="1540"/>
      <c r="H211" s="1601" t="s">
        <v>522</v>
      </c>
      <c r="I211" s="1601"/>
      <c r="J211" s="1602"/>
      <c r="K211" s="1586" t="s">
        <v>60</v>
      </c>
      <c r="L211" s="1602">
        <f>L212+L213</f>
        <v>0</v>
      </c>
      <c r="M211" s="1602">
        <f>M212+M213</f>
        <v>0</v>
      </c>
      <c r="N211" s="1602">
        <f>N212+N213</f>
        <v>0</v>
      </c>
      <c r="O211" s="1602">
        <f>O212+O213</f>
        <v>0</v>
      </c>
      <c r="P211" s="1602">
        <f>P212+P213</f>
        <v>0</v>
      </c>
      <c r="Q211" s="1650"/>
      <c r="R211" s="1603">
        <f t="shared" ref="R211:X211" si="44">R212+R213</f>
        <v>0</v>
      </c>
      <c r="S211" s="1603">
        <f t="shared" si="44"/>
        <v>0</v>
      </c>
      <c r="T211" s="1603">
        <f t="shared" si="44"/>
        <v>0</v>
      </c>
      <c r="U211" s="1603">
        <f t="shared" si="44"/>
        <v>0</v>
      </c>
      <c r="V211" s="1603">
        <f t="shared" si="44"/>
        <v>0</v>
      </c>
      <c r="W211" s="1603">
        <f t="shared" si="44"/>
        <v>0</v>
      </c>
      <c r="X211" s="1603">
        <f t="shared" si="44"/>
        <v>0</v>
      </c>
      <c r="Y211" s="1678"/>
      <c r="Z211" s="1678"/>
      <c r="AA211" s="1678"/>
      <c r="AB211" s="3241"/>
      <c r="AC211" s="3241"/>
    </row>
    <row r="212" spans="1:29" s="1674" customFormat="1" ht="15" customHeight="1" x14ac:dyDescent="0.25">
      <c r="A212" s="1585"/>
      <c r="B212" s="1586"/>
      <c r="C212" s="1587" t="s">
        <v>428</v>
      </c>
      <c r="D212" s="1585"/>
      <c r="E212" s="1540"/>
      <c r="F212" s="1540"/>
      <c r="G212" s="1540"/>
      <c r="H212" s="1601"/>
      <c r="I212" s="1601" t="s">
        <v>515</v>
      </c>
      <c r="J212" s="1602"/>
      <c r="K212" s="1602"/>
      <c r="L212" s="1602"/>
      <c r="M212" s="1602"/>
      <c r="N212" s="1602"/>
      <c r="O212" s="1602"/>
      <c r="P212" s="1602"/>
      <c r="Q212" s="1594">
        <f>P212-SUM(R212:X212)</f>
        <v>0</v>
      </c>
      <c r="R212" s="1603"/>
      <c r="S212" s="1603"/>
      <c r="T212" s="1603"/>
      <c r="U212" s="1603"/>
      <c r="V212" s="1603"/>
      <c r="W212" s="1603"/>
      <c r="X212" s="1603"/>
      <c r="Y212" s="1678"/>
      <c r="Z212" s="1678"/>
      <c r="AA212" s="1678"/>
      <c r="AB212" s="3241"/>
      <c r="AC212" s="3241"/>
    </row>
    <row r="213" spans="1:29" s="1674" customFormat="1" ht="15" customHeight="1" x14ac:dyDescent="0.25">
      <c r="A213" s="1585"/>
      <c r="B213" s="1586"/>
      <c r="C213" s="1587" t="s">
        <v>427</v>
      </c>
      <c r="D213" s="1585"/>
      <c r="E213" s="1540"/>
      <c r="F213" s="1540"/>
      <c r="G213" s="1540"/>
      <c r="H213" s="1601"/>
      <c r="I213" s="1601" t="s">
        <v>520</v>
      </c>
      <c r="J213" s="1602"/>
      <c r="K213" s="1602"/>
      <c r="L213" s="1602"/>
      <c r="M213" s="1602"/>
      <c r="N213" s="1602"/>
      <c r="O213" s="1602"/>
      <c r="P213" s="1602"/>
      <c r="Q213" s="1650"/>
      <c r="R213" s="1603"/>
      <c r="S213" s="1603"/>
      <c r="T213" s="1603"/>
      <c r="U213" s="1603"/>
      <c r="V213" s="1603"/>
      <c r="W213" s="1603"/>
      <c r="X213" s="1603"/>
      <c r="Y213" s="1678"/>
      <c r="Z213" s="1678"/>
      <c r="AA213" s="1678"/>
      <c r="AB213" s="3241"/>
      <c r="AC213" s="3241"/>
    </row>
    <row r="214" spans="1:29" s="1674" customFormat="1" ht="15" customHeight="1" x14ac:dyDescent="0.25">
      <c r="A214" s="1585"/>
      <c r="B214" s="1586"/>
      <c r="C214" s="1587"/>
      <c r="D214" s="1585"/>
      <c r="E214" s="1540"/>
      <c r="F214" s="1540"/>
      <c r="G214" s="1540"/>
      <c r="H214" s="1601" t="s">
        <v>523</v>
      </c>
      <c r="I214" s="1601"/>
      <c r="J214" s="1602"/>
      <c r="K214" s="1586" t="s">
        <v>61</v>
      </c>
      <c r="L214" s="1602">
        <f>L215+L216</f>
        <v>0</v>
      </c>
      <c r="M214" s="1602">
        <f>M215+M216</f>
        <v>0</v>
      </c>
      <c r="N214" s="1602">
        <f>N215+N216</f>
        <v>0</v>
      </c>
      <c r="O214" s="1602">
        <f>O215+O216</f>
        <v>0</v>
      </c>
      <c r="P214" s="1602">
        <f>P215+P216</f>
        <v>0</v>
      </c>
      <c r="Q214" s="1650"/>
      <c r="R214" s="1603">
        <f t="shared" ref="R214:X214" si="45">R215+R216</f>
        <v>0</v>
      </c>
      <c r="S214" s="1603">
        <f t="shared" si="45"/>
        <v>0</v>
      </c>
      <c r="T214" s="1603">
        <f t="shared" si="45"/>
        <v>0</v>
      </c>
      <c r="U214" s="1603">
        <f t="shared" si="45"/>
        <v>0</v>
      </c>
      <c r="V214" s="1603">
        <f t="shared" si="45"/>
        <v>0</v>
      </c>
      <c r="W214" s="1603">
        <f t="shared" si="45"/>
        <v>0</v>
      </c>
      <c r="X214" s="1603">
        <f t="shared" si="45"/>
        <v>0</v>
      </c>
      <c r="Y214" s="1678"/>
      <c r="Z214" s="1678"/>
      <c r="AA214" s="1678"/>
      <c r="AB214" s="3241"/>
      <c r="AC214" s="3241"/>
    </row>
    <row r="215" spans="1:29" s="1674" customFormat="1" ht="15" customHeight="1" x14ac:dyDescent="0.25">
      <c r="A215" s="1585"/>
      <c r="B215" s="1586"/>
      <c r="C215" s="1587" t="s">
        <v>428</v>
      </c>
      <c r="D215" s="1585"/>
      <c r="E215" s="1540"/>
      <c r="F215" s="1540"/>
      <c r="G215" s="1540"/>
      <c r="H215" s="1601"/>
      <c r="I215" s="1601" t="s">
        <v>515</v>
      </c>
      <c r="J215" s="1602"/>
      <c r="K215" s="1586"/>
      <c r="L215" s="1602"/>
      <c r="M215" s="1602"/>
      <c r="N215" s="1602"/>
      <c r="O215" s="1602"/>
      <c r="P215" s="1602"/>
      <c r="Q215" s="1594">
        <f>P215-SUM(R215:X215)</f>
        <v>0</v>
      </c>
      <c r="R215" s="1603"/>
      <c r="S215" s="1603"/>
      <c r="T215" s="1603"/>
      <c r="U215" s="1603"/>
      <c r="V215" s="1603"/>
      <c r="W215" s="1603"/>
      <c r="X215" s="1603"/>
      <c r="Y215" s="1678"/>
      <c r="Z215" s="1678"/>
      <c r="AA215" s="1678"/>
      <c r="AB215" s="3241"/>
      <c r="AC215" s="3241"/>
    </row>
    <row r="216" spans="1:29" s="1674" customFormat="1" ht="15" customHeight="1" x14ac:dyDescent="0.25">
      <c r="A216" s="1585"/>
      <c r="B216" s="1586"/>
      <c r="C216" s="1587" t="s">
        <v>427</v>
      </c>
      <c r="D216" s="1585"/>
      <c r="E216" s="1540"/>
      <c r="F216" s="1540"/>
      <c r="G216" s="1540"/>
      <c r="H216" s="1601"/>
      <c r="I216" s="1601" t="s">
        <v>520</v>
      </c>
      <c r="J216" s="1602"/>
      <c r="K216" s="1586"/>
      <c r="L216" s="1602"/>
      <c r="M216" s="1602"/>
      <c r="N216" s="1602"/>
      <c r="O216" s="1602"/>
      <c r="P216" s="1602"/>
      <c r="Q216" s="1650"/>
      <c r="R216" s="1603"/>
      <c r="S216" s="1603"/>
      <c r="T216" s="1603"/>
      <c r="U216" s="1603"/>
      <c r="V216" s="1603"/>
      <c r="W216" s="1603"/>
      <c r="X216" s="1603"/>
      <c r="Y216" s="1678"/>
      <c r="Z216" s="1678"/>
      <c r="AA216" s="1678"/>
      <c r="AB216" s="3241"/>
      <c r="AC216" s="3241"/>
    </row>
    <row r="217" spans="1:29" s="1674" customFormat="1" ht="15" customHeight="1" x14ac:dyDescent="0.25">
      <c r="A217" s="1585"/>
      <c r="B217" s="1586"/>
      <c r="C217" s="1587"/>
      <c r="D217" s="1585"/>
      <c r="E217" s="1540"/>
      <c r="F217" s="1540"/>
      <c r="G217" s="1540"/>
      <c r="H217" s="1601" t="s">
        <v>524</v>
      </c>
      <c r="I217" s="1601"/>
      <c r="J217" s="1602"/>
      <c r="K217" s="1586" t="s">
        <v>62</v>
      </c>
      <c r="L217" s="1602">
        <f>L218+L219</f>
        <v>0</v>
      </c>
      <c r="M217" s="1602">
        <f>M218+M219</f>
        <v>0</v>
      </c>
      <c r="N217" s="1602">
        <f>N218+N219</f>
        <v>0</v>
      </c>
      <c r="O217" s="1602">
        <f>O218+O219</f>
        <v>0</v>
      </c>
      <c r="P217" s="1602">
        <f>P218+P219</f>
        <v>0</v>
      </c>
      <c r="Q217" s="1650"/>
      <c r="R217" s="1603">
        <f t="shared" ref="R217:X217" si="46">R218+R219</f>
        <v>0</v>
      </c>
      <c r="S217" s="1603">
        <f t="shared" si="46"/>
        <v>0</v>
      </c>
      <c r="T217" s="1603">
        <f t="shared" si="46"/>
        <v>0</v>
      </c>
      <c r="U217" s="1603">
        <f t="shared" si="46"/>
        <v>0</v>
      </c>
      <c r="V217" s="1603">
        <f t="shared" si="46"/>
        <v>0</v>
      </c>
      <c r="W217" s="1603">
        <f t="shared" si="46"/>
        <v>0</v>
      </c>
      <c r="X217" s="1603">
        <f t="shared" si="46"/>
        <v>0</v>
      </c>
      <c r="Y217" s="1678"/>
      <c r="Z217" s="1678"/>
      <c r="AA217" s="1678"/>
      <c r="AB217" s="3241"/>
      <c r="AC217" s="3241"/>
    </row>
    <row r="218" spans="1:29" s="1674" customFormat="1" ht="15" customHeight="1" x14ac:dyDescent="0.25">
      <c r="A218" s="1585"/>
      <c r="B218" s="1586"/>
      <c r="C218" s="1587" t="s">
        <v>428</v>
      </c>
      <c r="D218" s="1585"/>
      <c r="E218" s="1540"/>
      <c r="F218" s="1540"/>
      <c r="G218" s="1540"/>
      <c r="H218" s="1601"/>
      <c r="I218" s="1601" t="s">
        <v>515</v>
      </c>
      <c r="J218" s="1602"/>
      <c r="K218" s="1586"/>
      <c r="L218" s="1602"/>
      <c r="M218" s="1602"/>
      <c r="N218" s="1602"/>
      <c r="O218" s="1602"/>
      <c r="P218" s="1602"/>
      <c r="Q218" s="1594">
        <f>P218-SUM(R218:X218)</f>
        <v>0</v>
      </c>
      <c r="R218" s="1603"/>
      <c r="S218" s="1603"/>
      <c r="T218" s="1603"/>
      <c r="U218" s="1603"/>
      <c r="V218" s="1603"/>
      <c r="W218" s="1603"/>
      <c r="X218" s="1603"/>
      <c r="Y218" s="1678"/>
      <c r="Z218" s="1678"/>
      <c r="AA218" s="1678"/>
      <c r="AB218" s="3241"/>
      <c r="AC218" s="3241"/>
    </row>
    <row r="219" spans="1:29" s="1674" customFormat="1" ht="15" customHeight="1" x14ac:dyDescent="0.25">
      <c r="A219" s="1585"/>
      <c r="B219" s="1586"/>
      <c r="C219" s="1587" t="s">
        <v>427</v>
      </c>
      <c r="D219" s="1585"/>
      <c r="E219" s="1540"/>
      <c r="F219" s="1540"/>
      <c r="G219" s="1540"/>
      <c r="H219" s="1601"/>
      <c r="I219" s="1601" t="s">
        <v>520</v>
      </c>
      <c r="J219" s="1602"/>
      <c r="K219" s="1586"/>
      <c r="L219" s="1602"/>
      <c r="M219" s="1602"/>
      <c r="N219" s="1602"/>
      <c r="O219" s="1602"/>
      <c r="P219" s="1602"/>
      <c r="Q219" s="1650"/>
      <c r="R219" s="1603"/>
      <c r="S219" s="1603"/>
      <c r="T219" s="1603"/>
      <c r="U219" s="1603"/>
      <c r="V219" s="1603"/>
      <c r="W219" s="1603"/>
      <c r="X219" s="1603"/>
      <c r="Y219" s="1678"/>
      <c r="Z219" s="1678"/>
      <c r="AA219" s="1678"/>
      <c r="AB219" s="3241"/>
      <c r="AC219" s="3241"/>
    </row>
    <row r="220" spans="1:29" s="1674" customFormat="1" ht="15" customHeight="1" x14ac:dyDescent="0.25">
      <c r="A220" s="1585"/>
      <c r="B220" s="1586"/>
      <c r="C220" s="1587"/>
      <c r="D220" s="1585"/>
      <c r="E220" s="1540"/>
      <c r="F220" s="1540"/>
      <c r="G220" s="1540"/>
      <c r="H220" s="1601" t="s">
        <v>525</v>
      </c>
      <c r="I220" s="1601"/>
      <c r="J220" s="1602"/>
      <c r="K220" s="1586" t="s">
        <v>63</v>
      </c>
      <c r="L220" s="1602">
        <f>L221+L222</f>
        <v>0</v>
      </c>
      <c r="M220" s="1602">
        <f>M221+M222</f>
        <v>0</v>
      </c>
      <c r="N220" s="1602">
        <f>N221+N222</f>
        <v>0</v>
      </c>
      <c r="O220" s="1602">
        <f>O221+O222</f>
        <v>0</v>
      </c>
      <c r="P220" s="1602">
        <f>P221+P222</f>
        <v>0</v>
      </c>
      <c r="Q220" s="1650"/>
      <c r="R220" s="1603">
        <f t="shared" ref="R220:X220" si="47">R221+R222</f>
        <v>0</v>
      </c>
      <c r="S220" s="1603">
        <f t="shared" si="47"/>
        <v>0</v>
      </c>
      <c r="T220" s="1603">
        <f t="shared" si="47"/>
        <v>0</v>
      </c>
      <c r="U220" s="1603">
        <f t="shared" si="47"/>
        <v>0</v>
      </c>
      <c r="V220" s="1603">
        <f t="shared" si="47"/>
        <v>0</v>
      </c>
      <c r="W220" s="1603">
        <f t="shared" si="47"/>
        <v>0</v>
      </c>
      <c r="X220" s="1603">
        <f t="shared" si="47"/>
        <v>0</v>
      </c>
      <c r="Y220" s="1678"/>
      <c r="Z220" s="1678"/>
      <c r="AA220" s="1678"/>
      <c r="AB220" s="3241"/>
      <c r="AC220" s="3241"/>
    </row>
    <row r="221" spans="1:29" s="1674" customFormat="1" ht="15" customHeight="1" x14ac:dyDescent="0.25">
      <c r="A221" s="1585"/>
      <c r="B221" s="1586"/>
      <c r="C221" s="1587" t="s">
        <v>428</v>
      </c>
      <c r="D221" s="1585"/>
      <c r="E221" s="1540"/>
      <c r="F221" s="1540"/>
      <c r="G221" s="1540"/>
      <c r="H221" s="1601"/>
      <c r="I221" s="1601" t="s">
        <v>515</v>
      </c>
      <c r="J221" s="1602"/>
      <c r="K221" s="1586"/>
      <c r="L221" s="1602"/>
      <c r="M221" s="1602"/>
      <c r="N221" s="1602"/>
      <c r="O221" s="1602"/>
      <c r="P221" s="1602"/>
      <c r="Q221" s="1594">
        <f>P221-SUM(R221:X221)</f>
        <v>0</v>
      </c>
      <c r="R221" s="1603"/>
      <c r="S221" s="1603"/>
      <c r="T221" s="1603"/>
      <c r="U221" s="1603"/>
      <c r="V221" s="1603"/>
      <c r="W221" s="1603"/>
      <c r="X221" s="1603"/>
      <c r="Y221" s="1678"/>
      <c r="Z221" s="1678"/>
      <c r="AA221" s="1678"/>
      <c r="AB221" s="3241"/>
      <c r="AC221" s="3241"/>
    </row>
    <row r="222" spans="1:29" s="1674" customFormat="1" ht="15" customHeight="1" x14ac:dyDescent="0.25">
      <c r="A222" s="1585"/>
      <c r="B222" s="1586"/>
      <c r="C222" s="1587" t="s">
        <v>427</v>
      </c>
      <c r="D222" s="1585"/>
      <c r="E222" s="1540"/>
      <c r="F222" s="1540"/>
      <c r="G222" s="1540"/>
      <c r="H222" s="1601"/>
      <c r="I222" s="1601" t="s">
        <v>520</v>
      </c>
      <c r="J222" s="1602"/>
      <c r="K222" s="1586"/>
      <c r="L222" s="1602"/>
      <c r="M222" s="1602"/>
      <c r="N222" s="1602"/>
      <c r="O222" s="1602"/>
      <c r="P222" s="1602"/>
      <c r="Q222" s="1650"/>
      <c r="R222" s="1603"/>
      <c r="S222" s="1603"/>
      <c r="T222" s="1603"/>
      <c r="U222" s="1603"/>
      <c r="V222" s="1603"/>
      <c r="W222" s="1603"/>
      <c r="X222" s="1603"/>
      <c r="Y222" s="1678"/>
      <c r="Z222" s="1678"/>
      <c r="AA222" s="1678"/>
      <c r="AB222" s="3241"/>
      <c r="AC222" s="3241"/>
    </row>
    <row r="223" spans="1:29" s="1674" customFormat="1" ht="15" customHeight="1" x14ac:dyDescent="0.25">
      <c r="A223" s="1585"/>
      <c r="B223" s="1586"/>
      <c r="C223" s="1587" t="s">
        <v>427</v>
      </c>
      <c r="D223" s="1585"/>
      <c r="E223" s="1540"/>
      <c r="F223" s="1540"/>
      <c r="G223" s="1540"/>
      <c r="H223" s="1601" t="s">
        <v>526</v>
      </c>
      <c r="I223" s="1601"/>
      <c r="J223" s="1602"/>
      <c r="K223" s="1586" t="s">
        <v>64</v>
      </c>
      <c r="L223" s="1602"/>
      <c r="M223" s="1602"/>
      <c r="N223" s="1602"/>
      <c r="O223" s="1602"/>
      <c r="P223" s="1602"/>
      <c r="Q223" s="1650"/>
      <c r="R223" s="1603"/>
      <c r="S223" s="1603"/>
      <c r="T223" s="1603"/>
      <c r="U223" s="1603"/>
      <c r="V223" s="1603"/>
      <c r="W223" s="1603"/>
      <c r="X223" s="1603"/>
      <c r="Y223" s="1678"/>
      <c r="Z223" s="1678"/>
      <c r="AA223" s="1678"/>
      <c r="AB223" s="3241"/>
      <c r="AC223" s="3241"/>
    </row>
    <row r="224" spans="1:29" s="1674" customFormat="1" ht="15" customHeight="1" x14ac:dyDescent="0.25">
      <c r="A224" s="1585"/>
      <c r="B224" s="1586"/>
      <c r="C224" s="1587"/>
      <c r="D224" s="1585"/>
      <c r="E224" s="1540"/>
      <c r="F224" s="1540"/>
      <c r="G224" s="1540"/>
      <c r="H224" s="1601" t="s">
        <v>527</v>
      </c>
      <c r="I224" s="1601"/>
      <c r="J224" s="1602"/>
      <c r="K224" s="1586" t="s">
        <v>65</v>
      </c>
      <c r="L224" s="1602">
        <f>L225+L226+L227+L228</f>
        <v>0</v>
      </c>
      <c r="M224" s="1602">
        <f>M225+M226+M227+M228</f>
        <v>0</v>
      </c>
      <c r="N224" s="1602">
        <f>N225+N226+N227+N228</f>
        <v>0</v>
      </c>
      <c r="O224" s="1602">
        <f>O225+O226+O227+O228</f>
        <v>0</v>
      </c>
      <c r="P224" s="1602">
        <f>P225+P226+P227+P228</f>
        <v>0</v>
      </c>
      <c r="Q224" s="1650"/>
      <c r="R224" s="1603">
        <f t="shared" ref="R224:X224" si="48">R225+R226+R227+R228</f>
        <v>0</v>
      </c>
      <c r="S224" s="1603">
        <f t="shared" si="48"/>
        <v>0</v>
      </c>
      <c r="T224" s="1603">
        <f t="shared" si="48"/>
        <v>0</v>
      </c>
      <c r="U224" s="1603">
        <f t="shared" si="48"/>
        <v>0</v>
      </c>
      <c r="V224" s="1603">
        <f t="shared" si="48"/>
        <v>0</v>
      </c>
      <c r="W224" s="1603">
        <f t="shared" si="48"/>
        <v>0</v>
      </c>
      <c r="X224" s="1603">
        <f t="shared" si="48"/>
        <v>0</v>
      </c>
      <c r="Y224" s="1678"/>
      <c r="Z224" s="1678"/>
      <c r="AA224" s="1678"/>
      <c r="AB224" s="3241"/>
      <c r="AC224" s="3241"/>
    </row>
    <row r="225" spans="1:29" s="1674" customFormat="1" ht="15" customHeight="1" x14ac:dyDescent="0.25">
      <c r="A225" s="1585"/>
      <c r="B225" s="1586"/>
      <c r="C225" s="1587" t="s">
        <v>427</v>
      </c>
      <c r="D225" s="1585"/>
      <c r="E225" s="1540"/>
      <c r="F225" s="1540"/>
      <c r="G225" s="1540"/>
      <c r="H225" s="1601"/>
      <c r="I225" s="1601" t="s">
        <v>528</v>
      </c>
      <c r="J225" s="1602"/>
      <c r="K225" s="1586"/>
      <c r="L225" s="1602"/>
      <c r="M225" s="1602"/>
      <c r="N225" s="1602"/>
      <c r="O225" s="1602"/>
      <c r="P225" s="1602"/>
      <c r="Q225" s="1594">
        <f>P225-SUM(R225:X225)</f>
        <v>0</v>
      </c>
      <c r="R225" s="1603"/>
      <c r="S225" s="1603"/>
      <c r="T225" s="1603"/>
      <c r="U225" s="1603"/>
      <c r="V225" s="1603"/>
      <c r="W225" s="1603"/>
      <c r="X225" s="1603"/>
      <c r="Y225" s="1678"/>
      <c r="Z225" s="1678"/>
      <c r="AA225" s="1678"/>
      <c r="AB225" s="3241"/>
      <c r="AC225" s="3241"/>
    </row>
    <row r="226" spans="1:29" s="1674" customFormat="1" ht="15" customHeight="1" x14ac:dyDescent="0.25">
      <c r="A226" s="1585"/>
      <c r="B226" s="1586"/>
      <c r="C226" s="1587" t="s">
        <v>427</v>
      </c>
      <c r="D226" s="1585"/>
      <c r="E226" s="1540"/>
      <c r="F226" s="1540"/>
      <c r="G226" s="1540"/>
      <c r="H226" s="1601"/>
      <c r="I226" s="1601" t="s">
        <v>529</v>
      </c>
      <c r="J226" s="1602"/>
      <c r="K226" s="1602"/>
      <c r="L226" s="1602"/>
      <c r="M226" s="1602"/>
      <c r="N226" s="1602"/>
      <c r="O226" s="1602"/>
      <c r="P226" s="1602"/>
      <c r="Q226" s="1650"/>
      <c r="R226" s="1603"/>
      <c r="S226" s="1603"/>
      <c r="T226" s="1603"/>
      <c r="U226" s="1603"/>
      <c r="V226" s="1603"/>
      <c r="W226" s="1603"/>
      <c r="X226" s="1603"/>
      <c r="Y226" s="1678"/>
      <c r="Z226" s="1678"/>
      <c r="AA226" s="1678"/>
      <c r="AB226" s="3241"/>
      <c r="AC226" s="3241"/>
    </row>
    <row r="227" spans="1:29" s="1674" customFormat="1" ht="15" customHeight="1" x14ac:dyDescent="0.25">
      <c r="A227" s="1585"/>
      <c r="B227" s="1586"/>
      <c r="C227" s="1587" t="s">
        <v>427</v>
      </c>
      <c r="D227" s="1585"/>
      <c r="E227" s="1540"/>
      <c r="F227" s="1540"/>
      <c r="G227" s="1540"/>
      <c r="H227" s="1601"/>
      <c r="I227" s="1601" t="s">
        <v>530</v>
      </c>
      <c r="J227" s="1602"/>
      <c r="K227" s="1602"/>
      <c r="L227" s="1602"/>
      <c r="M227" s="1602"/>
      <c r="N227" s="1602"/>
      <c r="O227" s="1602"/>
      <c r="P227" s="1602"/>
      <c r="Q227" s="1650"/>
      <c r="R227" s="1603"/>
      <c r="S227" s="1603"/>
      <c r="T227" s="1603"/>
      <c r="U227" s="1603"/>
      <c r="V227" s="1603"/>
      <c r="W227" s="1603"/>
      <c r="X227" s="1603"/>
      <c r="Y227" s="1678"/>
      <c r="Z227" s="1678"/>
      <c r="AA227" s="1678"/>
      <c r="AB227" s="3241"/>
      <c r="AC227" s="3241"/>
    </row>
    <row r="228" spans="1:29" s="1674" customFormat="1" ht="15" customHeight="1" x14ac:dyDescent="0.25">
      <c r="A228" s="1585"/>
      <c r="B228" s="1586"/>
      <c r="C228" s="1587" t="s">
        <v>427</v>
      </c>
      <c r="D228" s="1585"/>
      <c r="E228" s="1540"/>
      <c r="F228" s="1540"/>
      <c r="G228" s="1540"/>
      <c r="H228" s="1601"/>
      <c r="I228" s="1601" t="s">
        <v>531</v>
      </c>
      <c r="J228" s="1602"/>
      <c r="K228" s="1602"/>
      <c r="L228" s="1602"/>
      <c r="M228" s="1602"/>
      <c r="N228" s="1602"/>
      <c r="O228" s="1602"/>
      <c r="P228" s="1602"/>
      <c r="Q228" s="1650"/>
      <c r="R228" s="1603"/>
      <c r="S228" s="1603"/>
      <c r="T228" s="1603"/>
      <c r="U228" s="1603"/>
      <c r="V228" s="1603"/>
      <c r="W228" s="1603"/>
      <c r="X228" s="1603"/>
      <c r="Y228" s="1678"/>
      <c r="Z228" s="1678"/>
      <c r="AA228" s="1678"/>
      <c r="AB228" s="3241"/>
      <c r="AC228" s="3241"/>
    </row>
    <row r="229" spans="1:29" s="1674" customFormat="1" ht="15" customHeight="1" x14ac:dyDescent="0.25">
      <c r="A229" s="1585"/>
      <c r="B229" s="1586"/>
      <c r="C229" s="1587"/>
      <c r="D229" s="1585"/>
      <c r="E229" s="1540"/>
      <c r="F229" s="1540"/>
      <c r="G229" s="1540"/>
      <c r="H229" s="1601"/>
      <c r="I229" s="1601"/>
      <c r="J229" s="1602"/>
      <c r="K229" s="1602"/>
      <c r="L229" s="1602"/>
      <c r="M229" s="1602"/>
      <c r="N229" s="1602"/>
      <c r="O229" s="1602"/>
      <c r="P229" s="1602"/>
      <c r="Q229" s="1650"/>
      <c r="R229" s="1603"/>
      <c r="S229" s="1603"/>
      <c r="T229" s="1603"/>
      <c r="U229" s="1603"/>
      <c r="V229" s="1603"/>
      <c r="W229" s="1603"/>
      <c r="X229" s="1603"/>
      <c r="Y229" s="1678"/>
      <c r="Z229" s="1678"/>
      <c r="AA229" s="1678"/>
      <c r="AB229" s="3241"/>
      <c r="AC229" s="3241"/>
    </row>
    <row r="230" spans="1:29" s="1674" customFormat="1" ht="15" customHeight="1" x14ac:dyDescent="0.25">
      <c r="A230" s="1585"/>
      <c r="B230" s="1586"/>
      <c r="C230" s="1587" t="s">
        <v>428</v>
      </c>
      <c r="D230" s="1585"/>
      <c r="E230" s="1540"/>
      <c r="F230" s="1540"/>
      <c r="G230" s="1540" t="s">
        <v>55</v>
      </c>
      <c r="H230" s="1601"/>
      <c r="I230" s="1540"/>
      <c r="J230" s="1586"/>
      <c r="K230" s="1586"/>
      <c r="L230" s="1586"/>
      <c r="M230" s="1586"/>
      <c r="N230" s="1586"/>
      <c r="O230" s="1586"/>
      <c r="P230" s="1586"/>
      <c r="Q230" s="1650"/>
      <c r="R230" s="1587"/>
      <c r="S230" s="1587"/>
      <c r="T230" s="1587"/>
      <c r="U230" s="1587"/>
      <c r="V230" s="1587"/>
      <c r="W230" s="1587"/>
      <c r="X230" s="1587"/>
      <c r="Y230" s="1678"/>
      <c r="Z230" s="1678"/>
      <c r="AA230" s="1678"/>
      <c r="AB230" s="3241"/>
      <c r="AC230" s="3241"/>
    </row>
    <row r="231" spans="1:29" s="1674" customFormat="1" ht="15" customHeight="1" x14ac:dyDescent="0.25">
      <c r="A231" s="1585"/>
      <c r="B231" s="1586"/>
      <c r="C231" s="1587"/>
      <c r="D231" s="1585"/>
      <c r="E231" s="1540"/>
      <c r="F231" s="1540"/>
      <c r="G231" s="1540"/>
      <c r="H231" s="1601"/>
      <c r="I231" s="1601"/>
      <c r="J231" s="1602"/>
      <c r="K231" s="1602"/>
      <c r="L231" s="1602"/>
      <c r="M231" s="1602"/>
      <c r="N231" s="1602"/>
      <c r="O231" s="1602"/>
      <c r="P231" s="1602"/>
      <c r="Q231" s="1650"/>
      <c r="R231" s="1603"/>
      <c r="S231" s="1603"/>
      <c r="T231" s="1603"/>
      <c r="U231" s="1603"/>
      <c r="V231" s="1603"/>
      <c r="W231" s="1603"/>
      <c r="X231" s="1603"/>
      <c r="Y231" s="1678"/>
      <c r="Z231" s="1678"/>
      <c r="AA231" s="1678"/>
      <c r="AB231" s="3241"/>
      <c r="AC231" s="3241"/>
    </row>
    <row r="232" spans="1:29" s="1674" customFormat="1" ht="15" customHeight="1" x14ac:dyDescent="0.25">
      <c r="A232" s="1585"/>
      <c r="B232" s="1586"/>
      <c r="C232" s="1587" t="s">
        <v>428</v>
      </c>
      <c r="D232" s="1585"/>
      <c r="E232" s="1540"/>
      <c r="F232" s="1540"/>
      <c r="G232" s="1540" t="s">
        <v>1428</v>
      </c>
      <c r="H232" s="1601"/>
      <c r="I232" s="1540"/>
      <c r="J232" s="1586"/>
      <c r="K232" s="1586"/>
      <c r="L232" s="1586"/>
      <c r="M232" s="1586"/>
      <c r="N232" s="1586"/>
      <c r="O232" s="1586"/>
      <c r="P232" s="1586"/>
      <c r="Q232" s="1650"/>
      <c r="R232" s="1587"/>
      <c r="S232" s="1587"/>
      <c r="T232" s="1587"/>
      <c r="U232" s="1587"/>
      <c r="V232" s="1587"/>
      <c r="W232" s="1587"/>
      <c r="X232" s="1587"/>
      <c r="Y232" s="1678"/>
      <c r="Z232" s="1678"/>
      <c r="AA232" s="1678"/>
      <c r="AB232" s="3241"/>
      <c r="AC232" s="3241"/>
    </row>
    <row r="233" spans="1:29" s="1674" customFormat="1" ht="15" customHeight="1" x14ac:dyDescent="0.25">
      <c r="A233" s="1585"/>
      <c r="B233" s="1586"/>
      <c r="C233" s="1587"/>
      <c r="D233" s="1585"/>
      <c r="E233" s="1540"/>
      <c r="F233" s="1540"/>
      <c r="G233" s="1589"/>
      <c r="H233" s="1601"/>
      <c r="I233" s="2223" t="s">
        <v>1519</v>
      </c>
      <c r="J233" s="1602"/>
      <c r="K233" s="1602"/>
      <c r="L233" s="1602"/>
      <c r="M233" s="1602"/>
      <c r="N233" s="1602"/>
      <c r="O233" s="1602"/>
      <c r="P233" s="1602"/>
      <c r="Q233" s="1650"/>
      <c r="R233" s="1603"/>
      <c r="S233" s="1603"/>
      <c r="T233" s="1603"/>
      <c r="U233" s="1603"/>
      <c r="V233" s="1603"/>
      <c r="W233" s="1603"/>
      <c r="X233" s="1603"/>
      <c r="Y233" s="1678"/>
      <c r="Z233" s="1678"/>
      <c r="AA233" s="1678"/>
      <c r="AB233" s="3241"/>
      <c r="AC233" s="3241"/>
    </row>
    <row r="234" spans="1:29" s="1674" customFormat="1" ht="15" customHeight="1" x14ac:dyDescent="0.25">
      <c r="A234" s="1585"/>
      <c r="B234" s="1586"/>
      <c r="C234" s="1587" t="s">
        <v>427</v>
      </c>
      <c r="D234" s="1585"/>
      <c r="E234" s="1605"/>
      <c r="F234" s="1605"/>
      <c r="G234" s="1605" t="s">
        <v>469</v>
      </c>
      <c r="H234" s="1604"/>
      <c r="I234" s="1604"/>
      <c r="J234" s="1602"/>
      <c r="K234" s="1602"/>
      <c r="L234" s="1602"/>
      <c r="M234" s="1602"/>
      <c r="N234" s="1602"/>
      <c r="O234" s="1602"/>
      <c r="P234" s="1602"/>
      <c r="Q234" s="1650"/>
      <c r="R234" s="1603"/>
      <c r="S234" s="1603"/>
      <c r="T234" s="1603"/>
      <c r="U234" s="1603"/>
      <c r="V234" s="1603"/>
      <c r="W234" s="1603"/>
      <c r="X234" s="1603"/>
      <c r="Y234" s="1678"/>
      <c r="Z234" s="1678"/>
      <c r="AA234" s="1678"/>
      <c r="AB234" s="3241"/>
      <c r="AC234" s="3241"/>
    </row>
    <row r="235" spans="1:29" s="1674" customFormat="1" ht="15" customHeight="1" x14ac:dyDescent="0.25">
      <c r="A235" s="1585"/>
      <c r="B235" s="1586"/>
      <c r="C235" s="1587"/>
      <c r="D235" s="1585"/>
      <c r="E235" s="1540"/>
      <c r="F235" s="1540"/>
      <c r="G235" s="1540"/>
      <c r="H235" s="1601"/>
      <c r="I235" s="1601"/>
      <c r="J235" s="1602"/>
      <c r="K235" s="1602"/>
      <c r="L235" s="1602"/>
      <c r="M235" s="1602"/>
      <c r="N235" s="1602"/>
      <c r="O235" s="1602"/>
      <c r="P235" s="1602"/>
      <c r="Q235" s="1650"/>
      <c r="R235" s="1603"/>
      <c r="S235" s="1603"/>
      <c r="T235" s="1603"/>
      <c r="U235" s="1603"/>
      <c r="V235" s="1603"/>
      <c r="W235" s="1603"/>
      <c r="X235" s="1603"/>
      <c r="Y235" s="1678"/>
      <c r="Z235" s="1678"/>
      <c r="AA235" s="1678"/>
      <c r="AB235" s="3241"/>
      <c r="AC235" s="3241"/>
    </row>
    <row r="236" spans="1:29" s="1674" customFormat="1" ht="15" customHeight="1" x14ac:dyDescent="0.25">
      <c r="A236" s="1585"/>
      <c r="B236" s="1586"/>
      <c r="C236" s="1587" t="s">
        <v>428</v>
      </c>
      <c r="D236" s="1585"/>
      <c r="E236" s="1540"/>
      <c r="F236" s="1540"/>
      <c r="G236" s="1540" t="s">
        <v>46</v>
      </c>
      <c r="H236" s="1601"/>
      <c r="I236" s="1601"/>
      <c r="J236" s="1602"/>
      <c r="K236" s="1602"/>
      <c r="L236" s="1602"/>
      <c r="M236" s="1602"/>
      <c r="N236" s="1602"/>
      <c r="O236" s="1602"/>
      <c r="P236" s="1602"/>
      <c r="Q236" s="1650"/>
      <c r="R236" s="1603"/>
      <c r="S236" s="1603"/>
      <c r="T236" s="1603"/>
      <c r="U236" s="1603"/>
      <c r="V236" s="1603"/>
      <c r="W236" s="1603"/>
      <c r="X236" s="1603"/>
      <c r="Y236" s="1678"/>
      <c r="Z236" s="1678"/>
      <c r="AA236" s="1678"/>
      <c r="AB236" s="3241"/>
      <c r="AC236" s="3241"/>
    </row>
    <row r="237" spans="1:29" s="1674" customFormat="1" ht="15" customHeight="1" x14ac:dyDescent="0.25">
      <c r="A237" s="1585"/>
      <c r="B237" s="1586"/>
      <c r="C237" s="1587" t="s">
        <v>428</v>
      </c>
      <c r="D237" s="1585"/>
      <c r="E237" s="1540"/>
      <c r="F237" s="1540"/>
      <c r="G237" s="1540" t="s">
        <v>736</v>
      </c>
      <c r="H237" s="1601"/>
      <c r="I237" s="1601"/>
      <c r="J237" s="1602"/>
      <c r="K237" s="1586" t="s">
        <v>1934</v>
      </c>
      <c r="L237" s="1602"/>
      <c r="M237" s="1602"/>
      <c r="N237" s="1602"/>
      <c r="O237" s="1602"/>
      <c r="P237" s="1602"/>
      <c r="Q237" s="1650"/>
      <c r="R237" s="1603"/>
      <c r="S237" s="1603"/>
      <c r="T237" s="1603"/>
      <c r="U237" s="1603"/>
      <c r="V237" s="1603"/>
      <c r="W237" s="1603"/>
      <c r="X237" s="1603"/>
      <c r="Y237" s="1678"/>
      <c r="Z237" s="1678"/>
      <c r="AA237" s="1678"/>
      <c r="AB237" s="3241"/>
      <c r="AC237" s="3241"/>
    </row>
    <row r="238" spans="1:29" s="1674" customFormat="1" ht="15" customHeight="1" x14ac:dyDescent="0.25">
      <c r="A238" s="1585"/>
      <c r="B238" s="1586"/>
      <c r="C238" s="1587"/>
      <c r="D238" s="1585"/>
      <c r="E238" s="1540"/>
      <c r="F238" s="1540"/>
      <c r="G238" s="1540"/>
      <c r="H238" s="1601"/>
      <c r="I238" s="1601"/>
      <c r="J238" s="1602"/>
      <c r="K238" s="1602"/>
      <c r="L238" s="1602"/>
      <c r="M238" s="1602"/>
      <c r="N238" s="1602"/>
      <c r="O238" s="1602"/>
      <c r="P238" s="1602"/>
      <c r="Q238" s="1650"/>
      <c r="R238" s="1603"/>
      <c r="S238" s="1603"/>
      <c r="T238" s="1603"/>
      <c r="U238" s="1603"/>
      <c r="V238" s="1603"/>
      <c r="W238" s="1603"/>
      <c r="X238" s="1603"/>
      <c r="Y238" s="1678"/>
      <c r="Z238" s="1678"/>
      <c r="AA238" s="1678"/>
      <c r="AB238" s="3241"/>
      <c r="AC238" s="3241"/>
    </row>
    <row r="239" spans="1:29" s="1674" customFormat="1" ht="15" customHeight="1" x14ac:dyDescent="0.25">
      <c r="A239" s="1585"/>
      <c r="B239" s="1586"/>
      <c r="C239" s="1587"/>
      <c r="D239" s="1585"/>
      <c r="E239" s="1540"/>
      <c r="F239" s="1540" t="s">
        <v>728</v>
      </c>
      <c r="G239" s="1540" t="s">
        <v>470</v>
      </c>
      <c r="H239" s="1540"/>
      <c r="I239" s="1540"/>
      <c r="J239" s="1586"/>
      <c r="K239" s="1586" t="s">
        <v>66</v>
      </c>
      <c r="L239" s="1586">
        <f>L241+L250+L253+L254</f>
        <v>0</v>
      </c>
      <c r="M239" s="1586">
        <f>M241+M250+M253+M254</f>
        <v>0</v>
      </c>
      <c r="N239" s="1586">
        <f>N241+N250+N253+N254</f>
        <v>0</v>
      </c>
      <c r="O239" s="1586">
        <f>O241+O250+O253+O254</f>
        <v>0</v>
      </c>
      <c r="P239" s="1586">
        <f>P241+P250+P253+P254</f>
        <v>0</v>
      </c>
      <c r="Q239" s="1650"/>
      <c r="R239" s="1587">
        <f t="shared" ref="R239:X239" si="49">R241+R250+R253+R254</f>
        <v>0</v>
      </c>
      <c r="S239" s="1587">
        <f t="shared" si="49"/>
        <v>0</v>
      </c>
      <c r="T239" s="1587">
        <f t="shared" si="49"/>
        <v>0</v>
      </c>
      <c r="U239" s="1587">
        <f t="shared" si="49"/>
        <v>0</v>
      </c>
      <c r="V239" s="1587">
        <f t="shared" si="49"/>
        <v>0</v>
      </c>
      <c r="W239" s="1587">
        <f t="shared" si="49"/>
        <v>0</v>
      </c>
      <c r="X239" s="1587">
        <f t="shared" si="49"/>
        <v>0</v>
      </c>
      <c r="Y239" s="1678"/>
      <c r="Z239" s="1678"/>
      <c r="AA239" s="1678"/>
      <c r="AB239" s="3241"/>
      <c r="AC239" s="3241"/>
    </row>
    <row r="240" spans="1:29" s="1674" customFormat="1" ht="15" customHeight="1" x14ac:dyDescent="0.25">
      <c r="A240" s="1585"/>
      <c r="B240" s="1586"/>
      <c r="C240" s="1587"/>
      <c r="D240" s="1585"/>
      <c r="E240" s="1540"/>
      <c r="F240" s="1540"/>
      <c r="G240" s="1540"/>
      <c r="H240" s="1540"/>
      <c r="I240" s="1540"/>
      <c r="J240" s="1586"/>
      <c r="K240" s="1586"/>
      <c r="L240" s="1586"/>
      <c r="M240" s="1586"/>
      <c r="N240" s="1586"/>
      <c r="O240" s="1586"/>
      <c r="P240" s="1586"/>
      <c r="Q240" s="1594">
        <f>P240-SUM(R240:X240)</f>
        <v>0</v>
      </c>
      <c r="R240" s="1587"/>
      <c r="S240" s="1587"/>
      <c r="T240" s="1587"/>
      <c r="U240" s="1587"/>
      <c r="V240" s="1587"/>
      <c r="W240" s="1587"/>
      <c r="X240" s="1587"/>
      <c r="Y240" s="1678"/>
      <c r="Z240" s="1678"/>
      <c r="AA240" s="1678"/>
      <c r="AB240" s="3241"/>
      <c r="AC240" s="3241"/>
    </row>
    <row r="241" spans="1:29" s="1674" customFormat="1" ht="15" customHeight="1" x14ac:dyDescent="0.25">
      <c r="A241" s="1585"/>
      <c r="B241" s="1586"/>
      <c r="C241" s="1587"/>
      <c r="D241" s="1585"/>
      <c r="E241" s="1540"/>
      <c r="F241" s="1540"/>
      <c r="G241" s="1600" t="s">
        <v>650</v>
      </c>
      <c r="H241" s="1540" t="s">
        <v>471</v>
      </c>
      <c r="I241" s="1540"/>
      <c r="J241" s="1586"/>
      <c r="K241" s="1586"/>
      <c r="L241" s="1586">
        <f>L242+L243+L244+L248</f>
        <v>0</v>
      </c>
      <c r="M241" s="1586">
        <f>M242+M243+M244+M248</f>
        <v>0</v>
      </c>
      <c r="N241" s="1586">
        <f>N242+N243+N244+N248</f>
        <v>0</v>
      </c>
      <c r="O241" s="1586">
        <f>O242+O243+O244+O248</f>
        <v>0</v>
      </c>
      <c r="P241" s="1586">
        <f>P242+P243+P244+P248</f>
        <v>0</v>
      </c>
      <c r="Q241" s="1650"/>
      <c r="R241" s="1587">
        <f t="shared" ref="R241:X241" si="50">R242+R243+R244+R248</f>
        <v>0</v>
      </c>
      <c r="S241" s="1587">
        <f t="shared" si="50"/>
        <v>0</v>
      </c>
      <c r="T241" s="1587">
        <f t="shared" si="50"/>
        <v>0</v>
      </c>
      <c r="U241" s="1587">
        <f t="shared" si="50"/>
        <v>0</v>
      </c>
      <c r="V241" s="1587">
        <f t="shared" si="50"/>
        <v>0</v>
      </c>
      <c r="W241" s="1587">
        <f t="shared" si="50"/>
        <v>0</v>
      </c>
      <c r="X241" s="1587">
        <f t="shared" si="50"/>
        <v>0</v>
      </c>
      <c r="Y241" s="1678"/>
      <c r="Z241" s="1678"/>
      <c r="AA241" s="1678"/>
      <c r="AB241" s="3241"/>
      <c r="AC241" s="3241"/>
    </row>
    <row r="242" spans="1:29" s="1674" customFormat="1" ht="15" customHeight="1" x14ac:dyDescent="0.25">
      <c r="A242" s="1585"/>
      <c r="B242" s="1586"/>
      <c r="C242" s="1587" t="s">
        <v>427</v>
      </c>
      <c r="D242" s="1585"/>
      <c r="E242" s="1540"/>
      <c r="F242" s="1540"/>
      <c r="G242" s="1540"/>
      <c r="H242" s="1601" t="s">
        <v>472</v>
      </c>
      <c r="I242" s="1601"/>
      <c r="J242" s="1602"/>
      <c r="K242" s="1602"/>
      <c r="L242" s="1602"/>
      <c r="M242" s="1602"/>
      <c r="N242" s="1602"/>
      <c r="O242" s="1602"/>
      <c r="P242" s="1602"/>
      <c r="Q242" s="1594">
        <f>P242-SUM(R242:X242)</f>
        <v>0</v>
      </c>
      <c r="R242" s="1603"/>
      <c r="S242" s="1603"/>
      <c r="T242" s="1603"/>
      <c r="U242" s="1603"/>
      <c r="V242" s="1603"/>
      <c r="W242" s="1603"/>
      <c r="X242" s="1603"/>
      <c r="Y242" s="1678"/>
      <c r="Z242" s="1678"/>
      <c r="AA242" s="1678"/>
      <c r="AB242" s="3241"/>
      <c r="AC242" s="3241"/>
    </row>
    <row r="243" spans="1:29" s="1674" customFormat="1" ht="15" customHeight="1" x14ac:dyDescent="0.25">
      <c r="A243" s="1585"/>
      <c r="B243" s="1586"/>
      <c r="C243" s="1587" t="s">
        <v>427</v>
      </c>
      <c r="D243" s="1585"/>
      <c r="E243" s="1540"/>
      <c r="F243" s="1540"/>
      <c r="G243" s="1540"/>
      <c r="H243" s="1601" t="s">
        <v>473</v>
      </c>
      <c r="I243" s="1601"/>
      <c r="J243" s="1602"/>
      <c r="K243" s="1602"/>
      <c r="L243" s="1602"/>
      <c r="M243" s="1602"/>
      <c r="N243" s="1602"/>
      <c r="O243" s="1602"/>
      <c r="P243" s="1602"/>
      <c r="Q243" s="1650"/>
      <c r="R243" s="1603"/>
      <c r="S243" s="1603"/>
      <c r="T243" s="1603"/>
      <c r="U243" s="1603"/>
      <c r="V243" s="1603"/>
      <c r="W243" s="1603"/>
      <c r="X243" s="1603"/>
      <c r="Y243" s="1678"/>
      <c r="Z243" s="1678"/>
      <c r="AA243" s="1678"/>
      <c r="AB243" s="3241"/>
      <c r="AC243" s="3241"/>
    </row>
    <row r="244" spans="1:29" s="1674" customFormat="1" ht="15" customHeight="1" x14ac:dyDescent="0.25">
      <c r="A244" s="1585"/>
      <c r="B244" s="1586"/>
      <c r="C244" s="1587"/>
      <c r="D244" s="1585"/>
      <c r="E244" s="1540"/>
      <c r="F244" s="1540"/>
      <c r="G244" s="1540"/>
      <c r="H244" s="1601" t="s">
        <v>474</v>
      </c>
      <c r="I244" s="1601"/>
      <c r="J244" s="1602"/>
      <c r="K244" s="1602"/>
      <c r="L244" s="1602">
        <f>L245+L246+L247</f>
        <v>0</v>
      </c>
      <c r="M244" s="1602">
        <f>M245+M246+M247</f>
        <v>0</v>
      </c>
      <c r="N244" s="1602">
        <f>N245+N246+N247</f>
        <v>0</v>
      </c>
      <c r="O244" s="1602">
        <f>O245+O246+O247</f>
        <v>0</v>
      </c>
      <c r="P244" s="1602">
        <f>P245+P246+P247</f>
        <v>0</v>
      </c>
      <c r="Q244" s="1650"/>
      <c r="R244" s="1603">
        <f t="shared" ref="R244:X244" si="51">R245+R246+R247</f>
        <v>0</v>
      </c>
      <c r="S244" s="1603">
        <f t="shared" si="51"/>
        <v>0</v>
      </c>
      <c r="T244" s="1603">
        <f t="shared" si="51"/>
        <v>0</v>
      </c>
      <c r="U244" s="1603">
        <f t="shared" si="51"/>
        <v>0</v>
      </c>
      <c r="V244" s="1603">
        <f t="shared" si="51"/>
        <v>0</v>
      </c>
      <c r="W244" s="1603">
        <f t="shared" si="51"/>
        <v>0</v>
      </c>
      <c r="X244" s="1603">
        <f t="shared" si="51"/>
        <v>0</v>
      </c>
      <c r="Y244" s="1678"/>
      <c r="Z244" s="1678"/>
      <c r="AA244" s="1678"/>
      <c r="AB244" s="3241"/>
      <c r="AC244" s="3241"/>
    </row>
    <row r="245" spans="1:29" s="1674" customFormat="1" ht="15" customHeight="1" x14ac:dyDescent="0.25">
      <c r="A245" s="1585"/>
      <c r="B245" s="1586"/>
      <c r="C245" s="1587" t="s">
        <v>427</v>
      </c>
      <c r="D245" s="1585"/>
      <c r="E245" s="1540"/>
      <c r="F245" s="1540"/>
      <c r="G245" s="1540"/>
      <c r="H245" s="1601"/>
      <c r="I245" s="1601" t="s">
        <v>475</v>
      </c>
      <c r="J245" s="1602"/>
      <c r="K245" s="1602"/>
      <c r="L245" s="1602"/>
      <c r="M245" s="1602"/>
      <c r="N245" s="1602"/>
      <c r="O245" s="1602"/>
      <c r="P245" s="1602"/>
      <c r="Q245" s="1594">
        <f>P245-SUM(R245:X245)</f>
        <v>0</v>
      </c>
      <c r="R245" s="1603"/>
      <c r="S245" s="1603"/>
      <c r="T245" s="1603"/>
      <c r="U245" s="1603"/>
      <c r="V245" s="1603"/>
      <c r="W245" s="1603"/>
      <c r="X245" s="1603"/>
      <c r="Y245" s="1678"/>
      <c r="Z245" s="1678"/>
      <c r="AA245" s="1678"/>
      <c r="AB245" s="3241"/>
      <c r="AC245" s="3241"/>
    </row>
    <row r="246" spans="1:29" s="1674" customFormat="1" ht="15" customHeight="1" x14ac:dyDescent="0.25">
      <c r="A246" s="1585"/>
      <c r="B246" s="1586"/>
      <c r="C246" s="1587" t="s">
        <v>428</v>
      </c>
      <c r="D246" s="1585"/>
      <c r="E246" s="1540"/>
      <c r="F246" s="1540"/>
      <c r="G246" s="1540"/>
      <c r="H246" s="1601"/>
      <c r="I246" s="1601" t="s">
        <v>515</v>
      </c>
      <c r="J246" s="1602"/>
      <c r="K246" s="1602"/>
      <c r="L246" s="1602"/>
      <c r="M246" s="1602"/>
      <c r="N246" s="1602"/>
      <c r="O246" s="1602"/>
      <c r="P246" s="1602"/>
      <c r="Q246" s="1650"/>
      <c r="R246" s="1603"/>
      <c r="S246" s="1603"/>
      <c r="T246" s="1603"/>
      <c r="U246" s="1603"/>
      <c r="V246" s="1603"/>
      <c r="W246" s="1603"/>
      <c r="X246" s="1603"/>
      <c r="Y246" s="1678"/>
      <c r="Z246" s="1678"/>
      <c r="AA246" s="1678"/>
      <c r="AB246" s="3241"/>
      <c r="AC246" s="3241"/>
    </row>
    <row r="247" spans="1:29" s="1674" customFormat="1" ht="15" customHeight="1" x14ac:dyDescent="0.25">
      <c r="A247" s="1585"/>
      <c r="B247" s="1586"/>
      <c r="C247" s="1587" t="s">
        <v>428</v>
      </c>
      <c r="D247" s="1585"/>
      <c r="E247" s="1540"/>
      <c r="F247" s="1540"/>
      <c r="G247" s="1540"/>
      <c r="H247" s="1601"/>
      <c r="I247" s="1601" t="s">
        <v>476</v>
      </c>
      <c r="J247" s="1602"/>
      <c r="K247" s="1602"/>
      <c r="L247" s="1602"/>
      <c r="M247" s="1602"/>
      <c r="N247" s="1602"/>
      <c r="O247" s="1602"/>
      <c r="P247" s="1602"/>
      <c r="Q247" s="1650"/>
      <c r="R247" s="1603"/>
      <c r="S247" s="1603"/>
      <c r="T247" s="1603"/>
      <c r="U247" s="1603"/>
      <c r="V247" s="1603"/>
      <c r="W247" s="1603"/>
      <c r="X247" s="1603"/>
      <c r="Y247" s="1678"/>
      <c r="Z247" s="1678"/>
      <c r="AA247" s="1678"/>
      <c r="AB247" s="3241"/>
      <c r="AC247" s="3241"/>
    </row>
    <row r="248" spans="1:29" s="1674" customFormat="1" ht="15" customHeight="1" x14ac:dyDescent="0.25">
      <c r="A248" s="1585"/>
      <c r="B248" s="1586"/>
      <c r="C248" s="1587" t="s">
        <v>427</v>
      </c>
      <c r="D248" s="1585"/>
      <c r="E248" s="1540"/>
      <c r="F248" s="1540"/>
      <c r="G248" s="1540"/>
      <c r="H248" s="1601" t="s">
        <v>477</v>
      </c>
      <c r="I248" s="1601"/>
      <c r="J248" s="1602"/>
      <c r="K248" s="1602"/>
      <c r="L248" s="1602"/>
      <c r="M248" s="1602"/>
      <c r="N248" s="1602"/>
      <c r="O248" s="1602"/>
      <c r="P248" s="1602"/>
      <c r="Q248" s="1650"/>
      <c r="R248" s="1603"/>
      <c r="S248" s="1603"/>
      <c r="T248" s="1603"/>
      <c r="U248" s="1603"/>
      <c r="V248" s="1603"/>
      <c r="W248" s="1603"/>
      <c r="X248" s="1603"/>
      <c r="Y248" s="1678"/>
      <c r="Z248" s="1678"/>
      <c r="AA248" s="1678"/>
      <c r="AB248" s="3241"/>
      <c r="AC248" s="3241"/>
    </row>
    <row r="249" spans="1:29" s="1674" customFormat="1" ht="15" customHeight="1" x14ac:dyDescent="0.25">
      <c r="A249" s="1585"/>
      <c r="B249" s="1586"/>
      <c r="C249" s="1587"/>
      <c r="D249" s="1585"/>
      <c r="E249" s="1540"/>
      <c r="F249" s="1540"/>
      <c r="G249" s="1540"/>
      <c r="H249" s="1601"/>
      <c r="I249" s="1601"/>
      <c r="J249" s="1602"/>
      <c r="K249" s="1602"/>
      <c r="L249" s="1602"/>
      <c r="M249" s="1602"/>
      <c r="N249" s="1602"/>
      <c r="O249" s="1602"/>
      <c r="P249" s="1602"/>
      <c r="Q249" s="1650"/>
      <c r="R249" s="1603"/>
      <c r="S249" s="1603"/>
      <c r="T249" s="1603"/>
      <c r="U249" s="1603"/>
      <c r="V249" s="1603"/>
      <c r="W249" s="1603"/>
      <c r="X249" s="1603"/>
      <c r="Y249" s="1678"/>
      <c r="Z249" s="1678"/>
      <c r="AA249" s="1678"/>
      <c r="AB249" s="3241"/>
      <c r="AC249" s="3241"/>
    </row>
    <row r="250" spans="1:29" s="1674" customFormat="1" ht="15" customHeight="1" x14ac:dyDescent="0.25">
      <c r="A250" s="1585"/>
      <c r="B250" s="1586"/>
      <c r="C250" s="1587" t="s">
        <v>427</v>
      </c>
      <c r="D250" s="1585"/>
      <c r="E250" s="1540"/>
      <c r="F250" s="1540"/>
      <c r="G250" s="1600" t="s">
        <v>650</v>
      </c>
      <c r="H250" s="1540" t="s">
        <v>478</v>
      </c>
      <c r="I250" s="1540"/>
      <c r="J250" s="1602"/>
      <c r="K250" s="1602"/>
      <c r="L250" s="1602"/>
      <c r="M250" s="1602"/>
      <c r="N250" s="1602"/>
      <c r="O250" s="1602"/>
      <c r="P250" s="1602"/>
      <c r="Q250" s="1650"/>
      <c r="R250" s="1603"/>
      <c r="S250" s="1603"/>
      <c r="T250" s="1603"/>
      <c r="U250" s="1603"/>
      <c r="V250" s="1603"/>
      <c r="W250" s="1603"/>
      <c r="X250" s="1603"/>
      <c r="Y250" s="1678"/>
      <c r="Z250" s="1678"/>
      <c r="AA250" s="1678"/>
      <c r="AB250" s="3241"/>
      <c r="AC250" s="3241"/>
    </row>
    <row r="251" spans="1:29" s="1674" customFormat="1" ht="15" customHeight="1" x14ac:dyDescent="0.25">
      <c r="A251" s="1585"/>
      <c r="B251" s="1586"/>
      <c r="C251" s="1587"/>
      <c r="D251" s="1585"/>
      <c r="E251" s="1540"/>
      <c r="F251" s="1540"/>
      <c r="G251" s="1540"/>
      <c r="H251" s="1540" t="s">
        <v>479</v>
      </c>
      <c r="I251" s="1540"/>
      <c r="J251" s="1602"/>
      <c r="K251" s="1602"/>
      <c r="L251" s="1602"/>
      <c r="M251" s="1602"/>
      <c r="N251" s="1602"/>
      <c r="O251" s="1602"/>
      <c r="P251" s="1602"/>
      <c r="Q251" s="1650"/>
      <c r="R251" s="1603"/>
      <c r="S251" s="1603"/>
      <c r="T251" s="1603"/>
      <c r="U251" s="1603"/>
      <c r="V251" s="1603"/>
      <c r="W251" s="1603"/>
      <c r="X251" s="1603"/>
      <c r="Y251" s="1678"/>
      <c r="Z251" s="1678"/>
      <c r="AA251" s="1678"/>
      <c r="AB251" s="3241"/>
      <c r="AC251" s="3241"/>
    </row>
    <row r="252" spans="1:29" s="1674" customFormat="1" ht="15" customHeight="1" x14ac:dyDescent="0.25">
      <c r="A252" s="1585"/>
      <c r="B252" s="1586"/>
      <c r="C252" s="1587"/>
      <c r="D252" s="1585"/>
      <c r="E252" s="1540"/>
      <c r="F252" s="1540"/>
      <c r="G252" s="1540"/>
      <c r="H252" s="1540"/>
      <c r="I252" s="1540"/>
      <c r="J252" s="1602"/>
      <c r="K252" s="1602"/>
      <c r="L252" s="1602"/>
      <c r="M252" s="1602"/>
      <c r="N252" s="1602"/>
      <c r="O252" s="1602"/>
      <c r="P252" s="1602"/>
      <c r="Q252" s="1650"/>
      <c r="R252" s="1603"/>
      <c r="S252" s="1603"/>
      <c r="T252" s="1603"/>
      <c r="U252" s="1603"/>
      <c r="V252" s="1603"/>
      <c r="W252" s="1603"/>
      <c r="X252" s="1603"/>
      <c r="Y252" s="1678"/>
      <c r="Z252" s="1678"/>
      <c r="AA252" s="1678"/>
      <c r="AB252" s="3241"/>
      <c r="AC252" s="3241"/>
    </row>
    <row r="253" spans="1:29" s="1674" customFormat="1" ht="15" customHeight="1" x14ac:dyDescent="0.25">
      <c r="A253" s="1585"/>
      <c r="B253" s="1586"/>
      <c r="C253" s="1587" t="s">
        <v>428</v>
      </c>
      <c r="D253" s="1585"/>
      <c r="E253" s="1540"/>
      <c r="F253" s="1540"/>
      <c r="G253" s="1540" t="s">
        <v>1271</v>
      </c>
      <c r="H253" s="1601"/>
      <c r="I253" s="1540"/>
      <c r="J253" s="1602"/>
      <c r="K253" s="1602"/>
      <c r="L253" s="1602"/>
      <c r="M253" s="1602"/>
      <c r="N253" s="1602"/>
      <c r="O253" s="1602"/>
      <c r="P253" s="1602"/>
      <c r="Q253" s="1650"/>
      <c r="R253" s="1603"/>
      <c r="S253" s="1603"/>
      <c r="T253" s="1603"/>
      <c r="U253" s="1603"/>
      <c r="V253" s="1603"/>
      <c r="W253" s="1603"/>
      <c r="X253" s="1603"/>
      <c r="Y253" s="1678"/>
      <c r="Z253" s="1678"/>
      <c r="AA253" s="1678"/>
      <c r="AB253" s="3241"/>
      <c r="AC253" s="3241"/>
    </row>
    <row r="254" spans="1:29" s="1674" customFormat="1" ht="15" customHeight="1" x14ac:dyDescent="0.25">
      <c r="A254" s="1585"/>
      <c r="B254" s="1586"/>
      <c r="C254" s="1587" t="s">
        <v>428</v>
      </c>
      <c r="D254" s="1585"/>
      <c r="E254" s="1540"/>
      <c r="F254" s="1540"/>
      <c r="G254" s="1540" t="s">
        <v>736</v>
      </c>
      <c r="H254" s="1601"/>
      <c r="I254" s="1540"/>
      <c r="J254" s="1602"/>
      <c r="K254" s="1602"/>
      <c r="L254" s="1602"/>
      <c r="M254" s="1602"/>
      <c r="N254" s="1602"/>
      <c r="O254" s="1602"/>
      <c r="P254" s="1602"/>
      <c r="Q254" s="1594">
        <f>P254-SUM(R254:X254)</f>
        <v>0</v>
      </c>
      <c r="R254" s="1603"/>
      <c r="S254" s="1603"/>
      <c r="T254" s="1603"/>
      <c r="U254" s="1603"/>
      <c r="V254" s="1603"/>
      <c r="W254" s="1603"/>
      <c r="X254" s="1603"/>
      <c r="Y254" s="1678"/>
      <c r="Z254" s="1678"/>
      <c r="AA254" s="1678"/>
      <c r="AB254" s="3241"/>
      <c r="AC254" s="3241"/>
    </row>
    <row r="255" spans="1:29" s="1674" customFormat="1" ht="15" customHeight="1" x14ac:dyDescent="0.25">
      <c r="A255" s="1585"/>
      <c r="B255" s="1586"/>
      <c r="C255" s="1587"/>
      <c r="D255" s="1585"/>
      <c r="E255" s="1540"/>
      <c r="F255" s="1540"/>
      <c r="G255" s="1540"/>
      <c r="H255" s="1601"/>
      <c r="I255" s="1601"/>
      <c r="J255" s="1602"/>
      <c r="K255" s="1602"/>
      <c r="L255" s="1602"/>
      <c r="M255" s="1602"/>
      <c r="N255" s="1602"/>
      <c r="O255" s="1602"/>
      <c r="P255" s="1602"/>
      <c r="Q255" s="1650"/>
      <c r="R255" s="1603"/>
      <c r="S255" s="1603"/>
      <c r="T255" s="1603"/>
      <c r="U255" s="1603"/>
      <c r="V255" s="1603"/>
      <c r="W255" s="1603"/>
      <c r="X255" s="1603"/>
      <c r="Y255" s="1678"/>
      <c r="Z255" s="1678"/>
      <c r="AA255" s="1678"/>
      <c r="AB255" s="3241"/>
      <c r="AC255" s="3241"/>
    </row>
    <row r="256" spans="1:29" s="1674" customFormat="1" ht="15" customHeight="1" x14ac:dyDescent="0.25">
      <c r="A256" s="1585"/>
      <c r="B256" s="1586"/>
      <c r="C256" s="1587"/>
      <c r="D256" s="1585"/>
      <c r="E256" s="1540"/>
      <c r="F256" s="1540" t="s">
        <v>729</v>
      </c>
      <c r="G256" s="1540" t="s">
        <v>480</v>
      </c>
      <c r="H256" s="1601"/>
      <c r="I256" s="1601"/>
      <c r="J256" s="1602"/>
      <c r="K256" s="1586" t="s">
        <v>67</v>
      </c>
      <c r="L256" s="1602">
        <f>L258+L259+L261+L262</f>
        <v>0</v>
      </c>
      <c r="M256" s="1602">
        <f>M258+M259+M261+M262</f>
        <v>0</v>
      </c>
      <c r="N256" s="1602">
        <f>N258+N259+N261+N262</f>
        <v>0</v>
      </c>
      <c r="O256" s="1602">
        <f>O258+O259+O261+O262</f>
        <v>0</v>
      </c>
      <c r="P256" s="1602">
        <f>P258+P259+P261+P262</f>
        <v>0</v>
      </c>
      <c r="Q256" s="1650"/>
      <c r="R256" s="1603">
        <f t="shared" ref="R256:X256" si="52">R258+R259+R261+R262</f>
        <v>0</v>
      </c>
      <c r="S256" s="1603">
        <f t="shared" si="52"/>
        <v>0</v>
      </c>
      <c r="T256" s="1603">
        <f t="shared" si="52"/>
        <v>0</v>
      </c>
      <c r="U256" s="1603">
        <f t="shared" si="52"/>
        <v>0</v>
      </c>
      <c r="V256" s="1603">
        <f t="shared" si="52"/>
        <v>0</v>
      </c>
      <c r="W256" s="1603">
        <f t="shared" si="52"/>
        <v>0</v>
      </c>
      <c r="X256" s="1603">
        <f t="shared" si="52"/>
        <v>0</v>
      </c>
      <c r="Y256" s="1678"/>
      <c r="Z256" s="1678"/>
      <c r="AA256" s="1678"/>
      <c r="AB256" s="3241"/>
      <c r="AC256" s="3241"/>
    </row>
    <row r="257" spans="1:41" s="1674" customFormat="1" ht="15" customHeight="1" x14ac:dyDescent="0.25">
      <c r="A257" s="1585"/>
      <c r="B257" s="1586"/>
      <c r="C257" s="1587"/>
      <c r="D257" s="1585"/>
      <c r="E257" s="1540"/>
      <c r="F257" s="1540"/>
      <c r="G257" s="1540" t="s">
        <v>481</v>
      </c>
      <c r="H257" s="1601"/>
      <c r="I257" s="1601"/>
      <c r="J257" s="1602"/>
      <c r="K257" s="1602"/>
      <c r="L257" s="1602"/>
      <c r="M257" s="1602"/>
      <c r="N257" s="1602"/>
      <c r="O257" s="1602"/>
      <c r="P257" s="1602"/>
      <c r="Q257" s="1650"/>
      <c r="R257" s="1603"/>
      <c r="S257" s="1603"/>
      <c r="T257" s="1603"/>
      <c r="U257" s="1603"/>
      <c r="V257" s="1603"/>
      <c r="W257" s="1603"/>
      <c r="X257" s="1603"/>
      <c r="Y257" s="1678"/>
      <c r="Z257" s="1678"/>
      <c r="AA257" s="1678"/>
      <c r="AB257" s="3241"/>
      <c r="AC257" s="3241"/>
    </row>
    <row r="258" spans="1:41" s="1674" customFormat="1" ht="15" customHeight="1" x14ac:dyDescent="0.25">
      <c r="A258" s="1585"/>
      <c r="B258" s="1586"/>
      <c r="C258" s="1587" t="s">
        <v>428</v>
      </c>
      <c r="D258" s="1585"/>
      <c r="E258" s="1540"/>
      <c r="F258" s="1540"/>
      <c r="G258" s="1540"/>
      <c r="H258" s="1601" t="s">
        <v>515</v>
      </c>
      <c r="I258" s="1601"/>
      <c r="J258" s="1602"/>
      <c r="K258" s="1602"/>
      <c r="L258" s="1602"/>
      <c r="M258" s="1602"/>
      <c r="N258" s="1602"/>
      <c r="O258" s="1602"/>
      <c r="P258" s="1602"/>
      <c r="Q258" s="1650"/>
      <c r="R258" s="1603"/>
      <c r="S258" s="1603"/>
      <c r="T258" s="1603"/>
      <c r="U258" s="1603"/>
      <c r="V258" s="1603"/>
      <c r="W258" s="1603"/>
      <c r="X258" s="1603"/>
      <c r="Y258" s="1678"/>
      <c r="Z258" s="1678"/>
      <c r="AA258" s="1678"/>
      <c r="AB258" s="3241"/>
      <c r="AC258" s="3241"/>
    </row>
    <row r="259" spans="1:41" s="1674" customFormat="1" ht="15" customHeight="1" x14ac:dyDescent="0.25">
      <c r="A259" s="1585"/>
      <c r="B259" s="1586"/>
      <c r="C259" s="1587" t="s">
        <v>427</v>
      </c>
      <c r="D259" s="1585"/>
      <c r="E259" s="1540"/>
      <c r="F259" s="1540"/>
      <c r="G259" s="1540"/>
      <c r="H259" s="1601" t="s">
        <v>516</v>
      </c>
      <c r="I259" s="1601"/>
      <c r="J259" s="1602"/>
      <c r="K259" s="1602"/>
      <c r="L259" s="1602"/>
      <c r="M259" s="1602"/>
      <c r="N259" s="1602"/>
      <c r="O259" s="1602"/>
      <c r="P259" s="1602"/>
      <c r="Q259" s="1594">
        <f>P259-SUM(R259:X259)</f>
        <v>0</v>
      </c>
      <c r="R259" s="1603"/>
      <c r="S259" s="1603"/>
      <c r="T259" s="1603"/>
      <c r="U259" s="1603"/>
      <c r="V259" s="1603"/>
      <c r="W259" s="1603"/>
      <c r="X259" s="1603"/>
      <c r="Y259" s="1678"/>
      <c r="Z259" s="1678"/>
      <c r="AA259" s="1678"/>
      <c r="AB259" s="3241"/>
      <c r="AC259" s="3241"/>
    </row>
    <row r="260" spans="1:41" s="1674" customFormat="1" ht="15" customHeight="1" x14ac:dyDescent="0.25">
      <c r="A260" s="1585"/>
      <c r="B260" s="1586"/>
      <c r="C260" s="1587"/>
      <c r="D260" s="1585"/>
      <c r="E260" s="1540"/>
      <c r="F260" s="1540"/>
      <c r="G260" s="1540"/>
      <c r="H260" s="1601"/>
      <c r="I260" s="1601"/>
      <c r="J260" s="1602"/>
      <c r="K260" s="1602"/>
      <c r="L260" s="1602"/>
      <c r="M260" s="1602"/>
      <c r="N260" s="1602"/>
      <c r="O260" s="1602"/>
      <c r="P260" s="1602"/>
      <c r="Q260" s="1650"/>
      <c r="R260" s="1603"/>
      <c r="S260" s="1603"/>
      <c r="T260" s="1603"/>
      <c r="U260" s="1603"/>
      <c r="V260" s="1603"/>
      <c r="W260" s="1603"/>
      <c r="X260" s="1603"/>
      <c r="Y260" s="1678"/>
      <c r="Z260" s="1678"/>
      <c r="AA260" s="1678"/>
      <c r="AB260" s="3241"/>
      <c r="AC260" s="3241"/>
    </row>
    <row r="261" spans="1:41" s="1674" customFormat="1" ht="15" customHeight="1" x14ac:dyDescent="0.25">
      <c r="A261" s="1585"/>
      <c r="B261" s="1586"/>
      <c r="C261" s="1587" t="s">
        <v>428</v>
      </c>
      <c r="D261" s="1585"/>
      <c r="E261" s="1540"/>
      <c r="F261" s="1540"/>
      <c r="G261" s="1540" t="s">
        <v>1271</v>
      </c>
      <c r="H261" s="1601"/>
      <c r="I261" s="1601"/>
      <c r="J261" s="1602"/>
      <c r="K261" s="1602"/>
      <c r="L261" s="1602"/>
      <c r="M261" s="1602"/>
      <c r="N261" s="1602"/>
      <c r="O261" s="1602"/>
      <c r="P261" s="1602"/>
      <c r="Q261" s="1650"/>
      <c r="R261" s="1603"/>
      <c r="S261" s="1603"/>
      <c r="T261" s="1603"/>
      <c r="U261" s="1603"/>
      <c r="V261" s="1603"/>
      <c r="W261" s="1603"/>
      <c r="X261" s="1603"/>
      <c r="Y261" s="1678"/>
      <c r="Z261" s="1678"/>
      <c r="AA261" s="1678"/>
      <c r="AB261" s="3241"/>
      <c r="AC261" s="3241"/>
    </row>
    <row r="262" spans="1:41" s="1674" customFormat="1" ht="15" customHeight="1" x14ac:dyDescent="0.25">
      <c r="A262" s="1585"/>
      <c r="B262" s="1586"/>
      <c r="C262" s="1587" t="s">
        <v>428</v>
      </c>
      <c r="D262" s="1585"/>
      <c r="E262" s="1540"/>
      <c r="F262" s="1540"/>
      <c r="G262" s="1540" t="s">
        <v>736</v>
      </c>
      <c r="H262" s="1601"/>
      <c r="I262" s="1601"/>
      <c r="J262" s="1602"/>
      <c r="K262" s="1602"/>
      <c r="L262" s="1602"/>
      <c r="M262" s="1602"/>
      <c r="N262" s="1602"/>
      <c r="O262" s="1602"/>
      <c r="P262" s="1602"/>
      <c r="Q262" s="1650"/>
      <c r="R262" s="1603"/>
      <c r="S262" s="1603"/>
      <c r="T262" s="1603"/>
      <c r="U262" s="1603"/>
      <c r="V262" s="1603"/>
      <c r="W262" s="1603"/>
      <c r="X262" s="1603"/>
      <c r="Y262" s="1678"/>
      <c r="Z262" s="1678"/>
      <c r="AA262" s="1678"/>
      <c r="AB262" s="3241"/>
      <c r="AC262" s="3241"/>
    </row>
    <row r="263" spans="1:41" s="1674" customFormat="1" ht="15" customHeight="1" x14ac:dyDescent="0.25">
      <c r="A263" s="1585"/>
      <c r="B263" s="1586"/>
      <c r="C263" s="1587"/>
      <c r="D263" s="1585"/>
      <c r="E263" s="1540"/>
      <c r="F263" s="1540"/>
      <c r="G263" s="1540"/>
      <c r="H263" s="1601"/>
      <c r="I263" s="1601"/>
      <c r="J263" s="1602"/>
      <c r="K263" s="1602"/>
      <c r="L263" s="1602"/>
      <c r="M263" s="1602"/>
      <c r="N263" s="1602"/>
      <c r="O263" s="1602"/>
      <c r="P263" s="1602"/>
      <c r="Q263" s="1650"/>
      <c r="R263" s="1603"/>
      <c r="S263" s="1603"/>
      <c r="T263" s="1603"/>
      <c r="U263" s="1603"/>
      <c r="V263" s="1603"/>
      <c r="W263" s="1603"/>
      <c r="X263" s="1603"/>
      <c r="Y263" s="1678"/>
      <c r="Z263" s="1678"/>
      <c r="AA263" s="1678"/>
      <c r="AB263" s="3241"/>
      <c r="AC263" s="3241"/>
    </row>
    <row r="264" spans="1:41" s="1674" customFormat="1" ht="15" customHeight="1" x14ac:dyDescent="0.25">
      <c r="A264" s="1585"/>
      <c r="B264" s="1586"/>
      <c r="C264" s="1587"/>
      <c r="D264" s="1585"/>
      <c r="E264" s="1540" t="s">
        <v>715</v>
      </c>
      <c r="F264" s="1540" t="s">
        <v>482</v>
      </c>
      <c r="G264" s="1540"/>
      <c r="H264" s="1540"/>
      <c r="I264" s="1540"/>
      <c r="J264" s="1586"/>
      <c r="K264" s="1586" t="s">
        <v>1935</v>
      </c>
      <c r="L264" s="1586">
        <f>L266+L267+L268+L269+L270+L271+L272+L274</f>
        <v>0</v>
      </c>
      <c r="M264" s="1586">
        <f>M266+M267+M268+M269+M270+M271+M272+M274</f>
        <v>0</v>
      </c>
      <c r="N264" s="1586">
        <f>N266+N267+N268+N269+N270+N271+N272+N274</f>
        <v>0</v>
      </c>
      <c r="O264" s="1586">
        <f>O266+O267+O268+O269+O270+O271+O272+O274</f>
        <v>0</v>
      </c>
      <c r="P264" s="1586">
        <f>P266+P267+P268+P269+P270+P271+P272+P274</f>
        <v>0</v>
      </c>
      <c r="Q264" s="1650"/>
      <c r="R264" s="1587">
        <f t="shared" ref="R264:X264" si="53">R266+R267+R268+R269+R270+R271+R272+R274</f>
        <v>0</v>
      </c>
      <c r="S264" s="1736">
        <f t="shared" si="53"/>
        <v>0</v>
      </c>
      <c r="T264" s="1736">
        <f t="shared" si="53"/>
        <v>0</v>
      </c>
      <c r="U264" s="1736">
        <f t="shared" si="53"/>
        <v>0</v>
      </c>
      <c r="V264" s="1736">
        <f t="shared" si="53"/>
        <v>0</v>
      </c>
      <c r="W264" s="1736">
        <f t="shared" si="53"/>
        <v>0</v>
      </c>
      <c r="X264" s="1736">
        <f t="shared" si="53"/>
        <v>0</v>
      </c>
      <c r="Y264" s="1678"/>
      <c r="Z264" s="1678"/>
      <c r="AA264" s="1678"/>
      <c r="AB264" s="3241"/>
      <c r="AC264" s="3241"/>
    </row>
    <row r="265" spans="1:41" s="1674" customFormat="1" ht="15" customHeight="1" x14ac:dyDescent="0.25">
      <c r="A265" s="1585"/>
      <c r="B265" s="1586"/>
      <c r="C265" s="1587"/>
      <c r="D265" s="1585"/>
      <c r="E265" s="1540"/>
      <c r="F265" s="1540"/>
      <c r="G265" s="1540"/>
      <c r="H265" s="1540"/>
      <c r="I265" s="1540"/>
      <c r="J265" s="1586"/>
      <c r="K265" s="1586"/>
      <c r="L265" s="1586"/>
      <c r="M265" s="1586"/>
      <c r="N265" s="1586"/>
      <c r="O265" s="1586"/>
      <c r="P265" s="1586"/>
      <c r="Q265" s="1650"/>
      <c r="R265" s="1587"/>
      <c r="S265" s="1587"/>
      <c r="T265" s="1587"/>
      <c r="U265" s="1587"/>
      <c r="V265" s="1587"/>
      <c r="W265" s="1587"/>
      <c r="X265" s="1587"/>
      <c r="Y265" s="1678"/>
      <c r="Z265" s="1678"/>
      <c r="AA265" s="1678"/>
      <c r="AB265" s="3241"/>
      <c r="AC265" s="3241"/>
    </row>
    <row r="266" spans="1:41" s="1674" customFormat="1" ht="15" customHeight="1" x14ac:dyDescent="0.25">
      <c r="A266" s="1585"/>
      <c r="B266" s="1586"/>
      <c r="C266" s="1606" t="s">
        <v>428</v>
      </c>
      <c r="D266" s="1542"/>
      <c r="E266" s="1542"/>
      <c r="F266" s="1542"/>
      <c r="G266" s="1542" t="s">
        <v>793</v>
      </c>
      <c r="H266" s="1542"/>
      <c r="I266" s="1542"/>
      <c r="J266" s="1586"/>
      <c r="K266" s="1586"/>
      <c r="L266" s="1586"/>
      <c r="M266" s="1586"/>
      <c r="N266" s="1586"/>
      <c r="O266" s="1586"/>
      <c r="P266" s="1586"/>
      <c r="Q266" s="1589"/>
      <c r="R266" s="1587"/>
      <c r="S266" s="1736"/>
      <c r="T266" s="1736"/>
      <c r="U266" s="1736"/>
      <c r="V266" s="1736"/>
      <c r="W266" s="1736"/>
      <c r="X266" s="1736"/>
      <c r="Y266" s="1678"/>
      <c r="Z266" s="1678"/>
      <c r="AA266" s="1678"/>
      <c r="AB266" s="3241"/>
      <c r="AC266" s="3241"/>
      <c r="AD266" s="3241"/>
      <c r="AE266" s="3241"/>
      <c r="AF266" s="3241"/>
      <c r="AG266" s="3241"/>
      <c r="AH266" s="3241"/>
      <c r="AI266" s="3241"/>
      <c r="AJ266" s="3241"/>
      <c r="AK266" s="3241"/>
      <c r="AL266" s="3241"/>
      <c r="AM266" s="3241"/>
      <c r="AN266" s="3241"/>
      <c r="AO266" s="3241"/>
    </row>
    <row r="267" spans="1:41" s="1674" customFormat="1" ht="15" customHeight="1" x14ac:dyDescent="0.25">
      <c r="A267" s="1585"/>
      <c r="B267" s="1586"/>
      <c r="C267" s="1606" t="s">
        <v>428</v>
      </c>
      <c r="D267" s="1542"/>
      <c r="E267" s="1542"/>
      <c r="F267" s="1542"/>
      <c r="G267" s="1542" t="s">
        <v>794</v>
      </c>
      <c r="H267" s="1543"/>
      <c r="I267" s="1543"/>
      <c r="J267" s="1602"/>
      <c r="K267" s="1602"/>
      <c r="L267" s="1602"/>
      <c r="M267" s="1602"/>
      <c r="N267" s="1602"/>
      <c r="O267" s="1602"/>
      <c r="P267" s="1602"/>
      <c r="Q267" s="1589"/>
      <c r="R267" s="1603"/>
      <c r="S267" s="1737"/>
      <c r="T267" s="1737"/>
      <c r="U267" s="1737"/>
      <c r="V267" s="1737"/>
      <c r="W267" s="1737"/>
      <c r="X267" s="1737"/>
      <c r="Y267" s="1678"/>
      <c r="Z267" s="1678"/>
      <c r="AA267" s="1678"/>
      <c r="AB267" s="3241"/>
      <c r="AC267" s="3241"/>
      <c r="AD267" s="3241"/>
      <c r="AE267" s="3241"/>
      <c r="AF267" s="3241"/>
      <c r="AG267" s="3241"/>
      <c r="AH267" s="3241"/>
      <c r="AI267" s="3241"/>
      <c r="AJ267" s="3241"/>
      <c r="AK267" s="3241"/>
      <c r="AL267" s="3241"/>
      <c r="AM267" s="3241"/>
      <c r="AN267" s="3241"/>
      <c r="AO267" s="3241"/>
    </row>
    <row r="268" spans="1:41" s="1674" customFormat="1" ht="15" customHeight="1" x14ac:dyDescent="0.25">
      <c r="A268" s="1585"/>
      <c r="B268" s="1586"/>
      <c r="C268" s="1606" t="s">
        <v>795</v>
      </c>
      <c r="D268" s="1542"/>
      <c r="E268" s="1542"/>
      <c r="F268" s="1542"/>
      <c r="G268" s="1542" t="s">
        <v>796</v>
      </c>
      <c r="H268" s="1543"/>
      <c r="I268" s="1543"/>
      <c r="J268" s="1602"/>
      <c r="K268" s="1602"/>
      <c r="L268" s="1602"/>
      <c r="M268" s="1602"/>
      <c r="N268" s="1602"/>
      <c r="O268" s="1602"/>
      <c r="P268" s="1602"/>
      <c r="Q268" s="1589"/>
      <c r="R268" s="1603"/>
      <c r="S268" s="1737"/>
      <c r="T268" s="1737"/>
      <c r="U268" s="1737"/>
      <c r="V268" s="1737"/>
      <c r="W268" s="1737"/>
      <c r="X268" s="1737"/>
      <c r="Y268" s="1678"/>
      <c r="Z268" s="1678"/>
      <c r="AA268" s="1678"/>
      <c r="AB268" s="3241"/>
      <c r="AC268" s="3241"/>
      <c r="AD268" s="3241"/>
      <c r="AE268" s="3241"/>
      <c r="AF268" s="3241"/>
      <c r="AG268" s="3241"/>
      <c r="AH268" s="3241"/>
      <c r="AI268" s="3241"/>
      <c r="AJ268" s="3241"/>
      <c r="AK268" s="3241"/>
      <c r="AL268" s="3241"/>
      <c r="AM268" s="3241"/>
      <c r="AN268" s="3241"/>
      <c r="AO268" s="3241"/>
    </row>
    <row r="269" spans="1:41" s="1674" customFormat="1" ht="15" customHeight="1" x14ac:dyDescent="0.25">
      <c r="A269" s="1585"/>
      <c r="B269" s="1586"/>
      <c r="C269" s="1606" t="s">
        <v>428</v>
      </c>
      <c r="D269" s="1542"/>
      <c r="E269" s="1542"/>
      <c r="F269" s="1542"/>
      <c r="G269" s="1542" t="s">
        <v>1275</v>
      </c>
      <c r="H269" s="1542"/>
      <c r="I269" s="1542"/>
      <c r="J269" s="1586"/>
      <c r="K269" s="1586"/>
      <c r="L269" s="1586"/>
      <c r="M269" s="1586"/>
      <c r="N269" s="1586"/>
      <c r="O269" s="1586"/>
      <c r="P269" s="1586"/>
      <c r="Q269" s="1589"/>
      <c r="R269" s="1587"/>
      <c r="S269" s="1736"/>
      <c r="T269" s="1736"/>
      <c r="U269" s="1736"/>
      <c r="V269" s="1736"/>
      <c r="W269" s="1736"/>
      <c r="X269" s="1736"/>
      <c r="Y269" s="1678"/>
      <c r="Z269" s="1678"/>
      <c r="AA269" s="1678"/>
      <c r="AB269" s="3241"/>
      <c r="AC269" s="3241"/>
      <c r="AD269" s="3241"/>
      <c r="AE269" s="3241"/>
      <c r="AF269" s="3241"/>
      <c r="AG269" s="3241"/>
      <c r="AH269" s="3241"/>
      <c r="AI269" s="3241"/>
      <c r="AJ269" s="3241"/>
      <c r="AK269" s="3241"/>
      <c r="AL269" s="3241"/>
      <c r="AM269" s="3241"/>
      <c r="AN269" s="3241"/>
      <c r="AO269" s="3241"/>
    </row>
    <row r="270" spans="1:41" s="1674" customFormat="1" ht="15" customHeight="1" x14ac:dyDescent="0.25">
      <c r="A270" s="1585"/>
      <c r="B270" s="1586"/>
      <c r="C270" s="1606" t="s">
        <v>428</v>
      </c>
      <c r="D270" s="1542"/>
      <c r="E270" s="1542"/>
      <c r="F270" s="1542"/>
      <c r="G270" s="1542" t="s">
        <v>797</v>
      </c>
      <c r="H270" s="1542"/>
      <c r="I270" s="1542"/>
      <c r="J270" s="1586"/>
      <c r="K270" s="1586"/>
      <c r="L270" s="1586"/>
      <c r="M270" s="1586"/>
      <c r="N270" s="1586"/>
      <c r="O270" s="1586"/>
      <c r="P270" s="1586"/>
      <c r="Q270" s="1589"/>
      <c r="R270" s="1587"/>
      <c r="S270" s="1736"/>
      <c r="T270" s="1736"/>
      <c r="U270" s="1736"/>
      <c r="V270" s="1736"/>
      <c r="W270" s="1736"/>
      <c r="X270" s="1736"/>
      <c r="Y270" s="1678"/>
      <c r="Z270" s="1678"/>
      <c r="AA270" s="1678"/>
      <c r="AB270" s="3241"/>
      <c r="AC270" s="3241"/>
      <c r="AD270" s="3241"/>
      <c r="AE270" s="3241"/>
      <c r="AF270" s="3241"/>
      <c r="AG270" s="3241"/>
      <c r="AH270" s="3241"/>
      <c r="AI270" s="3241"/>
      <c r="AJ270" s="3241"/>
      <c r="AK270" s="3241"/>
      <c r="AL270" s="3241"/>
      <c r="AM270" s="3241"/>
      <c r="AN270" s="3241"/>
      <c r="AO270" s="3241"/>
    </row>
    <row r="271" spans="1:41" s="1674" customFormat="1" ht="15" customHeight="1" x14ac:dyDescent="0.25">
      <c r="A271" s="1585"/>
      <c r="B271" s="1586"/>
      <c r="C271" s="1606" t="s">
        <v>428</v>
      </c>
      <c r="D271" s="1542"/>
      <c r="E271" s="1542"/>
      <c r="F271" s="1542"/>
      <c r="G271" s="1542" t="s">
        <v>798</v>
      </c>
      <c r="H271" s="1542"/>
      <c r="I271" s="1542"/>
      <c r="J271" s="1586"/>
      <c r="K271" s="1586"/>
      <c r="L271" s="1586"/>
      <c r="M271" s="1586"/>
      <c r="N271" s="1586"/>
      <c r="O271" s="1586"/>
      <c r="P271" s="1586"/>
      <c r="Q271" s="1589"/>
      <c r="R271" s="1587"/>
      <c r="S271" s="1736"/>
      <c r="T271" s="1736"/>
      <c r="U271" s="1736"/>
      <c r="V271" s="1736"/>
      <c r="W271" s="1736"/>
      <c r="X271" s="1736"/>
      <c r="Y271" s="1678"/>
      <c r="Z271" s="1678"/>
      <c r="AA271" s="1678"/>
      <c r="AB271" s="3241"/>
      <c r="AC271" s="3241"/>
      <c r="AD271" s="3241"/>
      <c r="AE271" s="3241"/>
      <c r="AF271" s="3241"/>
      <c r="AG271" s="3241"/>
      <c r="AH271" s="3241"/>
      <c r="AI271" s="3241"/>
      <c r="AJ271" s="3241"/>
      <c r="AK271" s="3241"/>
      <c r="AL271" s="3241"/>
      <c r="AM271" s="3241"/>
      <c r="AN271" s="3241"/>
      <c r="AO271" s="3241"/>
    </row>
    <row r="272" spans="1:41" s="1674" customFormat="1" ht="15" customHeight="1" x14ac:dyDescent="0.25">
      <c r="A272" s="1585"/>
      <c r="B272" s="1586"/>
      <c r="C272" s="1606" t="s">
        <v>428</v>
      </c>
      <c r="D272" s="1542"/>
      <c r="E272" s="1542"/>
      <c r="F272" s="1542"/>
      <c r="G272" s="1542" t="s">
        <v>799</v>
      </c>
      <c r="H272" s="1542"/>
      <c r="I272" s="1542"/>
      <c r="J272" s="1586"/>
      <c r="K272" s="1586"/>
      <c r="L272" s="1586"/>
      <c r="M272" s="1586"/>
      <c r="N272" s="1586"/>
      <c r="O272" s="1586"/>
      <c r="P272" s="1586"/>
      <c r="Q272" s="1589"/>
      <c r="R272" s="1587"/>
      <c r="S272" s="1736"/>
      <c r="T272" s="1736"/>
      <c r="U272" s="1736"/>
      <c r="V272" s="1736"/>
      <c r="W272" s="1736"/>
      <c r="X272" s="1736"/>
      <c r="Y272" s="1678"/>
      <c r="Z272" s="1678"/>
      <c r="AA272" s="1678"/>
      <c r="AB272" s="3241"/>
      <c r="AC272" s="3241"/>
      <c r="AD272" s="3241"/>
      <c r="AE272" s="3241"/>
      <c r="AF272" s="3241"/>
      <c r="AG272" s="3241"/>
      <c r="AH272" s="3241"/>
      <c r="AI272" s="3241"/>
      <c r="AJ272" s="3241"/>
      <c r="AK272" s="3241"/>
      <c r="AL272" s="3241"/>
      <c r="AM272" s="3241"/>
      <c r="AN272" s="3241"/>
      <c r="AO272" s="3241"/>
    </row>
    <row r="273" spans="1:29" s="1674" customFormat="1" ht="15" customHeight="1" x14ac:dyDescent="0.25">
      <c r="A273" s="1585"/>
      <c r="B273" s="1586"/>
      <c r="C273" s="1587"/>
      <c r="D273" s="1585"/>
      <c r="E273" s="1540"/>
      <c r="F273" s="1540"/>
      <c r="G273" s="1601"/>
      <c r="H273" s="1601"/>
      <c r="I273" s="1601"/>
      <c r="J273" s="1602"/>
      <c r="K273" s="1602"/>
      <c r="L273" s="1602"/>
      <c r="M273" s="1602"/>
      <c r="N273" s="1602"/>
      <c r="O273" s="1602"/>
      <c r="P273" s="1602"/>
      <c r="Q273" s="1594">
        <f>P273-SUM(R273:X273)</f>
        <v>0</v>
      </c>
      <c r="R273" s="1603"/>
      <c r="S273" s="1603"/>
      <c r="T273" s="1603"/>
      <c r="U273" s="1603"/>
      <c r="V273" s="1603"/>
      <c r="W273" s="1603"/>
      <c r="X273" s="1603"/>
      <c r="Y273" s="1678"/>
      <c r="Z273" s="1678"/>
      <c r="AA273" s="1678"/>
      <c r="AB273" s="3241"/>
      <c r="AC273" s="3241"/>
    </row>
    <row r="274" spans="1:29" s="1674" customFormat="1" ht="15" customHeight="1" x14ac:dyDescent="0.25">
      <c r="A274" s="1585"/>
      <c r="B274" s="1586"/>
      <c r="C274" s="1587" t="s">
        <v>428</v>
      </c>
      <c r="D274" s="1585"/>
      <c r="E274" s="1540"/>
      <c r="F274" s="1540"/>
      <c r="G274" s="1540" t="s">
        <v>1271</v>
      </c>
      <c r="H274" s="1601"/>
      <c r="I274" s="1540"/>
      <c r="J274" s="1586"/>
      <c r="K274" s="1586"/>
      <c r="L274" s="1586"/>
      <c r="M274" s="1586"/>
      <c r="N274" s="1586"/>
      <c r="O274" s="1586"/>
      <c r="P274" s="1586"/>
      <c r="Q274" s="1650"/>
      <c r="R274" s="1587"/>
      <c r="S274" s="1587"/>
      <c r="T274" s="1587"/>
      <c r="U274" s="1587"/>
      <c r="V274" s="1587"/>
      <c r="W274" s="1587"/>
      <c r="X274" s="1587"/>
      <c r="Y274" s="1678"/>
      <c r="Z274" s="1678"/>
      <c r="AA274" s="1678"/>
      <c r="AB274" s="3241"/>
      <c r="AC274" s="3241"/>
    </row>
    <row r="275" spans="1:29" s="1674" customFormat="1" ht="15" customHeight="1" x14ac:dyDescent="0.25">
      <c r="A275" s="1585"/>
      <c r="B275" s="1586"/>
      <c r="C275" s="1587"/>
      <c r="D275" s="1585"/>
      <c r="E275" s="1540"/>
      <c r="F275" s="1540"/>
      <c r="G275" s="1601"/>
      <c r="H275" s="1601"/>
      <c r="I275" s="1601"/>
      <c r="J275" s="1602"/>
      <c r="K275" s="1602"/>
      <c r="L275" s="1602"/>
      <c r="M275" s="1602"/>
      <c r="N275" s="1602"/>
      <c r="O275" s="1602"/>
      <c r="P275" s="1602"/>
      <c r="Q275" s="1650"/>
      <c r="R275" s="1603"/>
      <c r="S275" s="1603"/>
      <c r="T275" s="1603"/>
      <c r="U275" s="1603"/>
      <c r="V275" s="1603"/>
      <c r="W275" s="1603"/>
      <c r="X275" s="1603"/>
      <c r="Y275" s="1678"/>
      <c r="Z275" s="1678"/>
      <c r="AA275" s="1678"/>
      <c r="AB275" s="3241"/>
      <c r="AC275" s="3241"/>
    </row>
    <row r="276" spans="1:29" s="1674" customFormat="1" ht="15" customHeight="1" x14ac:dyDescent="0.25">
      <c r="A276" s="1585"/>
      <c r="B276" s="1586"/>
      <c r="C276" s="1587"/>
      <c r="D276" s="1585"/>
      <c r="E276" s="1540" t="s">
        <v>717</v>
      </c>
      <c r="F276" s="1540" t="s">
        <v>483</v>
      </c>
      <c r="G276" s="1540"/>
      <c r="H276" s="1540"/>
      <c r="I276" s="1540"/>
      <c r="J276" s="1586"/>
      <c r="K276" s="1586"/>
      <c r="L276" s="1586">
        <f>L278+L279</f>
        <v>0</v>
      </c>
      <c r="M276" s="1586">
        <f>M278+M279</f>
        <v>0</v>
      </c>
      <c r="N276" s="1586">
        <f>N278+N279</f>
        <v>0</v>
      </c>
      <c r="O276" s="1586">
        <f>O278+O279</f>
        <v>0</v>
      </c>
      <c r="P276" s="1586">
        <f>P278+P279</f>
        <v>0</v>
      </c>
      <c r="Q276" s="1650"/>
      <c r="R276" s="1587">
        <f t="shared" ref="R276:X276" si="54">R278+R279</f>
        <v>0</v>
      </c>
      <c r="S276" s="1587">
        <f t="shared" si="54"/>
        <v>0</v>
      </c>
      <c r="T276" s="1587">
        <f t="shared" si="54"/>
        <v>0</v>
      </c>
      <c r="U276" s="1587">
        <f t="shared" si="54"/>
        <v>0</v>
      </c>
      <c r="V276" s="1587">
        <f t="shared" si="54"/>
        <v>0</v>
      </c>
      <c r="W276" s="1587">
        <f t="shared" si="54"/>
        <v>0</v>
      </c>
      <c r="X276" s="1587">
        <f t="shared" si="54"/>
        <v>0</v>
      </c>
      <c r="Y276" s="1678"/>
      <c r="Z276" s="1678"/>
      <c r="AA276" s="1678"/>
      <c r="AB276" s="3241"/>
      <c r="AC276" s="3241"/>
    </row>
    <row r="277" spans="1:29" s="1674" customFormat="1" ht="15" customHeight="1" x14ac:dyDescent="0.25">
      <c r="A277" s="1585"/>
      <c r="B277" s="1586"/>
      <c r="C277" s="1587"/>
      <c r="D277" s="1585"/>
      <c r="E277" s="1540"/>
      <c r="F277" s="1540"/>
      <c r="G277" s="1540"/>
      <c r="H277" s="1540"/>
      <c r="I277" s="1540"/>
      <c r="J277" s="1586"/>
      <c r="K277" s="1586"/>
      <c r="L277" s="1586"/>
      <c r="M277" s="1586"/>
      <c r="N277" s="1586"/>
      <c r="O277" s="1586"/>
      <c r="P277" s="1586"/>
      <c r="Q277" s="1650"/>
      <c r="R277" s="1587"/>
      <c r="S277" s="1587"/>
      <c r="T277" s="1587"/>
      <c r="U277" s="1587"/>
      <c r="V277" s="1587"/>
      <c r="W277" s="1587"/>
      <c r="X277" s="1587"/>
      <c r="Y277" s="1678"/>
      <c r="Z277" s="1678"/>
      <c r="AA277" s="1678"/>
      <c r="AB277" s="3241"/>
      <c r="AC277" s="3241"/>
    </row>
    <row r="278" spans="1:29" s="1674" customFormat="1" ht="15" customHeight="1" x14ac:dyDescent="0.25">
      <c r="A278" s="1585"/>
      <c r="B278" s="1586"/>
      <c r="C278" s="1587" t="s">
        <v>428</v>
      </c>
      <c r="D278" s="1585"/>
      <c r="E278" s="1540"/>
      <c r="F278" s="1540"/>
      <c r="G278" s="1601" t="s">
        <v>1471</v>
      </c>
      <c r="H278" s="1601"/>
      <c r="I278" s="1601"/>
      <c r="J278" s="1602"/>
      <c r="K278" s="1586" t="s">
        <v>68</v>
      </c>
      <c r="L278" s="1602"/>
      <c r="M278" s="1602"/>
      <c r="N278" s="1602"/>
      <c r="O278" s="1602"/>
      <c r="P278" s="1602"/>
      <c r="Q278" s="1594">
        <f>P278-SUM(R278:X278)</f>
        <v>0</v>
      </c>
      <c r="R278" s="1603"/>
      <c r="S278" s="1603"/>
      <c r="T278" s="1603"/>
      <c r="U278" s="1603"/>
      <c r="V278" s="1603"/>
      <c r="W278" s="1603"/>
      <c r="X278" s="1603"/>
      <c r="Y278" s="1678"/>
      <c r="Z278" s="1678"/>
      <c r="AA278" s="1678"/>
      <c r="AB278" s="3241"/>
      <c r="AC278" s="3241"/>
    </row>
    <row r="279" spans="1:29" s="1674" customFormat="1" ht="15" customHeight="1" x14ac:dyDescent="0.25">
      <c r="A279" s="1585"/>
      <c r="B279" s="1586"/>
      <c r="C279" s="1587" t="s">
        <v>428</v>
      </c>
      <c r="D279" s="1607"/>
      <c r="E279" s="1601"/>
      <c r="F279" s="1601"/>
      <c r="G279" s="1601" t="s">
        <v>1271</v>
      </c>
      <c r="H279" s="1601"/>
      <c r="I279" s="1601"/>
      <c r="J279" s="1602"/>
      <c r="K279" s="1602"/>
      <c r="L279" s="1602"/>
      <c r="M279" s="1602"/>
      <c r="N279" s="1602"/>
      <c r="O279" s="1602"/>
      <c r="P279" s="1602"/>
      <c r="Q279" s="1650"/>
      <c r="R279" s="1603"/>
      <c r="S279" s="1603"/>
      <c r="T279" s="1603"/>
      <c r="U279" s="1603"/>
      <c r="V279" s="1603"/>
      <c r="W279" s="1603"/>
      <c r="X279" s="1603"/>
      <c r="Y279" s="1678"/>
      <c r="Z279" s="1678"/>
      <c r="AA279" s="1678"/>
      <c r="AB279" s="3241"/>
      <c r="AC279" s="3241"/>
    </row>
    <row r="280" spans="1:29" s="1674" customFormat="1" ht="15" customHeight="1" x14ac:dyDescent="0.25">
      <c r="A280" s="1585"/>
      <c r="B280" s="1586"/>
      <c r="C280" s="1587"/>
      <c r="D280" s="1585"/>
      <c r="E280" s="1540"/>
      <c r="F280" s="1540"/>
      <c r="G280" s="1540"/>
      <c r="H280" s="1601"/>
      <c r="I280" s="1601"/>
      <c r="J280" s="1602"/>
      <c r="K280" s="1602"/>
      <c r="L280" s="1602"/>
      <c r="M280" s="1602"/>
      <c r="N280" s="1602"/>
      <c r="O280" s="1602"/>
      <c r="P280" s="1602"/>
      <c r="Q280" s="1650"/>
      <c r="R280" s="1603"/>
      <c r="S280" s="1603"/>
      <c r="T280" s="1603"/>
      <c r="U280" s="1603"/>
      <c r="V280" s="1603"/>
      <c r="W280" s="1603"/>
      <c r="X280" s="1603"/>
      <c r="Y280" s="1678"/>
      <c r="Z280" s="1678"/>
      <c r="AA280" s="1678"/>
      <c r="AB280" s="3241"/>
      <c r="AC280" s="3241"/>
    </row>
    <row r="281" spans="1:29" s="1674" customFormat="1" ht="15" customHeight="1" x14ac:dyDescent="0.25">
      <c r="A281" s="1585"/>
      <c r="B281" s="1586"/>
      <c r="C281" s="1587"/>
      <c r="D281" s="1585"/>
      <c r="E281" s="1540" t="s">
        <v>718</v>
      </c>
      <c r="F281" s="1540" t="s">
        <v>484</v>
      </c>
      <c r="G281" s="1540"/>
      <c r="H281" s="1601"/>
      <c r="I281" s="1601"/>
      <c r="J281" s="1602"/>
      <c r="K281" s="1602"/>
      <c r="L281" s="1586">
        <f>L283+L285+L291</f>
        <v>0</v>
      </c>
      <c r="M281" s="1586">
        <f>M283+M285+M291</f>
        <v>0</v>
      </c>
      <c r="N281" s="1586">
        <f>N283+N285+N291</f>
        <v>0</v>
      </c>
      <c r="O281" s="1586">
        <f>O283+O285+O291</f>
        <v>0</v>
      </c>
      <c r="P281" s="1586">
        <f>P283+P285+P291</f>
        <v>0</v>
      </c>
      <c r="Q281" s="1650"/>
      <c r="R281" s="1587">
        <f t="shared" ref="R281:X281" si="55">R283+R285+R291</f>
        <v>0</v>
      </c>
      <c r="S281" s="1587">
        <f t="shared" si="55"/>
        <v>0</v>
      </c>
      <c r="T281" s="1587">
        <f t="shared" si="55"/>
        <v>0</v>
      </c>
      <c r="U281" s="1587">
        <f t="shared" si="55"/>
        <v>0</v>
      </c>
      <c r="V281" s="1587">
        <f t="shared" si="55"/>
        <v>0</v>
      </c>
      <c r="W281" s="1587">
        <f t="shared" si="55"/>
        <v>0</v>
      </c>
      <c r="X281" s="1587">
        <f t="shared" si="55"/>
        <v>0</v>
      </c>
      <c r="Y281" s="1678"/>
      <c r="Z281" s="1678"/>
      <c r="AA281" s="1678"/>
      <c r="AB281" s="3241"/>
      <c r="AC281" s="3241"/>
    </row>
    <row r="282" spans="1:29" s="1674" customFormat="1" ht="15" customHeight="1" x14ac:dyDescent="0.25">
      <c r="A282" s="1585"/>
      <c r="B282" s="1586"/>
      <c r="C282" s="1587"/>
      <c r="D282" s="1585"/>
      <c r="E282" s="1540"/>
      <c r="F282" s="1540"/>
      <c r="G282" s="1540"/>
      <c r="H282" s="1601"/>
      <c r="I282" s="1601"/>
      <c r="J282" s="1602"/>
      <c r="K282" s="1602"/>
      <c r="L282" s="1602"/>
      <c r="M282" s="1602"/>
      <c r="N282" s="1602"/>
      <c r="O282" s="1602"/>
      <c r="P282" s="1602"/>
      <c r="Q282" s="1594">
        <f>P282-SUM(R282:X282)</f>
        <v>0</v>
      </c>
      <c r="R282" s="1603"/>
      <c r="S282" s="1603"/>
      <c r="T282" s="1603"/>
      <c r="U282" s="1603"/>
      <c r="V282" s="1603"/>
      <c r="W282" s="1603"/>
      <c r="X282" s="1603"/>
      <c r="Y282" s="1678"/>
      <c r="Z282" s="1678"/>
      <c r="AA282" s="1678"/>
      <c r="AB282" s="3241"/>
      <c r="AC282" s="3241"/>
    </row>
    <row r="283" spans="1:29" s="1573" customFormat="1" ht="15" customHeight="1" x14ac:dyDescent="0.25">
      <c r="A283" s="1585"/>
      <c r="B283" s="1586"/>
      <c r="C283" s="1587" t="s">
        <v>428</v>
      </c>
      <c r="D283" s="1585"/>
      <c r="E283" s="1540"/>
      <c r="F283" s="1540" t="s">
        <v>719</v>
      </c>
      <c r="G283" s="1540" t="s">
        <v>485</v>
      </c>
      <c r="H283" s="1601"/>
      <c r="I283" s="1601"/>
      <c r="J283" s="1602"/>
      <c r="K283" s="1602"/>
      <c r="L283" s="1602"/>
      <c r="M283" s="1602"/>
      <c r="N283" s="1602"/>
      <c r="O283" s="1602"/>
      <c r="P283" s="1602"/>
      <c r="Q283" s="1650"/>
      <c r="R283" s="1603"/>
      <c r="S283" s="1603"/>
      <c r="T283" s="1603"/>
      <c r="U283" s="1603"/>
      <c r="V283" s="1603"/>
      <c r="W283" s="1603"/>
      <c r="X283" s="1603"/>
      <c r="Y283" s="1678"/>
      <c r="Z283" s="1678"/>
      <c r="AA283" s="1678"/>
      <c r="AB283" s="1678"/>
      <c r="AC283" s="1678"/>
    </row>
    <row r="284" spans="1:29" s="1573" customFormat="1" ht="15" customHeight="1" x14ac:dyDescent="0.25">
      <c r="A284" s="1585"/>
      <c r="B284" s="1586"/>
      <c r="C284" s="1587"/>
      <c r="D284" s="1585"/>
      <c r="E284" s="1540"/>
      <c r="F284" s="1540"/>
      <c r="G284" s="1540"/>
      <c r="H284" s="1601"/>
      <c r="I284" s="1601"/>
      <c r="J284" s="1602"/>
      <c r="K284" s="1602"/>
      <c r="L284" s="1602"/>
      <c r="M284" s="1602"/>
      <c r="N284" s="1602"/>
      <c r="O284" s="1602"/>
      <c r="P284" s="1602"/>
      <c r="Q284" s="1650"/>
      <c r="R284" s="1603"/>
      <c r="S284" s="1603"/>
      <c r="T284" s="1603"/>
      <c r="U284" s="1603"/>
      <c r="V284" s="1603"/>
      <c r="W284" s="1603"/>
      <c r="X284" s="1603"/>
      <c r="Y284" s="1678"/>
      <c r="Z284" s="1678"/>
      <c r="AA284" s="1678"/>
      <c r="AB284" s="1678"/>
      <c r="AC284" s="1678"/>
    </row>
    <row r="285" spans="1:29" s="1674" customFormat="1" ht="15" customHeight="1" x14ac:dyDescent="0.25">
      <c r="A285" s="1585"/>
      <c r="B285" s="1586"/>
      <c r="C285" s="1587"/>
      <c r="D285" s="1585"/>
      <c r="E285" s="1540"/>
      <c r="F285" s="1540" t="s">
        <v>720</v>
      </c>
      <c r="G285" s="1540" t="s">
        <v>486</v>
      </c>
      <c r="H285" s="1601"/>
      <c r="I285" s="1601"/>
      <c r="J285" s="1602"/>
      <c r="K285" s="1602"/>
      <c r="L285" s="1602">
        <f>L286+L287+L288+L289</f>
        <v>0</v>
      </c>
      <c r="M285" s="1602">
        <f>M286+M287+M288+M289</f>
        <v>0</v>
      </c>
      <c r="N285" s="1602">
        <f>N286+N287+N288+N289</f>
        <v>0</v>
      </c>
      <c r="O285" s="1602">
        <f>O286+O287+O288+O289</f>
        <v>0</v>
      </c>
      <c r="P285" s="1602">
        <f>P286+P287+P288+P289</f>
        <v>0</v>
      </c>
      <c r="Q285" s="1650"/>
      <c r="R285" s="1603">
        <f t="shared" ref="R285:X285" si="56">R286+R287+R288+R289</f>
        <v>0</v>
      </c>
      <c r="S285" s="1603">
        <f t="shared" si="56"/>
        <v>0</v>
      </c>
      <c r="T285" s="1603">
        <f t="shared" si="56"/>
        <v>0</v>
      </c>
      <c r="U285" s="1603">
        <f t="shared" si="56"/>
        <v>0</v>
      </c>
      <c r="V285" s="1603">
        <f t="shared" si="56"/>
        <v>0</v>
      </c>
      <c r="W285" s="1603">
        <f t="shared" si="56"/>
        <v>0</v>
      </c>
      <c r="X285" s="1603">
        <f t="shared" si="56"/>
        <v>0</v>
      </c>
      <c r="Y285" s="1678"/>
      <c r="Z285" s="1678"/>
      <c r="AA285" s="1678"/>
      <c r="AB285" s="3241"/>
      <c r="AC285" s="3241"/>
    </row>
    <row r="286" spans="1:29" s="1674" customFormat="1" ht="15" customHeight="1" x14ac:dyDescent="0.25">
      <c r="A286" s="1585"/>
      <c r="B286" s="1586"/>
      <c r="C286" s="1587" t="s">
        <v>428</v>
      </c>
      <c r="D286" s="1585"/>
      <c r="E286" s="1540"/>
      <c r="F286" s="1540"/>
      <c r="G286" s="1601" t="s">
        <v>487</v>
      </c>
      <c r="H286" s="1601"/>
      <c r="I286" s="1601"/>
      <c r="J286" s="1602"/>
      <c r="K286" s="1602"/>
      <c r="L286" s="1602"/>
      <c r="M286" s="1602"/>
      <c r="N286" s="1602"/>
      <c r="O286" s="1602"/>
      <c r="P286" s="1602"/>
      <c r="Q286" s="1650"/>
      <c r="R286" s="1603"/>
      <c r="S286" s="1603"/>
      <c r="T286" s="1603"/>
      <c r="U286" s="1603"/>
      <c r="V286" s="1603"/>
      <c r="W286" s="1603"/>
      <c r="X286" s="1603"/>
      <c r="Y286" s="1678"/>
      <c r="Z286" s="1678"/>
      <c r="AA286" s="1678"/>
      <c r="AB286" s="3241"/>
      <c r="AC286" s="3241"/>
    </row>
    <row r="287" spans="1:29" s="1674" customFormat="1" ht="15" customHeight="1" x14ac:dyDescent="0.25">
      <c r="A287" s="1585"/>
      <c r="B287" s="1586"/>
      <c r="C287" s="1587" t="s">
        <v>428</v>
      </c>
      <c r="D287" s="1585"/>
      <c r="E287" s="1540"/>
      <c r="F287" s="1540"/>
      <c r="G287" s="1601" t="s">
        <v>488</v>
      </c>
      <c r="H287" s="1601"/>
      <c r="I287" s="1601"/>
      <c r="J287" s="1602"/>
      <c r="K287" s="1602"/>
      <c r="L287" s="1602"/>
      <c r="M287" s="1602"/>
      <c r="N287" s="1602"/>
      <c r="O287" s="1602"/>
      <c r="P287" s="1602"/>
      <c r="Q287" s="1650"/>
      <c r="R287" s="1603"/>
      <c r="S287" s="1603"/>
      <c r="T287" s="1603"/>
      <c r="U287" s="1603"/>
      <c r="V287" s="1603"/>
      <c r="W287" s="1603"/>
      <c r="X287" s="1603"/>
      <c r="Y287" s="1678"/>
      <c r="Z287" s="1678"/>
      <c r="AA287" s="1678"/>
      <c r="AB287" s="3241"/>
      <c r="AC287" s="3241"/>
    </row>
    <row r="288" spans="1:29" s="1674" customFormat="1" ht="15" customHeight="1" x14ac:dyDescent="0.25">
      <c r="A288" s="1585"/>
      <c r="B288" s="1586"/>
      <c r="C288" s="1587" t="s">
        <v>428</v>
      </c>
      <c r="D288" s="1585"/>
      <c r="E288" s="1540"/>
      <c r="F288" s="1540"/>
      <c r="G288" s="1601" t="s">
        <v>489</v>
      </c>
      <c r="H288" s="1601"/>
      <c r="I288" s="1601"/>
      <c r="J288" s="1602"/>
      <c r="K288" s="1602"/>
      <c r="L288" s="1602"/>
      <c r="M288" s="1602"/>
      <c r="N288" s="1602"/>
      <c r="O288" s="1602"/>
      <c r="P288" s="1602"/>
      <c r="Q288" s="1650"/>
      <c r="R288" s="1603"/>
      <c r="S288" s="1603"/>
      <c r="T288" s="1603"/>
      <c r="U288" s="1603"/>
      <c r="V288" s="1603"/>
      <c r="W288" s="1603"/>
      <c r="X288" s="1603"/>
      <c r="Y288" s="1678"/>
      <c r="Z288" s="1678"/>
      <c r="AA288" s="1678"/>
      <c r="AB288" s="3241"/>
      <c r="AC288" s="3241"/>
    </row>
    <row r="289" spans="1:29" s="1674" customFormat="1" ht="15" customHeight="1" x14ac:dyDescent="0.25">
      <c r="A289" s="1585"/>
      <c r="B289" s="1586"/>
      <c r="C289" s="1587" t="s">
        <v>428</v>
      </c>
      <c r="D289" s="1585"/>
      <c r="E289" s="1540"/>
      <c r="F289" s="1540"/>
      <c r="G289" s="1601" t="s">
        <v>1274</v>
      </c>
      <c r="H289" s="1601"/>
      <c r="I289" s="1601"/>
      <c r="J289" s="1602"/>
      <c r="K289" s="1602"/>
      <c r="L289" s="1602"/>
      <c r="M289" s="1602"/>
      <c r="N289" s="1602"/>
      <c r="O289" s="1602"/>
      <c r="P289" s="1602"/>
      <c r="Q289" s="1650"/>
      <c r="R289" s="1603"/>
      <c r="S289" s="1603"/>
      <c r="T289" s="1603"/>
      <c r="U289" s="1603"/>
      <c r="V289" s="1603"/>
      <c r="W289" s="1603"/>
      <c r="X289" s="1603"/>
      <c r="Y289" s="1678"/>
      <c r="Z289" s="1678"/>
      <c r="AA289" s="1678"/>
      <c r="AB289" s="3241"/>
      <c r="AC289" s="3241"/>
    </row>
    <row r="290" spans="1:29" s="1674" customFormat="1" ht="15" customHeight="1" x14ac:dyDescent="0.25">
      <c r="A290" s="1585"/>
      <c r="B290" s="1586"/>
      <c r="C290" s="1587"/>
      <c r="D290" s="1585"/>
      <c r="E290" s="1540"/>
      <c r="F290" s="1540"/>
      <c r="G290" s="1601"/>
      <c r="H290" s="1601"/>
      <c r="I290" s="1601"/>
      <c r="J290" s="1602"/>
      <c r="K290" s="1602"/>
      <c r="L290" s="1602"/>
      <c r="M290" s="1602"/>
      <c r="N290" s="1602"/>
      <c r="O290" s="1602"/>
      <c r="P290" s="1602"/>
      <c r="Q290" s="1594">
        <f>P290-SUM(R290:X290)</f>
        <v>0</v>
      </c>
      <c r="R290" s="1603"/>
      <c r="S290" s="1603"/>
      <c r="T290" s="1603"/>
      <c r="U290" s="1603"/>
      <c r="V290" s="1603"/>
      <c r="W290" s="1603"/>
      <c r="X290" s="1603"/>
      <c r="Y290" s="1678"/>
      <c r="Z290" s="1678"/>
      <c r="AA290" s="1678"/>
      <c r="AB290" s="3241"/>
      <c r="AC290" s="3241"/>
    </row>
    <row r="291" spans="1:29" s="1674" customFormat="1" ht="15" customHeight="1" x14ac:dyDescent="0.25">
      <c r="A291" s="1585"/>
      <c r="B291" s="1586"/>
      <c r="C291" s="1587" t="s">
        <v>428</v>
      </c>
      <c r="D291" s="1585"/>
      <c r="E291" s="1540"/>
      <c r="F291" s="1540" t="s">
        <v>722</v>
      </c>
      <c r="G291" s="1540" t="s">
        <v>490</v>
      </c>
      <c r="H291" s="1601"/>
      <c r="I291" s="1601"/>
      <c r="J291" s="1602"/>
      <c r="K291" s="1602"/>
      <c r="L291" s="1602"/>
      <c r="M291" s="1602"/>
      <c r="N291" s="1602"/>
      <c r="O291" s="1602"/>
      <c r="P291" s="1602"/>
      <c r="Q291" s="1650"/>
      <c r="R291" s="1603"/>
      <c r="S291" s="1603"/>
      <c r="T291" s="1603"/>
      <c r="U291" s="1603"/>
      <c r="V291" s="1603"/>
      <c r="W291" s="1603"/>
      <c r="X291" s="1603"/>
      <c r="Y291" s="1678"/>
      <c r="Z291" s="1678"/>
      <c r="AA291" s="1678"/>
      <c r="AB291" s="3241"/>
      <c r="AC291" s="3241"/>
    </row>
    <row r="292" spans="1:29" s="1674" customFormat="1" ht="15" customHeight="1" x14ac:dyDescent="0.25">
      <c r="A292" s="1585"/>
      <c r="B292" s="1586"/>
      <c r="C292" s="1587"/>
      <c r="D292" s="1585"/>
      <c r="E292" s="1540"/>
      <c r="F292" s="1540"/>
      <c r="G292" s="1540"/>
      <c r="H292" s="1601"/>
      <c r="I292" s="1601"/>
      <c r="J292" s="1602"/>
      <c r="K292" s="1602"/>
      <c r="L292" s="1602"/>
      <c r="M292" s="1602"/>
      <c r="N292" s="1602"/>
      <c r="O292" s="1602"/>
      <c r="P292" s="1602"/>
      <c r="Q292" s="1650"/>
      <c r="R292" s="1603"/>
      <c r="S292" s="1603"/>
      <c r="T292" s="1603"/>
      <c r="U292" s="1603"/>
      <c r="V292" s="1603"/>
      <c r="W292" s="1603"/>
      <c r="X292" s="1603"/>
      <c r="Y292" s="1678"/>
      <c r="Z292" s="1678"/>
      <c r="AA292" s="1678"/>
      <c r="AB292" s="3241"/>
      <c r="AC292" s="3241"/>
    </row>
    <row r="293" spans="1:29" s="1674" customFormat="1" ht="15" customHeight="1" x14ac:dyDescent="0.25">
      <c r="A293" s="1585"/>
      <c r="B293" s="1586"/>
      <c r="C293" s="1587"/>
      <c r="D293" s="1585"/>
      <c r="E293" s="1540" t="s">
        <v>602</v>
      </c>
      <c r="F293" s="1540" t="s">
        <v>491</v>
      </c>
      <c r="G293" s="1540"/>
      <c r="H293" s="1540"/>
      <c r="I293" s="1540"/>
      <c r="J293" s="1586"/>
      <c r="K293" s="1586" t="s">
        <v>1932</v>
      </c>
      <c r="L293" s="1586">
        <f>L295+L296+L297+L298+L304+L308+L309+L311+L310</f>
        <v>0</v>
      </c>
      <c r="M293" s="1586">
        <f t="shared" ref="M293:X293" si="57">M295+M296+M297+M298+M304+M308+M309+M311+M310</f>
        <v>0</v>
      </c>
      <c r="N293" s="1586">
        <f t="shared" si="57"/>
        <v>0</v>
      </c>
      <c r="O293" s="1586">
        <f t="shared" si="57"/>
        <v>0</v>
      </c>
      <c r="P293" s="1586">
        <f t="shared" si="57"/>
        <v>0</v>
      </c>
      <c r="Q293" s="1594">
        <f>P293-SUM(R293:X293)</f>
        <v>0</v>
      </c>
      <c r="R293" s="1587">
        <f t="shared" si="57"/>
        <v>0</v>
      </c>
      <c r="S293" s="1736">
        <f t="shared" si="57"/>
        <v>0</v>
      </c>
      <c r="T293" s="1736">
        <f t="shared" si="57"/>
        <v>0</v>
      </c>
      <c r="U293" s="1736">
        <f t="shared" si="57"/>
        <v>0</v>
      </c>
      <c r="V293" s="1736">
        <f t="shared" si="57"/>
        <v>0</v>
      </c>
      <c r="W293" s="1736">
        <f t="shared" si="57"/>
        <v>0</v>
      </c>
      <c r="X293" s="1736">
        <f t="shared" si="57"/>
        <v>0</v>
      </c>
      <c r="Y293" s="1678"/>
      <c r="Z293" s="1678"/>
      <c r="AA293" s="1678"/>
      <c r="AB293" s="3241"/>
      <c r="AC293" s="3241"/>
    </row>
    <row r="294" spans="1:29" s="1674" customFormat="1" ht="15" customHeight="1" x14ac:dyDescent="0.25">
      <c r="A294" s="1585"/>
      <c r="B294" s="1586"/>
      <c r="C294" s="1587"/>
      <c r="D294" s="1585"/>
      <c r="E294" s="1540"/>
      <c r="F294" s="1540"/>
      <c r="G294" s="1540"/>
      <c r="H294" s="1540"/>
      <c r="I294" s="1540"/>
      <c r="J294" s="1586"/>
      <c r="K294" s="1586"/>
      <c r="L294" s="1586"/>
      <c r="M294" s="1586"/>
      <c r="N294" s="1586"/>
      <c r="O294" s="1586"/>
      <c r="P294" s="1586"/>
      <c r="Q294" s="1650"/>
      <c r="R294" s="1587"/>
      <c r="S294" s="1587"/>
      <c r="T294" s="1587"/>
      <c r="U294" s="1587"/>
      <c r="V294" s="1587"/>
      <c r="W294" s="1587"/>
      <c r="X294" s="1587"/>
      <c r="Y294" s="1678"/>
      <c r="Z294" s="1678"/>
      <c r="AA294" s="1678"/>
      <c r="AB294" s="3241"/>
      <c r="AC294" s="3241"/>
    </row>
    <row r="295" spans="1:29" s="1674" customFormat="1" ht="15" customHeight="1" x14ac:dyDescent="0.25">
      <c r="A295" s="1585"/>
      <c r="B295" s="1586"/>
      <c r="C295" s="1587" t="s">
        <v>428</v>
      </c>
      <c r="D295" s="1585"/>
      <c r="E295" s="1540"/>
      <c r="F295" s="1540" t="s">
        <v>737</v>
      </c>
      <c r="G295" s="1540" t="s">
        <v>492</v>
      </c>
      <c r="H295" s="1596"/>
      <c r="I295" s="1601"/>
      <c r="J295" s="1602"/>
      <c r="K295" s="1602"/>
      <c r="L295" s="1602"/>
      <c r="M295" s="1602"/>
      <c r="N295" s="1602"/>
      <c r="O295" s="1602"/>
      <c r="P295" s="1602"/>
      <c r="Q295" s="1650"/>
      <c r="R295" s="1603"/>
      <c r="S295" s="1603"/>
      <c r="T295" s="1603"/>
      <c r="U295" s="1603"/>
      <c r="V295" s="1603"/>
      <c r="W295" s="1603"/>
      <c r="X295" s="1603"/>
      <c r="Y295" s="1678"/>
      <c r="Z295" s="1678"/>
      <c r="AA295" s="1678"/>
      <c r="AB295" s="3241"/>
      <c r="AC295" s="3241"/>
    </row>
    <row r="296" spans="1:29" s="1674" customFormat="1" ht="15" customHeight="1" x14ac:dyDescent="0.25">
      <c r="A296" s="1585"/>
      <c r="B296" s="1586"/>
      <c r="C296" s="1587" t="s">
        <v>428</v>
      </c>
      <c r="D296" s="1585"/>
      <c r="E296" s="1540"/>
      <c r="F296" s="1540" t="s">
        <v>738</v>
      </c>
      <c r="G296" s="1540" t="s">
        <v>454</v>
      </c>
      <c r="H296" s="1540"/>
      <c r="I296" s="1601"/>
      <c r="J296" s="1602"/>
      <c r="K296" s="1602"/>
      <c r="L296" s="1602"/>
      <c r="M296" s="1602"/>
      <c r="N296" s="1602"/>
      <c r="O296" s="1602"/>
      <c r="P296" s="1602"/>
      <c r="Q296" s="1650"/>
      <c r="R296" s="1603"/>
      <c r="S296" s="1603"/>
      <c r="T296" s="1603"/>
      <c r="U296" s="1603"/>
      <c r="V296" s="1603"/>
      <c r="W296" s="1603"/>
      <c r="X296" s="1603"/>
      <c r="Y296" s="1678"/>
      <c r="Z296" s="1678"/>
      <c r="AA296" s="1678"/>
      <c r="AB296" s="3241"/>
      <c r="AC296" s="3241"/>
    </row>
    <row r="297" spans="1:29" s="1674" customFormat="1" ht="15" customHeight="1" x14ac:dyDescent="0.25">
      <c r="A297" s="1585"/>
      <c r="B297" s="1586"/>
      <c r="C297" s="1587" t="s">
        <v>428</v>
      </c>
      <c r="D297" s="1585"/>
      <c r="E297" s="1540"/>
      <c r="F297" s="1540" t="s">
        <v>739</v>
      </c>
      <c r="G297" s="1540" t="s">
        <v>455</v>
      </c>
      <c r="H297" s="1540"/>
      <c r="I297" s="1601"/>
      <c r="J297" s="1602"/>
      <c r="K297" s="1602"/>
      <c r="L297" s="1602"/>
      <c r="M297" s="1602"/>
      <c r="N297" s="1602"/>
      <c r="O297" s="1602"/>
      <c r="P297" s="1602"/>
      <c r="Q297" s="1650"/>
      <c r="R297" s="1603"/>
      <c r="S297" s="1603"/>
      <c r="T297" s="1603"/>
      <c r="U297" s="1603"/>
      <c r="V297" s="1603"/>
      <c r="W297" s="1603"/>
      <c r="X297" s="1603"/>
      <c r="Y297" s="1678"/>
      <c r="Z297" s="1678"/>
      <c r="AA297" s="1678"/>
      <c r="AB297" s="3241"/>
      <c r="AC297" s="3241"/>
    </row>
    <row r="298" spans="1:29" s="1674" customFormat="1" ht="15" customHeight="1" x14ac:dyDescent="0.25">
      <c r="A298" s="1585"/>
      <c r="B298" s="1586"/>
      <c r="C298" s="1587" t="s">
        <v>428</v>
      </c>
      <c r="D298" s="1585"/>
      <c r="E298" s="1540"/>
      <c r="F298" s="1540" t="s">
        <v>740</v>
      </c>
      <c r="G298" s="1540" t="s">
        <v>456</v>
      </c>
      <c r="H298" s="1540"/>
      <c r="I298" s="1601"/>
      <c r="J298" s="1602"/>
      <c r="K298" s="1602"/>
      <c r="L298" s="1602">
        <f>L299+L300+L301+L302+L303</f>
        <v>0</v>
      </c>
      <c r="M298" s="1602">
        <f>M299+M300+M301+M302+M303</f>
        <v>0</v>
      </c>
      <c r="N298" s="1602">
        <f>N299+N300+N301+N302+N303</f>
        <v>0</v>
      </c>
      <c r="O298" s="1602">
        <f>O299+O300+O301+O302+O303</f>
        <v>0</v>
      </c>
      <c r="P298" s="1602">
        <f>P299+P300+P301+P302+P303</f>
        <v>0</v>
      </c>
      <c r="Q298" s="1594">
        <f>P298-SUM(R298:X298)</f>
        <v>0</v>
      </c>
      <c r="R298" s="1603">
        <f t="shared" ref="R298:X298" si="58">R299+R300+R301+R302+R303</f>
        <v>0</v>
      </c>
      <c r="S298" s="1603">
        <f t="shared" si="58"/>
        <v>0</v>
      </c>
      <c r="T298" s="1603">
        <f t="shared" si="58"/>
        <v>0</v>
      </c>
      <c r="U298" s="1603">
        <f t="shared" si="58"/>
        <v>0</v>
      </c>
      <c r="V298" s="1603">
        <f t="shared" si="58"/>
        <v>0</v>
      </c>
      <c r="W298" s="1603">
        <f t="shared" si="58"/>
        <v>0</v>
      </c>
      <c r="X298" s="1603">
        <f t="shared" si="58"/>
        <v>0</v>
      </c>
      <c r="Y298" s="1678"/>
      <c r="Z298" s="1678"/>
      <c r="AA298" s="1678"/>
      <c r="AB298" s="3241"/>
      <c r="AC298" s="3241"/>
    </row>
    <row r="299" spans="1:29" s="1674" customFormat="1" ht="15" customHeight="1" x14ac:dyDescent="0.25">
      <c r="A299" s="1585"/>
      <c r="B299" s="1586"/>
      <c r="C299" s="1587" t="s">
        <v>428</v>
      </c>
      <c r="D299" s="1585"/>
      <c r="E299" s="1540"/>
      <c r="F299" s="1540"/>
      <c r="G299" s="1600" t="s">
        <v>457</v>
      </c>
      <c r="H299" s="1540"/>
      <c r="I299" s="1601"/>
      <c r="J299" s="1602"/>
      <c r="K299" s="1602"/>
      <c r="L299" s="1602"/>
      <c r="M299" s="1602"/>
      <c r="N299" s="1602"/>
      <c r="O299" s="1602"/>
      <c r="P299" s="1602"/>
      <c r="Q299" s="1650"/>
      <c r="R299" s="1603"/>
      <c r="S299" s="1603"/>
      <c r="T299" s="1603"/>
      <c r="U299" s="1603"/>
      <c r="V299" s="1603"/>
      <c r="W299" s="1603"/>
      <c r="X299" s="1603"/>
      <c r="Y299" s="1678"/>
      <c r="Z299" s="1678"/>
      <c r="AA299" s="1678"/>
      <c r="AB299" s="3241"/>
      <c r="AC299" s="3241"/>
    </row>
    <row r="300" spans="1:29" s="1674" customFormat="1" ht="15" customHeight="1" x14ac:dyDescent="0.25">
      <c r="A300" s="1585"/>
      <c r="B300" s="1586"/>
      <c r="C300" s="1587" t="s">
        <v>428</v>
      </c>
      <c r="D300" s="1585"/>
      <c r="E300" s="1540"/>
      <c r="F300" s="1540"/>
      <c r="G300" s="1600" t="s">
        <v>458</v>
      </c>
      <c r="H300" s="1540"/>
      <c r="I300" s="1601"/>
      <c r="J300" s="1602"/>
      <c r="K300" s="1602"/>
      <c r="L300" s="1602"/>
      <c r="M300" s="1602"/>
      <c r="N300" s="1602"/>
      <c r="O300" s="1602"/>
      <c r="P300" s="1602"/>
      <c r="Q300" s="1650"/>
      <c r="R300" s="1603"/>
      <c r="S300" s="1603"/>
      <c r="T300" s="1603"/>
      <c r="U300" s="1603"/>
      <c r="V300" s="1603"/>
      <c r="W300" s="1603"/>
      <c r="X300" s="1603"/>
      <c r="Y300" s="1678"/>
      <c r="Z300" s="1678"/>
      <c r="AA300" s="1678"/>
      <c r="AB300" s="3241"/>
      <c r="AC300" s="3241"/>
    </row>
    <row r="301" spans="1:29" s="1674" customFormat="1" ht="15" customHeight="1" x14ac:dyDescent="0.25">
      <c r="A301" s="1585"/>
      <c r="B301" s="1586"/>
      <c r="C301" s="1587" t="s">
        <v>428</v>
      </c>
      <c r="D301" s="1585"/>
      <c r="E301" s="1540"/>
      <c r="F301" s="1540"/>
      <c r="G301" s="1600" t="s">
        <v>459</v>
      </c>
      <c r="H301" s="1540"/>
      <c r="I301" s="1601"/>
      <c r="J301" s="1602"/>
      <c r="K301" s="1602"/>
      <c r="L301" s="1602"/>
      <c r="M301" s="1602"/>
      <c r="N301" s="1602"/>
      <c r="O301" s="1602"/>
      <c r="P301" s="1602"/>
      <c r="Q301" s="1650"/>
      <c r="R301" s="1603"/>
      <c r="S301" s="1603"/>
      <c r="T301" s="1603"/>
      <c r="U301" s="1603"/>
      <c r="V301" s="1603"/>
      <c r="W301" s="1603"/>
      <c r="X301" s="1603"/>
      <c r="Y301" s="1678"/>
      <c r="Z301" s="1678"/>
      <c r="AA301" s="1678"/>
      <c r="AB301" s="3241"/>
      <c r="AC301" s="3241"/>
    </row>
    <row r="302" spans="1:29" s="1674" customFormat="1" ht="15" customHeight="1" x14ac:dyDescent="0.25">
      <c r="A302" s="1585"/>
      <c r="B302" s="1586"/>
      <c r="C302" s="1587" t="s">
        <v>428</v>
      </c>
      <c r="D302" s="1585"/>
      <c r="E302" s="1540"/>
      <c r="F302" s="1540"/>
      <c r="G302" s="1600" t="s">
        <v>1272</v>
      </c>
      <c r="H302" s="1540"/>
      <c r="I302" s="1601"/>
      <c r="J302" s="1602"/>
      <c r="K302" s="1602"/>
      <c r="L302" s="1602"/>
      <c r="M302" s="1602"/>
      <c r="N302" s="1602"/>
      <c r="O302" s="1602"/>
      <c r="P302" s="1602"/>
      <c r="Q302" s="1650"/>
      <c r="R302" s="1603"/>
      <c r="S302" s="1603"/>
      <c r="T302" s="1603"/>
      <c r="U302" s="1603"/>
      <c r="V302" s="1603"/>
      <c r="W302" s="1603"/>
      <c r="X302" s="1603"/>
      <c r="Y302" s="1678"/>
      <c r="Z302" s="1678"/>
      <c r="AA302" s="1678"/>
      <c r="AB302" s="3241"/>
      <c r="AC302" s="3241"/>
    </row>
    <row r="303" spans="1:29" s="1674" customFormat="1" ht="15" customHeight="1" x14ac:dyDescent="0.25">
      <c r="A303" s="1585"/>
      <c r="B303" s="1586"/>
      <c r="C303" s="1587" t="s">
        <v>428</v>
      </c>
      <c r="D303" s="1585"/>
      <c r="E303" s="1540"/>
      <c r="F303" s="1540"/>
      <c r="G303" s="1540" t="s">
        <v>460</v>
      </c>
      <c r="H303" s="1540"/>
      <c r="I303" s="1601"/>
      <c r="J303" s="1602"/>
      <c r="K303" s="1602"/>
      <c r="L303" s="1602"/>
      <c r="M303" s="1602"/>
      <c r="N303" s="1602"/>
      <c r="O303" s="1602"/>
      <c r="P303" s="1602"/>
      <c r="Q303" s="1650"/>
      <c r="R303" s="1603"/>
      <c r="S303" s="1603"/>
      <c r="T303" s="1603"/>
      <c r="U303" s="1603"/>
      <c r="V303" s="1603"/>
      <c r="W303" s="1603"/>
      <c r="X303" s="1603"/>
      <c r="Y303" s="1678"/>
      <c r="Z303" s="1678"/>
      <c r="AA303" s="1678"/>
      <c r="AB303" s="3241"/>
      <c r="AC303" s="3241"/>
    </row>
    <row r="304" spans="1:29" s="1674" customFormat="1" ht="15" customHeight="1" x14ac:dyDescent="0.25">
      <c r="A304" s="1585"/>
      <c r="B304" s="1586"/>
      <c r="C304" s="1587" t="s">
        <v>428</v>
      </c>
      <c r="D304" s="1585"/>
      <c r="E304" s="1540"/>
      <c r="F304" s="1540"/>
      <c r="G304" s="1540" t="s">
        <v>461</v>
      </c>
      <c r="H304" s="1540"/>
      <c r="I304" s="1601"/>
      <c r="J304" s="1602"/>
      <c r="K304" s="1602"/>
      <c r="L304" s="1602">
        <f>L305+L306+L307</f>
        <v>0</v>
      </c>
      <c r="M304" s="1602">
        <f>M305+M306+M307</f>
        <v>0</v>
      </c>
      <c r="N304" s="1602">
        <f>N305+N306+N307</f>
        <v>0</v>
      </c>
      <c r="O304" s="1602">
        <f>O305+O306+O307</f>
        <v>0</v>
      </c>
      <c r="P304" s="1602">
        <f>P305+P306+P307</f>
        <v>0</v>
      </c>
      <c r="Q304" s="1594">
        <f>P304-SUM(R304:X304)</f>
        <v>0</v>
      </c>
      <c r="R304" s="1603">
        <f t="shared" ref="R304:X304" si="59">R305+R306+R307</f>
        <v>0</v>
      </c>
      <c r="S304" s="1603">
        <f t="shared" si="59"/>
        <v>0</v>
      </c>
      <c r="T304" s="1603">
        <f t="shared" si="59"/>
        <v>0</v>
      </c>
      <c r="U304" s="1603">
        <f t="shared" si="59"/>
        <v>0</v>
      </c>
      <c r="V304" s="1603">
        <f t="shared" si="59"/>
        <v>0</v>
      </c>
      <c r="W304" s="1603">
        <f t="shared" si="59"/>
        <v>0</v>
      </c>
      <c r="X304" s="1603">
        <f t="shared" si="59"/>
        <v>0</v>
      </c>
      <c r="Y304" s="1678"/>
      <c r="Z304" s="1678"/>
      <c r="AA304" s="1678"/>
      <c r="AB304" s="3241"/>
      <c r="AC304" s="3241"/>
    </row>
    <row r="305" spans="1:44" s="1674" customFormat="1" ht="15" customHeight="1" x14ac:dyDescent="0.25">
      <c r="A305" s="1585"/>
      <c r="B305" s="1586"/>
      <c r="C305" s="1587" t="s">
        <v>428</v>
      </c>
      <c r="D305" s="1585"/>
      <c r="E305" s="1540"/>
      <c r="F305" s="1540"/>
      <c r="G305" s="1600" t="s">
        <v>462</v>
      </c>
      <c r="H305" s="1540"/>
      <c r="I305" s="1601"/>
      <c r="J305" s="1602"/>
      <c r="K305" s="1602"/>
      <c r="L305" s="1602"/>
      <c r="M305" s="1602"/>
      <c r="N305" s="1602"/>
      <c r="O305" s="1602"/>
      <c r="P305" s="1602"/>
      <c r="Q305" s="1650"/>
      <c r="R305" s="1603"/>
      <c r="S305" s="1603"/>
      <c r="T305" s="1603"/>
      <c r="U305" s="1603"/>
      <c r="V305" s="1603"/>
      <c r="W305" s="1603"/>
      <c r="X305" s="1603"/>
      <c r="Y305" s="1678"/>
      <c r="Z305" s="1678"/>
      <c r="AA305" s="1678"/>
      <c r="AB305" s="3241"/>
      <c r="AC305" s="3241"/>
    </row>
    <row r="306" spans="1:44" s="1674" customFormat="1" ht="15" customHeight="1" x14ac:dyDescent="0.25">
      <c r="A306" s="1585"/>
      <c r="B306" s="1586"/>
      <c r="C306" s="1587" t="s">
        <v>428</v>
      </c>
      <c r="D306" s="1585"/>
      <c r="E306" s="1540"/>
      <c r="F306" s="1540"/>
      <c r="G306" s="1600" t="s">
        <v>459</v>
      </c>
      <c r="H306" s="1540"/>
      <c r="I306" s="1601"/>
      <c r="J306" s="1602"/>
      <c r="K306" s="1602"/>
      <c r="L306" s="1602"/>
      <c r="M306" s="1602"/>
      <c r="N306" s="1602"/>
      <c r="O306" s="1602"/>
      <c r="P306" s="1602"/>
      <c r="Q306" s="1650"/>
      <c r="R306" s="1603"/>
      <c r="S306" s="1603"/>
      <c r="T306" s="1603"/>
      <c r="U306" s="1603"/>
      <c r="V306" s="1603"/>
      <c r="W306" s="1603"/>
      <c r="X306" s="1603"/>
      <c r="Y306" s="1678"/>
      <c r="Z306" s="1678"/>
      <c r="AA306" s="1678"/>
      <c r="AB306" s="3241"/>
      <c r="AC306" s="3241"/>
    </row>
    <row r="307" spans="1:44" s="1674" customFormat="1" ht="15" customHeight="1" x14ac:dyDescent="0.25">
      <c r="A307" s="1585"/>
      <c r="B307" s="1586"/>
      <c r="C307" s="1587" t="s">
        <v>428</v>
      </c>
      <c r="D307" s="1585"/>
      <c r="E307" s="1540"/>
      <c r="F307" s="1540"/>
      <c r="G307" s="1600" t="s">
        <v>1272</v>
      </c>
      <c r="H307" s="1540"/>
      <c r="I307" s="1601"/>
      <c r="J307" s="1602"/>
      <c r="K307" s="1602"/>
      <c r="L307" s="1602"/>
      <c r="M307" s="1602"/>
      <c r="N307" s="1602"/>
      <c r="O307" s="1602"/>
      <c r="P307" s="1602"/>
      <c r="Q307" s="1650"/>
      <c r="R307" s="1603"/>
      <c r="S307" s="1603"/>
      <c r="T307" s="1603"/>
      <c r="U307" s="1603"/>
      <c r="V307" s="1603"/>
      <c r="W307" s="1603"/>
      <c r="X307" s="1603"/>
      <c r="Y307" s="1678"/>
      <c r="Z307" s="1678"/>
      <c r="AA307" s="1678"/>
      <c r="AB307" s="3241"/>
      <c r="AC307" s="3241"/>
    </row>
    <row r="308" spans="1:44" s="1674" customFormat="1" ht="15" customHeight="1" x14ac:dyDescent="0.25">
      <c r="A308" s="1585"/>
      <c r="B308" s="1586"/>
      <c r="C308" s="1587" t="s">
        <v>428</v>
      </c>
      <c r="D308" s="1585"/>
      <c r="E308" s="1540"/>
      <c r="F308" s="1540" t="s">
        <v>741</v>
      </c>
      <c r="G308" s="1540" t="s">
        <v>463</v>
      </c>
      <c r="H308" s="1540"/>
      <c r="I308" s="1601"/>
      <c r="J308" s="1602"/>
      <c r="K308" s="1586" t="s">
        <v>1930</v>
      </c>
      <c r="L308" s="1602"/>
      <c r="M308" s="1602"/>
      <c r="N308" s="1602"/>
      <c r="O308" s="1602"/>
      <c r="P308" s="1602"/>
      <c r="Q308" s="1650"/>
      <c r="R308" s="1603"/>
      <c r="S308" s="1603"/>
      <c r="T308" s="1603"/>
      <c r="U308" s="1603"/>
      <c r="V308" s="1603"/>
      <c r="W308" s="1603"/>
      <c r="X308" s="1603"/>
      <c r="Y308" s="1678"/>
      <c r="Z308" s="1678"/>
      <c r="AA308" s="1678"/>
      <c r="AB308" s="3241"/>
      <c r="AC308" s="3241"/>
    </row>
    <row r="309" spans="1:44" s="1674" customFormat="1" ht="15" customHeight="1" x14ac:dyDescent="0.25">
      <c r="A309" s="1585"/>
      <c r="B309" s="1586"/>
      <c r="C309" s="1587" t="s">
        <v>428</v>
      </c>
      <c r="D309" s="1542"/>
      <c r="E309" s="1542"/>
      <c r="F309" s="1542" t="s">
        <v>800</v>
      </c>
      <c r="G309" s="1542"/>
      <c r="H309" s="1542"/>
      <c r="I309" s="1543"/>
      <c r="J309" s="1608"/>
      <c r="K309" s="1586" t="s">
        <v>1931</v>
      </c>
      <c r="L309" s="1602"/>
      <c r="M309" s="1602"/>
      <c r="N309" s="1602"/>
      <c r="O309" s="1602"/>
      <c r="P309" s="1602"/>
      <c r="Q309" s="1589"/>
      <c r="R309" s="1603"/>
      <c r="S309" s="1737"/>
      <c r="T309" s="1737"/>
      <c r="U309" s="1737"/>
      <c r="V309" s="1737"/>
      <c r="W309" s="1737"/>
      <c r="X309" s="1737"/>
      <c r="Y309" s="1573"/>
      <c r="Z309" s="1573"/>
      <c r="AA309" s="1573"/>
      <c r="AB309" s="3241"/>
      <c r="AC309" s="3241"/>
      <c r="AD309" s="3241"/>
      <c r="AE309" s="3241"/>
      <c r="AF309" s="3241"/>
      <c r="AG309" s="3241"/>
      <c r="AH309" s="3241"/>
      <c r="AI309" s="3241"/>
      <c r="AJ309" s="3241"/>
      <c r="AK309" s="3241"/>
      <c r="AL309" s="3241"/>
      <c r="AM309" s="3241"/>
      <c r="AN309" s="3241"/>
      <c r="AO309" s="3241"/>
    </row>
    <row r="310" spans="1:44" s="1674" customFormat="1" ht="15" customHeight="1" x14ac:dyDescent="0.25">
      <c r="A310" s="1585"/>
      <c r="B310" s="1592"/>
      <c r="C310" s="1587" t="s">
        <v>428</v>
      </c>
      <c r="D310" s="1542"/>
      <c r="E310" s="1542"/>
      <c r="F310" s="1542" t="s">
        <v>801</v>
      </c>
      <c r="G310" s="1542" t="s">
        <v>464</v>
      </c>
      <c r="H310" s="1543"/>
      <c r="I310" s="1543"/>
      <c r="J310" s="1608"/>
      <c r="K310" s="1609"/>
      <c r="L310" s="1609"/>
      <c r="M310" s="1609"/>
      <c r="N310" s="1609"/>
      <c r="O310" s="1609"/>
      <c r="P310" s="1609"/>
      <c r="Q310" s="1589"/>
      <c r="R310" s="1603"/>
      <c r="S310" s="1737"/>
      <c r="T310" s="1737"/>
      <c r="U310" s="1737"/>
      <c r="V310" s="1737"/>
      <c r="W310" s="1737"/>
      <c r="X310" s="1737"/>
      <c r="Y310" s="1573"/>
      <c r="Z310" s="1573"/>
      <c r="AA310" s="1573"/>
      <c r="AB310" s="3241"/>
      <c r="AC310" s="3241"/>
      <c r="AD310" s="3241"/>
      <c r="AE310" s="3241"/>
      <c r="AF310" s="3241"/>
      <c r="AG310" s="3241"/>
      <c r="AH310" s="3241"/>
      <c r="AI310" s="3241"/>
      <c r="AJ310" s="3241"/>
      <c r="AK310" s="3241"/>
      <c r="AL310" s="3241"/>
      <c r="AM310" s="3241"/>
      <c r="AN310" s="3241"/>
      <c r="AO310" s="3241"/>
    </row>
    <row r="311" spans="1:44" s="1674" customFormat="1" ht="15" customHeight="1" x14ac:dyDescent="0.25">
      <c r="A311" s="1585"/>
      <c r="B311" s="1586"/>
      <c r="C311" s="1587" t="s">
        <v>428</v>
      </c>
      <c r="D311" s="1585"/>
      <c r="E311" s="1540"/>
      <c r="F311" s="1540" t="s">
        <v>1271</v>
      </c>
      <c r="G311" s="1540"/>
      <c r="H311" s="1601"/>
      <c r="I311" s="1601"/>
      <c r="J311" s="1602"/>
      <c r="K311" s="1602"/>
      <c r="L311" s="1602"/>
      <c r="M311" s="1602"/>
      <c r="N311" s="1602"/>
      <c r="O311" s="1602"/>
      <c r="P311" s="1602"/>
      <c r="Q311" s="1650"/>
      <c r="R311" s="1603"/>
      <c r="S311" s="1603"/>
      <c r="T311" s="1603"/>
      <c r="U311" s="1603"/>
      <c r="V311" s="1603"/>
      <c r="W311" s="1603"/>
      <c r="X311" s="1603"/>
      <c r="Y311" s="1678"/>
      <c r="Z311" s="1678"/>
      <c r="AA311" s="1678"/>
      <c r="AB311" s="3241"/>
      <c r="AC311" s="3241"/>
    </row>
    <row r="312" spans="1:44" s="1674" customFormat="1" ht="15" customHeight="1" x14ac:dyDescent="0.25">
      <c r="A312" s="1651"/>
      <c r="B312" s="1652"/>
      <c r="C312" s="2402"/>
      <c r="D312" s="1651"/>
      <c r="E312" s="2333"/>
      <c r="F312" s="2333"/>
      <c r="G312" s="2333"/>
      <c r="H312" s="2403"/>
      <c r="I312" s="2403"/>
      <c r="J312" s="1653"/>
      <c r="K312" s="1733"/>
      <c r="L312" s="1733"/>
      <c r="M312" s="1733"/>
      <c r="N312" s="1733"/>
      <c r="O312" s="1733"/>
      <c r="P312" s="1733"/>
      <c r="Q312" s="1650"/>
      <c r="R312" s="1733"/>
      <c r="S312" s="1733"/>
      <c r="T312" s="1733"/>
      <c r="U312" s="1733"/>
      <c r="V312" s="1733"/>
      <c r="W312" s="1733"/>
      <c r="X312" s="1733"/>
      <c r="Y312" s="1678"/>
      <c r="Z312" s="1678"/>
      <c r="AA312" s="1678"/>
      <c r="AB312" s="3241"/>
      <c r="AC312" s="3241"/>
    </row>
    <row r="313" spans="1:44" s="1674" customFormat="1" ht="15" customHeight="1" thickBot="1" x14ac:dyDescent="0.3">
      <c r="A313" s="1577"/>
      <c r="B313" s="1664"/>
      <c r="C313" s="1665"/>
      <c r="D313" s="1577"/>
      <c r="E313" s="1578"/>
      <c r="F313" s="1578"/>
      <c r="G313" s="1578"/>
      <c r="H313" s="1579"/>
      <c r="I313" s="1579"/>
      <c r="J313" s="1580"/>
      <c r="K313" s="1666"/>
      <c r="L313" s="1666"/>
      <c r="M313" s="1666"/>
      <c r="N313" s="1666"/>
      <c r="O313" s="1666"/>
      <c r="P313" s="1666"/>
      <c r="Q313" s="1650"/>
      <c r="R313" s="1666"/>
      <c r="S313" s="1666"/>
      <c r="T313" s="1666"/>
      <c r="U313" s="1666"/>
      <c r="V313" s="1666"/>
      <c r="W313" s="1666"/>
      <c r="X313" s="1666"/>
      <c r="Y313" s="1678"/>
      <c r="Z313" s="1678"/>
      <c r="AA313" s="1678"/>
      <c r="AB313" s="3241"/>
      <c r="AC313" s="3241"/>
    </row>
    <row r="314" spans="1:44" s="1674" customFormat="1" ht="15" customHeight="1" thickBot="1" x14ac:dyDescent="0.3">
      <c r="A314" s="1623"/>
      <c r="B314" s="1624"/>
      <c r="C314" s="1625"/>
      <c r="D314" s="1623"/>
      <c r="E314" s="1626" t="s">
        <v>465</v>
      </c>
      <c r="F314" s="1626"/>
      <c r="G314" s="1626"/>
      <c r="H314" s="1627"/>
      <c r="I314" s="1627"/>
      <c r="J314" s="1628"/>
      <c r="K314" s="1628"/>
      <c r="L314" s="1628">
        <f>L172</f>
        <v>0</v>
      </c>
      <c r="M314" s="1628">
        <f>M172</f>
        <v>0</v>
      </c>
      <c r="N314" s="1628">
        <f>N172</f>
        <v>0</v>
      </c>
      <c r="O314" s="1628">
        <f>O172</f>
        <v>0</v>
      </c>
      <c r="P314" s="1628">
        <f>P172</f>
        <v>0</v>
      </c>
      <c r="Q314" s="3218">
        <f>P314-SUM(R314:X314)</f>
        <v>0</v>
      </c>
      <c r="R314" s="1629">
        <f t="shared" ref="R314:X314" si="60">R172</f>
        <v>0</v>
      </c>
      <c r="S314" s="1629">
        <f t="shared" si="60"/>
        <v>0</v>
      </c>
      <c r="T314" s="1629">
        <f t="shared" si="60"/>
        <v>0</v>
      </c>
      <c r="U314" s="1629">
        <f t="shared" si="60"/>
        <v>0</v>
      </c>
      <c r="V314" s="1629">
        <f t="shared" si="60"/>
        <v>0</v>
      </c>
      <c r="W314" s="1629">
        <f t="shared" si="60"/>
        <v>0</v>
      </c>
      <c r="X314" s="1629">
        <f t="shared" si="60"/>
        <v>0</v>
      </c>
      <c r="Y314" s="1678"/>
      <c r="Z314" s="1678"/>
      <c r="AA314" s="1678"/>
      <c r="AB314" s="3241"/>
      <c r="AC314" s="3241"/>
    </row>
    <row r="315" spans="1:44" s="1674" customFormat="1" ht="15" customHeight="1" thickBot="1" x14ac:dyDescent="0.3">
      <c r="A315" s="1623"/>
      <c r="B315" s="1624"/>
      <c r="C315" s="1625"/>
      <c r="D315" s="1623"/>
      <c r="E315" s="1626" t="s">
        <v>1591</v>
      </c>
      <c r="F315" s="1626"/>
      <c r="G315" s="1626"/>
      <c r="H315" s="1627"/>
      <c r="I315" s="1627"/>
      <c r="J315" s="1628"/>
      <c r="K315" s="1628"/>
      <c r="L315" s="1628">
        <f>+L167</f>
        <v>0</v>
      </c>
      <c r="M315" s="1628">
        <f>+M167</f>
        <v>0</v>
      </c>
      <c r="N315" s="1628">
        <f>+N167</f>
        <v>0</v>
      </c>
      <c r="O315" s="1628">
        <f>+O167</f>
        <v>0</v>
      </c>
      <c r="P315" s="1628">
        <f>+P167</f>
        <v>0</v>
      </c>
      <c r="Q315" s="3218">
        <f>P315-SUM(R315:X315)</f>
        <v>0</v>
      </c>
      <c r="R315" s="1629">
        <f t="shared" ref="R315:X315" si="61">+R167</f>
        <v>0</v>
      </c>
      <c r="S315" s="1628">
        <f t="shared" si="61"/>
        <v>0</v>
      </c>
      <c r="T315" s="1628">
        <f t="shared" si="61"/>
        <v>0</v>
      </c>
      <c r="U315" s="1628">
        <f t="shared" si="61"/>
        <v>0</v>
      </c>
      <c r="V315" s="1628">
        <f t="shared" si="61"/>
        <v>0</v>
      </c>
      <c r="W315" s="1628">
        <f t="shared" si="61"/>
        <v>0</v>
      </c>
      <c r="X315" s="1628">
        <f t="shared" si="61"/>
        <v>0</v>
      </c>
      <c r="Y315" s="1678"/>
      <c r="Z315" s="1678"/>
      <c r="AA315" s="1678"/>
      <c r="AB315" s="3241"/>
      <c r="AC315" s="3241"/>
    </row>
    <row r="316" spans="1:44" ht="15.75" x14ac:dyDescent="0.25">
      <c r="A316" s="1633"/>
      <c r="B316" s="1634"/>
      <c r="C316" s="3206"/>
      <c r="D316" s="3207"/>
      <c r="E316" s="3208"/>
      <c r="F316" s="3208"/>
      <c r="G316" s="3208"/>
      <c r="H316" s="3209"/>
      <c r="I316" s="3209"/>
      <c r="J316" s="3210" t="s">
        <v>466</v>
      </c>
      <c r="K316" s="3210"/>
      <c r="L316" s="3210">
        <f>+L314+L315</f>
        <v>0</v>
      </c>
      <c r="M316" s="3210">
        <f t="shared" ref="M316:P316" si="62">+M314+M315</f>
        <v>0</v>
      </c>
      <c r="N316" s="3210">
        <f t="shared" si="62"/>
        <v>0</v>
      </c>
      <c r="O316" s="3210">
        <f t="shared" si="62"/>
        <v>0</v>
      </c>
      <c r="P316" s="3210">
        <f t="shared" si="62"/>
        <v>0</v>
      </c>
      <c r="Q316" s="3218">
        <f>P316-SUM(R316:X316)</f>
        <v>0</v>
      </c>
      <c r="R316" s="3211">
        <f>+R314+R315</f>
        <v>0</v>
      </c>
      <c r="S316" s="3211">
        <f t="shared" ref="S316:X316" si="63">+S314+S315</f>
        <v>0</v>
      </c>
      <c r="T316" s="3211">
        <f t="shared" si="63"/>
        <v>0</v>
      </c>
      <c r="U316" s="3211">
        <f t="shared" si="63"/>
        <v>0</v>
      </c>
      <c r="V316" s="3211">
        <f t="shared" si="63"/>
        <v>0</v>
      </c>
      <c r="W316" s="3211">
        <f>+W314+W315</f>
        <v>0</v>
      </c>
      <c r="X316" s="3211">
        <f t="shared" si="63"/>
        <v>0</v>
      </c>
      <c r="Y316" s="1644"/>
      <c r="Z316" s="1644"/>
      <c r="AA316" s="1644"/>
      <c r="AB316" s="3245"/>
      <c r="AC316" s="3245"/>
      <c r="AD316" s="1675"/>
      <c r="AE316" s="1675"/>
      <c r="AF316" s="1675"/>
      <c r="AG316" s="1675"/>
      <c r="AH316" s="1675"/>
      <c r="AI316" s="1675"/>
      <c r="AJ316" s="1675"/>
      <c r="AK316" s="1675"/>
      <c r="AL316" s="1675"/>
      <c r="AM316" s="1675"/>
      <c r="AN316" s="1675"/>
      <c r="AO316" s="1675"/>
      <c r="AP316" s="1675"/>
      <c r="AQ316" s="1675"/>
      <c r="AR316" s="1675"/>
    </row>
    <row r="317" spans="1:44" ht="13.5" thickBot="1" x14ac:dyDescent="0.25">
      <c r="A317" s="3213"/>
      <c r="B317" s="3214"/>
      <c r="C317" s="3212"/>
      <c r="D317" s="3213"/>
      <c r="E317" s="3214"/>
      <c r="F317" s="3214"/>
      <c r="G317" s="3214"/>
      <c r="H317" s="3215"/>
      <c r="I317" s="3215"/>
      <c r="J317" s="3216"/>
      <c r="K317" s="3216"/>
      <c r="L317" s="3216"/>
      <c r="M317" s="3216"/>
      <c r="N317" s="3216"/>
      <c r="O317" s="3216"/>
      <c r="P317" s="3216"/>
      <c r="Q317" s="3219"/>
      <c r="R317" s="3217"/>
      <c r="S317" s="3217"/>
      <c r="T317" s="3217"/>
      <c r="U317" s="3217"/>
      <c r="V317" s="3217"/>
      <c r="W317" s="3217"/>
      <c r="X317" s="3217"/>
      <c r="Y317" s="1644"/>
      <c r="Z317" s="1644"/>
      <c r="AA317" s="1644"/>
      <c r="AB317" s="3245"/>
      <c r="AC317" s="3245"/>
      <c r="AD317" s="1675"/>
      <c r="AE317" s="1675"/>
      <c r="AF317" s="1675"/>
      <c r="AG317" s="1675"/>
      <c r="AH317" s="1675"/>
      <c r="AI317" s="1675"/>
      <c r="AJ317" s="1675"/>
      <c r="AK317" s="1675"/>
      <c r="AL317" s="1675"/>
      <c r="AM317" s="1675"/>
      <c r="AN317" s="1675"/>
      <c r="AO317" s="1675"/>
      <c r="AP317" s="1675"/>
      <c r="AQ317" s="1675"/>
      <c r="AR317" s="1675"/>
    </row>
    <row r="318" spans="1:44" ht="13.5" thickBot="1" x14ac:dyDescent="0.25">
      <c r="A318" s="1645"/>
      <c r="B318" s="1645"/>
      <c r="C318" s="1645"/>
      <c r="D318" s="1645"/>
      <c r="E318" s="1645"/>
      <c r="F318" s="1645"/>
      <c r="G318" s="1531"/>
      <c r="H318" s="1531"/>
      <c r="I318" s="1531"/>
      <c r="J318" s="1531"/>
      <c r="K318" s="1531"/>
      <c r="L318" s="1531"/>
      <c r="M318" s="1531"/>
      <c r="N318" s="1531"/>
      <c r="O318" s="1654"/>
      <c r="P318" s="1654"/>
      <c r="Q318" s="3219"/>
      <c r="R318" s="1643"/>
      <c r="S318" s="1643"/>
      <c r="T318" s="1643"/>
      <c r="U318" s="1643"/>
      <c r="V318" s="1643"/>
      <c r="W318" s="1643"/>
      <c r="X318" s="1643"/>
      <c r="Y318" s="1643"/>
      <c r="Z318" s="1643"/>
      <c r="AA318" s="1655"/>
      <c r="AB318" s="3245"/>
      <c r="AC318" s="3245"/>
      <c r="AD318" s="3245"/>
      <c r="AE318" s="3245"/>
      <c r="AF318" s="1675"/>
      <c r="AG318" s="1675"/>
      <c r="AH318" s="1675"/>
      <c r="AI318" s="1675"/>
      <c r="AJ318" s="1675"/>
      <c r="AK318" s="1675"/>
      <c r="AL318" s="1675"/>
      <c r="AM318" s="1675"/>
      <c r="AN318" s="1675"/>
      <c r="AO318" s="1675"/>
      <c r="AP318" s="1675"/>
      <c r="AQ318" s="1675"/>
      <c r="AR318" s="1675"/>
    </row>
    <row r="319" spans="1:44" ht="13.5" thickBot="1" x14ac:dyDescent="0.25">
      <c r="J319" s="1642"/>
      <c r="K319" s="1642"/>
      <c r="L319" s="1642"/>
      <c r="M319" s="1642"/>
      <c r="N319" s="3224" t="s">
        <v>734</v>
      </c>
      <c r="O319" s="3222">
        <f>O316+P316</f>
        <v>0</v>
      </c>
      <c r="P319" s="3223"/>
      <c r="Q319" s="3220"/>
      <c r="R319" s="1640"/>
      <c r="S319" s="1640"/>
      <c r="T319" s="1640"/>
      <c r="U319" s="1640"/>
      <c r="V319" s="1640"/>
      <c r="W319" s="1640"/>
      <c r="X319" s="1640"/>
      <c r="Y319" s="1640"/>
      <c r="Z319" s="1640"/>
    </row>
    <row r="320" spans="1:44" ht="13.5" thickBot="1" x14ac:dyDescent="0.25">
      <c r="J320" s="1642"/>
      <c r="K320" s="3221" t="s">
        <v>1427</v>
      </c>
      <c r="L320" s="3225">
        <f>L159-L316</f>
        <v>0</v>
      </c>
      <c r="M320" s="3225">
        <f>M159-M316</f>
        <v>0</v>
      </c>
      <c r="N320" s="3226">
        <f>N159-N316</f>
        <v>0</v>
      </c>
      <c r="Q320" s="3220"/>
      <c r="R320" s="1640"/>
      <c r="S320" s="1640"/>
      <c r="T320" s="1640"/>
      <c r="U320" s="1640"/>
      <c r="V320" s="1640"/>
      <c r="W320" s="1640"/>
      <c r="X320" s="1640"/>
      <c r="Y320" s="1640"/>
      <c r="Z320" s="1640"/>
    </row>
    <row r="321" spans="1:44" s="1674" customFormat="1" ht="15" x14ac:dyDescent="0.25">
      <c r="A321" s="1599"/>
      <c r="B321" s="1599"/>
      <c r="C321" s="1599"/>
      <c r="D321" s="1599"/>
      <c r="E321" s="1599"/>
      <c r="F321" s="1599"/>
      <c r="G321" s="1596"/>
      <c r="H321" s="1596"/>
      <c r="I321" s="1596"/>
      <c r="J321" s="1599"/>
      <c r="K321" s="1599"/>
      <c r="L321" s="1599"/>
      <c r="M321" s="1599"/>
      <c r="N321" s="1599"/>
      <c r="O321" s="1599"/>
      <c r="P321" s="1538"/>
      <c r="Q321" s="1570"/>
      <c r="R321" s="1570"/>
      <c r="S321" s="1570"/>
      <c r="T321" s="1570"/>
      <c r="U321" s="1570"/>
      <c r="V321" s="1570"/>
      <c r="W321" s="1570"/>
      <c r="X321" s="1570"/>
      <c r="Y321" s="1570"/>
      <c r="Z321" s="1570"/>
      <c r="AA321" s="1570"/>
      <c r="AB321" s="3240"/>
      <c r="AC321" s="3240"/>
      <c r="AD321" s="3240"/>
      <c r="AE321" s="1572"/>
      <c r="AF321" s="3241"/>
      <c r="AG321" s="3241"/>
      <c r="AH321" s="3241"/>
      <c r="AI321" s="3241"/>
      <c r="AJ321" s="3241"/>
      <c r="AK321" s="3241"/>
      <c r="AL321" s="3241"/>
      <c r="AM321" s="3241"/>
      <c r="AN321" s="3241"/>
      <c r="AO321" s="3241"/>
      <c r="AP321" s="3241"/>
      <c r="AQ321" s="3241"/>
      <c r="AR321" s="3241"/>
    </row>
    <row r="322" spans="1:44" s="1674" customFormat="1" ht="15" x14ac:dyDescent="0.25">
      <c r="A322" s="1599"/>
      <c r="B322" s="1599"/>
      <c r="C322" s="1599"/>
      <c r="D322" s="3246" t="s">
        <v>1936</v>
      </c>
      <c r="E322" s="1599"/>
      <c r="F322" s="1599"/>
      <c r="G322" s="1596"/>
      <c r="H322" s="1596"/>
      <c r="I322" s="1596"/>
      <c r="J322" s="1599"/>
      <c r="K322" s="2051"/>
      <c r="L322" s="2051"/>
      <c r="M322" s="2051"/>
      <c r="N322" s="2051"/>
      <c r="O322" s="1599"/>
      <c r="P322" s="1538"/>
      <c r="Q322" s="1570"/>
      <c r="R322" s="1570"/>
      <c r="S322" s="1570"/>
      <c r="T322" s="1570"/>
      <c r="U322" s="1570"/>
      <c r="V322" s="1570"/>
      <c r="W322" s="1570"/>
      <c r="X322" s="1570"/>
      <c r="Y322" s="1570"/>
      <c r="Z322" s="1570"/>
      <c r="AA322" s="1570"/>
      <c r="AB322" s="3240"/>
      <c r="AC322" s="3240"/>
      <c r="AD322" s="3240"/>
      <c r="AE322" s="1572"/>
      <c r="AF322" s="3241"/>
      <c r="AG322" s="3241"/>
      <c r="AH322" s="3241"/>
      <c r="AI322" s="3241"/>
      <c r="AJ322" s="3241"/>
      <c r="AK322" s="3241"/>
      <c r="AL322" s="3241"/>
      <c r="AM322" s="3241"/>
      <c r="AN322" s="3241"/>
      <c r="AO322" s="3241"/>
      <c r="AP322" s="3241"/>
      <c r="AQ322" s="3241"/>
      <c r="AR322" s="3241"/>
    </row>
    <row r="323" spans="1:44" s="1674" customFormat="1" ht="15" x14ac:dyDescent="0.25">
      <c r="A323" s="1599"/>
      <c r="B323" s="1599"/>
      <c r="C323" s="1599"/>
      <c r="D323" s="3247" t="s">
        <v>1937</v>
      </c>
      <c r="E323" s="1599"/>
      <c r="F323" s="1599"/>
      <c r="G323" s="1596"/>
      <c r="H323" s="1596"/>
      <c r="I323" s="1596"/>
      <c r="J323" s="1598"/>
      <c r="K323" s="2051" t="s">
        <v>760</v>
      </c>
      <c r="L323" s="2051" t="s">
        <v>1456</v>
      </c>
      <c r="M323" s="2051" t="s">
        <v>1457</v>
      </c>
      <c r="N323" s="2051" t="s">
        <v>1458</v>
      </c>
      <c r="O323" s="2051" t="s">
        <v>1938</v>
      </c>
      <c r="P323" s="2051" t="s">
        <v>1939</v>
      </c>
      <c r="Q323" s="1570"/>
      <c r="R323" s="1570"/>
      <c r="S323" s="1570"/>
      <c r="T323" s="1570"/>
      <c r="U323" s="1570"/>
      <c r="V323" s="1570"/>
      <c r="W323" s="1570"/>
      <c r="X323" s="1570"/>
      <c r="Y323" s="1570"/>
      <c r="Z323" s="1570"/>
      <c r="AA323" s="1570"/>
      <c r="AB323" s="3240"/>
      <c r="AC323" s="3240"/>
      <c r="AD323" s="3240"/>
      <c r="AE323" s="1572"/>
      <c r="AF323" s="3241"/>
      <c r="AG323" s="3241"/>
      <c r="AH323" s="3241"/>
      <c r="AI323" s="3241"/>
      <c r="AJ323" s="3241"/>
      <c r="AK323" s="3241"/>
      <c r="AL323" s="3241"/>
      <c r="AM323" s="3241"/>
      <c r="AN323" s="3241"/>
      <c r="AO323" s="3241"/>
      <c r="AP323" s="3241"/>
      <c r="AQ323" s="3241"/>
      <c r="AR323" s="3241"/>
    </row>
    <row r="324" spans="1:44" s="1674" customFormat="1" ht="15" x14ac:dyDescent="0.25">
      <c r="A324" s="1598"/>
      <c r="B324" s="1598"/>
      <c r="C324" s="1598"/>
      <c r="D324" s="2373" t="s">
        <v>1103</v>
      </c>
      <c r="E324" s="2353"/>
      <c r="F324" s="2353"/>
      <c r="G324" s="2354"/>
      <c r="H324" s="2354"/>
      <c r="I324" s="2354"/>
      <c r="J324" s="2355"/>
      <c r="K324" s="2356"/>
      <c r="L324" s="2356"/>
      <c r="M324" s="2356"/>
      <c r="N324" s="2356"/>
      <c r="O324" s="2354">
        <f>+L324-N324</f>
        <v>0</v>
      </c>
      <c r="P324" s="3249" t="e">
        <f>(N324-L324)/L324</f>
        <v>#DIV/0!</v>
      </c>
      <c r="Q324" s="1599"/>
      <c r="R324" s="1570"/>
      <c r="S324" s="1570"/>
      <c r="T324" s="1570"/>
      <c r="U324" s="1570"/>
      <c r="V324" s="1570"/>
      <c r="W324" s="1570"/>
      <c r="X324" s="1570"/>
      <c r="Y324" s="1570"/>
      <c r="Z324" s="1570"/>
      <c r="AA324" s="1599"/>
      <c r="AB324" s="3240"/>
      <c r="AC324" s="3240"/>
      <c r="AD324" s="3240"/>
      <c r="AE324" s="1572"/>
      <c r="AF324" s="3241"/>
      <c r="AG324" s="3241"/>
      <c r="AH324" s="3241"/>
      <c r="AI324" s="3241"/>
      <c r="AJ324" s="3241"/>
      <c r="AK324" s="3241"/>
      <c r="AL324" s="3241"/>
      <c r="AM324" s="3241"/>
      <c r="AN324" s="3241"/>
      <c r="AO324" s="3241"/>
      <c r="AP324" s="3241"/>
      <c r="AQ324" s="3241"/>
      <c r="AR324" s="3241"/>
    </row>
    <row r="325" spans="1:44" s="1674" customFormat="1" ht="15" x14ac:dyDescent="0.25">
      <c r="A325" s="1599"/>
      <c r="B325" s="1599"/>
      <c r="C325" s="1599"/>
      <c r="D325" s="2359" t="s">
        <v>1104</v>
      </c>
      <c r="E325" s="2357"/>
      <c r="F325" s="2357"/>
      <c r="G325" s="2357"/>
      <c r="H325" s="2357"/>
      <c r="I325" s="2357"/>
      <c r="J325" s="2357"/>
      <c r="K325" s="2356">
        <f>SUM(K326:K329)</f>
        <v>0</v>
      </c>
      <c r="L325" s="2356">
        <f>SUM(L326:L329)</f>
        <v>0</v>
      </c>
      <c r="M325" s="2356">
        <f>SUM(M326:M329)</f>
        <v>0</v>
      </c>
      <c r="N325" s="2356">
        <f>SUM(N326:N329)</f>
        <v>0</v>
      </c>
      <c r="O325" s="2354">
        <f>+L325-N325</f>
        <v>0</v>
      </c>
      <c r="P325" s="3249" t="e">
        <f>(N325-L325)/L325</f>
        <v>#DIV/0!</v>
      </c>
      <c r="Q325" s="1599"/>
      <c r="R325" s="1599"/>
      <c r="S325" s="1599"/>
      <c r="T325" s="1599"/>
      <c r="U325" s="1599"/>
      <c r="V325" s="1599"/>
      <c r="W325" s="1599"/>
      <c r="X325" s="1599"/>
      <c r="Y325" s="1599"/>
      <c r="Z325" s="1599"/>
      <c r="AA325" s="1599"/>
      <c r="AB325" s="3240"/>
      <c r="AC325" s="3240"/>
      <c r="AD325" s="3240"/>
      <c r="AE325" s="1572"/>
      <c r="AF325" s="3241"/>
      <c r="AG325" s="3241"/>
      <c r="AH325" s="3241"/>
      <c r="AI325" s="3241"/>
      <c r="AJ325" s="3241"/>
      <c r="AK325" s="3241"/>
      <c r="AL325" s="3241"/>
      <c r="AM325" s="3241"/>
      <c r="AN325" s="3241"/>
      <c r="AO325" s="3241"/>
      <c r="AP325" s="3241"/>
      <c r="AQ325" s="3241"/>
      <c r="AR325" s="3241"/>
    </row>
    <row r="326" spans="1:44" s="1674" customFormat="1" ht="15" x14ac:dyDescent="0.25">
      <c r="A326" s="1599"/>
      <c r="B326" s="1599"/>
      <c r="C326" s="1599"/>
      <c r="D326" s="1599"/>
      <c r="E326" s="1599" t="s">
        <v>1592</v>
      </c>
      <c r="F326" s="1599"/>
      <c r="G326" s="1599"/>
      <c r="H326" s="1599"/>
      <c r="I326" s="1599"/>
      <c r="J326" s="1598"/>
      <c r="K326" s="2052"/>
      <c r="L326" s="2052"/>
      <c r="M326" s="2052"/>
      <c r="N326" s="2052"/>
      <c r="O326" s="1599"/>
      <c r="P326" s="1599"/>
      <c r="Q326" s="1599"/>
      <c r="R326" s="1599"/>
      <c r="S326" s="1599"/>
      <c r="T326" s="1599"/>
      <c r="U326" s="1599"/>
      <c r="V326" s="1599"/>
      <c r="W326" s="1599"/>
      <c r="X326" s="1599"/>
      <c r="Y326" s="1599"/>
      <c r="Z326" s="1599"/>
      <c r="AA326" s="1599"/>
      <c r="AB326" s="3240"/>
      <c r="AC326" s="3240"/>
      <c r="AD326" s="3240"/>
      <c r="AE326" s="1572"/>
      <c r="AF326" s="3241"/>
      <c r="AG326" s="3241"/>
      <c r="AH326" s="3241"/>
      <c r="AI326" s="3241"/>
      <c r="AJ326" s="3241"/>
      <c r="AK326" s="3241"/>
      <c r="AL326" s="3241"/>
      <c r="AM326" s="3241"/>
      <c r="AN326" s="3241"/>
      <c r="AO326" s="3241"/>
      <c r="AP326" s="3241"/>
      <c r="AQ326" s="3241"/>
      <c r="AR326" s="3241"/>
    </row>
    <row r="327" spans="1:44" s="1674" customFormat="1" ht="15" x14ac:dyDescent="0.25">
      <c r="A327" s="1599"/>
      <c r="B327" s="1599"/>
      <c r="C327" s="1599"/>
      <c r="D327" s="1599"/>
      <c r="E327" s="1599" t="s">
        <v>79</v>
      </c>
      <c r="F327" s="1599"/>
      <c r="G327" s="1599"/>
      <c r="H327" s="1599"/>
      <c r="I327" s="1598"/>
      <c r="J327" s="1598"/>
      <c r="K327" s="2052"/>
      <c r="L327" s="2052"/>
      <c r="M327" s="2052"/>
      <c r="N327" s="2052"/>
      <c r="O327" s="1598"/>
      <c r="P327" s="1598"/>
      <c r="Q327" s="1599"/>
      <c r="R327" s="1599"/>
      <c r="S327" s="1599"/>
      <c r="T327" s="1599"/>
      <c r="U327" s="1599"/>
      <c r="V327" s="1599"/>
      <c r="W327" s="1599"/>
      <c r="X327" s="1599"/>
      <c r="Y327" s="1599"/>
      <c r="Z327" s="1599"/>
      <c r="AA327" s="1599"/>
      <c r="AB327" s="3240"/>
      <c r="AC327" s="3240"/>
      <c r="AD327" s="3240"/>
      <c r="AE327" s="1572"/>
      <c r="AF327" s="3241"/>
      <c r="AG327" s="3241"/>
      <c r="AH327" s="3241"/>
      <c r="AI327" s="3241"/>
      <c r="AJ327" s="3241"/>
      <c r="AK327" s="3241"/>
      <c r="AL327" s="3241"/>
      <c r="AM327" s="3241"/>
      <c r="AN327" s="3241"/>
      <c r="AO327" s="3241"/>
      <c r="AP327" s="3241"/>
      <c r="AQ327" s="3241"/>
      <c r="AR327" s="3241"/>
    </row>
    <row r="328" spans="1:44" s="1674" customFormat="1" ht="15" x14ac:dyDescent="0.25">
      <c r="A328" s="1599"/>
      <c r="B328" s="1599"/>
      <c r="C328" s="1599"/>
      <c r="D328" s="1599"/>
      <c r="E328" s="1599" t="s">
        <v>1593</v>
      </c>
      <c r="F328" s="1599"/>
      <c r="G328" s="1599"/>
      <c r="H328" s="1599"/>
      <c r="I328" s="1598"/>
      <c r="J328" s="1598"/>
      <c r="K328" s="2052"/>
      <c r="L328" s="2052"/>
      <c r="M328" s="2052"/>
      <c r="N328" s="2052"/>
      <c r="O328" s="1598"/>
      <c r="P328" s="1598"/>
      <c r="Q328" s="1599"/>
      <c r="R328" s="1599"/>
      <c r="S328" s="1599"/>
      <c r="T328" s="1599"/>
      <c r="U328" s="1599"/>
      <c r="V328" s="1599"/>
      <c r="W328" s="1599"/>
      <c r="X328" s="1599"/>
      <c r="Y328" s="1599"/>
      <c r="Z328" s="1599"/>
      <c r="AA328" s="1599"/>
      <c r="AB328" s="3240"/>
      <c r="AC328" s="3240"/>
      <c r="AD328" s="3240"/>
      <c r="AE328" s="1572"/>
      <c r="AF328" s="3241"/>
      <c r="AG328" s="3241"/>
      <c r="AH328" s="3241"/>
      <c r="AI328" s="3241"/>
      <c r="AJ328" s="3241"/>
      <c r="AK328" s="3241"/>
      <c r="AL328" s="3241"/>
      <c r="AM328" s="3241"/>
      <c r="AN328" s="3241"/>
      <c r="AO328" s="3241"/>
      <c r="AP328" s="3241"/>
      <c r="AQ328" s="3241"/>
      <c r="AR328" s="3241"/>
    </row>
    <row r="329" spans="1:44" s="1674" customFormat="1" ht="15" x14ac:dyDescent="0.25">
      <c r="A329" s="1599"/>
      <c r="B329" s="1599"/>
      <c r="C329" s="1599"/>
      <c r="D329" s="1599"/>
      <c r="E329" s="1599" t="s">
        <v>1594</v>
      </c>
      <c r="F329" s="1599"/>
      <c r="G329" s="1599"/>
      <c r="H329" s="1599"/>
      <c r="I329" s="1598"/>
      <c r="J329" s="1598"/>
      <c r="K329" s="2052"/>
      <c r="L329" s="2052"/>
      <c r="M329" s="2052"/>
      <c r="N329" s="2052"/>
      <c r="O329" s="1598"/>
      <c r="P329" s="1598"/>
      <c r="Q329" s="1599"/>
      <c r="R329" s="1599"/>
      <c r="S329" s="1599"/>
      <c r="T329" s="1599"/>
      <c r="U329" s="1599"/>
      <c r="V329" s="1599"/>
      <c r="W329" s="1599"/>
      <c r="X329" s="1599"/>
      <c r="Y329" s="1599"/>
      <c r="Z329" s="1599"/>
      <c r="AA329" s="1599"/>
      <c r="AB329" s="3240"/>
      <c r="AC329" s="3240"/>
      <c r="AD329" s="3240"/>
      <c r="AE329" s="1572"/>
      <c r="AF329" s="3241"/>
      <c r="AG329" s="3241"/>
      <c r="AH329" s="3241"/>
      <c r="AI329" s="3241"/>
      <c r="AJ329" s="3241"/>
      <c r="AK329" s="3241"/>
      <c r="AL329" s="3241"/>
      <c r="AM329" s="3241"/>
      <c r="AN329" s="3241"/>
      <c r="AO329" s="3241"/>
      <c r="AP329" s="3241"/>
      <c r="AQ329" s="3241"/>
      <c r="AR329" s="3241"/>
    </row>
    <row r="330" spans="1:44" s="1674" customFormat="1" ht="15" x14ac:dyDescent="0.25">
      <c r="A330" s="1599"/>
      <c r="B330" s="1599"/>
      <c r="C330" s="1599"/>
      <c r="D330" s="2359" t="s">
        <v>1124</v>
      </c>
      <c r="E330" s="2357"/>
      <c r="F330" s="2357"/>
      <c r="G330" s="2357"/>
      <c r="H330" s="2357"/>
      <c r="I330" s="2357"/>
      <c r="J330" s="2357"/>
      <c r="K330" s="2356">
        <f>SUM(K331:K333)</f>
        <v>0</v>
      </c>
      <c r="L330" s="2356">
        <f>SUM(L331:L333)</f>
        <v>0</v>
      </c>
      <c r="M330" s="2356">
        <f>SUM(M331:M333)</f>
        <v>0</v>
      </c>
      <c r="N330" s="2356">
        <f>SUM(N331:N333)</f>
        <v>0</v>
      </c>
      <c r="O330" s="2354">
        <f>+L330-N330</f>
        <v>0</v>
      </c>
      <c r="P330" s="3249" t="e">
        <f>(N330-L330)/L330</f>
        <v>#DIV/0!</v>
      </c>
      <c r="Q330" s="1599"/>
      <c r="R330" s="1599"/>
      <c r="S330" s="1599"/>
      <c r="T330" s="1599"/>
      <c r="U330" s="1599"/>
      <c r="V330" s="1599"/>
      <c r="W330" s="1599"/>
      <c r="X330" s="1599"/>
      <c r="Y330" s="1599"/>
      <c r="Z330" s="1599"/>
      <c r="AA330" s="1599"/>
      <c r="AB330" s="3240"/>
      <c r="AC330" s="3240"/>
      <c r="AD330" s="3240"/>
      <c r="AE330" s="1572"/>
      <c r="AF330" s="3241"/>
      <c r="AG330" s="3241"/>
      <c r="AH330" s="3241"/>
      <c r="AI330" s="3241"/>
      <c r="AJ330" s="3241"/>
      <c r="AK330" s="3241"/>
      <c r="AL330" s="3241"/>
      <c r="AM330" s="3241"/>
      <c r="AN330" s="3241"/>
      <c r="AO330" s="3241"/>
      <c r="AP330" s="3241"/>
      <c r="AQ330" s="3241"/>
      <c r="AR330" s="3241"/>
    </row>
    <row r="331" spans="1:44" s="1674" customFormat="1" ht="15" x14ac:dyDescent="0.25">
      <c r="A331" s="1599"/>
      <c r="B331" s="1599"/>
      <c r="C331" s="1599"/>
      <c r="D331" s="1599"/>
      <c r="E331" s="1599" t="s">
        <v>1595</v>
      </c>
      <c r="F331" s="1599"/>
      <c r="G331" s="1599"/>
      <c r="H331" s="1599"/>
      <c r="I331" s="1599"/>
      <c r="J331" s="1598"/>
      <c r="K331" s="2052"/>
      <c r="L331" s="2052"/>
      <c r="M331" s="2052"/>
      <c r="N331" s="2052"/>
      <c r="O331" s="1599"/>
      <c r="P331" s="1599"/>
      <c r="Q331" s="1599"/>
      <c r="R331" s="1599"/>
      <c r="S331" s="1599"/>
      <c r="T331" s="1599"/>
      <c r="U331" s="1599"/>
      <c r="V331" s="1599"/>
      <c r="W331" s="1599"/>
      <c r="X331" s="1599"/>
      <c r="Y331" s="1599"/>
      <c r="Z331" s="1599"/>
      <c r="AA331" s="1599"/>
      <c r="AB331" s="3240"/>
      <c r="AC331" s="3240"/>
      <c r="AD331" s="3240"/>
      <c r="AE331" s="1572"/>
      <c r="AF331" s="3241"/>
      <c r="AG331" s="3241"/>
      <c r="AH331" s="3241"/>
      <c r="AI331" s="3241"/>
      <c r="AJ331" s="3241"/>
      <c r="AK331" s="3241"/>
      <c r="AL331" s="3241"/>
      <c r="AM331" s="3241"/>
      <c r="AN331" s="3241"/>
      <c r="AO331" s="3241"/>
      <c r="AP331" s="3241"/>
      <c r="AQ331" s="3241"/>
      <c r="AR331" s="3241"/>
    </row>
    <row r="332" spans="1:44" s="1674" customFormat="1" ht="15" x14ac:dyDescent="0.25">
      <c r="A332" s="1599"/>
      <c r="B332" s="1599"/>
      <c r="C332" s="1599"/>
      <c r="D332" s="1599"/>
      <c r="E332" s="1599" t="s">
        <v>1596</v>
      </c>
      <c r="F332" s="1599"/>
      <c r="G332" s="1599"/>
      <c r="H332" s="1599"/>
      <c r="I332" s="1599"/>
      <c r="J332" s="1598"/>
      <c r="K332" s="2052"/>
      <c r="L332" s="2052"/>
      <c r="M332" s="2052"/>
      <c r="N332" s="2052"/>
      <c r="O332" s="1599"/>
      <c r="P332" s="1599"/>
      <c r="Q332" s="1599"/>
      <c r="R332" s="1599"/>
      <c r="S332" s="1599"/>
      <c r="T332" s="1599"/>
      <c r="U332" s="1599"/>
      <c r="V332" s="1599"/>
      <c r="W332" s="1599"/>
      <c r="X332" s="1599"/>
      <c r="Y332" s="1599"/>
      <c r="Z332" s="1599"/>
      <c r="AA332" s="1599"/>
      <c r="AB332" s="3240"/>
      <c r="AC332" s="3240"/>
      <c r="AD332" s="3240"/>
      <c r="AE332" s="1572"/>
      <c r="AF332" s="3241"/>
      <c r="AG332" s="3241"/>
      <c r="AH332" s="3241"/>
      <c r="AI332" s="3241"/>
      <c r="AJ332" s="3241"/>
      <c r="AK332" s="3241"/>
      <c r="AL332" s="3241"/>
      <c r="AM332" s="3241"/>
      <c r="AN332" s="3241"/>
      <c r="AO332" s="3241"/>
      <c r="AP332" s="3241"/>
      <c r="AQ332" s="3241"/>
      <c r="AR332" s="3241"/>
    </row>
    <row r="333" spans="1:44" s="1674" customFormat="1" ht="15" x14ac:dyDescent="0.25">
      <c r="A333" s="1599"/>
      <c r="B333" s="1599"/>
      <c r="C333" s="1599"/>
      <c r="D333" s="1599"/>
      <c r="E333" s="1599" t="s">
        <v>1597</v>
      </c>
      <c r="F333" s="1599"/>
      <c r="G333" s="1599"/>
      <c r="H333" s="1599"/>
      <c r="I333" s="1599"/>
      <c r="J333" s="1598"/>
      <c r="K333" s="2052"/>
      <c r="L333" s="2052"/>
      <c r="M333" s="2052"/>
      <c r="N333" s="2052"/>
      <c r="O333" s="1599"/>
      <c r="P333" s="1599"/>
      <c r="Q333" s="1599"/>
      <c r="R333" s="1599"/>
      <c r="S333" s="1599"/>
      <c r="T333" s="1599"/>
      <c r="U333" s="1599"/>
      <c r="V333" s="1599"/>
      <c r="W333" s="1599"/>
      <c r="X333" s="1599"/>
      <c r="Y333" s="1599"/>
      <c r="Z333" s="1599"/>
      <c r="AA333" s="1599"/>
      <c r="AB333" s="3240"/>
      <c r="AC333" s="3240"/>
      <c r="AD333" s="3240"/>
      <c r="AE333" s="1572"/>
      <c r="AF333" s="3241"/>
      <c r="AG333" s="3241"/>
      <c r="AH333" s="3241"/>
      <c r="AI333" s="3241"/>
      <c r="AJ333" s="3241"/>
      <c r="AK333" s="3241"/>
      <c r="AL333" s="3241"/>
      <c r="AM333" s="3241"/>
      <c r="AN333" s="3241"/>
      <c r="AO333" s="3241"/>
      <c r="AP333" s="3241"/>
      <c r="AQ333" s="3241"/>
      <c r="AR333" s="3241"/>
    </row>
    <row r="334" spans="1:44" s="1674" customFormat="1" ht="15" x14ac:dyDescent="0.25">
      <c r="A334" s="1599"/>
      <c r="B334" s="1599"/>
      <c r="C334" s="1599"/>
      <c r="D334" s="2359" t="s">
        <v>1589</v>
      </c>
      <c r="E334" s="2357"/>
      <c r="F334" s="2357"/>
      <c r="G334" s="2357"/>
      <c r="H334" s="2357"/>
      <c r="I334" s="2357"/>
      <c r="J334" s="2357"/>
      <c r="K334" s="2358"/>
      <c r="L334" s="2358"/>
      <c r="M334" s="2358"/>
      <c r="N334" s="2358"/>
      <c r="O334" s="2354">
        <f>+L334-N334</f>
        <v>0</v>
      </c>
      <c r="P334" s="3249" t="e">
        <f t="shared" ref="P334:P336" si="64">(N334-L334)/L334</f>
        <v>#DIV/0!</v>
      </c>
      <c r="Q334" s="1599"/>
      <c r="R334" s="1599"/>
      <c r="S334" s="1599"/>
      <c r="T334" s="1599"/>
      <c r="U334" s="1599"/>
      <c r="V334" s="1599"/>
      <c r="W334" s="1599"/>
      <c r="X334" s="1599"/>
      <c r="Y334" s="1599"/>
      <c r="Z334" s="1599"/>
      <c r="AA334" s="1599"/>
      <c r="AB334" s="3240"/>
      <c r="AC334" s="3240"/>
      <c r="AD334" s="3240"/>
      <c r="AE334" s="1572"/>
      <c r="AF334" s="3241"/>
      <c r="AG334" s="3241"/>
      <c r="AH334" s="3241"/>
      <c r="AI334" s="3241"/>
      <c r="AJ334" s="3241"/>
      <c r="AK334" s="3241"/>
      <c r="AL334" s="3241"/>
      <c r="AM334" s="3241"/>
      <c r="AN334" s="3241"/>
      <c r="AO334" s="3241"/>
      <c r="AP334" s="3241"/>
      <c r="AQ334" s="3241"/>
      <c r="AR334" s="3241"/>
    </row>
    <row r="335" spans="1:44" s="1674" customFormat="1" ht="15" x14ac:dyDescent="0.25">
      <c r="A335" s="1599"/>
      <c r="B335" s="1599"/>
      <c r="C335" s="1599"/>
      <c r="D335" s="2359" t="s">
        <v>1590</v>
      </c>
      <c r="E335" s="2357"/>
      <c r="F335" s="2357"/>
      <c r="G335" s="2357"/>
      <c r="H335" s="2357"/>
      <c r="I335" s="2357"/>
      <c r="J335" s="2357"/>
      <c r="K335" s="2358"/>
      <c r="L335" s="2358"/>
      <c r="M335" s="2358"/>
      <c r="N335" s="2358"/>
      <c r="O335" s="2354">
        <f>+L335-N335</f>
        <v>0</v>
      </c>
      <c r="P335" s="3249" t="e">
        <f t="shared" si="64"/>
        <v>#DIV/0!</v>
      </c>
      <c r="Q335" s="1599"/>
      <c r="R335" s="1599"/>
      <c r="S335" s="1599"/>
      <c r="T335" s="1599"/>
      <c r="U335" s="1599"/>
      <c r="V335" s="1599"/>
      <c r="W335" s="1599"/>
      <c r="X335" s="1599"/>
      <c r="Y335" s="1599"/>
      <c r="Z335" s="1599"/>
      <c r="AA335" s="1599"/>
      <c r="AB335" s="3240"/>
      <c r="AC335" s="3240"/>
      <c r="AD335" s="3240"/>
      <c r="AE335" s="1572"/>
      <c r="AF335" s="3241"/>
      <c r="AG335" s="3241"/>
      <c r="AH335" s="3241"/>
      <c r="AI335" s="3241"/>
      <c r="AJ335" s="3241"/>
      <c r="AK335" s="3241"/>
      <c r="AL335" s="3241"/>
      <c r="AM335" s="3241"/>
      <c r="AN335" s="3241"/>
      <c r="AO335" s="3241"/>
      <c r="AP335" s="3241"/>
      <c r="AQ335" s="3241"/>
      <c r="AR335" s="3241"/>
    </row>
    <row r="336" spans="1:44" s="1674" customFormat="1" ht="15" x14ac:dyDescent="0.25">
      <c r="A336" s="1599"/>
      <c r="B336" s="1599"/>
      <c r="C336" s="1599"/>
      <c r="D336" s="2359" t="s">
        <v>1598</v>
      </c>
      <c r="E336" s="2357"/>
      <c r="F336" s="2357"/>
      <c r="G336" s="2357"/>
      <c r="H336" s="2357"/>
      <c r="I336" s="2357"/>
      <c r="J336" s="2357"/>
      <c r="K336" s="2358"/>
      <c r="L336" s="2358"/>
      <c r="M336" s="2358"/>
      <c r="N336" s="2358"/>
      <c r="O336" s="2354">
        <f>+L336-N336</f>
        <v>0</v>
      </c>
      <c r="P336" s="3249" t="e">
        <f t="shared" si="64"/>
        <v>#DIV/0!</v>
      </c>
      <c r="Q336" s="1599"/>
      <c r="R336" s="1599"/>
      <c r="S336" s="1599"/>
      <c r="T336" s="1599"/>
      <c r="U336" s="1599"/>
      <c r="V336" s="1599"/>
      <c r="W336" s="1599"/>
      <c r="X336" s="1599"/>
      <c r="Y336" s="1599"/>
      <c r="Z336" s="1599"/>
      <c r="AA336" s="1599"/>
      <c r="AB336" s="3240"/>
      <c r="AC336" s="3240"/>
      <c r="AD336" s="3240"/>
      <c r="AE336" s="1572"/>
      <c r="AF336" s="3241"/>
      <c r="AG336" s="3241"/>
      <c r="AH336" s="3241"/>
      <c r="AI336" s="3241"/>
      <c r="AJ336" s="3241"/>
      <c r="AK336" s="3241"/>
      <c r="AL336" s="3241"/>
      <c r="AM336" s="3241"/>
      <c r="AN336" s="3241"/>
      <c r="AO336" s="3241"/>
      <c r="AP336" s="3241"/>
      <c r="AQ336" s="3241"/>
      <c r="AR336" s="3241"/>
    </row>
    <row r="337" spans="1:44" s="1674" customFormat="1" ht="15" x14ac:dyDescent="0.25">
      <c r="A337" s="1599"/>
      <c r="B337" s="1599"/>
      <c r="C337" s="1599"/>
      <c r="D337" s="1599"/>
      <c r="E337" s="1599"/>
      <c r="F337" s="1599"/>
      <c r="G337" s="1596"/>
      <c r="H337" s="1596"/>
      <c r="I337" s="1596"/>
      <c r="J337" s="1596"/>
      <c r="K337" s="2053"/>
      <c r="L337" s="2053"/>
      <c r="M337" s="2053"/>
      <c r="N337" s="2053"/>
      <c r="O337" s="1596"/>
      <c r="P337" s="1596"/>
      <c r="Q337" s="1599"/>
      <c r="R337" s="1599"/>
      <c r="S337" s="1599"/>
      <c r="T337" s="1599"/>
      <c r="U337" s="1599"/>
      <c r="V337" s="1599"/>
      <c r="W337" s="1599"/>
      <c r="X337" s="1599"/>
      <c r="Y337" s="1599"/>
      <c r="Z337" s="1599"/>
      <c r="AA337" s="1599"/>
      <c r="AB337" s="3240"/>
      <c r="AC337" s="3240"/>
      <c r="AD337" s="3240"/>
      <c r="AE337" s="1572"/>
      <c r="AF337" s="3241"/>
      <c r="AG337" s="3241"/>
      <c r="AH337" s="3241"/>
      <c r="AI337" s="3241"/>
      <c r="AJ337" s="3241"/>
      <c r="AK337" s="3241"/>
      <c r="AL337" s="3241"/>
      <c r="AM337" s="3241"/>
      <c r="AN337" s="3241"/>
      <c r="AO337" s="3241"/>
      <c r="AP337" s="3241"/>
      <c r="AQ337" s="3241"/>
      <c r="AR337" s="3241"/>
    </row>
    <row r="338" spans="1:44" s="1674" customFormat="1" ht="15" x14ac:dyDescent="0.25">
      <c r="A338" s="1599"/>
      <c r="B338" s="1599"/>
      <c r="C338" s="1599"/>
      <c r="D338" s="2374" t="s">
        <v>1587</v>
      </c>
      <c r="E338" s="2375"/>
      <c r="F338" s="2375"/>
      <c r="G338" s="2376"/>
      <c r="H338" s="2376"/>
      <c r="I338" s="2376"/>
      <c r="J338" s="2377"/>
      <c r="K338" s="2378">
        <f>+K324+K325+K330+K334+K335+K336</f>
        <v>0</v>
      </c>
      <c r="L338" s="2378">
        <f>+L324+L325+L330+L334+L335+L336</f>
        <v>0</v>
      </c>
      <c r="M338" s="2378">
        <f>+M324+M325+M330+M334+M335+M336</f>
        <v>0</v>
      </c>
      <c r="N338" s="2378">
        <f>+N324+N325+N330+N334+N335+N336</f>
        <v>0</v>
      </c>
      <c r="O338" s="2376">
        <f t="shared" ref="O338:O339" si="65">+L338-N338</f>
        <v>0</v>
      </c>
      <c r="P338" s="3250" t="e">
        <f t="shared" ref="P338:P339" si="66">(N338-L338)/L338</f>
        <v>#DIV/0!</v>
      </c>
      <c r="Q338" s="1570"/>
      <c r="R338" s="1599"/>
      <c r="S338" s="1599"/>
      <c r="T338" s="1599"/>
      <c r="U338" s="1599"/>
      <c r="V338" s="1599"/>
      <c r="W338" s="1599"/>
      <c r="X338" s="1599"/>
      <c r="Y338" s="1599"/>
      <c r="Z338" s="1599"/>
      <c r="AA338" s="1570"/>
      <c r="AB338" s="3240"/>
      <c r="AC338" s="3240"/>
      <c r="AD338" s="3240"/>
      <c r="AE338" s="1572"/>
      <c r="AF338" s="3241"/>
      <c r="AG338" s="3241"/>
      <c r="AH338" s="3241"/>
      <c r="AI338" s="3241"/>
      <c r="AJ338" s="3241"/>
      <c r="AK338" s="3241"/>
      <c r="AL338" s="3241"/>
      <c r="AM338" s="3241"/>
      <c r="AN338" s="3241"/>
      <c r="AO338" s="3241"/>
      <c r="AP338" s="3241"/>
      <c r="AQ338" s="3241"/>
      <c r="AR338" s="3241"/>
    </row>
    <row r="339" spans="1:44" s="1674" customFormat="1" ht="15" x14ac:dyDescent="0.25">
      <c r="A339" s="1599"/>
      <c r="B339" s="1599"/>
      <c r="C339" s="1599"/>
      <c r="D339" s="2374" t="s">
        <v>1588</v>
      </c>
      <c r="E339" s="2379"/>
      <c r="F339" s="2379"/>
      <c r="G339" s="2380"/>
      <c r="H339" s="2380"/>
      <c r="I339" s="2380"/>
      <c r="J339" s="2377"/>
      <c r="K339" s="2378">
        <f>+K338-K328</f>
        <v>0</v>
      </c>
      <c r="L339" s="2378">
        <f>+L338-L328</f>
        <v>0</v>
      </c>
      <c r="M339" s="2378">
        <f>+M338-M328</f>
        <v>0</v>
      </c>
      <c r="N339" s="2378">
        <f>+N338-N328</f>
        <v>0</v>
      </c>
      <c r="O339" s="3248">
        <f t="shared" si="65"/>
        <v>0</v>
      </c>
      <c r="P339" s="3251" t="e">
        <f t="shared" si="66"/>
        <v>#DIV/0!</v>
      </c>
      <c r="Q339" s="1599"/>
      <c r="R339" s="1599"/>
      <c r="S339" s="1599"/>
      <c r="T339" s="1599"/>
      <c r="U339" s="1599"/>
      <c r="V339" s="1599"/>
      <c r="W339" s="1599"/>
      <c r="X339" s="1599"/>
      <c r="Y339" s="1599"/>
      <c r="Z339" s="1599"/>
      <c r="AA339" s="1599"/>
      <c r="AB339" s="3240"/>
      <c r="AC339" s="3240"/>
      <c r="AD339" s="3240"/>
      <c r="AE339" s="1572"/>
      <c r="AF339" s="3241"/>
      <c r="AG339" s="3241"/>
      <c r="AH339" s="3241"/>
      <c r="AI339" s="3241"/>
      <c r="AJ339" s="3241"/>
      <c r="AK339" s="3241"/>
      <c r="AL339" s="3241"/>
      <c r="AM339" s="3241"/>
      <c r="AN339" s="3241"/>
      <c r="AO339" s="3241"/>
      <c r="AP339" s="3241"/>
      <c r="AQ339" s="3241"/>
      <c r="AR339" s="3241"/>
    </row>
    <row r="340" spans="1:44" s="1674" customFormat="1" ht="15" x14ac:dyDescent="0.25">
      <c r="A340" s="1599"/>
      <c r="B340" s="1599"/>
      <c r="C340" s="1599"/>
      <c r="D340" s="1599"/>
      <c r="E340" s="1599"/>
      <c r="F340" s="1599"/>
      <c r="G340" s="1596"/>
      <c r="H340" s="1596"/>
      <c r="I340" s="1596"/>
      <c r="J340" s="1598"/>
      <c r="K340" s="1598"/>
      <c r="L340" s="1598"/>
      <c r="M340" s="1598"/>
      <c r="N340" s="1598"/>
      <c r="O340" s="1599"/>
      <c r="P340" s="3252"/>
      <c r="Q340" s="1599"/>
      <c r="R340" s="1599"/>
      <c r="S340" s="1599"/>
      <c r="T340" s="1599"/>
      <c r="U340" s="1599"/>
      <c r="V340" s="1599"/>
      <c r="W340" s="1599"/>
      <c r="X340" s="1599"/>
      <c r="Y340" s="1599"/>
      <c r="Z340" s="1599"/>
      <c r="AA340" s="1599"/>
      <c r="AB340" s="3240"/>
      <c r="AC340" s="3240"/>
      <c r="AD340" s="3240"/>
      <c r="AE340" s="1572"/>
      <c r="AF340" s="3241"/>
      <c r="AG340" s="3241"/>
      <c r="AH340" s="3241"/>
      <c r="AI340" s="3241"/>
      <c r="AJ340" s="3241"/>
      <c r="AK340" s="3241"/>
      <c r="AL340" s="3241"/>
      <c r="AM340" s="3241"/>
      <c r="AN340" s="3241"/>
      <c r="AO340" s="3241"/>
      <c r="AP340" s="3241"/>
      <c r="AQ340" s="3241"/>
      <c r="AR340" s="3241"/>
    </row>
    <row r="341" spans="1:44" s="1674" customFormat="1" ht="15" x14ac:dyDescent="0.25">
      <c r="A341" s="1599"/>
      <c r="B341" s="1599"/>
      <c r="C341" s="1599"/>
      <c r="D341" s="1599"/>
      <c r="E341" s="1599"/>
      <c r="F341" s="1599"/>
      <c r="G341" s="1596"/>
      <c r="H341" s="1596"/>
      <c r="I341" s="1596"/>
      <c r="J341" s="1598"/>
      <c r="K341" s="1598"/>
      <c r="L341" s="1598"/>
      <c r="M341" s="1598"/>
      <c r="N341" s="1598"/>
      <c r="O341" s="1599"/>
      <c r="P341" s="1596"/>
      <c r="Q341" s="1599"/>
      <c r="R341" s="1599"/>
      <c r="S341" s="1599"/>
      <c r="T341" s="1599"/>
      <c r="U341" s="1599"/>
      <c r="V341" s="1599"/>
      <c r="W341" s="1599"/>
      <c r="X341" s="1599"/>
      <c r="Y341" s="1599"/>
      <c r="Z341" s="1599"/>
      <c r="AA341" s="1599"/>
      <c r="AB341" s="3240"/>
      <c r="AC341" s="3240"/>
      <c r="AD341" s="3240"/>
      <c r="AE341" s="1572"/>
      <c r="AF341" s="3241"/>
      <c r="AG341" s="3241"/>
      <c r="AH341" s="3241"/>
      <c r="AI341" s="3241"/>
      <c r="AJ341" s="3241"/>
      <c r="AK341" s="3241"/>
      <c r="AL341" s="3241"/>
      <c r="AM341" s="3241"/>
      <c r="AN341" s="3241"/>
      <c r="AO341" s="3241"/>
      <c r="AP341" s="3241"/>
      <c r="AQ341" s="3241"/>
      <c r="AR341" s="3241"/>
    </row>
    <row r="342" spans="1:44" s="1674" customFormat="1" ht="18" x14ac:dyDescent="0.25">
      <c r="A342" s="1658" t="s">
        <v>1401</v>
      </c>
      <c r="B342" s="1599"/>
      <c r="C342" s="1599"/>
      <c r="D342" s="1599"/>
      <c r="E342" s="1599"/>
      <c r="F342" s="1599"/>
      <c r="G342" s="1596"/>
      <c r="H342" s="1596"/>
      <c r="I342" s="1596"/>
      <c r="J342" s="1598"/>
      <c r="K342" s="1598"/>
      <c r="L342" s="1598"/>
      <c r="M342" s="1598"/>
      <c r="N342" s="1598"/>
      <c r="O342" s="1599"/>
      <c r="P342" s="1596"/>
      <c r="Q342" s="1599"/>
      <c r="R342" s="1599"/>
      <c r="S342" s="1599"/>
      <c r="T342" s="1599"/>
      <c r="U342" s="1599"/>
      <c r="V342" s="1599"/>
      <c r="W342" s="1599"/>
      <c r="X342" s="1599"/>
      <c r="Y342" s="1599"/>
      <c r="Z342" s="1599"/>
      <c r="AA342" s="1599"/>
      <c r="AB342" s="3240"/>
      <c r="AC342" s="3240"/>
      <c r="AD342" s="3240"/>
      <c r="AE342" s="1572"/>
      <c r="AF342" s="3241"/>
      <c r="AG342" s="3241"/>
      <c r="AH342" s="3241"/>
      <c r="AI342" s="3241"/>
      <c r="AJ342" s="3241"/>
      <c r="AK342" s="3241"/>
      <c r="AL342" s="3241"/>
      <c r="AM342" s="3241"/>
      <c r="AN342" s="3241"/>
      <c r="AO342" s="3241"/>
      <c r="AP342" s="3241"/>
      <c r="AQ342" s="3241"/>
      <c r="AR342" s="3241"/>
    </row>
    <row r="343" spans="1:44" s="1674" customFormat="1" ht="15" x14ac:dyDescent="0.25">
      <c r="A343" s="1599" t="s">
        <v>1580</v>
      </c>
      <c r="B343" s="1599" t="str">
        <f>ANNEXES!D14</f>
        <v xml:space="preserve">Une note explicative reprenant une vue d'ensemble des clés de répartition utilisées pour compléter le tableau 3 et leur justification.  </v>
      </c>
      <c r="C343" s="1599"/>
      <c r="D343" s="1599"/>
      <c r="E343" s="1599"/>
      <c r="F343" s="1599"/>
      <c r="G343" s="1596"/>
      <c r="H343" s="1596"/>
      <c r="I343" s="1596"/>
      <c r="J343" s="1598"/>
      <c r="K343" s="1598"/>
      <c r="L343" s="1598"/>
      <c r="M343" s="1598"/>
      <c r="N343" s="1598"/>
      <c r="O343" s="1599"/>
      <c r="P343" s="1596"/>
      <c r="Q343" s="1599"/>
      <c r="R343" s="1599"/>
      <c r="S343" s="1599"/>
      <c r="T343" s="1599"/>
      <c r="U343" s="1599"/>
      <c r="V343" s="1599"/>
      <c r="W343" s="1599"/>
      <c r="X343" s="1599"/>
      <c r="Y343" s="1599"/>
      <c r="Z343" s="1599"/>
      <c r="AA343" s="1599"/>
      <c r="AB343" s="3240"/>
      <c r="AC343" s="3240"/>
      <c r="AD343" s="3240"/>
      <c r="AE343" s="1572"/>
      <c r="AF343" s="3241"/>
      <c r="AG343" s="3241"/>
      <c r="AH343" s="3241"/>
      <c r="AI343" s="3241"/>
      <c r="AJ343" s="3241"/>
      <c r="AK343" s="3241"/>
      <c r="AL343" s="3241"/>
      <c r="AM343" s="3241"/>
      <c r="AN343" s="3241"/>
      <c r="AO343" s="3241"/>
      <c r="AP343" s="3241"/>
      <c r="AQ343" s="3241"/>
      <c r="AR343" s="3241"/>
    </row>
    <row r="344" spans="1:44" x14ac:dyDescent="0.2">
      <c r="J344" s="1642"/>
      <c r="K344" s="1642"/>
      <c r="L344" s="1642"/>
      <c r="M344" s="1642"/>
      <c r="N344" s="1642"/>
      <c r="P344" s="1639"/>
      <c r="Q344" s="1638"/>
      <c r="R344" s="1638"/>
      <c r="S344" s="1638"/>
      <c r="T344" s="1638"/>
      <c r="U344" s="1638"/>
      <c r="V344" s="1638"/>
      <c r="W344" s="1638"/>
      <c r="X344" s="1638"/>
      <c r="Y344" s="1638"/>
      <c r="Z344" s="1638"/>
      <c r="AA344" s="1638"/>
    </row>
    <row r="345" spans="1:44" x14ac:dyDescent="0.2">
      <c r="J345" s="1642"/>
      <c r="K345" s="1642"/>
      <c r="L345" s="1642"/>
      <c r="M345" s="1642"/>
      <c r="N345" s="1642"/>
      <c r="P345" s="1639"/>
      <c r="Q345" s="1638"/>
      <c r="R345" s="1638"/>
      <c r="S345" s="1638"/>
      <c r="T345" s="1638"/>
      <c r="U345" s="1638"/>
      <c r="V345" s="1638"/>
      <c r="W345" s="1638"/>
      <c r="X345" s="1638"/>
      <c r="Y345" s="1638"/>
      <c r="Z345" s="1638"/>
      <c r="AA345" s="1638"/>
    </row>
    <row r="346" spans="1:44" x14ac:dyDescent="0.2">
      <c r="J346" s="1642"/>
      <c r="K346" s="1642"/>
      <c r="L346" s="1642"/>
      <c r="M346" s="1642"/>
      <c r="N346" s="1642"/>
      <c r="P346" s="1639"/>
      <c r="Q346" s="1638"/>
      <c r="R346" s="1638"/>
      <c r="S346" s="1638"/>
      <c r="T346" s="1638"/>
      <c r="U346" s="1638"/>
      <c r="V346" s="1638"/>
      <c r="W346" s="1638"/>
      <c r="X346" s="1638"/>
      <c r="Y346" s="1638"/>
      <c r="Z346" s="1638"/>
      <c r="AA346" s="1638"/>
    </row>
    <row r="347" spans="1:44" x14ac:dyDescent="0.2">
      <c r="J347" s="1642"/>
      <c r="K347" s="1642"/>
      <c r="L347" s="1642"/>
      <c r="M347" s="1642"/>
      <c r="N347" s="1642"/>
      <c r="P347" s="1639"/>
      <c r="Q347" s="1638"/>
      <c r="R347" s="1638"/>
      <c r="S347" s="1638"/>
      <c r="T347" s="1638"/>
      <c r="U347" s="1638"/>
      <c r="V347" s="1638"/>
      <c r="W347" s="1638"/>
      <c r="X347" s="1638"/>
      <c r="Y347" s="1638"/>
      <c r="Z347" s="1638"/>
      <c r="AA347" s="1638"/>
    </row>
    <row r="348" spans="1:44" x14ac:dyDescent="0.2">
      <c r="J348" s="1642"/>
      <c r="K348" s="1642"/>
      <c r="L348" s="1642"/>
      <c r="M348" s="1642"/>
      <c r="N348" s="1642"/>
      <c r="P348" s="1639"/>
      <c r="Q348" s="1638"/>
      <c r="R348" s="1638"/>
      <c r="S348" s="1638"/>
      <c r="T348" s="1638"/>
      <c r="U348" s="1638"/>
      <c r="V348" s="1638"/>
      <c r="W348" s="1638"/>
      <c r="X348" s="1638"/>
      <c r="Y348" s="1638"/>
      <c r="Z348" s="1638"/>
      <c r="AA348" s="1638"/>
    </row>
    <row r="349" spans="1:44" x14ac:dyDescent="0.2">
      <c r="J349" s="1642"/>
      <c r="K349" s="1642"/>
      <c r="L349" s="1642"/>
      <c r="M349" s="1642"/>
      <c r="N349" s="1642"/>
      <c r="P349" s="1639"/>
      <c r="Q349" s="1638"/>
      <c r="R349" s="1638"/>
      <c r="S349" s="1638"/>
      <c r="T349" s="1638"/>
      <c r="U349" s="1638"/>
      <c r="V349" s="1638"/>
      <c r="W349" s="1638"/>
      <c r="X349" s="1638"/>
      <c r="Y349" s="1638"/>
      <c r="Z349" s="1638"/>
      <c r="AA349" s="1638"/>
    </row>
    <row r="350" spans="1:44" x14ac:dyDescent="0.2">
      <c r="J350" s="1642"/>
      <c r="K350" s="1642"/>
      <c r="L350" s="1642"/>
      <c r="M350" s="1642"/>
      <c r="N350" s="1642"/>
      <c r="P350" s="1639"/>
      <c r="Q350" s="1638"/>
      <c r="R350" s="1638"/>
      <c r="S350" s="1638"/>
      <c r="T350" s="1638"/>
      <c r="U350" s="1638"/>
      <c r="V350" s="1638"/>
      <c r="W350" s="1638"/>
      <c r="X350" s="1638"/>
      <c r="Y350" s="1638"/>
      <c r="Z350" s="1638"/>
      <c r="AA350" s="1638"/>
    </row>
    <row r="351" spans="1:44" x14ac:dyDescent="0.2">
      <c r="J351" s="1642"/>
      <c r="K351" s="1642"/>
      <c r="L351" s="1642"/>
      <c r="M351" s="1642"/>
      <c r="N351" s="1642"/>
      <c r="P351" s="1639"/>
      <c r="Q351" s="1638"/>
      <c r="R351" s="1638"/>
      <c r="S351" s="1638"/>
      <c r="T351" s="1638"/>
      <c r="U351" s="1638"/>
      <c r="V351" s="1638"/>
      <c r="W351" s="1638"/>
      <c r="X351" s="1638"/>
      <c r="Y351" s="1638"/>
      <c r="Z351" s="1638"/>
      <c r="AA351" s="1638"/>
    </row>
    <row r="352" spans="1:44" x14ac:dyDescent="0.2">
      <c r="J352" s="1642"/>
      <c r="K352" s="1642"/>
      <c r="L352" s="1642"/>
      <c r="M352" s="1642"/>
      <c r="N352" s="1642"/>
      <c r="P352" s="1639"/>
      <c r="Q352" s="1638"/>
      <c r="R352" s="1638"/>
      <c r="S352" s="1638"/>
      <c r="T352" s="1638"/>
      <c r="U352" s="1638"/>
      <c r="V352" s="1638"/>
      <c r="W352" s="1638"/>
      <c r="X352" s="1638"/>
      <c r="Y352" s="1638"/>
      <c r="Z352" s="1638"/>
      <c r="AA352" s="1638"/>
    </row>
    <row r="353" spans="10:27" x14ac:dyDescent="0.2">
      <c r="J353" s="1642"/>
      <c r="K353" s="1642"/>
      <c r="L353" s="1642"/>
      <c r="M353" s="1642"/>
      <c r="N353" s="1642"/>
      <c r="P353" s="1639"/>
      <c r="Q353" s="1638"/>
      <c r="R353" s="1638"/>
      <c r="S353" s="1638"/>
      <c r="T353" s="1638"/>
      <c r="U353" s="1638"/>
      <c r="V353" s="1638"/>
      <c r="W353" s="1638"/>
      <c r="X353" s="1638"/>
      <c r="Y353" s="1638"/>
      <c r="Z353" s="1638"/>
      <c r="AA353" s="1638"/>
    </row>
    <row r="354" spans="10:27" x14ac:dyDescent="0.2">
      <c r="J354" s="1642"/>
      <c r="K354" s="1642"/>
      <c r="L354" s="1642"/>
      <c r="M354" s="1642"/>
      <c r="N354" s="1642"/>
      <c r="P354" s="1639"/>
      <c r="Q354" s="1638"/>
      <c r="R354" s="1638"/>
      <c r="S354" s="1638"/>
      <c r="T354" s="1638"/>
      <c r="U354" s="1638"/>
      <c r="V354" s="1638"/>
      <c r="W354" s="1638"/>
      <c r="X354" s="1638"/>
      <c r="Y354" s="1638"/>
      <c r="Z354" s="1638"/>
      <c r="AA354" s="1638"/>
    </row>
    <row r="355" spans="10:27" x14ac:dyDescent="0.2">
      <c r="J355" s="1642"/>
      <c r="K355" s="1642"/>
      <c r="L355" s="1642"/>
      <c r="M355" s="1642"/>
      <c r="N355" s="1642"/>
      <c r="P355" s="1639"/>
      <c r="Q355" s="1638"/>
      <c r="R355" s="1638"/>
      <c r="S355" s="1638"/>
      <c r="T355" s="1638"/>
      <c r="U355" s="1638"/>
      <c r="V355" s="1638"/>
      <c r="W355" s="1638"/>
      <c r="X355" s="1638"/>
      <c r="Y355" s="1638"/>
      <c r="Z355" s="1638"/>
      <c r="AA355" s="1638"/>
    </row>
    <row r="356" spans="10:27" x14ac:dyDescent="0.2">
      <c r="J356" s="1642"/>
      <c r="K356" s="1642"/>
      <c r="L356" s="1642"/>
      <c r="M356" s="1642"/>
      <c r="N356" s="1642"/>
      <c r="P356" s="1639"/>
      <c r="Q356" s="1638"/>
      <c r="R356" s="1638"/>
      <c r="S356" s="1638"/>
      <c r="T356" s="1638"/>
      <c r="U356" s="1638"/>
      <c r="V356" s="1638"/>
      <c r="W356" s="1638"/>
      <c r="X356" s="1638"/>
      <c r="Y356" s="1638"/>
      <c r="Z356" s="1638"/>
      <c r="AA356" s="1638"/>
    </row>
    <row r="357" spans="10:27" x14ac:dyDescent="0.2">
      <c r="J357" s="1642"/>
      <c r="K357" s="1642"/>
      <c r="L357" s="1642"/>
      <c r="M357" s="1642"/>
      <c r="N357" s="1642"/>
      <c r="P357" s="1639"/>
      <c r="Q357" s="1638"/>
      <c r="R357" s="1638"/>
      <c r="S357" s="1638"/>
      <c r="T357" s="1638"/>
      <c r="U357" s="1638"/>
      <c r="V357" s="1638"/>
      <c r="W357" s="1638"/>
      <c r="X357" s="1638"/>
      <c r="Y357" s="1638"/>
      <c r="Z357" s="1638"/>
      <c r="AA357" s="1638"/>
    </row>
    <row r="358" spans="10:27" x14ac:dyDescent="0.2">
      <c r="J358" s="1642"/>
      <c r="K358" s="1642"/>
      <c r="L358" s="1642"/>
      <c r="M358" s="1642"/>
      <c r="N358" s="1642"/>
      <c r="P358" s="1639"/>
      <c r="Q358" s="1638"/>
      <c r="R358" s="1638"/>
      <c r="S358" s="1638"/>
      <c r="T358" s="1638"/>
      <c r="U358" s="1638"/>
      <c r="V358" s="1638"/>
      <c r="W358" s="1638"/>
      <c r="X358" s="1638"/>
      <c r="Y358" s="1638"/>
      <c r="Z358" s="1638"/>
      <c r="AA358" s="1638"/>
    </row>
    <row r="359" spans="10:27" x14ac:dyDescent="0.2">
      <c r="J359" s="1642"/>
      <c r="K359" s="1642"/>
      <c r="L359" s="1642"/>
      <c r="M359" s="1642"/>
      <c r="N359" s="1642"/>
      <c r="P359" s="1639"/>
      <c r="Q359" s="1638"/>
      <c r="R359" s="1638"/>
      <c r="S359" s="1638"/>
      <c r="T359" s="1638"/>
      <c r="U359" s="1638"/>
      <c r="V359" s="1638"/>
      <c r="W359" s="1638"/>
      <c r="X359" s="1638"/>
      <c r="Y359" s="1638"/>
      <c r="Z359" s="1638"/>
      <c r="AA359" s="1638"/>
    </row>
    <row r="360" spans="10:27" x14ac:dyDescent="0.2">
      <c r="J360" s="1642"/>
      <c r="K360" s="1642"/>
      <c r="L360" s="1642"/>
      <c r="M360" s="1642"/>
      <c r="N360" s="1642"/>
      <c r="P360" s="1639"/>
      <c r="Q360" s="1638"/>
      <c r="R360" s="1638"/>
      <c r="S360" s="1638"/>
      <c r="T360" s="1638"/>
      <c r="U360" s="1638"/>
      <c r="V360" s="1638"/>
      <c r="W360" s="1638"/>
      <c r="X360" s="1638"/>
      <c r="Y360" s="1638"/>
      <c r="Z360" s="1638"/>
      <c r="AA360" s="1638"/>
    </row>
    <row r="361" spans="10:27" x14ac:dyDescent="0.2">
      <c r="J361" s="1642"/>
      <c r="K361" s="1642"/>
      <c r="L361" s="1642"/>
      <c r="M361" s="1642"/>
      <c r="N361" s="1642"/>
      <c r="P361" s="1639"/>
      <c r="Q361" s="1638"/>
      <c r="R361" s="1638"/>
      <c r="S361" s="1638"/>
      <c r="T361" s="1638"/>
      <c r="U361" s="1638"/>
      <c r="V361" s="1638"/>
      <c r="W361" s="1638"/>
      <c r="X361" s="1638"/>
      <c r="Y361" s="1638"/>
      <c r="Z361" s="1638"/>
      <c r="AA361" s="1638"/>
    </row>
    <row r="362" spans="10:27" x14ac:dyDescent="0.2">
      <c r="J362" s="1642"/>
      <c r="K362" s="1642"/>
      <c r="L362" s="1642"/>
      <c r="M362" s="1642"/>
      <c r="N362" s="1642"/>
      <c r="P362" s="1639"/>
      <c r="Q362" s="1638"/>
      <c r="R362" s="1638"/>
      <c r="S362" s="1638"/>
      <c r="T362" s="1638"/>
      <c r="U362" s="1638"/>
      <c r="V362" s="1638"/>
      <c r="W362" s="1638"/>
      <c r="X362" s="1638"/>
      <c r="Y362" s="1638"/>
      <c r="Z362" s="1638"/>
      <c r="AA362" s="1638"/>
    </row>
    <row r="363" spans="10:27" x14ac:dyDescent="0.2">
      <c r="J363" s="1642"/>
      <c r="K363" s="1642"/>
      <c r="L363" s="1642"/>
      <c r="M363" s="1642"/>
      <c r="N363" s="1642"/>
      <c r="P363" s="1639"/>
      <c r="Q363" s="1638"/>
      <c r="R363" s="1638"/>
      <c r="S363" s="1638"/>
      <c r="T363" s="1638"/>
      <c r="U363" s="1638"/>
      <c r="V363" s="1638"/>
      <c r="W363" s="1638"/>
      <c r="X363" s="1638"/>
      <c r="Y363" s="1638"/>
      <c r="Z363" s="1638"/>
      <c r="AA363" s="1638"/>
    </row>
    <row r="364" spans="10:27" x14ac:dyDescent="0.2">
      <c r="J364" s="1642"/>
      <c r="K364" s="1642"/>
      <c r="L364" s="1642"/>
      <c r="M364" s="1642"/>
      <c r="N364" s="1642"/>
      <c r="P364" s="1639"/>
      <c r="Q364" s="1638"/>
      <c r="R364" s="1638"/>
      <c r="S364" s="1638"/>
      <c r="T364" s="1638"/>
      <c r="U364" s="1638"/>
      <c r="V364" s="1638"/>
      <c r="W364" s="1638"/>
      <c r="X364" s="1638"/>
      <c r="Y364" s="1638"/>
      <c r="Z364" s="1638"/>
      <c r="AA364" s="1638"/>
    </row>
    <row r="365" spans="10:27" x14ac:dyDescent="0.2">
      <c r="J365" s="1642"/>
      <c r="K365" s="1642"/>
      <c r="L365" s="1642"/>
      <c r="M365" s="1642"/>
      <c r="N365" s="1642"/>
      <c r="P365" s="1639"/>
      <c r="Q365" s="1638"/>
      <c r="R365" s="1638"/>
      <c r="S365" s="1638"/>
      <c r="T365" s="1638"/>
      <c r="U365" s="1638"/>
      <c r="V365" s="1638"/>
      <c r="W365" s="1638"/>
      <c r="X365" s="1638"/>
      <c r="Y365" s="1638"/>
      <c r="Z365" s="1638"/>
      <c r="AA365" s="1638"/>
    </row>
    <row r="366" spans="10:27" x14ac:dyDescent="0.2">
      <c r="J366" s="1642"/>
      <c r="K366" s="1642"/>
      <c r="L366" s="1642"/>
      <c r="M366" s="1642"/>
      <c r="N366" s="1642"/>
      <c r="P366" s="1639"/>
      <c r="Q366" s="1638"/>
      <c r="R366" s="1638"/>
      <c r="S366" s="1638"/>
      <c r="T366" s="1638"/>
      <c r="U366" s="1638"/>
      <c r="V366" s="1638"/>
      <c r="W366" s="1638"/>
      <c r="X366" s="1638"/>
      <c r="Y366" s="1638"/>
      <c r="Z366" s="1638"/>
      <c r="AA366" s="1638"/>
    </row>
    <row r="367" spans="10:27" x14ac:dyDescent="0.2">
      <c r="J367" s="1642"/>
      <c r="K367" s="1642"/>
      <c r="L367" s="1642"/>
      <c r="M367" s="1642"/>
      <c r="N367" s="1642"/>
      <c r="P367" s="1639"/>
      <c r="Q367" s="1638"/>
      <c r="R367" s="1638"/>
      <c r="S367" s="1638"/>
      <c r="T367" s="1638"/>
      <c r="U367" s="1638"/>
      <c r="V367" s="1638"/>
      <c r="W367" s="1638"/>
      <c r="X367" s="1638"/>
      <c r="Y367" s="1638"/>
      <c r="Z367" s="1638"/>
      <c r="AA367" s="1638"/>
    </row>
    <row r="368" spans="10:27" x14ac:dyDescent="0.2">
      <c r="J368" s="1642"/>
      <c r="K368" s="1642"/>
      <c r="L368" s="1642"/>
      <c r="M368" s="1642"/>
      <c r="N368" s="1642"/>
      <c r="P368" s="1639"/>
      <c r="Q368" s="1638"/>
      <c r="R368" s="1638"/>
      <c r="S368" s="1638"/>
      <c r="T368" s="1638"/>
      <c r="U368" s="1638"/>
      <c r="V368" s="1638"/>
      <c r="W368" s="1638"/>
      <c r="X368" s="1638"/>
      <c r="Y368" s="1638"/>
      <c r="Z368" s="1638"/>
      <c r="AA368" s="1638"/>
    </row>
    <row r="369" spans="10:27" x14ac:dyDescent="0.2">
      <c r="J369" s="1642"/>
      <c r="K369" s="1642"/>
      <c r="L369" s="1642"/>
      <c r="M369" s="1642"/>
      <c r="N369" s="1642"/>
      <c r="P369" s="1639"/>
      <c r="Q369" s="1638"/>
      <c r="R369" s="1638"/>
      <c r="S369" s="1638"/>
      <c r="T369" s="1638"/>
      <c r="U369" s="1638"/>
      <c r="V369" s="1638"/>
      <c r="W369" s="1638"/>
      <c r="X369" s="1638"/>
      <c r="Y369" s="1638"/>
      <c r="Z369" s="1638"/>
      <c r="AA369" s="1638"/>
    </row>
    <row r="370" spans="10:27" x14ac:dyDescent="0.2">
      <c r="J370" s="1642"/>
      <c r="K370" s="1642"/>
      <c r="L370" s="1642"/>
      <c r="M370" s="1642"/>
      <c r="N370" s="1642"/>
      <c r="P370" s="1639"/>
      <c r="Q370" s="1638"/>
      <c r="R370" s="1638"/>
      <c r="S370" s="1638"/>
      <c r="T370" s="1638"/>
      <c r="U370" s="1638"/>
      <c r="V370" s="1638"/>
      <c r="W370" s="1638"/>
      <c r="X370" s="1638"/>
      <c r="Y370" s="1638"/>
      <c r="Z370" s="1638"/>
      <c r="AA370" s="1638"/>
    </row>
    <row r="371" spans="10:27" x14ac:dyDescent="0.2">
      <c r="J371" s="1642"/>
      <c r="K371" s="1642"/>
      <c r="L371" s="1642"/>
      <c r="M371" s="1642"/>
      <c r="N371" s="1642"/>
      <c r="P371" s="1639"/>
      <c r="Q371" s="1638"/>
      <c r="R371" s="1638"/>
      <c r="S371" s="1638"/>
      <c r="T371" s="1638"/>
      <c r="U371" s="1638"/>
      <c r="V371" s="1638"/>
      <c r="W371" s="1638"/>
      <c r="X371" s="1638"/>
      <c r="Y371" s="1638"/>
      <c r="Z371" s="1638"/>
      <c r="AA371" s="1638"/>
    </row>
    <row r="372" spans="10:27" x14ac:dyDescent="0.2">
      <c r="J372" s="1642"/>
      <c r="K372" s="1642"/>
      <c r="L372" s="1642"/>
      <c r="M372" s="1642"/>
      <c r="N372" s="1642"/>
      <c r="P372" s="1639"/>
      <c r="Q372" s="1638"/>
      <c r="R372" s="1638"/>
      <c r="S372" s="1638"/>
      <c r="T372" s="1638"/>
      <c r="U372" s="1638"/>
      <c r="V372" s="1638"/>
      <c r="W372" s="1638"/>
      <c r="X372" s="1638"/>
      <c r="Y372" s="1638"/>
      <c r="Z372" s="1638"/>
      <c r="AA372" s="1638"/>
    </row>
    <row r="373" spans="10:27" x14ac:dyDescent="0.2">
      <c r="J373" s="1642"/>
      <c r="K373" s="1642"/>
      <c r="L373" s="1642"/>
      <c r="M373" s="1642"/>
      <c r="N373" s="1642"/>
      <c r="P373" s="1639"/>
      <c r="Q373" s="1638"/>
      <c r="R373" s="1638"/>
      <c r="S373" s="1638"/>
      <c r="T373" s="1638"/>
      <c r="U373" s="1638"/>
      <c r="V373" s="1638"/>
      <c r="W373" s="1638"/>
      <c r="X373" s="1638"/>
      <c r="Y373" s="1638"/>
      <c r="Z373" s="1638"/>
      <c r="AA373" s="1638"/>
    </row>
    <row r="374" spans="10:27" x14ac:dyDescent="0.2">
      <c r="J374" s="1642"/>
      <c r="K374" s="1642"/>
      <c r="L374" s="1642"/>
      <c r="M374" s="1642"/>
      <c r="N374" s="1642"/>
      <c r="P374" s="1639"/>
      <c r="Q374" s="1638"/>
      <c r="R374" s="1638"/>
      <c r="S374" s="1638"/>
      <c r="T374" s="1638"/>
      <c r="U374" s="1638"/>
      <c r="V374" s="1638"/>
      <c r="W374" s="1638"/>
      <c r="X374" s="1638"/>
      <c r="Y374" s="1638"/>
      <c r="Z374" s="1638"/>
      <c r="AA374" s="1638"/>
    </row>
    <row r="375" spans="10:27" x14ac:dyDescent="0.2">
      <c r="J375" s="1642"/>
      <c r="K375" s="1642"/>
      <c r="L375" s="1642"/>
      <c r="M375" s="1642"/>
      <c r="N375" s="1642"/>
      <c r="P375" s="1639"/>
      <c r="Q375" s="1638"/>
      <c r="R375" s="1638"/>
      <c r="S375" s="1638"/>
      <c r="T375" s="1638"/>
      <c r="U375" s="1638"/>
      <c r="V375" s="1638"/>
      <c r="W375" s="1638"/>
      <c r="X375" s="1638"/>
      <c r="Y375" s="1638"/>
      <c r="Z375" s="1638"/>
      <c r="AA375" s="1638"/>
    </row>
    <row r="376" spans="10:27" x14ac:dyDescent="0.2">
      <c r="J376" s="1642"/>
      <c r="K376" s="1642"/>
      <c r="L376" s="1642"/>
      <c r="M376" s="1642"/>
      <c r="N376" s="1642"/>
      <c r="P376" s="1639"/>
      <c r="Q376" s="1638"/>
      <c r="R376" s="1638"/>
      <c r="S376" s="1638"/>
      <c r="T376" s="1638"/>
      <c r="U376" s="1638"/>
      <c r="V376" s="1638"/>
      <c r="W376" s="1638"/>
      <c r="X376" s="1638"/>
      <c r="Y376" s="1638"/>
      <c r="Z376" s="1638"/>
      <c r="AA376" s="1638"/>
    </row>
    <row r="377" spans="10:27" x14ac:dyDescent="0.2">
      <c r="J377" s="1642"/>
      <c r="K377" s="1642"/>
      <c r="L377" s="1642"/>
      <c r="M377" s="1642"/>
      <c r="N377" s="1642"/>
      <c r="P377" s="1639"/>
      <c r="Q377" s="1638"/>
      <c r="R377" s="1638"/>
      <c r="S377" s="1638"/>
      <c r="T377" s="1638"/>
      <c r="U377" s="1638"/>
      <c r="V377" s="1638"/>
      <c r="W377" s="1638"/>
      <c r="X377" s="1638"/>
      <c r="Y377" s="1638"/>
      <c r="Z377" s="1638"/>
      <c r="AA377" s="1638"/>
    </row>
    <row r="378" spans="10:27" x14ac:dyDescent="0.2">
      <c r="J378" s="1642"/>
      <c r="K378" s="1642"/>
      <c r="L378" s="1642"/>
      <c r="M378" s="1642"/>
      <c r="N378" s="1642"/>
      <c r="P378" s="1639"/>
      <c r="Q378" s="1638"/>
      <c r="R378" s="1638"/>
      <c r="S378" s="1638"/>
      <c r="T378" s="1638"/>
      <c r="U378" s="1638"/>
      <c r="V378" s="1638"/>
      <c r="W378" s="1638"/>
      <c r="X378" s="1638"/>
      <c r="Y378" s="1638"/>
      <c r="Z378" s="1638"/>
      <c r="AA378" s="1638"/>
    </row>
    <row r="379" spans="10:27" x14ac:dyDescent="0.2">
      <c r="J379" s="1642"/>
      <c r="K379" s="1642"/>
      <c r="L379" s="1642"/>
      <c r="M379" s="1642"/>
      <c r="N379" s="1642"/>
      <c r="P379" s="1639"/>
      <c r="Q379" s="1638"/>
      <c r="R379" s="1638"/>
      <c r="S379" s="1638"/>
      <c r="T379" s="1638"/>
      <c r="U379" s="1638"/>
      <c r="V379" s="1638"/>
      <c r="W379" s="1638"/>
      <c r="X379" s="1638"/>
      <c r="Y379" s="1638"/>
      <c r="Z379" s="1638"/>
      <c r="AA379" s="1638"/>
    </row>
    <row r="380" spans="10:27" x14ac:dyDescent="0.2">
      <c r="J380" s="1642"/>
      <c r="K380" s="1642"/>
      <c r="L380" s="1642"/>
      <c r="M380" s="1642"/>
      <c r="N380" s="1642"/>
      <c r="P380" s="1639"/>
      <c r="Q380" s="1638"/>
      <c r="R380" s="1638"/>
      <c r="S380" s="1638"/>
      <c r="T380" s="1638"/>
      <c r="U380" s="1638"/>
      <c r="V380" s="1638"/>
      <c r="W380" s="1638"/>
      <c r="X380" s="1638"/>
      <c r="Y380" s="1638"/>
      <c r="Z380" s="1638"/>
      <c r="AA380" s="1638"/>
    </row>
    <row r="381" spans="10:27" x14ac:dyDescent="0.2">
      <c r="J381" s="1642"/>
      <c r="K381" s="1642"/>
      <c r="L381" s="1642"/>
      <c r="M381" s="1642"/>
      <c r="N381" s="1642"/>
      <c r="P381" s="1639"/>
      <c r="Q381" s="1638"/>
      <c r="R381" s="1638"/>
      <c r="S381" s="1638"/>
      <c r="T381" s="1638"/>
      <c r="U381" s="1638"/>
      <c r="V381" s="1638"/>
      <c r="W381" s="1638"/>
      <c r="X381" s="1638"/>
      <c r="Y381" s="1638"/>
      <c r="Z381" s="1638"/>
      <c r="AA381" s="1638"/>
    </row>
    <row r="382" spans="10:27" x14ac:dyDescent="0.2">
      <c r="J382" s="1642"/>
      <c r="K382" s="1642"/>
      <c r="L382" s="1642"/>
      <c r="M382" s="1642"/>
      <c r="N382" s="1642"/>
      <c r="P382" s="1639"/>
      <c r="Q382" s="1638"/>
      <c r="R382" s="1638"/>
      <c r="S382" s="1638"/>
      <c r="T382" s="1638"/>
      <c r="U382" s="1638"/>
      <c r="V382" s="1638"/>
      <c r="W382" s="1638"/>
      <c r="X382" s="1638"/>
      <c r="Y382" s="1638"/>
      <c r="Z382" s="1638"/>
      <c r="AA382" s="1638"/>
    </row>
    <row r="383" spans="10:27" x14ac:dyDescent="0.2">
      <c r="J383" s="1642"/>
      <c r="K383" s="1642"/>
      <c r="L383" s="1642"/>
      <c r="M383" s="1642"/>
      <c r="N383" s="1642"/>
      <c r="P383" s="1639"/>
      <c r="Q383" s="1638"/>
      <c r="R383" s="1638"/>
      <c r="S383" s="1638"/>
      <c r="T383" s="1638"/>
      <c r="U383" s="1638"/>
      <c r="V383" s="1638"/>
      <c r="W383" s="1638"/>
      <c r="X383" s="1638"/>
      <c r="Y383" s="1638"/>
      <c r="Z383" s="1638"/>
      <c r="AA383" s="1638"/>
    </row>
    <row r="384" spans="10:27" x14ac:dyDescent="0.2">
      <c r="J384" s="1642"/>
      <c r="K384" s="1642"/>
      <c r="L384" s="1642"/>
      <c r="M384" s="1642"/>
      <c r="N384" s="1642"/>
      <c r="P384" s="1639"/>
      <c r="Q384" s="1638"/>
      <c r="R384" s="1638"/>
      <c r="S384" s="1638"/>
      <c r="T384" s="1638"/>
      <c r="U384" s="1638"/>
      <c r="V384" s="1638"/>
      <c r="W384" s="1638"/>
      <c r="X384" s="1638"/>
      <c r="Y384" s="1638"/>
      <c r="Z384" s="1638"/>
      <c r="AA384" s="1638"/>
    </row>
    <row r="385" spans="10:27" x14ac:dyDescent="0.2">
      <c r="J385" s="1642"/>
      <c r="K385" s="1642"/>
      <c r="L385" s="1642"/>
      <c r="M385" s="1642"/>
      <c r="N385" s="1642"/>
      <c r="P385" s="1639"/>
      <c r="Q385" s="1638"/>
      <c r="R385" s="1638"/>
      <c r="S385" s="1638"/>
      <c r="T385" s="1638"/>
      <c r="U385" s="1638"/>
      <c r="V385" s="1638"/>
      <c r="W385" s="1638"/>
      <c r="X385" s="1638"/>
      <c r="Y385" s="1638"/>
      <c r="Z385" s="1638"/>
      <c r="AA385" s="1638"/>
    </row>
    <row r="386" spans="10:27" x14ac:dyDescent="0.2">
      <c r="J386" s="1642"/>
      <c r="K386" s="1642"/>
      <c r="L386" s="1642"/>
      <c r="M386" s="1642"/>
      <c r="N386" s="1642"/>
      <c r="P386" s="1639"/>
      <c r="Q386" s="1638"/>
      <c r="R386" s="1638"/>
      <c r="S386" s="1638"/>
      <c r="T386" s="1638"/>
      <c r="U386" s="1638"/>
      <c r="V386" s="1638"/>
      <c r="W386" s="1638"/>
      <c r="X386" s="1638"/>
      <c r="Y386" s="1638"/>
      <c r="Z386" s="1638"/>
      <c r="AA386" s="1638"/>
    </row>
    <row r="387" spans="10:27" x14ac:dyDescent="0.2">
      <c r="J387" s="1642"/>
      <c r="K387" s="1642"/>
      <c r="L387" s="1642"/>
      <c r="M387" s="1642"/>
      <c r="N387" s="1642"/>
      <c r="P387" s="1639"/>
      <c r="Q387" s="1638"/>
      <c r="R387" s="1638"/>
      <c r="S387" s="1638"/>
      <c r="T387" s="1638"/>
      <c r="U387" s="1638"/>
      <c r="V387" s="1638"/>
      <c r="W387" s="1638"/>
      <c r="X387" s="1638"/>
      <c r="Y387" s="1638"/>
      <c r="Z387" s="1638"/>
      <c r="AA387" s="1638"/>
    </row>
    <row r="388" spans="10:27" x14ac:dyDescent="0.2">
      <c r="J388" s="1642"/>
      <c r="K388" s="1642"/>
      <c r="L388" s="1642"/>
      <c r="M388" s="1642"/>
      <c r="N388" s="1642"/>
      <c r="P388" s="1639"/>
      <c r="Q388" s="1638"/>
      <c r="R388" s="1638"/>
      <c r="S388" s="1638"/>
      <c r="T388" s="1638"/>
      <c r="U388" s="1638"/>
      <c r="V388" s="1638"/>
      <c r="W388" s="1638"/>
      <c r="X388" s="1638"/>
      <c r="Y388" s="1638"/>
      <c r="Z388" s="1638"/>
      <c r="AA388" s="1638"/>
    </row>
    <row r="389" spans="10:27" x14ac:dyDescent="0.2">
      <c r="J389" s="1642"/>
      <c r="K389" s="1642"/>
      <c r="L389" s="1642"/>
      <c r="M389" s="1642"/>
      <c r="N389" s="1642"/>
      <c r="P389" s="1639"/>
      <c r="Q389" s="1638"/>
      <c r="R389" s="1638"/>
      <c r="S389" s="1638"/>
      <c r="T389" s="1638"/>
      <c r="U389" s="1638"/>
      <c r="V389" s="1638"/>
      <c r="W389" s="1638"/>
      <c r="X389" s="1638"/>
      <c r="Y389" s="1638"/>
      <c r="Z389" s="1638"/>
      <c r="AA389" s="1638"/>
    </row>
    <row r="390" spans="10:27" x14ac:dyDescent="0.2">
      <c r="J390" s="1642"/>
      <c r="K390" s="1642"/>
      <c r="L390" s="1642"/>
      <c r="M390" s="1642"/>
      <c r="N390" s="1642"/>
      <c r="P390" s="1639"/>
      <c r="Q390" s="1638"/>
      <c r="R390" s="1638"/>
      <c r="S390" s="1638"/>
      <c r="T390" s="1638"/>
      <c r="U390" s="1638"/>
      <c r="V390" s="1638"/>
      <c r="W390" s="1638"/>
      <c r="X390" s="1638"/>
      <c r="Y390" s="1638"/>
      <c r="Z390" s="1638"/>
      <c r="AA390" s="1638"/>
    </row>
    <row r="391" spans="10:27" x14ac:dyDescent="0.2">
      <c r="J391" s="1642"/>
      <c r="K391" s="1642"/>
      <c r="L391" s="1642"/>
      <c r="M391" s="1642"/>
      <c r="N391" s="1642"/>
      <c r="P391" s="1639"/>
      <c r="Q391" s="1638"/>
      <c r="R391" s="1638"/>
      <c r="S391" s="1638"/>
      <c r="T391" s="1638"/>
      <c r="U391" s="1638"/>
      <c r="V391" s="1638"/>
      <c r="W391" s="1638"/>
      <c r="X391" s="1638"/>
      <c r="Y391" s="1638"/>
      <c r="Z391" s="1638"/>
      <c r="AA391" s="1638"/>
    </row>
    <row r="392" spans="10:27" x14ac:dyDescent="0.2">
      <c r="J392" s="1642"/>
      <c r="K392" s="1642"/>
      <c r="L392" s="1642"/>
      <c r="M392" s="1642"/>
      <c r="N392" s="1642"/>
      <c r="P392" s="1639"/>
      <c r="Q392" s="1638"/>
      <c r="R392" s="1638"/>
      <c r="S392" s="1638"/>
      <c r="T392" s="1638"/>
      <c r="U392" s="1638"/>
      <c r="V392" s="1638"/>
      <c r="W392" s="1638"/>
      <c r="X392" s="1638"/>
      <c r="Y392" s="1638"/>
      <c r="Z392" s="1638"/>
      <c r="AA392" s="1638"/>
    </row>
    <row r="393" spans="10:27" x14ac:dyDescent="0.2">
      <c r="J393" s="1642"/>
      <c r="K393" s="1642"/>
      <c r="L393" s="1642"/>
      <c r="M393" s="1642"/>
      <c r="N393" s="1642"/>
      <c r="P393" s="1639"/>
      <c r="Q393" s="1638"/>
      <c r="R393" s="1638"/>
      <c r="S393" s="1638"/>
      <c r="T393" s="1638"/>
      <c r="U393" s="1638"/>
      <c r="V393" s="1638"/>
      <c r="W393" s="1638"/>
      <c r="X393" s="1638"/>
      <c r="Y393" s="1638"/>
      <c r="Z393" s="1638"/>
      <c r="AA393" s="1638"/>
    </row>
    <row r="394" spans="10:27" x14ac:dyDescent="0.2">
      <c r="J394" s="1642"/>
      <c r="K394" s="1642"/>
      <c r="L394" s="1642"/>
      <c r="M394" s="1642"/>
      <c r="N394" s="1642"/>
      <c r="P394" s="1639"/>
      <c r="Q394" s="1638"/>
      <c r="R394" s="1638"/>
      <c r="S394" s="1638"/>
      <c r="T394" s="1638"/>
      <c r="U394" s="1638"/>
      <c r="V394" s="1638"/>
      <c r="W394" s="1638"/>
      <c r="X394" s="1638"/>
      <c r="Y394" s="1638"/>
      <c r="Z394" s="1638"/>
      <c r="AA394" s="1638"/>
    </row>
    <row r="395" spans="10:27" x14ac:dyDescent="0.2">
      <c r="J395" s="1642"/>
      <c r="K395" s="1642"/>
      <c r="L395" s="1642"/>
      <c r="M395" s="1642"/>
      <c r="N395" s="1642"/>
      <c r="P395" s="1639"/>
      <c r="Q395" s="1638"/>
      <c r="R395" s="1638"/>
      <c r="S395" s="1638"/>
      <c r="T395" s="1638"/>
      <c r="U395" s="1638"/>
      <c r="V395" s="1638"/>
      <c r="W395" s="1638"/>
      <c r="X395" s="1638"/>
      <c r="Y395" s="1638"/>
      <c r="Z395" s="1638"/>
      <c r="AA395" s="1638"/>
    </row>
    <row r="396" spans="10:27" x14ac:dyDescent="0.2">
      <c r="J396" s="1642"/>
      <c r="K396" s="1642"/>
      <c r="L396" s="1642"/>
      <c r="M396" s="1642"/>
      <c r="N396" s="1642"/>
      <c r="P396" s="1639"/>
      <c r="Q396" s="1638"/>
      <c r="R396" s="1638"/>
      <c r="S396" s="1638"/>
      <c r="T396" s="1638"/>
      <c r="U396" s="1638"/>
      <c r="V396" s="1638"/>
      <c r="W396" s="1638"/>
      <c r="X396" s="1638"/>
      <c r="Y396" s="1638"/>
      <c r="Z396" s="1638"/>
      <c r="AA396" s="1638"/>
    </row>
    <row r="397" spans="10:27" x14ac:dyDescent="0.2">
      <c r="J397" s="1642"/>
      <c r="K397" s="1642"/>
      <c r="L397" s="1642"/>
      <c r="M397" s="1642"/>
      <c r="N397" s="1642"/>
      <c r="P397" s="1639"/>
      <c r="Q397" s="1638"/>
      <c r="R397" s="1638"/>
      <c r="S397" s="1638"/>
      <c r="T397" s="1638"/>
      <c r="U397" s="1638"/>
      <c r="V397" s="1638"/>
      <c r="W397" s="1638"/>
      <c r="X397" s="1638"/>
      <c r="Y397" s="1638"/>
      <c r="Z397" s="1638"/>
      <c r="AA397" s="1638"/>
    </row>
    <row r="398" spans="10:27" x14ac:dyDescent="0.2">
      <c r="J398" s="1642"/>
      <c r="K398" s="1642"/>
      <c r="L398" s="1642"/>
      <c r="M398" s="1642"/>
      <c r="N398" s="1642"/>
      <c r="P398" s="1639"/>
      <c r="Q398" s="1638"/>
      <c r="R398" s="1638"/>
      <c r="S398" s="1638"/>
      <c r="T398" s="1638"/>
      <c r="U398" s="1638"/>
      <c r="V398" s="1638"/>
      <c r="W398" s="1638"/>
      <c r="X398" s="1638"/>
      <c r="Y398" s="1638"/>
      <c r="Z398" s="1638"/>
      <c r="AA398" s="1638"/>
    </row>
    <row r="399" spans="10:27" x14ac:dyDescent="0.2">
      <c r="J399" s="1642"/>
      <c r="K399" s="1642"/>
      <c r="L399" s="1642"/>
      <c r="M399" s="1642"/>
      <c r="N399" s="1642"/>
      <c r="P399" s="1639"/>
      <c r="Q399" s="1638"/>
      <c r="R399" s="1638"/>
      <c r="S399" s="1638"/>
      <c r="T399" s="1638"/>
      <c r="U399" s="1638"/>
      <c r="V399" s="1638"/>
      <c r="W399" s="1638"/>
      <c r="X399" s="1638"/>
      <c r="Y399" s="1638"/>
      <c r="Z399" s="1638"/>
      <c r="AA399" s="1638"/>
    </row>
    <row r="400" spans="10:27" x14ac:dyDescent="0.2">
      <c r="J400" s="1642"/>
      <c r="K400" s="1642"/>
      <c r="L400" s="1642"/>
      <c r="M400" s="1642"/>
      <c r="N400" s="1642"/>
      <c r="P400" s="1639"/>
      <c r="Q400" s="1638"/>
      <c r="R400" s="1638"/>
      <c r="S400" s="1638"/>
      <c r="T400" s="1638"/>
      <c r="U400" s="1638"/>
      <c r="V400" s="1638"/>
      <c r="W400" s="1638"/>
      <c r="X400" s="1638"/>
      <c r="Y400" s="1638"/>
      <c r="Z400" s="1638"/>
      <c r="AA400" s="1638"/>
    </row>
    <row r="401" spans="10:27" x14ac:dyDescent="0.2">
      <c r="J401" s="1642"/>
      <c r="K401" s="1642"/>
      <c r="L401" s="1642"/>
      <c r="M401" s="1642"/>
      <c r="N401" s="1642"/>
      <c r="P401" s="1639"/>
      <c r="Q401" s="1638"/>
      <c r="R401" s="1638"/>
      <c r="S401" s="1638"/>
      <c r="T401" s="1638"/>
      <c r="U401" s="1638"/>
      <c r="V401" s="1638"/>
      <c r="W401" s="1638"/>
      <c r="X401" s="1638"/>
      <c r="Y401" s="1638"/>
      <c r="Z401" s="1638"/>
      <c r="AA401" s="1638"/>
    </row>
    <row r="402" spans="10:27" x14ac:dyDescent="0.2">
      <c r="J402" s="1642"/>
      <c r="K402" s="1642"/>
      <c r="L402" s="1642"/>
      <c r="M402" s="1642"/>
      <c r="N402" s="1642"/>
      <c r="P402" s="1639"/>
      <c r="Q402" s="1638"/>
      <c r="R402" s="1638"/>
      <c r="S402" s="1638"/>
      <c r="T402" s="1638"/>
      <c r="U402" s="1638"/>
      <c r="V402" s="1638"/>
      <c r="W402" s="1638"/>
      <c r="X402" s="1638"/>
      <c r="Y402" s="1638"/>
      <c r="Z402" s="1638"/>
      <c r="AA402" s="1638"/>
    </row>
    <row r="403" spans="10:27" x14ac:dyDescent="0.2">
      <c r="J403" s="1642"/>
      <c r="K403" s="1642"/>
      <c r="L403" s="1642"/>
      <c r="M403" s="1642"/>
      <c r="N403" s="1642"/>
      <c r="P403" s="1639"/>
      <c r="Q403" s="1638"/>
      <c r="R403" s="1638"/>
      <c r="S403" s="1638"/>
      <c r="T403" s="1638"/>
      <c r="U403" s="1638"/>
      <c r="V403" s="1638"/>
      <c r="W403" s="1638"/>
      <c r="X403" s="1638"/>
      <c r="Y403" s="1638"/>
      <c r="Z403" s="1638"/>
      <c r="AA403" s="1638"/>
    </row>
    <row r="404" spans="10:27" x14ac:dyDescent="0.2">
      <c r="J404" s="1642"/>
      <c r="K404" s="1642"/>
      <c r="L404" s="1642"/>
      <c r="M404" s="1642"/>
      <c r="N404" s="1642"/>
      <c r="P404" s="1639"/>
      <c r="Q404" s="1638"/>
      <c r="R404" s="1638"/>
      <c r="S404" s="1638"/>
      <c r="T404" s="1638"/>
      <c r="U404" s="1638"/>
      <c r="V404" s="1638"/>
      <c r="W404" s="1638"/>
      <c r="X404" s="1638"/>
      <c r="Y404" s="1638"/>
      <c r="Z404" s="1638"/>
      <c r="AA404" s="1638"/>
    </row>
    <row r="405" spans="10:27" x14ac:dyDescent="0.2">
      <c r="J405" s="1642"/>
      <c r="K405" s="1642"/>
      <c r="L405" s="1642"/>
      <c r="M405" s="1642"/>
      <c r="N405" s="1642"/>
      <c r="P405" s="1639"/>
      <c r="Q405" s="1638"/>
      <c r="R405" s="1638"/>
      <c r="S405" s="1638"/>
      <c r="T405" s="1638"/>
      <c r="U405" s="1638"/>
      <c r="V405" s="1638"/>
      <c r="W405" s="1638"/>
      <c r="X405" s="1638"/>
      <c r="Y405" s="1638"/>
      <c r="Z405" s="1638"/>
      <c r="AA405" s="1638"/>
    </row>
    <row r="406" spans="10:27" x14ac:dyDescent="0.2">
      <c r="J406" s="1642"/>
      <c r="K406" s="1642"/>
      <c r="L406" s="1642"/>
      <c r="M406" s="1642"/>
      <c r="N406" s="1642"/>
      <c r="P406" s="1639"/>
      <c r="Q406" s="1638"/>
      <c r="R406" s="1638"/>
      <c r="S406" s="1638"/>
      <c r="T406" s="1638"/>
      <c r="U406" s="1638"/>
      <c r="V406" s="1638"/>
      <c r="W406" s="1638"/>
      <c r="X406" s="1638"/>
      <c r="Y406" s="1638"/>
      <c r="Z406" s="1638"/>
      <c r="AA406" s="1638"/>
    </row>
    <row r="407" spans="10:27" x14ac:dyDescent="0.2">
      <c r="J407" s="1642"/>
      <c r="K407" s="1642"/>
      <c r="L407" s="1642"/>
      <c r="M407" s="1642"/>
      <c r="N407" s="1642"/>
      <c r="P407" s="1639"/>
      <c r="Q407" s="1638"/>
      <c r="R407" s="1638"/>
      <c r="S407" s="1638"/>
      <c r="T407" s="1638"/>
      <c r="U407" s="1638"/>
      <c r="V407" s="1638"/>
      <c r="W407" s="1638"/>
      <c r="X407" s="1638"/>
      <c r="Y407" s="1638"/>
      <c r="Z407" s="1638"/>
      <c r="AA407" s="1638"/>
    </row>
    <row r="408" spans="10:27" x14ac:dyDescent="0.2">
      <c r="J408" s="1642"/>
      <c r="K408" s="1642"/>
      <c r="L408" s="1642"/>
      <c r="M408" s="1642"/>
      <c r="N408" s="1642"/>
      <c r="P408" s="1639"/>
      <c r="Q408" s="1638"/>
      <c r="R408" s="1638"/>
      <c r="S408" s="1638"/>
      <c r="T408" s="1638"/>
      <c r="U408" s="1638"/>
      <c r="V408" s="1638"/>
      <c r="W408" s="1638"/>
      <c r="X408" s="1638"/>
      <c r="Y408" s="1638"/>
      <c r="Z408" s="1638"/>
      <c r="AA408" s="1638"/>
    </row>
    <row r="409" spans="10:27" x14ac:dyDescent="0.2">
      <c r="J409" s="1642"/>
      <c r="K409" s="1642"/>
      <c r="L409" s="1642"/>
      <c r="M409" s="1642"/>
      <c r="N409" s="1642"/>
      <c r="P409" s="1639"/>
      <c r="Q409" s="1638"/>
      <c r="R409" s="1638"/>
      <c r="S409" s="1638"/>
      <c r="T409" s="1638"/>
      <c r="U409" s="1638"/>
      <c r="V409" s="1638"/>
      <c r="W409" s="1638"/>
      <c r="X409" s="1638"/>
      <c r="Y409" s="1638"/>
      <c r="Z409" s="1638"/>
      <c r="AA409" s="1638"/>
    </row>
    <row r="410" spans="10:27" x14ac:dyDescent="0.2">
      <c r="J410" s="1642"/>
      <c r="K410" s="1642"/>
      <c r="L410" s="1642"/>
      <c r="M410" s="1642"/>
      <c r="N410" s="1642"/>
      <c r="P410" s="1639"/>
      <c r="Q410" s="1638"/>
      <c r="R410" s="1638"/>
      <c r="S410" s="1638"/>
      <c r="T410" s="1638"/>
      <c r="U410" s="1638"/>
      <c r="V410" s="1638"/>
      <c r="W410" s="1638"/>
      <c r="X410" s="1638"/>
      <c r="Y410" s="1638"/>
      <c r="Z410" s="1638"/>
      <c r="AA410" s="1638"/>
    </row>
    <row r="411" spans="10:27" x14ac:dyDescent="0.2">
      <c r="J411" s="1642"/>
      <c r="K411" s="1642"/>
      <c r="L411" s="1642"/>
      <c r="M411" s="1642"/>
      <c r="N411" s="1642"/>
      <c r="P411" s="1639"/>
      <c r="Q411" s="1638"/>
      <c r="R411" s="1638"/>
      <c r="S411" s="1638"/>
      <c r="T411" s="1638"/>
      <c r="U411" s="1638"/>
      <c r="V411" s="1638"/>
      <c r="W411" s="1638"/>
      <c r="X411" s="1638"/>
      <c r="Y411" s="1638"/>
      <c r="Z411" s="1638"/>
      <c r="AA411" s="1638"/>
    </row>
    <row r="412" spans="10:27" x14ac:dyDescent="0.2">
      <c r="J412" s="1642"/>
      <c r="K412" s="1642"/>
      <c r="L412" s="1642"/>
      <c r="M412" s="1642"/>
      <c r="N412" s="1642"/>
      <c r="P412" s="1639"/>
      <c r="Q412" s="1638"/>
      <c r="R412" s="1638"/>
      <c r="S412" s="1638"/>
      <c r="T412" s="1638"/>
      <c r="U412" s="1638"/>
      <c r="V412" s="1638"/>
      <c r="W412" s="1638"/>
      <c r="X412" s="1638"/>
      <c r="Y412" s="1638"/>
      <c r="Z412" s="1638"/>
      <c r="AA412" s="1638"/>
    </row>
    <row r="413" spans="10:27" x14ac:dyDescent="0.2">
      <c r="J413" s="1642"/>
      <c r="K413" s="1642"/>
      <c r="L413" s="1642"/>
      <c r="M413" s="1642"/>
      <c r="N413" s="1642"/>
      <c r="P413" s="1639"/>
      <c r="Q413" s="1638"/>
      <c r="R413" s="1638"/>
      <c r="S413" s="1638"/>
      <c r="T413" s="1638"/>
      <c r="U413" s="1638"/>
      <c r="V413" s="1638"/>
      <c r="W413" s="1638"/>
      <c r="X413" s="1638"/>
      <c r="Y413" s="1638"/>
      <c r="Z413" s="1638"/>
      <c r="AA413" s="1638"/>
    </row>
    <row r="414" spans="10:27" x14ac:dyDescent="0.2">
      <c r="J414" s="1642"/>
      <c r="K414" s="1642"/>
      <c r="L414" s="1642"/>
      <c r="M414" s="1642"/>
      <c r="N414" s="1642"/>
      <c r="P414" s="1639"/>
      <c r="Q414" s="1638"/>
      <c r="R414" s="1638"/>
      <c r="S414" s="1638"/>
      <c r="T414" s="1638"/>
      <c r="U414" s="1638"/>
      <c r="V414" s="1638"/>
      <c r="W414" s="1638"/>
      <c r="X414" s="1638"/>
      <c r="Y414" s="1638"/>
      <c r="Z414" s="1638"/>
      <c r="AA414" s="1638"/>
    </row>
    <row r="415" spans="10:27" x14ac:dyDescent="0.2">
      <c r="J415" s="1642"/>
      <c r="K415" s="1642"/>
      <c r="L415" s="1642"/>
      <c r="M415" s="1642"/>
      <c r="N415" s="1642"/>
      <c r="P415" s="1639"/>
      <c r="Q415" s="1638"/>
      <c r="R415" s="1638"/>
      <c r="S415" s="1638"/>
      <c r="T415" s="1638"/>
      <c r="U415" s="1638"/>
      <c r="V415" s="1638"/>
      <c r="W415" s="1638"/>
      <c r="X415" s="1638"/>
      <c r="Y415" s="1638"/>
      <c r="Z415" s="1638"/>
      <c r="AA415" s="1638"/>
    </row>
    <row r="416" spans="10:27" x14ac:dyDescent="0.2">
      <c r="J416" s="1642"/>
      <c r="K416" s="1642"/>
      <c r="L416" s="1642"/>
      <c r="M416" s="1642"/>
      <c r="N416" s="1642"/>
      <c r="P416" s="1639"/>
      <c r="Q416" s="1638"/>
      <c r="R416" s="1638"/>
      <c r="S416" s="1638"/>
      <c r="T416" s="1638"/>
      <c r="U416" s="1638"/>
      <c r="V416" s="1638"/>
      <c r="W416" s="1638"/>
      <c r="X416" s="1638"/>
      <c r="Y416" s="1638"/>
      <c r="Z416" s="1638"/>
      <c r="AA416" s="1638"/>
    </row>
    <row r="417" spans="10:27" x14ac:dyDescent="0.2">
      <c r="J417" s="1642"/>
      <c r="K417" s="1642"/>
      <c r="L417" s="1642"/>
      <c r="M417" s="1642"/>
      <c r="N417" s="1642"/>
      <c r="P417" s="1639"/>
      <c r="Q417" s="1638"/>
      <c r="R417" s="1638"/>
      <c r="S417" s="1638"/>
      <c r="T417" s="1638"/>
      <c r="U417" s="1638"/>
      <c r="V417" s="1638"/>
      <c r="W417" s="1638"/>
      <c r="X417" s="1638"/>
      <c r="Y417" s="1638"/>
      <c r="Z417" s="1638"/>
      <c r="AA417" s="1638"/>
    </row>
    <row r="418" spans="10:27" x14ac:dyDescent="0.2">
      <c r="J418" s="1642"/>
      <c r="K418" s="1642"/>
      <c r="L418" s="1642"/>
      <c r="M418" s="1642"/>
      <c r="N418" s="1642"/>
      <c r="P418" s="1639"/>
      <c r="Q418" s="1638"/>
      <c r="R418" s="1638"/>
      <c r="S418" s="1638"/>
      <c r="T418" s="1638"/>
      <c r="U418" s="1638"/>
      <c r="V418" s="1638"/>
      <c r="W418" s="1638"/>
      <c r="X418" s="1638"/>
      <c r="Y418" s="1638"/>
      <c r="Z418" s="1638"/>
      <c r="AA418" s="1638"/>
    </row>
    <row r="419" spans="10:27" x14ac:dyDescent="0.2">
      <c r="J419" s="1642"/>
      <c r="K419" s="1642"/>
      <c r="L419" s="1642"/>
      <c r="M419" s="1642"/>
      <c r="N419" s="1642"/>
      <c r="P419" s="1639"/>
      <c r="Q419" s="1638"/>
      <c r="R419" s="1638"/>
      <c r="S419" s="1638"/>
      <c r="T419" s="1638"/>
      <c r="U419" s="1638"/>
      <c r="V419" s="1638"/>
      <c r="W419" s="1638"/>
      <c r="X419" s="1638"/>
      <c r="Y419" s="1638"/>
      <c r="Z419" s="1638"/>
      <c r="AA419" s="1638"/>
    </row>
    <row r="420" spans="10:27" x14ac:dyDescent="0.2">
      <c r="J420" s="1642"/>
      <c r="K420" s="1642"/>
      <c r="L420" s="1642"/>
      <c r="M420" s="1642"/>
      <c r="N420" s="1642"/>
      <c r="P420" s="1639"/>
      <c r="Q420" s="1638"/>
      <c r="R420" s="1638"/>
      <c r="S420" s="1638"/>
      <c r="T420" s="1638"/>
      <c r="U420" s="1638"/>
      <c r="V420" s="1638"/>
      <c r="W420" s="1638"/>
      <c r="X420" s="1638"/>
      <c r="Y420" s="1638"/>
      <c r="Z420" s="1638"/>
      <c r="AA420" s="1638"/>
    </row>
    <row r="421" spans="10:27" x14ac:dyDescent="0.2">
      <c r="J421" s="1642"/>
      <c r="K421" s="1642"/>
      <c r="L421" s="1642"/>
      <c r="M421" s="1642"/>
      <c r="N421" s="1642"/>
      <c r="P421" s="1639"/>
      <c r="Q421" s="1638"/>
      <c r="R421" s="1638"/>
      <c r="S421" s="1638"/>
      <c r="T421" s="1638"/>
      <c r="U421" s="1638"/>
      <c r="V421" s="1638"/>
      <c r="W421" s="1638"/>
      <c r="X421" s="1638"/>
      <c r="Y421" s="1638"/>
      <c r="Z421" s="1638"/>
      <c r="AA421" s="1638"/>
    </row>
    <row r="422" spans="10:27" x14ac:dyDescent="0.2">
      <c r="J422" s="1642"/>
      <c r="K422" s="1642"/>
      <c r="L422" s="1642"/>
      <c r="M422" s="1642"/>
      <c r="N422" s="1642"/>
      <c r="P422" s="1639"/>
      <c r="Q422" s="1638"/>
      <c r="R422" s="1638"/>
      <c r="S422" s="1638"/>
      <c r="T422" s="1638"/>
      <c r="U422" s="1638"/>
      <c r="V422" s="1638"/>
      <c r="W422" s="1638"/>
      <c r="X422" s="1638"/>
      <c r="Y422" s="1638"/>
      <c r="Z422" s="1638"/>
      <c r="AA422" s="1638"/>
    </row>
    <row r="423" spans="10:27" x14ac:dyDescent="0.2">
      <c r="J423" s="1642"/>
      <c r="K423" s="1642"/>
      <c r="L423" s="1642"/>
      <c r="M423" s="1642"/>
      <c r="N423" s="1642"/>
      <c r="P423" s="1639"/>
      <c r="Q423" s="1638"/>
      <c r="R423" s="1638"/>
      <c r="S423" s="1638"/>
      <c r="T423" s="1638"/>
      <c r="U423" s="1638"/>
      <c r="V423" s="1638"/>
      <c r="W423" s="1638"/>
      <c r="X423" s="1638"/>
      <c r="Y423" s="1638"/>
      <c r="Z423" s="1638"/>
      <c r="AA423" s="1638"/>
    </row>
    <row r="424" spans="10:27" x14ac:dyDescent="0.2">
      <c r="J424" s="1642"/>
      <c r="K424" s="1642"/>
      <c r="L424" s="1642"/>
      <c r="M424" s="1642"/>
      <c r="N424" s="1642"/>
      <c r="P424" s="1639"/>
      <c r="Q424" s="1638"/>
      <c r="R424" s="1638"/>
      <c r="S424" s="1638"/>
      <c r="T424" s="1638"/>
      <c r="U424" s="1638"/>
      <c r="V424" s="1638"/>
      <c r="W424" s="1638"/>
      <c r="X424" s="1638"/>
      <c r="Y424" s="1638"/>
      <c r="Z424" s="1638"/>
      <c r="AA424" s="1638"/>
    </row>
    <row r="425" spans="10:27" x14ac:dyDescent="0.2">
      <c r="J425" s="1642"/>
      <c r="K425" s="1642"/>
      <c r="L425" s="1642"/>
      <c r="M425" s="1642"/>
      <c r="N425" s="1642"/>
      <c r="P425" s="1639"/>
      <c r="Q425" s="1638"/>
      <c r="R425" s="1638"/>
      <c r="S425" s="1638"/>
      <c r="T425" s="1638"/>
      <c r="U425" s="1638"/>
      <c r="V425" s="1638"/>
      <c r="W425" s="1638"/>
      <c r="X425" s="1638"/>
      <c r="Y425" s="1638"/>
      <c r="Z425" s="1638"/>
      <c r="AA425" s="1638"/>
    </row>
    <row r="426" spans="10:27" x14ac:dyDescent="0.2">
      <c r="J426" s="1642"/>
      <c r="K426" s="1642"/>
      <c r="L426" s="1642"/>
      <c r="M426" s="1642"/>
      <c r="N426" s="1642"/>
      <c r="P426" s="1639"/>
      <c r="Q426" s="1638"/>
      <c r="R426" s="1638"/>
      <c r="S426" s="1638"/>
      <c r="T426" s="1638"/>
      <c r="U426" s="1638"/>
      <c r="V426" s="1638"/>
      <c r="W426" s="1638"/>
      <c r="X426" s="1638"/>
      <c r="Y426" s="1638"/>
      <c r="Z426" s="1638"/>
      <c r="AA426" s="1638"/>
    </row>
    <row r="427" spans="10:27" x14ac:dyDescent="0.2">
      <c r="J427" s="1642"/>
      <c r="K427" s="1642"/>
      <c r="L427" s="1642"/>
      <c r="M427" s="1642"/>
      <c r="N427" s="1642"/>
      <c r="P427" s="1639"/>
      <c r="Q427" s="1638"/>
      <c r="R427" s="1638"/>
      <c r="S427" s="1638"/>
      <c r="T427" s="1638"/>
      <c r="U427" s="1638"/>
      <c r="V427" s="1638"/>
      <c r="W427" s="1638"/>
      <c r="X427" s="1638"/>
      <c r="Y427" s="1638"/>
      <c r="Z427" s="1638"/>
      <c r="AA427" s="1638"/>
    </row>
    <row r="428" spans="10:27" x14ac:dyDescent="0.2">
      <c r="J428" s="1642"/>
      <c r="K428" s="1642"/>
      <c r="L428" s="1642"/>
      <c r="M428" s="1642"/>
      <c r="N428" s="1642"/>
      <c r="P428" s="1639"/>
      <c r="Q428" s="1638"/>
      <c r="R428" s="1638"/>
      <c r="S428" s="1638"/>
      <c r="T428" s="1638"/>
      <c r="U428" s="1638"/>
      <c r="V428" s="1638"/>
      <c r="W428" s="1638"/>
      <c r="X428" s="1638"/>
      <c r="Y428" s="1638"/>
      <c r="Z428" s="1638"/>
      <c r="AA428" s="1638"/>
    </row>
    <row r="429" spans="10:27" x14ac:dyDescent="0.2">
      <c r="J429" s="1642"/>
      <c r="K429" s="1642"/>
      <c r="L429" s="1642"/>
      <c r="M429" s="1642"/>
      <c r="N429" s="1642"/>
      <c r="P429" s="1639"/>
      <c r="Q429" s="1638"/>
      <c r="R429" s="1638"/>
      <c r="S429" s="1638"/>
      <c r="T429" s="1638"/>
      <c r="U429" s="1638"/>
      <c r="V429" s="1638"/>
      <c r="W429" s="1638"/>
      <c r="X429" s="1638"/>
      <c r="Y429" s="1638"/>
      <c r="Z429" s="1638"/>
      <c r="AA429" s="1638"/>
    </row>
    <row r="430" spans="10:27" x14ac:dyDescent="0.2">
      <c r="J430" s="1642"/>
      <c r="K430" s="1642"/>
      <c r="L430" s="1642"/>
      <c r="M430" s="1642"/>
      <c r="N430" s="1642"/>
      <c r="P430" s="1639"/>
      <c r="Q430" s="1638"/>
      <c r="R430" s="1638"/>
      <c r="S430" s="1638"/>
      <c r="T430" s="1638"/>
      <c r="U430" s="1638"/>
      <c r="V430" s="1638"/>
      <c r="W430" s="1638"/>
      <c r="X430" s="1638"/>
      <c r="Y430" s="1638"/>
      <c r="Z430" s="1638"/>
      <c r="AA430" s="1638"/>
    </row>
    <row r="431" spans="10:27" x14ac:dyDescent="0.2">
      <c r="J431" s="1642"/>
      <c r="K431" s="1642"/>
      <c r="L431" s="1642"/>
      <c r="M431" s="1642"/>
      <c r="N431" s="1642"/>
      <c r="P431" s="1639"/>
      <c r="Q431" s="1638"/>
      <c r="R431" s="1638"/>
      <c r="S431" s="1638"/>
      <c r="T431" s="1638"/>
      <c r="U431" s="1638"/>
      <c r="V431" s="1638"/>
      <c r="W431" s="1638"/>
      <c r="X431" s="1638"/>
      <c r="Y431" s="1638"/>
      <c r="Z431" s="1638"/>
      <c r="AA431" s="1638"/>
    </row>
    <row r="432" spans="10:27" x14ac:dyDescent="0.2">
      <c r="J432" s="1642"/>
      <c r="K432" s="1642"/>
      <c r="L432" s="1642"/>
      <c r="M432" s="1642"/>
      <c r="N432" s="1642"/>
      <c r="P432" s="1639"/>
      <c r="Q432" s="1638"/>
      <c r="R432" s="1638"/>
      <c r="S432" s="1638"/>
      <c r="T432" s="1638"/>
      <c r="U432" s="1638"/>
      <c r="V432" s="1638"/>
      <c r="W432" s="1638"/>
      <c r="X432" s="1638"/>
      <c r="Y432" s="1638"/>
      <c r="Z432" s="1638"/>
      <c r="AA432" s="1638"/>
    </row>
    <row r="433" spans="10:27" x14ac:dyDescent="0.2">
      <c r="J433" s="1642"/>
      <c r="K433" s="1642"/>
      <c r="L433" s="1642"/>
      <c r="M433" s="1642"/>
      <c r="N433" s="1642"/>
      <c r="P433" s="1639"/>
      <c r="Q433" s="1638"/>
      <c r="R433" s="1638"/>
      <c r="S433" s="1638"/>
      <c r="T433" s="1638"/>
      <c r="U433" s="1638"/>
      <c r="V433" s="1638"/>
      <c r="W433" s="1638"/>
      <c r="X433" s="1638"/>
      <c r="Y433" s="1638"/>
      <c r="Z433" s="1638"/>
      <c r="AA433" s="1638"/>
    </row>
    <row r="434" spans="10:27" x14ac:dyDescent="0.2">
      <c r="J434" s="1642"/>
      <c r="K434" s="1642"/>
      <c r="L434" s="1642"/>
      <c r="M434" s="1642"/>
      <c r="N434" s="1642"/>
      <c r="P434" s="1639"/>
      <c r="Q434" s="1638"/>
      <c r="R434" s="1638"/>
      <c r="S434" s="1638"/>
      <c r="T434" s="1638"/>
      <c r="U434" s="1638"/>
      <c r="V434" s="1638"/>
      <c r="W434" s="1638"/>
      <c r="X434" s="1638"/>
      <c r="Y434" s="1638"/>
      <c r="Z434" s="1638"/>
      <c r="AA434" s="1638"/>
    </row>
    <row r="435" spans="10:27" x14ac:dyDescent="0.2">
      <c r="J435" s="1642"/>
      <c r="K435" s="1642"/>
      <c r="L435" s="1642"/>
      <c r="M435" s="1642"/>
      <c r="N435" s="1642"/>
      <c r="P435" s="1639"/>
      <c r="Q435" s="1638"/>
      <c r="R435" s="1638"/>
      <c r="S435" s="1638"/>
      <c r="T435" s="1638"/>
      <c r="U435" s="1638"/>
      <c r="V435" s="1638"/>
      <c r="W435" s="1638"/>
      <c r="X435" s="1638"/>
      <c r="Y435" s="1638"/>
      <c r="Z435" s="1638"/>
      <c r="AA435" s="1638"/>
    </row>
    <row r="436" spans="10:27" x14ac:dyDescent="0.2">
      <c r="J436" s="1642"/>
      <c r="K436" s="1642"/>
      <c r="L436" s="1642"/>
      <c r="M436" s="1642"/>
      <c r="N436" s="1642"/>
      <c r="P436" s="1639"/>
      <c r="Q436" s="1638"/>
      <c r="R436" s="1638"/>
      <c r="S436" s="1638"/>
      <c r="T436" s="1638"/>
      <c r="U436" s="1638"/>
      <c r="V436" s="1638"/>
      <c r="W436" s="1638"/>
      <c r="X436" s="1638"/>
      <c r="Y436" s="1638"/>
      <c r="Z436" s="1638"/>
      <c r="AA436" s="1638"/>
    </row>
    <row r="437" spans="10:27" x14ac:dyDescent="0.2">
      <c r="J437" s="1642"/>
      <c r="K437" s="1642"/>
      <c r="L437" s="1642"/>
      <c r="M437" s="1642"/>
      <c r="N437" s="1642"/>
      <c r="P437" s="1639"/>
      <c r="Q437" s="1638"/>
      <c r="R437" s="1638"/>
      <c r="S437" s="1638"/>
      <c r="T437" s="1638"/>
      <c r="U437" s="1638"/>
      <c r="V437" s="1638"/>
      <c r="W437" s="1638"/>
      <c r="X437" s="1638"/>
      <c r="Y437" s="1638"/>
      <c r="Z437" s="1638"/>
      <c r="AA437" s="1638"/>
    </row>
    <row r="438" spans="10:27" x14ac:dyDescent="0.2">
      <c r="J438" s="1642"/>
      <c r="K438" s="1642"/>
      <c r="L438" s="1642"/>
      <c r="M438" s="1642"/>
      <c r="N438" s="1642"/>
      <c r="P438" s="1639"/>
      <c r="Q438" s="1638"/>
      <c r="R438" s="1638"/>
      <c r="S438" s="1638"/>
      <c r="T438" s="1638"/>
      <c r="U438" s="1638"/>
      <c r="V438" s="1638"/>
      <c r="W438" s="1638"/>
      <c r="X438" s="1638"/>
      <c r="Y438" s="1638"/>
      <c r="Z438" s="1638"/>
      <c r="AA438" s="1638"/>
    </row>
    <row r="439" spans="10:27" x14ac:dyDescent="0.2">
      <c r="J439" s="1642"/>
      <c r="K439" s="1642"/>
      <c r="L439" s="1642"/>
      <c r="M439" s="1642"/>
      <c r="N439" s="1642"/>
      <c r="P439" s="1639"/>
      <c r="Q439" s="1638"/>
      <c r="R439" s="1638"/>
      <c r="S439" s="1638"/>
      <c r="T439" s="1638"/>
      <c r="U439" s="1638"/>
      <c r="V439" s="1638"/>
      <c r="W439" s="1638"/>
      <c r="X439" s="1638"/>
      <c r="Y439" s="1638"/>
      <c r="Z439" s="1638"/>
      <c r="AA439" s="1638"/>
    </row>
    <row r="440" spans="10:27" x14ac:dyDescent="0.2">
      <c r="J440" s="1642"/>
      <c r="K440" s="1642"/>
      <c r="L440" s="1642"/>
      <c r="M440" s="1642"/>
      <c r="N440" s="1642"/>
      <c r="P440" s="1639"/>
      <c r="Q440" s="1638"/>
      <c r="R440" s="1638"/>
      <c r="S440" s="1638"/>
      <c r="T440" s="1638"/>
      <c r="U440" s="1638"/>
      <c r="V440" s="1638"/>
      <c r="W440" s="1638"/>
      <c r="X440" s="1638"/>
      <c r="Y440" s="1638"/>
      <c r="Z440" s="1638"/>
      <c r="AA440" s="1638"/>
    </row>
    <row r="441" spans="10:27" x14ac:dyDescent="0.2">
      <c r="J441" s="1642"/>
      <c r="K441" s="1642"/>
      <c r="L441" s="1642"/>
      <c r="M441" s="1642"/>
      <c r="N441" s="1642"/>
      <c r="P441" s="1639"/>
      <c r="Q441" s="1638"/>
      <c r="R441" s="1638"/>
      <c r="S441" s="1638"/>
      <c r="T441" s="1638"/>
      <c r="U441" s="1638"/>
      <c r="V441" s="1638"/>
      <c r="W441" s="1638"/>
      <c r="X441" s="1638"/>
      <c r="Y441" s="1638"/>
      <c r="Z441" s="1638"/>
      <c r="AA441" s="1638"/>
    </row>
    <row r="442" spans="10:27" x14ac:dyDescent="0.2">
      <c r="J442" s="1642"/>
      <c r="K442" s="1642"/>
      <c r="L442" s="1642"/>
      <c r="M442" s="1642"/>
      <c r="N442" s="1642"/>
      <c r="P442" s="1639"/>
      <c r="Q442" s="1638"/>
      <c r="R442" s="1638"/>
      <c r="S442" s="1638"/>
      <c r="T442" s="1638"/>
      <c r="U442" s="1638"/>
      <c r="V442" s="1638"/>
      <c r="W442" s="1638"/>
      <c r="X442" s="1638"/>
      <c r="Y442" s="1638"/>
      <c r="Z442" s="1638"/>
      <c r="AA442" s="1638"/>
    </row>
    <row r="443" spans="10:27" x14ac:dyDescent="0.2">
      <c r="J443" s="1642"/>
      <c r="K443" s="1642"/>
      <c r="L443" s="1642"/>
      <c r="M443" s="1642"/>
      <c r="N443" s="1642"/>
      <c r="P443" s="1639"/>
      <c r="Q443" s="1638"/>
      <c r="R443" s="1638"/>
      <c r="S443" s="1638"/>
      <c r="T443" s="1638"/>
      <c r="U443" s="1638"/>
      <c r="V443" s="1638"/>
      <c r="W443" s="1638"/>
      <c r="X443" s="1638"/>
      <c r="Y443" s="1638"/>
      <c r="Z443" s="1638"/>
      <c r="AA443" s="1638"/>
    </row>
    <row r="444" spans="10:27" x14ac:dyDescent="0.2">
      <c r="J444" s="1642"/>
      <c r="K444" s="1642"/>
      <c r="L444" s="1642"/>
      <c r="M444" s="1642"/>
      <c r="N444" s="1642"/>
      <c r="P444" s="1639"/>
      <c r="Q444" s="1638"/>
      <c r="R444" s="1638"/>
      <c r="S444" s="1638"/>
      <c r="T444" s="1638"/>
      <c r="U444" s="1638"/>
      <c r="V444" s="1638"/>
      <c r="W444" s="1638"/>
      <c r="X444" s="1638"/>
      <c r="Y444" s="1638"/>
      <c r="Z444" s="1638"/>
      <c r="AA444" s="1638"/>
    </row>
    <row r="445" spans="10:27" x14ac:dyDescent="0.2">
      <c r="J445" s="1642"/>
      <c r="K445" s="1642"/>
      <c r="L445" s="1642"/>
      <c r="M445" s="1642"/>
      <c r="N445" s="1642"/>
      <c r="P445" s="1639"/>
      <c r="Q445" s="1638"/>
      <c r="R445" s="1638"/>
      <c r="S445" s="1638"/>
      <c r="T445" s="1638"/>
      <c r="U445" s="1638"/>
      <c r="V445" s="1638"/>
      <c r="W445" s="1638"/>
      <c r="X445" s="1638"/>
      <c r="Y445" s="1638"/>
      <c r="Z445" s="1638"/>
      <c r="AA445" s="1638"/>
    </row>
    <row r="446" spans="10:27" x14ac:dyDescent="0.2">
      <c r="J446" s="1642"/>
      <c r="K446" s="1642"/>
      <c r="L446" s="1642"/>
      <c r="M446" s="1642"/>
      <c r="N446" s="1642"/>
      <c r="P446" s="1639"/>
      <c r="Q446" s="1638"/>
      <c r="R446" s="1638"/>
      <c r="S446" s="1638"/>
      <c r="T446" s="1638"/>
      <c r="U446" s="1638"/>
      <c r="V446" s="1638"/>
      <c r="W446" s="1638"/>
      <c r="X446" s="1638"/>
      <c r="Y446" s="1638"/>
      <c r="Z446" s="1638"/>
      <c r="AA446" s="1638"/>
    </row>
    <row r="447" spans="10:27" x14ac:dyDescent="0.2">
      <c r="J447" s="1642"/>
      <c r="K447" s="1642"/>
      <c r="L447" s="1642"/>
      <c r="M447" s="1642"/>
      <c r="N447" s="1642"/>
      <c r="P447" s="1639"/>
      <c r="Q447" s="1638"/>
      <c r="R447" s="1638"/>
      <c r="S447" s="1638"/>
      <c r="T447" s="1638"/>
      <c r="U447" s="1638"/>
      <c r="V447" s="1638"/>
      <c r="W447" s="1638"/>
      <c r="X447" s="1638"/>
      <c r="Y447" s="1638"/>
      <c r="Z447" s="1638"/>
      <c r="AA447" s="1638"/>
    </row>
    <row r="448" spans="10:27" x14ac:dyDescent="0.2">
      <c r="J448" s="1642"/>
      <c r="K448" s="1642"/>
      <c r="L448" s="1642"/>
      <c r="M448" s="1642"/>
      <c r="N448" s="1642"/>
      <c r="P448" s="1639"/>
      <c r="Q448" s="1638"/>
      <c r="R448" s="1638"/>
      <c r="S448" s="1638"/>
      <c r="T448" s="1638"/>
      <c r="U448" s="1638"/>
      <c r="V448" s="1638"/>
      <c r="W448" s="1638"/>
      <c r="X448" s="1638"/>
      <c r="Y448" s="1638"/>
      <c r="Z448" s="1638"/>
      <c r="AA448" s="1638"/>
    </row>
    <row r="449" spans="10:27" x14ac:dyDescent="0.2">
      <c r="J449" s="1642"/>
      <c r="K449" s="1642"/>
      <c r="L449" s="1642"/>
      <c r="M449" s="1642"/>
      <c r="N449" s="1642"/>
      <c r="P449" s="1639"/>
      <c r="Q449" s="1638"/>
      <c r="R449" s="1638"/>
      <c r="S449" s="1638"/>
      <c r="T449" s="1638"/>
      <c r="U449" s="1638"/>
      <c r="V449" s="1638"/>
      <c r="W449" s="1638"/>
      <c r="X449" s="1638"/>
      <c r="Y449" s="1638"/>
      <c r="Z449" s="1638"/>
      <c r="AA449" s="1638"/>
    </row>
    <row r="450" spans="10:27" x14ac:dyDescent="0.2">
      <c r="J450" s="1642"/>
      <c r="K450" s="1642"/>
      <c r="L450" s="1642"/>
      <c r="M450" s="1642"/>
      <c r="N450" s="1642"/>
      <c r="P450" s="1639"/>
      <c r="Q450" s="1638"/>
      <c r="R450" s="1638"/>
      <c r="S450" s="1638"/>
      <c r="T450" s="1638"/>
      <c r="U450" s="1638"/>
      <c r="V450" s="1638"/>
      <c r="W450" s="1638"/>
      <c r="X450" s="1638"/>
      <c r="Y450" s="1638"/>
      <c r="Z450" s="1638"/>
      <c r="AA450" s="1638"/>
    </row>
    <row r="451" spans="10:27" x14ac:dyDescent="0.2">
      <c r="J451" s="1642"/>
      <c r="K451" s="1642"/>
      <c r="L451" s="1642"/>
      <c r="M451" s="1642"/>
      <c r="N451" s="1642"/>
      <c r="P451" s="1639"/>
      <c r="Q451" s="1638"/>
      <c r="R451" s="1638"/>
      <c r="S451" s="1638"/>
      <c r="T451" s="1638"/>
      <c r="U451" s="1638"/>
      <c r="V451" s="1638"/>
      <c r="W451" s="1638"/>
      <c r="X451" s="1638"/>
      <c r="Y451" s="1638"/>
      <c r="Z451" s="1638"/>
      <c r="AA451" s="1638"/>
    </row>
    <row r="452" spans="10:27" x14ac:dyDescent="0.2">
      <c r="J452" s="1642"/>
      <c r="K452" s="1642"/>
      <c r="L452" s="1642"/>
      <c r="M452" s="1642"/>
      <c r="N452" s="1642"/>
      <c r="P452" s="1639"/>
      <c r="Q452" s="1638"/>
      <c r="R452" s="1638"/>
      <c r="S452" s="1638"/>
      <c r="T452" s="1638"/>
      <c r="U452" s="1638"/>
      <c r="V452" s="1638"/>
      <c r="W452" s="1638"/>
      <c r="X452" s="1638"/>
      <c r="Y452" s="1638"/>
      <c r="Z452" s="1638"/>
      <c r="AA452" s="1638"/>
    </row>
    <row r="453" spans="10:27" x14ac:dyDescent="0.2">
      <c r="J453" s="1642"/>
      <c r="K453" s="1642"/>
      <c r="L453" s="1642"/>
      <c r="M453" s="1642"/>
      <c r="N453" s="1642"/>
      <c r="P453" s="1639"/>
      <c r="Q453" s="1638"/>
      <c r="R453" s="1638"/>
      <c r="S453" s="1638"/>
      <c r="T453" s="1638"/>
      <c r="U453" s="1638"/>
      <c r="V453" s="1638"/>
      <c r="W453" s="1638"/>
      <c r="X453" s="1638"/>
      <c r="Y453" s="1638"/>
      <c r="Z453" s="1638"/>
      <c r="AA453" s="1638"/>
    </row>
    <row r="454" spans="10:27" x14ac:dyDescent="0.2">
      <c r="J454" s="1642"/>
      <c r="K454" s="1642"/>
      <c r="L454" s="1642"/>
      <c r="M454" s="1642"/>
      <c r="N454" s="1642"/>
      <c r="P454" s="1639"/>
      <c r="Q454" s="1638"/>
      <c r="R454" s="1638"/>
      <c r="S454" s="1638"/>
      <c r="T454" s="1638"/>
      <c r="U454" s="1638"/>
      <c r="V454" s="1638"/>
      <c r="W454" s="1638"/>
      <c r="X454" s="1638"/>
      <c r="Y454" s="1638"/>
      <c r="Z454" s="1638"/>
      <c r="AA454" s="1638"/>
    </row>
    <row r="455" spans="10:27" x14ac:dyDescent="0.2">
      <c r="J455" s="1642"/>
      <c r="K455" s="1642"/>
      <c r="L455" s="1642"/>
      <c r="M455" s="1642"/>
      <c r="N455" s="1642"/>
      <c r="P455" s="1639"/>
      <c r="Q455" s="1638"/>
      <c r="R455" s="1638"/>
      <c r="S455" s="1638"/>
      <c r="T455" s="1638"/>
      <c r="U455" s="1638"/>
      <c r="V455" s="1638"/>
      <c r="W455" s="1638"/>
      <c r="X455" s="1638"/>
      <c r="Y455" s="1638"/>
      <c r="Z455" s="1638"/>
      <c r="AA455" s="1638"/>
    </row>
    <row r="456" spans="10:27" x14ac:dyDescent="0.2">
      <c r="J456" s="1642"/>
      <c r="K456" s="1642"/>
      <c r="L456" s="1642"/>
      <c r="M456" s="1642"/>
      <c r="N456" s="1642"/>
      <c r="P456" s="1639"/>
      <c r="Q456" s="1638"/>
      <c r="R456" s="1638"/>
      <c r="S456" s="1638"/>
      <c r="T456" s="1638"/>
      <c r="U456" s="1638"/>
      <c r="V456" s="1638"/>
      <c r="W456" s="1638"/>
      <c r="X456" s="1638"/>
      <c r="Y456" s="1638"/>
      <c r="Z456" s="1638"/>
      <c r="AA456" s="1638"/>
    </row>
    <row r="457" spans="10:27" x14ac:dyDescent="0.2">
      <c r="J457" s="1642"/>
      <c r="K457" s="1642"/>
      <c r="L457" s="1642"/>
      <c r="M457" s="1642"/>
      <c r="N457" s="1642"/>
      <c r="P457" s="1639"/>
      <c r="Q457" s="1638"/>
      <c r="R457" s="1638"/>
      <c r="S457" s="1638"/>
      <c r="T457" s="1638"/>
      <c r="U457" s="1638"/>
      <c r="V457" s="1638"/>
      <c r="W457" s="1638"/>
      <c r="X457" s="1638"/>
      <c r="Y457" s="1638"/>
      <c r="Z457" s="1638"/>
      <c r="AA457" s="1638"/>
    </row>
    <row r="458" spans="10:27" x14ac:dyDescent="0.2">
      <c r="J458" s="1642"/>
      <c r="K458" s="1642"/>
      <c r="L458" s="1642"/>
      <c r="M458" s="1642"/>
      <c r="N458" s="1642"/>
      <c r="P458" s="1639"/>
      <c r="Q458" s="1638"/>
      <c r="R458" s="1638"/>
      <c r="S458" s="1638"/>
      <c r="T458" s="1638"/>
      <c r="U458" s="1638"/>
      <c r="V458" s="1638"/>
      <c r="W458" s="1638"/>
      <c r="X458" s="1638"/>
      <c r="Y458" s="1638"/>
      <c r="Z458" s="1638"/>
      <c r="AA458" s="1638"/>
    </row>
    <row r="459" spans="10:27" x14ac:dyDescent="0.2">
      <c r="J459" s="1642"/>
      <c r="K459" s="1642"/>
      <c r="L459" s="1642"/>
      <c r="M459" s="1642"/>
      <c r="N459" s="1642"/>
      <c r="P459" s="1639"/>
      <c r="Q459" s="1638"/>
      <c r="R459" s="1638"/>
      <c r="S459" s="1638"/>
      <c r="T459" s="1638"/>
      <c r="U459" s="1638"/>
      <c r="V459" s="1638"/>
      <c r="W459" s="1638"/>
      <c r="X459" s="1638"/>
      <c r="Y459" s="1638"/>
      <c r="Z459" s="1638"/>
      <c r="AA459" s="1638"/>
    </row>
    <row r="460" spans="10:27" x14ac:dyDescent="0.2">
      <c r="J460" s="1642"/>
      <c r="K460" s="1642"/>
      <c r="L460" s="1642"/>
      <c r="M460" s="1642"/>
      <c r="N460" s="1642"/>
      <c r="P460" s="1639"/>
      <c r="Q460" s="1638"/>
      <c r="R460" s="1638"/>
      <c r="S460" s="1638"/>
      <c r="T460" s="1638"/>
      <c r="U460" s="1638"/>
      <c r="V460" s="1638"/>
      <c r="W460" s="1638"/>
      <c r="X460" s="1638"/>
      <c r="Y460" s="1638"/>
      <c r="Z460" s="1638"/>
      <c r="AA460" s="1638"/>
    </row>
    <row r="461" spans="10:27" x14ac:dyDescent="0.2">
      <c r="J461" s="1642"/>
      <c r="K461" s="1642"/>
      <c r="L461" s="1642"/>
      <c r="M461" s="1642"/>
      <c r="N461" s="1642"/>
      <c r="P461" s="1639"/>
      <c r="Q461" s="1638"/>
      <c r="R461" s="1638"/>
      <c r="S461" s="1638"/>
      <c r="T461" s="1638"/>
      <c r="U461" s="1638"/>
      <c r="V461" s="1638"/>
      <c r="W461" s="1638"/>
      <c r="X461" s="1638"/>
      <c r="Y461" s="1638"/>
      <c r="Z461" s="1638"/>
      <c r="AA461" s="1638"/>
    </row>
    <row r="462" spans="10:27" x14ac:dyDescent="0.2">
      <c r="J462" s="1642"/>
      <c r="K462" s="1642"/>
      <c r="L462" s="1642"/>
      <c r="M462" s="1642"/>
      <c r="N462" s="1642"/>
      <c r="P462" s="1639"/>
      <c r="Q462" s="1638"/>
      <c r="R462" s="1638"/>
      <c r="S462" s="1638"/>
      <c r="T462" s="1638"/>
      <c r="U462" s="1638"/>
      <c r="V462" s="1638"/>
      <c r="W462" s="1638"/>
      <c r="X462" s="1638"/>
      <c r="Y462" s="1638"/>
      <c r="Z462" s="1638"/>
      <c r="AA462" s="1638"/>
    </row>
    <row r="463" spans="10:27" x14ac:dyDescent="0.2">
      <c r="J463" s="1642"/>
      <c r="K463" s="1642"/>
      <c r="L463" s="1642"/>
      <c r="M463" s="1642"/>
      <c r="N463" s="1642"/>
      <c r="P463" s="1639"/>
      <c r="Q463" s="1638"/>
      <c r="R463" s="1638"/>
      <c r="S463" s="1638"/>
      <c r="T463" s="1638"/>
      <c r="U463" s="1638"/>
      <c r="V463" s="1638"/>
      <c r="W463" s="1638"/>
      <c r="X463" s="1638"/>
      <c r="Y463" s="1638"/>
      <c r="Z463" s="1638"/>
      <c r="AA463" s="1638"/>
    </row>
    <row r="464" spans="10:27" x14ac:dyDescent="0.2">
      <c r="J464" s="1642"/>
      <c r="K464" s="1642"/>
      <c r="L464" s="1642"/>
      <c r="M464" s="1642"/>
      <c r="N464" s="1642"/>
      <c r="P464" s="1639"/>
      <c r="Q464" s="1638"/>
      <c r="R464" s="1638"/>
      <c r="S464" s="1638"/>
      <c r="T464" s="1638"/>
      <c r="U464" s="1638"/>
      <c r="V464" s="1638"/>
      <c r="W464" s="1638"/>
      <c r="X464" s="1638"/>
      <c r="Y464" s="1638"/>
      <c r="Z464" s="1638"/>
      <c r="AA464" s="1638"/>
    </row>
    <row r="465" spans="10:27" x14ac:dyDescent="0.2">
      <c r="J465" s="1642"/>
      <c r="K465" s="1642"/>
      <c r="L465" s="1642"/>
      <c r="M465" s="1642"/>
      <c r="N465" s="1642"/>
      <c r="P465" s="1639"/>
      <c r="Q465" s="1638"/>
      <c r="R465" s="1638"/>
      <c r="S465" s="1638"/>
      <c r="T465" s="1638"/>
      <c r="U465" s="1638"/>
      <c r="V465" s="1638"/>
      <c r="W465" s="1638"/>
      <c r="X465" s="1638"/>
      <c r="Y465" s="1638"/>
      <c r="Z465" s="1638"/>
      <c r="AA465" s="1638"/>
    </row>
    <row r="466" spans="10:27" x14ac:dyDescent="0.2">
      <c r="J466" s="1642"/>
      <c r="K466" s="1642"/>
      <c r="L466" s="1642"/>
      <c r="M466" s="1642"/>
      <c r="N466" s="1642"/>
      <c r="P466" s="1639"/>
      <c r="Q466" s="1638"/>
      <c r="R466" s="1638"/>
      <c r="S466" s="1638"/>
      <c r="T466" s="1638"/>
      <c r="U466" s="1638"/>
      <c r="V466" s="1638"/>
      <c r="W466" s="1638"/>
      <c r="X466" s="1638"/>
      <c r="Y466" s="1638"/>
      <c r="Z466" s="1638"/>
      <c r="AA466" s="1638"/>
    </row>
    <row r="467" spans="10:27" x14ac:dyDescent="0.2">
      <c r="J467" s="1642"/>
      <c r="K467" s="1642"/>
      <c r="L467" s="1642"/>
      <c r="M467" s="1642"/>
      <c r="N467" s="1642"/>
      <c r="P467" s="1639"/>
      <c r="Q467" s="1638"/>
      <c r="R467" s="1638"/>
      <c r="S467" s="1638"/>
      <c r="T467" s="1638"/>
      <c r="U467" s="1638"/>
      <c r="V467" s="1638"/>
      <c r="W467" s="1638"/>
      <c r="X467" s="1638"/>
      <c r="Y467" s="1638"/>
      <c r="Z467" s="1638"/>
      <c r="AA467" s="1638"/>
    </row>
    <row r="468" spans="10:27" x14ac:dyDescent="0.2">
      <c r="P468" s="1639"/>
      <c r="Q468" s="1638"/>
      <c r="R468" s="1638"/>
      <c r="S468" s="1638"/>
      <c r="T468" s="1638"/>
      <c r="U468" s="1638"/>
      <c r="V468" s="1638"/>
      <c r="W468" s="1638"/>
      <c r="X468" s="1638"/>
      <c r="Y468" s="1638"/>
      <c r="Z468" s="1638"/>
      <c r="AA468" s="1638"/>
    </row>
    <row r="469" spans="10:27" x14ac:dyDescent="0.2">
      <c r="P469" s="1639"/>
      <c r="Q469" s="1638"/>
      <c r="R469" s="1638"/>
      <c r="S469" s="1638"/>
      <c r="T469" s="1638"/>
      <c r="U469" s="1638"/>
      <c r="V469" s="1638"/>
      <c r="W469" s="1638"/>
      <c r="X469" s="1638"/>
      <c r="Y469" s="1638"/>
      <c r="Z469" s="1638"/>
      <c r="AA469" s="1638"/>
    </row>
    <row r="470" spans="10:27" x14ac:dyDescent="0.2">
      <c r="P470" s="1639"/>
      <c r="Q470" s="1638"/>
      <c r="R470" s="1638"/>
      <c r="S470" s="1638"/>
      <c r="T470" s="1638"/>
      <c r="U470" s="1638"/>
      <c r="V470" s="1638"/>
      <c r="W470" s="1638"/>
      <c r="X470" s="1638"/>
      <c r="Y470" s="1638"/>
      <c r="Z470" s="1638"/>
      <c r="AA470" s="1638"/>
    </row>
    <row r="471" spans="10:27" x14ac:dyDescent="0.2">
      <c r="P471" s="1639"/>
      <c r="Q471" s="1638"/>
      <c r="R471" s="1638"/>
      <c r="S471" s="1638"/>
      <c r="T471" s="1638"/>
      <c r="U471" s="1638"/>
      <c r="V471" s="1638"/>
      <c r="W471" s="1638"/>
      <c r="X471" s="1638"/>
      <c r="Y471" s="1638"/>
      <c r="Z471" s="1638"/>
      <c r="AA471" s="1638"/>
    </row>
    <row r="472" spans="10:27" x14ac:dyDescent="0.2">
      <c r="P472" s="1639"/>
      <c r="Q472" s="1638"/>
      <c r="R472" s="1638"/>
      <c r="S472" s="1638"/>
      <c r="T472" s="1638"/>
      <c r="U472" s="1638"/>
      <c r="V472" s="1638"/>
      <c r="W472" s="1638"/>
      <c r="X472" s="1638"/>
      <c r="Y472" s="1638"/>
      <c r="Z472" s="1638"/>
      <c r="AA472" s="1638"/>
    </row>
    <row r="473" spans="10:27" x14ac:dyDescent="0.2">
      <c r="P473" s="1639"/>
      <c r="Q473" s="1638"/>
      <c r="R473" s="1638"/>
      <c r="S473" s="1638"/>
      <c r="T473" s="1638"/>
      <c r="U473" s="1638"/>
      <c r="V473" s="1638"/>
      <c r="W473" s="1638"/>
      <c r="X473" s="1638"/>
      <c r="Y473" s="1638"/>
      <c r="Z473" s="1638"/>
      <c r="AA473" s="1638"/>
    </row>
    <row r="474" spans="10:27" x14ac:dyDescent="0.2">
      <c r="R474" s="1638"/>
      <c r="S474" s="1638"/>
      <c r="T474" s="1638"/>
      <c r="U474" s="1638"/>
      <c r="V474" s="1638"/>
      <c r="W474" s="1638"/>
      <c r="X474" s="1638"/>
      <c r="Y474" s="1638"/>
      <c r="Z474" s="1638"/>
    </row>
  </sheetData>
  <mergeCells count="11">
    <mergeCell ref="O7:O8"/>
    <mergeCell ref="P7:P8"/>
    <mergeCell ref="D5:J5"/>
    <mergeCell ref="A164:C166"/>
    <mergeCell ref="N7:N8"/>
    <mergeCell ref="N164:N165"/>
    <mergeCell ref="K7:K9"/>
    <mergeCell ref="K164:K166"/>
    <mergeCell ref="A7:C9"/>
    <mergeCell ref="L7:L8"/>
    <mergeCell ref="M7:M8"/>
  </mergeCells>
  <phoneticPr fontId="100"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6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BB330"/>
  <sheetViews>
    <sheetView showGridLines="0" zoomScale="75" zoomScaleNormal="75" zoomScaleSheetLayoutView="75" workbookViewId="0">
      <selection activeCell="G11" sqref="G11"/>
    </sheetView>
  </sheetViews>
  <sheetFormatPr baseColWidth="10" defaultColWidth="8.85546875" defaultRowHeight="12.75" x14ac:dyDescent="0.2"/>
  <cols>
    <col min="1" max="1" width="7.140625" style="1638" customWidth="1"/>
    <col min="2" max="2" width="8.7109375" style="1638" customWidth="1"/>
    <col min="3" max="3" width="35.5703125" style="1638" customWidth="1"/>
    <col min="4" max="4" width="3.85546875" style="1638" customWidth="1"/>
    <col min="5" max="5" width="4.7109375" style="1638" customWidth="1"/>
    <col min="6" max="6" width="4" style="1638" customWidth="1"/>
    <col min="7" max="7" width="3.7109375" style="1639" customWidth="1"/>
    <col min="8" max="8" width="6.7109375" style="1639" customWidth="1"/>
    <col min="9" max="9" width="152.42578125" style="1639" customWidth="1"/>
    <col min="10" max="10" width="13.7109375" style="1632" customWidth="1"/>
    <col min="11" max="11" width="18" style="1632" customWidth="1"/>
    <col min="12" max="13" width="13.7109375" style="1632" customWidth="1"/>
    <col min="14" max="14" width="18" style="1632" customWidth="1"/>
    <col min="15" max="16" width="13.7109375" style="1632" customWidth="1"/>
    <col min="17" max="17" width="18" style="1632" customWidth="1"/>
    <col min="18" max="19" width="13.7109375" style="1632" customWidth="1"/>
    <col min="20" max="20" width="18" style="1632" customWidth="1"/>
    <col min="21" max="21" width="13.7109375" style="1632" customWidth="1"/>
    <col min="22" max="22" width="24.42578125" style="1632" customWidth="1"/>
    <col min="23" max="23" width="13.7109375" style="1632" customWidth="1"/>
    <col min="24" max="24" width="18" style="1632" customWidth="1"/>
    <col min="25" max="26" width="13.7109375" style="1632" customWidth="1"/>
    <col min="27" max="27" width="18" style="1632" customWidth="1"/>
    <col min="28" max="29" width="13.7109375" style="1632" customWidth="1"/>
    <col min="30" max="30" width="18" style="1632" customWidth="1"/>
    <col min="31" max="32" width="13.7109375" style="1632" customWidth="1"/>
    <col min="33" max="33" width="18" style="1632" customWidth="1"/>
    <col min="34" max="34" width="13.7109375" style="1632" customWidth="1"/>
    <col min="35" max="35" width="24.42578125" style="1632" customWidth="1"/>
    <col min="36" max="36" width="10.7109375" style="1638" customWidth="1"/>
    <col min="37" max="48" width="10.7109375" style="1632" customWidth="1"/>
    <col min="49" max="53" width="8.85546875" style="1632"/>
    <col min="54" max="16384" width="8.85546875" style="1536"/>
  </cols>
  <sheetData>
    <row r="1" spans="1:53" s="1547" customFormat="1" ht="18" x14ac:dyDescent="0.25">
      <c r="A1" s="1544" t="s">
        <v>1585</v>
      </c>
      <c r="B1" s="1544"/>
      <c r="C1" s="1544"/>
      <c r="D1" s="1544"/>
      <c r="E1" s="1544"/>
      <c r="F1" s="1544"/>
      <c r="G1" s="1545"/>
      <c r="H1" s="1545"/>
      <c r="I1" s="1544"/>
      <c r="J1" s="1549"/>
      <c r="K1" s="1549"/>
      <c r="L1" s="1549"/>
      <c r="M1" s="1549"/>
      <c r="N1" s="1549"/>
      <c r="O1" s="1549"/>
      <c r="P1" s="1549"/>
      <c r="Q1" s="1549"/>
      <c r="R1" s="1549"/>
      <c r="S1" s="1549"/>
      <c r="T1" s="1549"/>
      <c r="U1" s="1549"/>
      <c r="V1" s="1549"/>
      <c r="W1" s="1549"/>
      <c r="X1" s="1549"/>
      <c r="Y1" s="1549"/>
      <c r="Z1" s="1549"/>
      <c r="AA1" s="1549"/>
      <c r="AB1" s="1549"/>
      <c r="AC1" s="1549"/>
      <c r="AD1" s="1549"/>
      <c r="AE1" s="1549"/>
      <c r="AF1" s="1549"/>
      <c r="AG1" s="1549"/>
      <c r="AH1" s="1549"/>
      <c r="AI1" s="1549"/>
      <c r="AK1" s="1549"/>
      <c r="AL1" s="1549"/>
      <c r="AM1" s="1549"/>
      <c r="AN1" s="1549"/>
      <c r="AO1" s="1549"/>
      <c r="AP1" s="1549"/>
      <c r="AQ1" s="1549"/>
      <c r="AR1" s="1549"/>
      <c r="AS1" s="1549"/>
      <c r="AT1" s="1549"/>
      <c r="AU1" s="1549"/>
      <c r="AV1" s="1549"/>
      <c r="AW1" s="1549"/>
      <c r="AX1" s="1549"/>
      <c r="AY1" s="1549"/>
      <c r="AZ1" s="1549"/>
      <c r="BA1" s="1549"/>
    </row>
    <row r="2" spans="1:53" s="1553" customFormat="1" ht="11.25" x14ac:dyDescent="0.2">
      <c r="A2" s="273" t="str">
        <f>'PAGE DE GARDE'!C8</f>
        <v>ELECTRICITE</v>
      </c>
      <c r="B2" s="319"/>
      <c r="C2" s="273"/>
      <c r="D2" s="285" t="str">
        <f>'PAGE DE GARDE'!C10</f>
        <v>PT 2017 V0</v>
      </c>
      <c r="E2" s="1550"/>
      <c r="F2" s="1550"/>
      <c r="G2" s="1551"/>
      <c r="H2" s="1551"/>
      <c r="I2" s="1550"/>
      <c r="J2" s="1555"/>
      <c r="K2" s="1555"/>
      <c r="L2" s="1555"/>
      <c r="M2" s="1555"/>
      <c r="N2" s="1555"/>
      <c r="O2" s="1555"/>
      <c r="P2" s="1555"/>
      <c r="Q2" s="1555"/>
      <c r="R2" s="1555"/>
      <c r="S2" s="1555"/>
      <c r="T2" s="1555"/>
      <c r="U2" s="1555"/>
      <c r="V2" s="1555"/>
      <c r="W2" s="1555"/>
      <c r="X2" s="1555"/>
      <c r="Y2" s="1555"/>
      <c r="Z2" s="1555"/>
      <c r="AA2" s="1555"/>
      <c r="AB2" s="1555"/>
      <c r="AC2" s="1555"/>
      <c r="AD2" s="1555"/>
      <c r="AE2" s="1555"/>
      <c r="AF2" s="1555"/>
      <c r="AG2" s="1555"/>
      <c r="AH2" s="1555"/>
      <c r="AI2" s="1555"/>
      <c r="AK2" s="1555"/>
      <c r="AL2" s="1555"/>
      <c r="AM2" s="1555"/>
      <c r="AN2" s="1555"/>
      <c r="AO2" s="1555"/>
      <c r="AP2" s="1555"/>
      <c r="AQ2" s="1555"/>
      <c r="AR2" s="1555"/>
      <c r="AS2" s="1555"/>
      <c r="AT2" s="1555"/>
      <c r="AU2" s="1555"/>
      <c r="AV2" s="1555"/>
      <c r="AW2" s="1555"/>
      <c r="AX2" s="1555"/>
      <c r="AY2" s="1555"/>
      <c r="AZ2" s="1555"/>
      <c r="BA2" s="1555"/>
    </row>
    <row r="3" spans="1:53" s="1553" customFormat="1" ht="11.25" x14ac:dyDescent="0.2">
      <c r="A3" s="825" t="str">
        <f>'PAGE DE GARDE'!C7</f>
        <v>GRD</v>
      </c>
      <c r="B3" s="285"/>
      <c r="C3" s="273"/>
      <c r="D3" s="274"/>
      <c r="E3" s="1550"/>
      <c r="F3" s="1550"/>
      <c r="G3" s="1551"/>
      <c r="H3" s="1551"/>
      <c r="I3" s="1550"/>
      <c r="J3" s="1555"/>
      <c r="K3" s="1555"/>
      <c r="L3" s="1555"/>
      <c r="M3" s="1555"/>
      <c r="N3" s="1555"/>
      <c r="O3" s="1555"/>
      <c r="P3" s="1555"/>
      <c r="Q3" s="1555"/>
      <c r="R3" s="1555"/>
      <c r="S3" s="1555"/>
      <c r="T3" s="1555"/>
      <c r="U3" s="1555"/>
      <c r="V3" s="1555"/>
      <c r="W3" s="1555"/>
      <c r="X3" s="1555"/>
      <c r="Y3" s="1555"/>
      <c r="Z3" s="1555"/>
      <c r="AA3" s="1555"/>
      <c r="AB3" s="1555"/>
      <c r="AC3" s="1555"/>
      <c r="AD3" s="1555"/>
      <c r="AE3" s="1555"/>
      <c r="AF3" s="1555"/>
      <c r="AG3" s="1555"/>
      <c r="AH3" s="1555"/>
      <c r="AI3" s="1555"/>
      <c r="AK3" s="1555"/>
      <c r="AL3" s="1555"/>
      <c r="AM3" s="1555"/>
      <c r="AN3" s="1555"/>
      <c r="AO3" s="1555"/>
      <c r="AP3" s="1555"/>
      <c r="AQ3" s="1555"/>
      <c r="AR3" s="1555"/>
      <c r="AS3" s="1555"/>
      <c r="AT3" s="1555"/>
      <c r="AU3" s="1555"/>
      <c r="AV3" s="1555"/>
      <c r="AW3" s="1555"/>
      <c r="AX3" s="1555"/>
      <c r="AY3" s="1555"/>
      <c r="AZ3" s="1555"/>
      <c r="BA3" s="1555"/>
    </row>
    <row r="4" spans="1:53" s="1556" customFormat="1" ht="13.5" thickBot="1" x14ac:dyDescent="0.25">
      <c r="G4" s="1557"/>
      <c r="H4" s="1557"/>
      <c r="J4" s="1558"/>
      <c r="K4" s="1558"/>
      <c r="L4" s="1558"/>
      <c r="M4" s="1558"/>
      <c r="N4" s="1558"/>
      <c r="O4" s="1558"/>
      <c r="P4" s="1558"/>
      <c r="Q4" s="1558"/>
      <c r="R4" s="1558"/>
      <c r="S4" s="1558"/>
      <c r="T4" s="1558"/>
      <c r="U4" s="1558"/>
      <c r="V4" s="1558"/>
      <c r="W4" s="1558"/>
      <c r="X4" s="1558"/>
      <c r="Y4" s="1558"/>
      <c r="Z4" s="1558"/>
      <c r="AA4" s="1558"/>
      <c r="AB4" s="1558"/>
      <c r="AC4" s="1558"/>
      <c r="AD4" s="1558"/>
      <c r="AE4" s="1558"/>
      <c r="AF4" s="1558"/>
      <c r="AG4" s="1558"/>
      <c r="AH4" s="1558"/>
      <c r="AI4" s="1558"/>
      <c r="AK4" s="1558"/>
      <c r="AL4" s="1558"/>
      <c r="AM4" s="1558"/>
      <c r="AN4" s="1558"/>
      <c r="AO4" s="1558"/>
      <c r="AP4" s="1558"/>
      <c r="AQ4" s="1558"/>
      <c r="AR4" s="1558"/>
      <c r="AS4" s="1558"/>
      <c r="AT4" s="1558"/>
      <c r="AU4" s="1558"/>
      <c r="AV4" s="1558"/>
      <c r="AW4" s="1558"/>
      <c r="AX4" s="1558"/>
      <c r="AY4" s="1558"/>
      <c r="AZ4" s="1558"/>
      <c r="BA4" s="1558"/>
    </row>
    <row r="5" spans="1:53" s="1639" customFormat="1" ht="14.25" thickTop="1" thickBot="1" x14ac:dyDescent="0.25">
      <c r="A5" s="1559" t="s">
        <v>467</v>
      </c>
      <c r="B5" s="1560"/>
      <c r="C5" s="1560"/>
      <c r="D5" s="4037" t="str">
        <f>'PAGE DE GARDE'!C7</f>
        <v>GRD</v>
      </c>
      <c r="E5" s="4038"/>
      <c r="F5" s="4038"/>
      <c r="G5" s="4038"/>
      <c r="H5" s="4038"/>
      <c r="I5" s="4039"/>
      <c r="J5" s="1556"/>
      <c r="K5" s="1556"/>
      <c r="L5" s="1556"/>
      <c r="M5" s="1556"/>
      <c r="N5" s="1556"/>
      <c r="O5" s="1556"/>
      <c r="P5" s="1556"/>
      <c r="Q5" s="1556"/>
      <c r="R5" s="1556"/>
      <c r="S5" s="1562"/>
      <c r="T5" s="1562"/>
      <c r="U5" s="1556"/>
      <c r="V5" s="1556"/>
      <c r="W5" s="1556"/>
      <c r="X5" s="1556"/>
      <c r="Y5" s="1556"/>
      <c r="Z5" s="1556"/>
      <c r="AA5" s="1556"/>
      <c r="AB5" s="1556"/>
      <c r="AC5" s="1556"/>
      <c r="AD5" s="1556"/>
      <c r="AE5" s="1556"/>
      <c r="AF5" s="1562"/>
      <c r="AG5" s="1562"/>
      <c r="AH5" s="1556"/>
      <c r="AI5" s="1556"/>
      <c r="AJ5" s="1556"/>
      <c r="AK5" s="1556"/>
      <c r="AL5" s="1556"/>
      <c r="AM5" s="1556"/>
      <c r="AN5" s="1556"/>
      <c r="AO5" s="1556"/>
      <c r="AP5" s="1556"/>
      <c r="AQ5" s="1556"/>
      <c r="AR5" s="1556"/>
      <c r="AS5" s="1556"/>
      <c r="AT5" s="1562"/>
      <c r="AU5" s="1562"/>
      <c r="AV5" s="1556"/>
      <c r="AW5" s="1644"/>
      <c r="AX5" s="1644"/>
      <c r="AY5" s="1644"/>
      <c r="AZ5" s="1644"/>
      <c r="BA5" s="1644"/>
    </row>
    <row r="6" spans="1:53" s="1639" customFormat="1" ht="14.25" thickTop="1" thickBot="1" x14ac:dyDescent="0.25">
      <c r="A6" s="1556"/>
      <c r="B6" s="1556"/>
      <c r="C6" s="1556"/>
      <c r="D6" s="1556"/>
      <c r="E6" s="1556"/>
      <c r="F6" s="1556"/>
      <c r="G6" s="1557"/>
      <c r="H6" s="1557"/>
      <c r="I6" s="1556"/>
      <c r="J6" s="1556"/>
      <c r="K6" s="1556"/>
      <c r="L6" s="1556"/>
      <c r="M6" s="1556"/>
      <c r="N6" s="1556"/>
      <c r="O6" s="1556"/>
      <c r="P6" s="1556"/>
      <c r="Q6" s="1556"/>
      <c r="R6" s="1556"/>
      <c r="S6" s="1562"/>
      <c r="T6" s="1562"/>
      <c r="U6" s="1556"/>
      <c r="V6" s="1556"/>
      <c r="W6" s="1556"/>
      <c r="X6" s="1556"/>
      <c r="Y6" s="1556"/>
      <c r="Z6" s="1556"/>
      <c r="AA6" s="1556"/>
      <c r="AB6" s="1556"/>
      <c r="AC6" s="1556"/>
      <c r="AD6" s="1556"/>
      <c r="AE6" s="1556"/>
      <c r="AF6" s="1562"/>
      <c r="AG6" s="1562"/>
      <c r="AH6" s="1556"/>
      <c r="AI6" s="1556"/>
      <c r="AJ6" s="1556"/>
      <c r="AK6" s="1556"/>
      <c r="AL6" s="1556"/>
      <c r="AM6" s="1556"/>
      <c r="AN6" s="1556"/>
      <c r="AO6" s="1556"/>
      <c r="AP6" s="1556"/>
      <c r="AQ6" s="1556"/>
      <c r="AR6" s="1556"/>
      <c r="AS6" s="1556"/>
      <c r="AT6" s="1562"/>
      <c r="AU6" s="1562"/>
      <c r="AV6" s="1556"/>
      <c r="AW6" s="1644"/>
      <c r="AX6" s="1644"/>
      <c r="AY6" s="1644"/>
      <c r="AZ6" s="1644"/>
      <c r="BA6" s="1644"/>
    </row>
    <row r="7" spans="1:53" s="1639" customFormat="1" x14ac:dyDescent="0.2">
      <c r="A7" s="4040" t="s">
        <v>426</v>
      </c>
      <c r="B7" s="4041"/>
      <c r="C7" s="4042"/>
      <c r="D7" s="1533"/>
      <c r="E7" s="1631"/>
      <c r="F7" s="1631"/>
      <c r="G7" s="1631"/>
      <c r="H7" s="1534"/>
      <c r="I7" s="1534"/>
      <c r="J7" s="4060" t="s">
        <v>1517</v>
      </c>
      <c r="K7" s="4061"/>
      <c r="L7" s="4062"/>
      <c r="M7" s="4060" t="s">
        <v>1517</v>
      </c>
      <c r="N7" s="4061"/>
      <c r="O7" s="4062"/>
      <c r="P7" s="4060" t="s">
        <v>1517</v>
      </c>
      <c r="Q7" s="4061"/>
      <c r="R7" s="4062"/>
      <c r="S7" s="4060" t="s">
        <v>1517</v>
      </c>
      <c r="T7" s="4061"/>
      <c r="U7" s="4062"/>
      <c r="V7" s="2621" t="s">
        <v>1518</v>
      </c>
      <c r="W7" s="4057" t="s">
        <v>1468</v>
      </c>
      <c r="X7" s="4058"/>
      <c r="Y7" s="4059"/>
      <c r="Z7" s="4057" t="s">
        <v>1468</v>
      </c>
      <c r="AA7" s="4058"/>
      <c r="AB7" s="4059"/>
      <c r="AC7" s="4057" t="s">
        <v>1468</v>
      </c>
      <c r="AD7" s="4058"/>
      <c r="AE7" s="4059"/>
      <c r="AF7" s="4057" t="s">
        <v>1468</v>
      </c>
      <c r="AG7" s="4058"/>
      <c r="AH7" s="4059"/>
      <c r="AI7" s="2631" t="s">
        <v>1468</v>
      </c>
      <c r="AJ7" s="1644"/>
      <c r="AK7" s="1644"/>
      <c r="AL7" s="1644"/>
      <c r="AM7" s="1644"/>
    </row>
    <row r="8" spans="1:53" s="1639" customFormat="1" ht="13.5" thickBot="1" x14ac:dyDescent="0.25">
      <c r="A8" s="4043"/>
      <c r="B8" s="4044"/>
      <c r="C8" s="4045"/>
      <c r="D8" s="1660"/>
      <c r="E8" s="1661"/>
      <c r="F8" s="1661"/>
      <c r="G8" s="1661"/>
      <c r="H8" s="1662"/>
      <c r="I8" s="1662"/>
      <c r="J8" s="4063" t="s">
        <v>430</v>
      </c>
      <c r="K8" s="4064"/>
      <c r="L8" s="4065"/>
      <c r="M8" s="4069" t="s">
        <v>702</v>
      </c>
      <c r="N8" s="4064"/>
      <c r="O8" s="4065"/>
      <c r="P8" s="4063" t="s">
        <v>431</v>
      </c>
      <c r="Q8" s="4064"/>
      <c r="R8" s="4065"/>
      <c r="S8" s="4063" t="s">
        <v>432</v>
      </c>
      <c r="T8" s="4064"/>
      <c r="U8" s="4065"/>
      <c r="V8" s="2622"/>
      <c r="W8" s="4054" t="s">
        <v>430</v>
      </c>
      <c r="X8" s="4055"/>
      <c r="Y8" s="4056"/>
      <c r="Z8" s="4066" t="s">
        <v>702</v>
      </c>
      <c r="AA8" s="4055"/>
      <c r="AB8" s="4056"/>
      <c r="AC8" s="4054" t="s">
        <v>431</v>
      </c>
      <c r="AD8" s="4055"/>
      <c r="AE8" s="4056"/>
      <c r="AF8" s="4054" t="s">
        <v>432</v>
      </c>
      <c r="AG8" s="4055"/>
      <c r="AH8" s="4056"/>
      <c r="AI8" s="2632"/>
      <c r="AJ8" s="1644"/>
      <c r="AK8" s="1644"/>
      <c r="AL8" s="1644"/>
      <c r="AM8" s="1644"/>
    </row>
    <row r="9" spans="1:53" s="1639" customFormat="1" ht="13.5" thickBot="1" x14ac:dyDescent="0.25">
      <c r="A9" s="4046"/>
      <c r="B9" s="4047"/>
      <c r="C9" s="4048"/>
      <c r="D9" s="1636"/>
      <c r="E9" s="1637"/>
      <c r="F9" s="1637"/>
      <c r="G9" s="1637"/>
      <c r="H9" s="1532"/>
      <c r="I9" s="1532"/>
      <c r="J9" s="1663" t="s">
        <v>433</v>
      </c>
      <c r="K9" s="1727" t="s">
        <v>434</v>
      </c>
      <c r="L9" s="1663" t="s">
        <v>616</v>
      </c>
      <c r="M9" s="1663" t="s">
        <v>433</v>
      </c>
      <c r="N9" s="1727" t="s">
        <v>434</v>
      </c>
      <c r="O9" s="1663" t="s">
        <v>616</v>
      </c>
      <c r="P9" s="1663" t="s">
        <v>433</v>
      </c>
      <c r="Q9" s="1727" t="s">
        <v>434</v>
      </c>
      <c r="R9" s="1663" t="s">
        <v>616</v>
      </c>
      <c r="S9" s="1663" t="s">
        <v>433</v>
      </c>
      <c r="T9" s="1727" t="s">
        <v>434</v>
      </c>
      <c r="U9" s="1663" t="s">
        <v>616</v>
      </c>
      <c r="V9" s="2623" t="s">
        <v>435</v>
      </c>
      <c r="W9" s="1663" t="s">
        <v>433</v>
      </c>
      <c r="X9" s="1727" t="s">
        <v>434</v>
      </c>
      <c r="Y9" s="1663" t="s">
        <v>616</v>
      </c>
      <c r="Z9" s="1663" t="s">
        <v>433</v>
      </c>
      <c r="AA9" s="1663" t="s">
        <v>434</v>
      </c>
      <c r="AB9" s="1663" t="s">
        <v>616</v>
      </c>
      <c r="AC9" s="1663" t="s">
        <v>433</v>
      </c>
      <c r="AD9" s="1663" t="s">
        <v>434</v>
      </c>
      <c r="AE9" s="1663" t="s">
        <v>616</v>
      </c>
      <c r="AF9" s="1663" t="s">
        <v>433</v>
      </c>
      <c r="AG9" s="1663" t="s">
        <v>434</v>
      </c>
      <c r="AH9" s="1663" t="s">
        <v>616</v>
      </c>
      <c r="AI9" s="2623" t="s">
        <v>435</v>
      </c>
      <c r="AJ9" s="1644"/>
      <c r="AK9" s="1644"/>
      <c r="AL9" s="1644"/>
      <c r="AM9" s="1644"/>
    </row>
    <row r="10" spans="1:53" s="1639" customFormat="1" ht="15" x14ac:dyDescent="0.25">
      <c r="A10" s="1585"/>
      <c r="B10" s="1586"/>
      <c r="C10" s="1587"/>
      <c r="D10" s="1537" t="s">
        <v>787</v>
      </c>
      <c r="E10" s="1538"/>
      <c r="F10" s="1539"/>
      <c r="G10" s="1540"/>
      <c r="H10" s="1540"/>
      <c r="I10" s="1540"/>
      <c r="J10" s="1587">
        <f>+J11+J12+J13</f>
        <v>0</v>
      </c>
      <c r="K10" s="1587">
        <f t="shared" ref="K10:AG10" si="0">+K11+K12+K13</f>
        <v>0</v>
      </c>
      <c r="L10" s="1587">
        <f>+J10+K10</f>
        <v>0</v>
      </c>
      <c r="M10" s="1587">
        <f t="shared" si="0"/>
        <v>0</v>
      </c>
      <c r="N10" s="1587">
        <f t="shared" si="0"/>
        <v>0</v>
      </c>
      <c r="O10" s="1587">
        <f>+M10+N10</f>
        <v>0</v>
      </c>
      <c r="P10" s="1587">
        <f t="shared" si="0"/>
        <v>0</v>
      </c>
      <c r="Q10" s="1587">
        <f t="shared" si="0"/>
        <v>0</v>
      </c>
      <c r="R10" s="1587">
        <f>+P10+Q10</f>
        <v>0</v>
      </c>
      <c r="S10" s="1587">
        <f t="shared" si="0"/>
        <v>0</v>
      </c>
      <c r="T10" s="1587">
        <f t="shared" si="0"/>
        <v>0</v>
      </c>
      <c r="U10" s="1587">
        <f>+S10+T10</f>
        <v>0</v>
      </c>
      <c r="V10" s="2624">
        <f>+L10+O10+R10+U10</f>
        <v>0</v>
      </c>
      <c r="W10" s="1587">
        <f t="shared" si="0"/>
        <v>0</v>
      </c>
      <c r="X10" s="1587">
        <f t="shared" si="0"/>
        <v>0</v>
      </c>
      <c r="Y10" s="1587">
        <f>+W10+X10</f>
        <v>0</v>
      </c>
      <c r="Z10" s="1587">
        <f t="shared" si="0"/>
        <v>0</v>
      </c>
      <c r="AA10" s="1587">
        <f t="shared" si="0"/>
        <v>0</v>
      </c>
      <c r="AB10" s="1587">
        <f>+Z10+AA10</f>
        <v>0</v>
      </c>
      <c r="AC10" s="1587">
        <f t="shared" si="0"/>
        <v>0</v>
      </c>
      <c r="AD10" s="1587">
        <f t="shared" si="0"/>
        <v>0</v>
      </c>
      <c r="AE10" s="1587">
        <f>AC10+AD10</f>
        <v>0</v>
      </c>
      <c r="AF10" s="1587">
        <f t="shared" si="0"/>
        <v>0</v>
      </c>
      <c r="AG10" s="1587">
        <f t="shared" si="0"/>
        <v>0</v>
      </c>
      <c r="AH10" s="1587">
        <f>+AF10+AG10</f>
        <v>0</v>
      </c>
      <c r="AI10" s="2624">
        <f>+Y10+AB10+AE10+AH10</f>
        <v>0</v>
      </c>
      <c r="AJ10" s="1644"/>
      <c r="AK10" s="1644"/>
      <c r="AL10" s="1644"/>
      <c r="AM10" s="1644"/>
    </row>
    <row r="11" spans="1:53" s="1639" customFormat="1" ht="15" x14ac:dyDescent="0.25">
      <c r="A11" s="1585"/>
      <c r="B11" s="1586"/>
      <c r="C11" s="1587"/>
      <c r="D11" s="1537"/>
      <c r="E11" s="1540"/>
      <c r="F11" s="1540" t="s">
        <v>788</v>
      </c>
      <c r="G11" s="1540"/>
      <c r="H11" s="1540"/>
      <c r="I11" s="1540"/>
      <c r="J11" s="1587"/>
      <c r="K11" s="1587"/>
      <c r="L11" s="1586"/>
      <c r="M11" s="1587"/>
      <c r="N11" s="1587"/>
      <c r="O11" s="1586"/>
      <c r="P11" s="1587"/>
      <c r="Q11" s="1587"/>
      <c r="R11" s="1586"/>
      <c r="S11" s="1587"/>
      <c r="T11" s="1587"/>
      <c r="U11" s="1586"/>
      <c r="V11" s="2625"/>
      <c r="W11" s="1587"/>
      <c r="X11" s="1587"/>
      <c r="Y11" s="1586"/>
      <c r="Z11" s="1587"/>
      <c r="AA11" s="1587"/>
      <c r="AB11" s="1586"/>
      <c r="AC11" s="1587"/>
      <c r="AD11" s="1587"/>
      <c r="AE11" s="1586"/>
      <c r="AF11" s="1587"/>
      <c r="AG11" s="1587"/>
      <c r="AH11" s="1586"/>
      <c r="AI11" s="2625"/>
      <c r="AJ11" s="1644"/>
      <c r="AK11" s="1644"/>
      <c r="AL11" s="1644"/>
      <c r="AM11" s="1644"/>
    </row>
    <row r="12" spans="1:53" s="1639" customFormat="1" ht="15" x14ac:dyDescent="0.25">
      <c r="A12" s="1585"/>
      <c r="B12" s="1586"/>
      <c r="C12" s="1587"/>
      <c r="D12" s="1537"/>
      <c r="E12" s="1540"/>
      <c r="F12" s="1540" t="s">
        <v>789</v>
      </c>
      <c r="G12" s="1540"/>
      <c r="H12" s="1540"/>
      <c r="I12" s="1540"/>
      <c r="J12" s="1587"/>
      <c r="K12" s="1587"/>
      <c r="L12" s="1586"/>
      <c r="M12" s="1587"/>
      <c r="N12" s="1587"/>
      <c r="O12" s="1586"/>
      <c r="P12" s="1587"/>
      <c r="Q12" s="1587"/>
      <c r="R12" s="1586"/>
      <c r="S12" s="1587"/>
      <c r="T12" s="1587"/>
      <c r="U12" s="1586"/>
      <c r="V12" s="2625"/>
      <c r="W12" s="1587"/>
      <c r="X12" s="1587"/>
      <c r="Y12" s="1586"/>
      <c r="Z12" s="1587"/>
      <c r="AA12" s="1587"/>
      <c r="AB12" s="1586"/>
      <c r="AC12" s="1587"/>
      <c r="AD12" s="1587"/>
      <c r="AE12" s="1586"/>
      <c r="AF12" s="1587"/>
      <c r="AG12" s="1587"/>
      <c r="AH12" s="1586"/>
      <c r="AI12" s="2625"/>
      <c r="AJ12" s="1644"/>
      <c r="AK12" s="1644"/>
      <c r="AL12" s="1644"/>
      <c r="AM12" s="1644"/>
    </row>
    <row r="13" spans="1:53" s="1639" customFormat="1" ht="15" x14ac:dyDescent="0.25">
      <c r="A13" s="1585"/>
      <c r="B13" s="1586"/>
      <c r="C13" s="1587"/>
      <c r="D13" s="1537"/>
      <c r="E13" s="1540"/>
      <c r="F13" s="1540" t="s">
        <v>790</v>
      </c>
      <c r="G13" s="1540"/>
      <c r="H13" s="1540"/>
      <c r="I13" s="1540"/>
      <c r="J13" s="1587"/>
      <c r="K13" s="1587"/>
      <c r="L13" s="1586"/>
      <c r="M13" s="1587"/>
      <c r="N13" s="1587"/>
      <c r="O13" s="1586"/>
      <c r="P13" s="1587"/>
      <c r="Q13" s="1587"/>
      <c r="R13" s="1586"/>
      <c r="S13" s="1587"/>
      <c r="T13" s="1587"/>
      <c r="U13" s="1586"/>
      <c r="V13" s="2625"/>
      <c r="W13" s="1587"/>
      <c r="X13" s="1587"/>
      <c r="Y13" s="1586"/>
      <c r="Z13" s="1587"/>
      <c r="AA13" s="1587"/>
      <c r="AB13" s="1586"/>
      <c r="AC13" s="1587"/>
      <c r="AD13" s="1587"/>
      <c r="AE13" s="1586"/>
      <c r="AF13" s="1587"/>
      <c r="AG13" s="1587"/>
      <c r="AH13" s="1586"/>
      <c r="AI13" s="2625"/>
      <c r="AJ13" s="1644"/>
      <c r="AK13" s="1644"/>
      <c r="AL13" s="1644"/>
      <c r="AM13" s="1644"/>
    </row>
    <row r="14" spans="1:53" s="1639" customFormat="1" ht="15" x14ac:dyDescent="0.25">
      <c r="A14" s="1585"/>
      <c r="B14" s="1586"/>
      <c r="C14" s="1587"/>
      <c r="D14" s="1535"/>
      <c r="E14" s="1645"/>
      <c r="F14" s="1645"/>
      <c r="G14" s="1645"/>
      <c r="H14" s="1531"/>
      <c r="I14" s="1531"/>
      <c r="J14" s="1587"/>
      <c r="K14" s="1587"/>
      <c r="L14" s="1586"/>
      <c r="M14" s="1587"/>
      <c r="N14" s="1587"/>
      <c r="O14" s="1586"/>
      <c r="P14" s="1587"/>
      <c r="Q14" s="1587"/>
      <c r="R14" s="1586"/>
      <c r="S14" s="1587"/>
      <c r="T14" s="1587"/>
      <c r="U14" s="1586"/>
      <c r="V14" s="2625"/>
      <c r="W14" s="1587"/>
      <c r="X14" s="1587"/>
      <c r="Y14" s="1586"/>
      <c r="Z14" s="1587"/>
      <c r="AA14" s="1587"/>
      <c r="AB14" s="1586"/>
      <c r="AC14" s="1587"/>
      <c r="AD14" s="1587"/>
      <c r="AE14" s="1586"/>
      <c r="AF14" s="1587"/>
      <c r="AG14" s="1587"/>
      <c r="AH14" s="1586"/>
      <c r="AI14" s="2625"/>
      <c r="AJ14" s="1644"/>
      <c r="AK14" s="1644"/>
      <c r="AL14" s="1644"/>
      <c r="AM14" s="1644"/>
    </row>
    <row r="15" spans="1:53" s="1639" customFormat="1" ht="15" x14ac:dyDescent="0.25">
      <c r="A15" s="1585"/>
      <c r="B15" s="1586"/>
      <c r="C15" s="1587"/>
      <c r="D15" s="1539" t="s">
        <v>493</v>
      </c>
      <c r="E15" s="2382"/>
      <c r="F15" s="1540"/>
      <c r="G15" s="1540"/>
      <c r="H15" s="1540"/>
      <c r="I15" s="1540"/>
      <c r="J15" s="1587">
        <f>J17+J107+J119+J124+J136</f>
        <v>0</v>
      </c>
      <c r="K15" s="1587">
        <f>K17+K107+K119+K124+K136</f>
        <v>0</v>
      </c>
      <c r="L15" s="1586">
        <f>J15+K15</f>
        <v>0</v>
      </c>
      <c r="M15" s="1587">
        <f>M17+M107+M119+M124+M136</f>
        <v>0</v>
      </c>
      <c r="N15" s="1587">
        <f>N17+N107+N119+N124+N136</f>
        <v>0</v>
      </c>
      <c r="O15" s="1586">
        <f>M15+N15</f>
        <v>0</v>
      </c>
      <c r="P15" s="1587">
        <f>P17+P107+P119+P124+P136</f>
        <v>0</v>
      </c>
      <c r="Q15" s="1587">
        <f>Q17+Q107+Q119+Q124+Q136</f>
        <v>0</v>
      </c>
      <c r="R15" s="1586">
        <f>P15+Q15</f>
        <v>0</v>
      </c>
      <c r="S15" s="1587">
        <f>S17+S107+S119+S124+S136</f>
        <v>0</v>
      </c>
      <c r="T15" s="1587">
        <f>T17+T107+T119+T124+T136</f>
        <v>0</v>
      </c>
      <c r="U15" s="1586">
        <f>S15+T15</f>
        <v>0</v>
      </c>
      <c r="V15" s="2625">
        <f>U15+R15+O15+L15</f>
        <v>0</v>
      </c>
      <c r="W15" s="1587">
        <f>W17+W107+W119+W124+W136</f>
        <v>0</v>
      </c>
      <c r="X15" s="1587">
        <f>X17+X107+X119+X124+X136</f>
        <v>0</v>
      </c>
      <c r="Y15" s="1586">
        <f>W15+X15</f>
        <v>0</v>
      </c>
      <c r="Z15" s="1587">
        <f>Z17+Z107+Z119+Z124+Z136</f>
        <v>0</v>
      </c>
      <c r="AA15" s="1587">
        <f>AA17+AA107+AA119+AA124+AA136</f>
        <v>0</v>
      </c>
      <c r="AB15" s="1586">
        <f>Z15+AA15</f>
        <v>0</v>
      </c>
      <c r="AC15" s="1587">
        <f>AC17+AC107+AC119+AC124+AC136</f>
        <v>0</v>
      </c>
      <c r="AD15" s="1587">
        <f>AD17+AD107+AD119+AD124+AD136</f>
        <v>0</v>
      </c>
      <c r="AE15" s="1586">
        <f>AC15+AD15</f>
        <v>0</v>
      </c>
      <c r="AF15" s="1587">
        <f>AF17+AF107+AF119+AF124+AF136</f>
        <v>0</v>
      </c>
      <c r="AG15" s="1587">
        <f>AG17+AG107+AG119+AG124+AG136</f>
        <v>0</v>
      </c>
      <c r="AH15" s="1586">
        <f>AF15+AG15</f>
        <v>0</v>
      </c>
      <c r="AI15" s="2625">
        <f>AH15+AE15+AB15+Y15</f>
        <v>0</v>
      </c>
      <c r="AJ15" s="1644"/>
      <c r="AK15" s="1644"/>
      <c r="AL15" s="1644"/>
      <c r="AM15" s="1644"/>
    </row>
    <row r="16" spans="1:53" s="1639" customFormat="1" ht="15" x14ac:dyDescent="0.25">
      <c r="A16" s="1585"/>
      <c r="B16" s="1586"/>
      <c r="C16" s="1587"/>
      <c r="D16" s="1537"/>
      <c r="E16" s="1540"/>
      <c r="F16" s="1540"/>
      <c r="G16" s="1540"/>
      <c r="H16" s="1540"/>
      <c r="I16" s="1540"/>
      <c r="J16" s="1587"/>
      <c r="K16" s="1587"/>
      <c r="L16" s="1586"/>
      <c r="M16" s="1587"/>
      <c r="N16" s="1587"/>
      <c r="O16" s="1586"/>
      <c r="P16" s="1587"/>
      <c r="Q16" s="1587"/>
      <c r="R16" s="1586"/>
      <c r="S16" s="1587"/>
      <c r="T16" s="1587"/>
      <c r="U16" s="1586"/>
      <c r="V16" s="2625"/>
      <c r="W16" s="1587"/>
      <c r="X16" s="1587"/>
      <c r="Y16" s="1586"/>
      <c r="Z16" s="1587"/>
      <c r="AA16" s="1587"/>
      <c r="AB16" s="1586"/>
      <c r="AC16" s="1587"/>
      <c r="AD16" s="1587"/>
      <c r="AE16" s="1586"/>
      <c r="AF16" s="1587"/>
      <c r="AG16" s="1587"/>
      <c r="AH16" s="1586"/>
      <c r="AI16" s="2625"/>
      <c r="AJ16" s="1644"/>
      <c r="AK16" s="1644"/>
      <c r="AL16" s="1644"/>
      <c r="AM16" s="1644"/>
    </row>
    <row r="17" spans="1:39" s="1639" customFormat="1" ht="15" x14ac:dyDescent="0.25">
      <c r="A17" s="1585"/>
      <c r="B17" s="1586"/>
      <c r="C17" s="1587"/>
      <c r="D17" s="1585"/>
      <c r="E17" s="1540" t="s">
        <v>714</v>
      </c>
      <c r="F17" s="1540" t="s">
        <v>494</v>
      </c>
      <c r="G17" s="1540"/>
      <c r="H17" s="1540"/>
      <c r="I17" s="1540"/>
      <c r="J17" s="1587">
        <f>J19+J82+J99</f>
        <v>0</v>
      </c>
      <c r="K17" s="1587">
        <f>K19+K82+K99</f>
        <v>0</v>
      </c>
      <c r="L17" s="1586">
        <f>J17+K17</f>
        <v>0</v>
      </c>
      <c r="M17" s="1587">
        <f>M19+M82+M99</f>
        <v>0</v>
      </c>
      <c r="N17" s="1587">
        <f>N19+N82+N99</f>
        <v>0</v>
      </c>
      <c r="O17" s="1586">
        <f>M17+N17</f>
        <v>0</v>
      </c>
      <c r="P17" s="1587">
        <f>P19+P82+P99</f>
        <v>0</v>
      </c>
      <c r="Q17" s="1587">
        <f>Q19+Q82+Q99</f>
        <v>0</v>
      </c>
      <c r="R17" s="1586">
        <f>P17+Q17</f>
        <v>0</v>
      </c>
      <c r="S17" s="1587">
        <f>S19+S82+S99</f>
        <v>0</v>
      </c>
      <c r="T17" s="1587">
        <f>T19+T82+T99</f>
        <v>0</v>
      </c>
      <c r="U17" s="1586">
        <f>S17+T17</f>
        <v>0</v>
      </c>
      <c r="V17" s="2625">
        <f>U17+R17+O17+L17</f>
        <v>0</v>
      </c>
      <c r="W17" s="1587">
        <f>W19+W82+W99</f>
        <v>0</v>
      </c>
      <c r="X17" s="1587">
        <f>X19+X82+X99</f>
        <v>0</v>
      </c>
      <c r="Y17" s="1586">
        <f>W17+X17</f>
        <v>0</v>
      </c>
      <c r="Z17" s="1587">
        <f>Z19+Z82+Z99</f>
        <v>0</v>
      </c>
      <c r="AA17" s="1587">
        <f>AA19+AA82+AA99</f>
        <v>0</v>
      </c>
      <c r="AB17" s="1586">
        <f>Z17+AA17</f>
        <v>0</v>
      </c>
      <c r="AC17" s="1587">
        <f>AC19+AC82+AC99</f>
        <v>0</v>
      </c>
      <c r="AD17" s="1587">
        <f>AD19+AD82+AD99</f>
        <v>0</v>
      </c>
      <c r="AE17" s="1586">
        <f>AC17+AD17</f>
        <v>0</v>
      </c>
      <c r="AF17" s="1587">
        <f>AF19+AF82+AF99</f>
        <v>0</v>
      </c>
      <c r="AG17" s="1587">
        <f>AG19+AG82+AG99</f>
        <v>0</v>
      </c>
      <c r="AH17" s="1586">
        <f>AF17+AG17</f>
        <v>0</v>
      </c>
      <c r="AI17" s="2625">
        <f>AH17+AE17+AB17+Y17</f>
        <v>0</v>
      </c>
      <c r="AJ17" s="1644"/>
      <c r="AK17" s="1644"/>
      <c r="AL17" s="1644"/>
      <c r="AM17" s="1644"/>
    </row>
    <row r="18" spans="1:39" s="1639" customFormat="1" ht="15" x14ac:dyDescent="0.25">
      <c r="A18" s="1585"/>
      <c r="B18" s="1586"/>
      <c r="C18" s="1587"/>
      <c r="D18" s="1585"/>
      <c r="E18" s="1600"/>
      <c r="F18" s="1540"/>
      <c r="G18" s="1540"/>
      <c r="H18" s="1540"/>
      <c r="I18" s="1540"/>
      <c r="J18" s="1587"/>
      <c r="K18" s="1587"/>
      <c r="L18" s="1586"/>
      <c r="M18" s="1587"/>
      <c r="N18" s="1587"/>
      <c r="O18" s="1586"/>
      <c r="P18" s="1587"/>
      <c r="Q18" s="1587"/>
      <c r="R18" s="1586"/>
      <c r="S18" s="1587"/>
      <c r="T18" s="1587"/>
      <c r="U18" s="1586"/>
      <c r="V18" s="2625"/>
      <c r="W18" s="1587"/>
      <c r="X18" s="1587"/>
      <c r="Y18" s="1586"/>
      <c r="Z18" s="1587"/>
      <c r="AA18" s="1587"/>
      <c r="AB18" s="1586"/>
      <c r="AC18" s="1587"/>
      <c r="AD18" s="1587"/>
      <c r="AE18" s="1586"/>
      <c r="AF18" s="1587"/>
      <c r="AG18" s="1587"/>
      <c r="AH18" s="1586"/>
      <c r="AI18" s="2625"/>
      <c r="AJ18" s="1644"/>
      <c r="AK18" s="1644"/>
      <c r="AL18" s="1644"/>
      <c r="AM18" s="1644"/>
    </row>
    <row r="19" spans="1:39" s="1639" customFormat="1" ht="15" x14ac:dyDescent="0.25">
      <c r="A19" s="1585"/>
      <c r="B19" s="1586"/>
      <c r="C19" s="1587"/>
      <c r="D19" s="1585"/>
      <c r="E19" s="1540"/>
      <c r="F19" s="1540" t="s">
        <v>601</v>
      </c>
      <c r="G19" s="1540" t="s">
        <v>495</v>
      </c>
      <c r="H19" s="1540"/>
      <c r="I19" s="1540"/>
      <c r="J19" s="1587">
        <f>J21+J42+J46+J73+J75+J77+J79+J80</f>
        <v>0</v>
      </c>
      <c r="K19" s="1587">
        <f>K21+K42+K46+K73+K75+K77+K79+K80</f>
        <v>0</v>
      </c>
      <c r="L19" s="1586">
        <f>J19+K19</f>
        <v>0</v>
      </c>
      <c r="M19" s="1587">
        <f>M21+M42+M46+M73+M75+M77+M79+M80</f>
        <v>0</v>
      </c>
      <c r="N19" s="1587">
        <f>N21+N42+N46+N73+N75+N77+N79+N80</f>
        <v>0</v>
      </c>
      <c r="O19" s="1586">
        <f>M19+N19</f>
        <v>0</v>
      </c>
      <c r="P19" s="1587">
        <f>P21+P42+P46+P73+P75+P77+P79+P80</f>
        <v>0</v>
      </c>
      <c r="Q19" s="1587">
        <f>Q21+Q42+Q46+Q73+Q75+Q77+Q79+Q80</f>
        <v>0</v>
      </c>
      <c r="R19" s="1586">
        <f>P19+Q19</f>
        <v>0</v>
      </c>
      <c r="S19" s="1587">
        <f>S21+S42+S46+S73+S75+S77+S79+S80</f>
        <v>0</v>
      </c>
      <c r="T19" s="1587">
        <f>T21+T42+T46+T73+T75+T77+T79+T80</f>
        <v>0</v>
      </c>
      <c r="U19" s="1586">
        <f>S19+T19</f>
        <v>0</v>
      </c>
      <c r="V19" s="2625">
        <f>U19+R19+O19+L19</f>
        <v>0</v>
      </c>
      <c r="W19" s="1587">
        <f>W21+W42+W46+W73+W75+W77+W79+W80</f>
        <v>0</v>
      </c>
      <c r="X19" s="1587">
        <f>X21+X42+X46+X73+X75+X77+X79+X80</f>
        <v>0</v>
      </c>
      <c r="Y19" s="1586">
        <f>W19+X19</f>
        <v>0</v>
      </c>
      <c r="Z19" s="1587">
        <f>Z21+Z42+Z46+Z73+Z75+Z77+Z79+Z80</f>
        <v>0</v>
      </c>
      <c r="AA19" s="1587">
        <f>AA21+AA42+AA46+AA73+AA75+AA77+AA79+AA80</f>
        <v>0</v>
      </c>
      <c r="AB19" s="1586">
        <f>Z19+AA19</f>
        <v>0</v>
      </c>
      <c r="AC19" s="1587">
        <f>AC21+AC42+AC46+AC73+AC75+AC77+AC79+AC80</f>
        <v>0</v>
      </c>
      <c r="AD19" s="1587">
        <f>AD21+AD42+AD46+AD73+AD75+AD77+AD79+AD80</f>
        <v>0</v>
      </c>
      <c r="AE19" s="1586">
        <f>AC19+AD19</f>
        <v>0</v>
      </c>
      <c r="AF19" s="1587">
        <f>AF21+AF42+AF46+AF73+AF75+AF77+AF79+AF80</f>
        <v>0</v>
      </c>
      <c r="AG19" s="1587">
        <f>AG21+AG42+AG46+AG73+AG75+AG77+AG79+AG80</f>
        <v>0</v>
      </c>
      <c r="AH19" s="1586">
        <f>AF19+AG19</f>
        <v>0</v>
      </c>
      <c r="AI19" s="2625">
        <f>AH19+AE19+AB19+Y19</f>
        <v>0</v>
      </c>
      <c r="AJ19" s="1644"/>
      <c r="AK19" s="1644"/>
      <c r="AL19" s="1644"/>
      <c r="AM19" s="1644"/>
    </row>
    <row r="20" spans="1:39" s="1639" customFormat="1" ht="15" x14ac:dyDescent="0.25">
      <c r="A20" s="1585"/>
      <c r="B20" s="1586"/>
      <c r="C20" s="1587"/>
      <c r="D20" s="1585"/>
      <c r="E20" s="1540"/>
      <c r="F20" s="1540"/>
      <c r="G20" s="1540"/>
      <c r="H20" s="1540"/>
      <c r="I20" s="1601"/>
      <c r="J20" s="1603"/>
      <c r="K20" s="1603"/>
      <c r="L20" s="1602"/>
      <c r="M20" s="1603"/>
      <c r="N20" s="1603"/>
      <c r="O20" s="1586"/>
      <c r="P20" s="1603"/>
      <c r="Q20" s="1603"/>
      <c r="R20" s="1586"/>
      <c r="S20" s="1603"/>
      <c r="T20" s="1603"/>
      <c r="U20" s="1586"/>
      <c r="V20" s="2625"/>
      <c r="W20" s="1603"/>
      <c r="X20" s="1603"/>
      <c r="Y20" s="1586"/>
      <c r="Z20" s="1603"/>
      <c r="AA20" s="1603"/>
      <c r="AB20" s="1586"/>
      <c r="AC20" s="1603"/>
      <c r="AD20" s="1603"/>
      <c r="AE20" s="1586"/>
      <c r="AF20" s="1603"/>
      <c r="AG20" s="1603"/>
      <c r="AH20" s="1586"/>
      <c r="AI20" s="2625"/>
      <c r="AJ20" s="1644"/>
      <c r="AK20" s="1644"/>
      <c r="AL20" s="1644"/>
      <c r="AM20" s="1644"/>
    </row>
    <row r="21" spans="1:39" s="1639" customFormat="1" ht="15" x14ac:dyDescent="0.25">
      <c r="A21" s="1585"/>
      <c r="B21" s="1586"/>
      <c r="C21" s="1587"/>
      <c r="D21" s="1585"/>
      <c r="E21" s="1540"/>
      <c r="F21" s="1540"/>
      <c r="G21" s="1540" t="s">
        <v>496</v>
      </c>
      <c r="H21" s="1601"/>
      <c r="I21" s="1601"/>
      <c r="J21" s="1587">
        <f>J22+J23+J24+J25+J26+J31+J32+J33+J36+J37+J38+J39+J40</f>
        <v>0</v>
      </c>
      <c r="K21" s="1587">
        <f>K22+K23+K24+K25+K26+K31+K32+K33+K36+K37+K38+K39+K40</f>
        <v>0</v>
      </c>
      <c r="L21" s="1586">
        <f>J21+K21</f>
        <v>0</v>
      </c>
      <c r="M21" s="1587">
        <f t="shared" ref="M21:AG21" si="1">M22+M23+M24+M25+M26+M31+M32+M33+M36+M37+M38+M39+M40</f>
        <v>0</v>
      </c>
      <c r="N21" s="1587">
        <f t="shared" si="1"/>
        <v>0</v>
      </c>
      <c r="O21" s="1586">
        <f t="shared" ref="O21:O82" si="2">M21+N21</f>
        <v>0</v>
      </c>
      <c r="P21" s="1587">
        <f t="shared" si="1"/>
        <v>0</v>
      </c>
      <c r="Q21" s="1587">
        <f t="shared" si="1"/>
        <v>0</v>
      </c>
      <c r="R21" s="1586">
        <f t="shared" ref="R21:R82" si="3">P21+Q21</f>
        <v>0</v>
      </c>
      <c r="S21" s="1587">
        <f t="shared" si="1"/>
        <v>0</v>
      </c>
      <c r="T21" s="1587">
        <f t="shared" si="1"/>
        <v>0</v>
      </c>
      <c r="U21" s="1586">
        <f t="shared" ref="U21:U82" si="4">S21+T21</f>
        <v>0</v>
      </c>
      <c r="V21" s="2625">
        <f t="shared" ref="V21:V82" si="5">U21+R21+O21+L21</f>
        <v>0</v>
      </c>
      <c r="W21" s="1587">
        <f t="shared" si="1"/>
        <v>0</v>
      </c>
      <c r="X21" s="1587">
        <f t="shared" si="1"/>
        <v>0</v>
      </c>
      <c r="Y21" s="1586">
        <f t="shared" ref="Y21:Y82" si="6">W21+X21</f>
        <v>0</v>
      </c>
      <c r="Z21" s="1587">
        <f t="shared" si="1"/>
        <v>0</v>
      </c>
      <c r="AA21" s="1587">
        <f t="shared" si="1"/>
        <v>0</v>
      </c>
      <c r="AB21" s="1586">
        <f t="shared" ref="AB21:AB82" si="7">Z21+AA21</f>
        <v>0</v>
      </c>
      <c r="AC21" s="1587">
        <f t="shared" si="1"/>
        <v>0</v>
      </c>
      <c r="AD21" s="1587">
        <f t="shared" si="1"/>
        <v>0</v>
      </c>
      <c r="AE21" s="1586">
        <f t="shared" ref="AE21:AE82" si="8">AC21+AD21</f>
        <v>0</v>
      </c>
      <c r="AF21" s="1587">
        <f t="shared" si="1"/>
        <v>0</v>
      </c>
      <c r="AG21" s="1587">
        <f t="shared" si="1"/>
        <v>0</v>
      </c>
      <c r="AH21" s="1586">
        <f t="shared" ref="AH21:AH82" si="9">AF21+AG21</f>
        <v>0</v>
      </c>
      <c r="AI21" s="2625">
        <f t="shared" ref="AI21:AI82" si="10">AH21+AE21+AB21+Y21</f>
        <v>0</v>
      </c>
      <c r="AJ21" s="1644"/>
      <c r="AK21" s="1644"/>
      <c r="AL21" s="1644"/>
      <c r="AM21" s="1644"/>
    </row>
    <row r="22" spans="1:39" s="1639" customFormat="1" ht="15" x14ac:dyDescent="0.25">
      <c r="A22" s="1585"/>
      <c r="B22" s="1586"/>
      <c r="C22" s="1587" t="s">
        <v>427</v>
      </c>
      <c r="D22" s="1585"/>
      <c r="E22" s="1540"/>
      <c r="F22" s="1540"/>
      <c r="G22" s="1540"/>
      <c r="H22" s="1601" t="s">
        <v>497</v>
      </c>
      <c r="I22" s="1601"/>
      <c r="J22" s="1603"/>
      <c r="K22" s="1603"/>
      <c r="L22" s="1602">
        <f>J22+K22</f>
        <v>0</v>
      </c>
      <c r="M22" s="1603"/>
      <c r="N22" s="1603"/>
      <c r="O22" s="1602">
        <f t="shared" si="2"/>
        <v>0</v>
      </c>
      <c r="P22" s="1603"/>
      <c r="Q22" s="1603"/>
      <c r="R22" s="1602">
        <f t="shared" si="3"/>
        <v>0</v>
      </c>
      <c r="S22" s="1603"/>
      <c r="T22" s="1603"/>
      <c r="U22" s="1602">
        <f t="shared" si="4"/>
        <v>0</v>
      </c>
      <c r="V22" s="2626">
        <f t="shared" si="5"/>
        <v>0</v>
      </c>
      <c r="W22" s="1603"/>
      <c r="X22" s="1603"/>
      <c r="Y22" s="1602">
        <f t="shared" si="6"/>
        <v>0</v>
      </c>
      <c r="Z22" s="1603"/>
      <c r="AA22" s="1603"/>
      <c r="AB22" s="1602">
        <f t="shared" si="7"/>
        <v>0</v>
      </c>
      <c r="AC22" s="1603"/>
      <c r="AD22" s="1603"/>
      <c r="AE22" s="1602">
        <f t="shared" si="8"/>
        <v>0</v>
      </c>
      <c r="AF22" s="1603"/>
      <c r="AG22" s="1603"/>
      <c r="AH22" s="1602">
        <f t="shared" si="9"/>
        <v>0</v>
      </c>
      <c r="AI22" s="2626">
        <f t="shared" si="10"/>
        <v>0</v>
      </c>
      <c r="AJ22" s="1644"/>
      <c r="AK22" s="1644"/>
      <c r="AL22" s="1644"/>
      <c r="AM22" s="1644"/>
    </row>
    <row r="23" spans="1:39" s="1639" customFormat="1" ht="15" x14ac:dyDescent="0.25">
      <c r="A23" s="1585"/>
      <c r="B23" s="1586"/>
      <c r="C23" s="1587" t="s">
        <v>427</v>
      </c>
      <c r="D23" s="1585"/>
      <c r="E23" s="1540"/>
      <c r="F23" s="1540"/>
      <c r="G23" s="1540"/>
      <c r="H23" s="1604" t="s">
        <v>498</v>
      </c>
      <c r="I23" s="1604"/>
      <c r="J23" s="1603"/>
      <c r="K23" s="1603"/>
      <c r="L23" s="1602">
        <f t="shared" ref="L23:L40" si="11">J23+K23</f>
        <v>0</v>
      </c>
      <c r="M23" s="1603"/>
      <c r="N23" s="1603"/>
      <c r="O23" s="1602">
        <f t="shared" si="2"/>
        <v>0</v>
      </c>
      <c r="P23" s="1603"/>
      <c r="Q23" s="1603"/>
      <c r="R23" s="1602">
        <f t="shared" si="3"/>
        <v>0</v>
      </c>
      <c r="S23" s="1603"/>
      <c r="T23" s="1603"/>
      <c r="U23" s="1602">
        <f t="shared" si="4"/>
        <v>0</v>
      </c>
      <c r="V23" s="2626">
        <f t="shared" si="5"/>
        <v>0</v>
      </c>
      <c r="W23" s="1603"/>
      <c r="X23" s="1603"/>
      <c r="Y23" s="1602">
        <f t="shared" si="6"/>
        <v>0</v>
      </c>
      <c r="Z23" s="1603"/>
      <c r="AA23" s="1603"/>
      <c r="AB23" s="1602">
        <f t="shared" si="7"/>
        <v>0</v>
      </c>
      <c r="AC23" s="1603"/>
      <c r="AD23" s="1603"/>
      <c r="AE23" s="1602">
        <f t="shared" si="8"/>
        <v>0</v>
      </c>
      <c r="AF23" s="1603"/>
      <c r="AG23" s="1603"/>
      <c r="AH23" s="1602">
        <f t="shared" si="9"/>
        <v>0</v>
      </c>
      <c r="AI23" s="2626">
        <f t="shared" si="10"/>
        <v>0</v>
      </c>
      <c r="AJ23" s="1644"/>
      <c r="AK23" s="1644"/>
      <c r="AL23" s="1644"/>
      <c r="AM23" s="1644"/>
    </row>
    <row r="24" spans="1:39" s="1639" customFormat="1" ht="15" x14ac:dyDescent="0.25">
      <c r="A24" s="1585"/>
      <c r="B24" s="1586"/>
      <c r="C24" s="1587" t="s">
        <v>428</v>
      </c>
      <c r="D24" s="1585"/>
      <c r="E24" s="1540"/>
      <c r="F24" s="1540"/>
      <c r="G24" s="1540"/>
      <c r="H24" s="1601" t="s">
        <v>499</v>
      </c>
      <c r="I24" s="1601"/>
      <c r="J24" s="1603"/>
      <c r="K24" s="1603"/>
      <c r="L24" s="1602">
        <f t="shared" si="11"/>
        <v>0</v>
      </c>
      <c r="M24" s="1603"/>
      <c r="N24" s="1603"/>
      <c r="O24" s="1602">
        <f t="shared" si="2"/>
        <v>0</v>
      </c>
      <c r="P24" s="1603"/>
      <c r="Q24" s="1603"/>
      <c r="R24" s="1602">
        <f t="shared" si="3"/>
        <v>0</v>
      </c>
      <c r="S24" s="1603"/>
      <c r="T24" s="1603"/>
      <c r="U24" s="1602">
        <f t="shared" si="4"/>
        <v>0</v>
      </c>
      <c r="V24" s="2626">
        <f t="shared" si="5"/>
        <v>0</v>
      </c>
      <c r="W24" s="1603"/>
      <c r="X24" s="1603"/>
      <c r="Y24" s="1602">
        <f t="shared" si="6"/>
        <v>0</v>
      </c>
      <c r="Z24" s="1603"/>
      <c r="AA24" s="1603"/>
      <c r="AB24" s="1602">
        <f t="shared" si="7"/>
        <v>0</v>
      </c>
      <c r="AC24" s="1603"/>
      <c r="AD24" s="1603"/>
      <c r="AE24" s="1602">
        <f t="shared" si="8"/>
        <v>0</v>
      </c>
      <c r="AF24" s="1603"/>
      <c r="AG24" s="1603"/>
      <c r="AH24" s="1602">
        <f t="shared" si="9"/>
        <v>0</v>
      </c>
      <c r="AI24" s="2626">
        <f t="shared" si="10"/>
        <v>0</v>
      </c>
      <c r="AJ24" s="1644"/>
      <c r="AK24" s="1644"/>
      <c r="AL24" s="1644"/>
      <c r="AM24" s="1644"/>
    </row>
    <row r="25" spans="1:39" s="1639" customFormat="1" ht="15" x14ac:dyDescent="0.25">
      <c r="A25" s="1585"/>
      <c r="B25" s="1586"/>
      <c r="C25" s="1587" t="s">
        <v>427</v>
      </c>
      <c r="D25" s="1585"/>
      <c r="E25" s="1540"/>
      <c r="F25" s="1540"/>
      <c r="G25" s="1540"/>
      <c r="H25" s="1601" t="s">
        <v>500</v>
      </c>
      <c r="I25" s="1601"/>
      <c r="J25" s="1603"/>
      <c r="K25" s="1603"/>
      <c r="L25" s="1602">
        <f t="shared" si="11"/>
        <v>0</v>
      </c>
      <c r="M25" s="1603"/>
      <c r="N25" s="1603"/>
      <c r="O25" s="1602">
        <f t="shared" si="2"/>
        <v>0</v>
      </c>
      <c r="P25" s="1603"/>
      <c r="Q25" s="1603"/>
      <c r="R25" s="1602">
        <f t="shared" si="3"/>
        <v>0</v>
      </c>
      <c r="S25" s="1603"/>
      <c r="T25" s="1603"/>
      <c r="U25" s="1602">
        <f t="shared" si="4"/>
        <v>0</v>
      </c>
      <c r="V25" s="2626">
        <f t="shared" si="5"/>
        <v>0</v>
      </c>
      <c r="W25" s="1603"/>
      <c r="X25" s="1603"/>
      <c r="Y25" s="1602">
        <f t="shared" si="6"/>
        <v>0</v>
      </c>
      <c r="Z25" s="1603"/>
      <c r="AA25" s="1603"/>
      <c r="AB25" s="1602">
        <f t="shared" si="7"/>
        <v>0</v>
      </c>
      <c r="AC25" s="1603"/>
      <c r="AD25" s="1603"/>
      <c r="AE25" s="1602">
        <f t="shared" si="8"/>
        <v>0</v>
      </c>
      <c r="AF25" s="1603"/>
      <c r="AG25" s="1603"/>
      <c r="AH25" s="1602">
        <f t="shared" si="9"/>
        <v>0</v>
      </c>
      <c r="AI25" s="2626">
        <f t="shared" si="10"/>
        <v>0</v>
      </c>
      <c r="AJ25" s="1644"/>
      <c r="AK25" s="1644"/>
      <c r="AL25" s="1644"/>
      <c r="AM25" s="1644"/>
    </row>
    <row r="26" spans="1:39" s="1639" customFormat="1" ht="15" x14ac:dyDescent="0.25">
      <c r="A26" s="1585"/>
      <c r="B26" s="1586"/>
      <c r="C26" s="1587"/>
      <c r="D26" s="1585"/>
      <c r="E26" s="1540"/>
      <c r="F26" s="1540"/>
      <c r="G26" s="1540"/>
      <c r="H26" s="1601" t="s">
        <v>501</v>
      </c>
      <c r="I26" s="1601"/>
      <c r="J26" s="1603">
        <f>J27+J28+J29+J30</f>
        <v>0</v>
      </c>
      <c r="K26" s="1603">
        <f>K27+K28+K29+K30</f>
        <v>0</v>
      </c>
      <c r="L26" s="1602">
        <f>J26+K26</f>
        <v>0</v>
      </c>
      <c r="M26" s="1603">
        <f>M27+M28+M29+M30</f>
        <v>0</v>
      </c>
      <c r="N26" s="1603">
        <f>N27+N28+N29+N30</f>
        <v>0</v>
      </c>
      <c r="O26" s="1602">
        <f t="shared" si="2"/>
        <v>0</v>
      </c>
      <c r="P26" s="1603">
        <f>P27+P28+P29+P30</f>
        <v>0</v>
      </c>
      <c r="Q26" s="1603">
        <f>Q27+Q28+Q29+Q30</f>
        <v>0</v>
      </c>
      <c r="R26" s="1602">
        <f t="shared" si="3"/>
        <v>0</v>
      </c>
      <c r="S26" s="1603">
        <f>S27+S28+S29+S30</f>
        <v>0</v>
      </c>
      <c r="T26" s="1603">
        <f>T27+T28+T29+T30</f>
        <v>0</v>
      </c>
      <c r="U26" s="1602">
        <f t="shared" si="4"/>
        <v>0</v>
      </c>
      <c r="V26" s="2626">
        <f t="shared" si="5"/>
        <v>0</v>
      </c>
      <c r="W26" s="1603">
        <f>W27+W28+W29+W30</f>
        <v>0</v>
      </c>
      <c r="X26" s="1603">
        <f>X27+X28+X29+X30</f>
        <v>0</v>
      </c>
      <c r="Y26" s="1602">
        <f t="shared" si="6"/>
        <v>0</v>
      </c>
      <c r="Z26" s="1603">
        <f>Z27+Z28+Z29+Z30</f>
        <v>0</v>
      </c>
      <c r="AA26" s="1603">
        <f>AA27+AA28+AA29+AA30</f>
        <v>0</v>
      </c>
      <c r="AB26" s="1602">
        <f t="shared" si="7"/>
        <v>0</v>
      </c>
      <c r="AC26" s="1603">
        <f>AC27+AC28+AC29+AC30</f>
        <v>0</v>
      </c>
      <c r="AD26" s="1603">
        <f>AD27+AD28+AD29+AD30</f>
        <v>0</v>
      </c>
      <c r="AE26" s="1602">
        <f t="shared" si="8"/>
        <v>0</v>
      </c>
      <c r="AF26" s="1603">
        <f>AF27+AF28+AF29+AF30</f>
        <v>0</v>
      </c>
      <c r="AG26" s="1603">
        <f>AG27+AG28+AG29+AG30</f>
        <v>0</v>
      </c>
      <c r="AH26" s="1602">
        <f t="shared" si="9"/>
        <v>0</v>
      </c>
      <c r="AI26" s="2626">
        <f t="shared" si="10"/>
        <v>0</v>
      </c>
      <c r="AJ26" s="1644"/>
      <c r="AK26" s="1644"/>
      <c r="AL26" s="1644"/>
      <c r="AM26" s="1644"/>
    </row>
    <row r="27" spans="1:39" s="1639" customFormat="1" ht="15" x14ac:dyDescent="0.25">
      <c r="A27" s="1585"/>
      <c r="B27" s="1586"/>
      <c r="C27" s="1587" t="s">
        <v>427</v>
      </c>
      <c r="D27" s="1585"/>
      <c r="E27" s="1540"/>
      <c r="F27" s="1540"/>
      <c r="G27" s="1540"/>
      <c r="H27" s="1601"/>
      <c r="I27" s="1601" t="s">
        <v>502</v>
      </c>
      <c r="J27" s="1603"/>
      <c r="K27" s="1603"/>
      <c r="L27" s="1602">
        <f t="shared" si="11"/>
        <v>0</v>
      </c>
      <c r="M27" s="1603"/>
      <c r="N27" s="1603"/>
      <c r="O27" s="1602">
        <f t="shared" si="2"/>
        <v>0</v>
      </c>
      <c r="P27" s="1603"/>
      <c r="Q27" s="1603"/>
      <c r="R27" s="1602">
        <f t="shared" si="3"/>
        <v>0</v>
      </c>
      <c r="S27" s="1603"/>
      <c r="T27" s="1603"/>
      <c r="U27" s="1602">
        <f t="shared" si="4"/>
        <v>0</v>
      </c>
      <c r="V27" s="2626">
        <f t="shared" si="5"/>
        <v>0</v>
      </c>
      <c r="W27" s="1603"/>
      <c r="X27" s="1603"/>
      <c r="Y27" s="1602">
        <f t="shared" si="6"/>
        <v>0</v>
      </c>
      <c r="Z27" s="1603"/>
      <c r="AA27" s="1603"/>
      <c r="AB27" s="1602">
        <f t="shared" si="7"/>
        <v>0</v>
      </c>
      <c r="AC27" s="1603"/>
      <c r="AD27" s="1603"/>
      <c r="AE27" s="1602">
        <f t="shared" si="8"/>
        <v>0</v>
      </c>
      <c r="AF27" s="1603"/>
      <c r="AG27" s="1603"/>
      <c r="AH27" s="1602">
        <f t="shared" si="9"/>
        <v>0</v>
      </c>
      <c r="AI27" s="2626">
        <f t="shared" si="10"/>
        <v>0</v>
      </c>
      <c r="AJ27" s="1644"/>
      <c r="AK27" s="1644"/>
      <c r="AL27" s="1644"/>
      <c r="AM27" s="1644"/>
    </row>
    <row r="28" spans="1:39" s="1639" customFormat="1" ht="15" x14ac:dyDescent="0.25">
      <c r="A28" s="1585"/>
      <c r="B28" s="1586"/>
      <c r="C28" s="1587" t="s">
        <v>427</v>
      </c>
      <c r="D28" s="1585"/>
      <c r="E28" s="1540"/>
      <c r="F28" s="1540"/>
      <c r="G28" s="1540"/>
      <c r="H28" s="1601"/>
      <c r="I28" s="1601" t="s">
        <v>503</v>
      </c>
      <c r="J28" s="1603"/>
      <c r="K28" s="1603"/>
      <c r="L28" s="1602">
        <f t="shared" si="11"/>
        <v>0</v>
      </c>
      <c r="M28" s="1603"/>
      <c r="N28" s="1603"/>
      <c r="O28" s="1602">
        <f t="shared" si="2"/>
        <v>0</v>
      </c>
      <c r="P28" s="1603"/>
      <c r="Q28" s="1603"/>
      <c r="R28" s="1602">
        <f t="shared" si="3"/>
        <v>0</v>
      </c>
      <c r="S28" s="1603"/>
      <c r="T28" s="1603"/>
      <c r="U28" s="1602">
        <f t="shared" si="4"/>
        <v>0</v>
      </c>
      <c r="V28" s="2626">
        <f t="shared" si="5"/>
        <v>0</v>
      </c>
      <c r="W28" s="1603"/>
      <c r="X28" s="1603"/>
      <c r="Y28" s="1602">
        <f t="shared" si="6"/>
        <v>0</v>
      </c>
      <c r="Z28" s="1603"/>
      <c r="AA28" s="1603"/>
      <c r="AB28" s="1602">
        <f t="shared" si="7"/>
        <v>0</v>
      </c>
      <c r="AC28" s="1603"/>
      <c r="AD28" s="1603"/>
      <c r="AE28" s="1602">
        <f t="shared" si="8"/>
        <v>0</v>
      </c>
      <c r="AF28" s="1603"/>
      <c r="AG28" s="1603"/>
      <c r="AH28" s="1602">
        <f t="shared" si="9"/>
        <v>0</v>
      </c>
      <c r="AI28" s="2626">
        <f t="shared" si="10"/>
        <v>0</v>
      </c>
      <c r="AJ28" s="1644"/>
      <c r="AK28" s="1644"/>
      <c r="AL28" s="1644"/>
      <c r="AM28" s="1644"/>
    </row>
    <row r="29" spans="1:39" s="1639" customFormat="1" ht="15" x14ac:dyDescent="0.25">
      <c r="A29" s="1585"/>
      <c r="B29" s="1586"/>
      <c r="C29" s="1587" t="s">
        <v>428</v>
      </c>
      <c r="D29" s="1585"/>
      <c r="E29" s="1540"/>
      <c r="F29" s="1540"/>
      <c r="G29" s="1540"/>
      <c r="H29" s="1601"/>
      <c r="I29" s="1601" t="s">
        <v>48</v>
      </c>
      <c r="J29" s="1603"/>
      <c r="K29" s="1603"/>
      <c r="L29" s="1602">
        <f t="shared" si="11"/>
        <v>0</v>
      </c>
      <c r="M29" s="1603"/>
      <c r="N29" s="1603"/>
      <c r="O29" s="1602">
        <f t="shared" si="2"/>
        <v>0</v>
      </c>
      <c r="P29" s="1603"/>
      <c r="Q29" s="1603"/>
      <c r="R29" s="1602">
        <f t="shared" si="3"/>
        <v>0</v>
      </c>
      <c r="S29" s="1603"/>
      <c r="T29" s="1603"/>
      <c r="U29" s="1602">
        <f t="shared" si="4"/>
        <v>0</v>
      </c>
      <c r="V29" s="2626">
        <f t="shared" si="5"/>
        <v>0</v>
      </c>
      <c r="W29" s="1603"/>
      <c r="X29" s="1603"/>
      <c r="Y29" s="1602">
        <f t="shared" si="6"/>
        <v>0</v>
      </c>
      <c r="Z29" s="1603"/>
      <c r="AA29" s="1603"/>
      <c r="AB29" s="1602">
        <f t="shared" si="7"/>
        <v>0</v>
      </c>
      <c r="AC29" s="1603"/>
      <c r="AD29" s="1603"/>
      <c r="AE29" s="1602">
        <f t="shared" si="8"/>
        <v>0</v>
      </c>
      <c r="AF29" s="1603"/>
      <c r="AG29" s="1603"/>
      <c r="AH29" s="1602">
        <f t="shared" si="9"/>
        <v>0</v>
      </c>
      <c r="AI29" s="2626">
        <f t="shared" si="10"/>
        <v>0</v>
      </c>
      <c r="AJ29" s="1644"/>
      <c r="AK29" s="1644"/>
      <c r="AL29" s="1644"/>
      <c r="AM29" s="1644"/>
    </row>
    <row r="30" spans="1:39" s="1639" customFormat="1" ht="15" x14ac:dyDescent="0.25">
      <c r="A30" s="1585"/>
      <c r="B30" s="1586"/>
      <c r="C30" s="1587" t="s">
        <v>427</v>
      </c>
      <c r="D30" s="1585"/>
      <c r="E30" s="1540"/>
      <c r="F30" s="1540"/>
      <c r="G30" s="1540"/>
      <c r="H30" s="1601"/>
      <c r="I30" s="1601" t="s">
        <v>504</v>
      </c>
      <c r="J30" s="1603"/>
      <c r="K30" s="1603"/>
      <c r="L30" s="1602">
        <f t="shared" si="11"/>
        <v>0</v>
      </c>
      <c r="M30" s="1603"/>
      <c r="N30" s="1603"/>
      <c r="O30" s="1602">
        <f t="shared" si="2"/>
        <v>0</v>
      </c>
      <c r="P30" s="1603"/>
      <c r="Q30" s="1603"/>
      <c r="R30" s="1602">
        <f t="shared" si="3"/>
        <v>0</v>
      </c>
      <c r="S30" s="1603"/>
      <c r="T30" s="1603"/>
      <c r="U30" s="1602">
        <f t="shared" si="4"/>
        <v>0</v>
      </c>
      <c r="V30" s="2626">
        <f t="shared" si="5"/>
        <v>0</v>
      </c>
      <c r="W30" s="1603"/>
      <c r="X30" s="1603"/>
      <c r="Y30" s="1602">
        <f t="shared" si="6"/>
        <v>0</v>
      </c>
      <c r="Z30" s="1603"/>
      <c r="AA30" s="1603"/>
      <c r="AB30" s="1602">
        <f t="shared" si="7"/>
        <v>0</v>
      </c>
      <c r="AC30" s="1603"/>
      <c r="AD30" s="1603"/>
      <c r="AE30" s="1602">
        <f t="shared" si="8"/>
        <v>0</v>
      </c>
      <c r="AF30" s="1603"/>
      <c r="AG30" s="1603"/>
      <c r="AH30" s="1602">
        <f t="shared" si="9"/>
        <v>0</v>
      </c>
      <c r="AI30" s="2626">
        <f t="shared" si="10"/>
        <v>0</v>
      </c>
      <c r="AJ30" s="1644"/>
      <c r="AK30" s="1644"/>
      <c r="AL30" s="1644"/>
      <c r="AM30" s="1644"/>
    </row>
    <row r="31" spans="1:39" s="1639" customFormat="1" ht="15" x14ac:dyDescent="0.25">
      <c r="A31" s="1585"/>
      <c r="B31" s="1586"/>
      <c r="C31" s="1587" t="s">
        <v>427</v>
      </c>
      <c r="D31" s="1585"/>
      <c r="E31" s="1540"/>
      <c r="F31" s="1540"/>
      <c r="G31" s="1540"/>
      <c r="H31" s="1601" t="s">
        <v>505</v>
      </c>
      <c r="I31" s="1601"/>
      <c r="J31" s="1603"/>
      <c r="K31" s="1603"/>
      <c r="L31" s="1602">
        <f t="shared" si="11"/>
        <v>0</v>
      </c>
      <c r="M31" s="1603"/>
      <c r="N31" s="1603"/>
      <c r="O31" s="1602">
        <f t="shared" si="2"/>
        <v>0</v>
      </c>
      <c r="P31" s="1603"/>
      <c r="Q31" s="1603"/>
      <c r="R31" s="1602">
        <f t="shared" si="3"/>
        <v>0</v>
      </c>
      <c r="S31" s="1603"/>
      <c r="T31" s="1603"/>
      <c r="U31" s="1602">
        <f t="shared" si="4"/>
        <v>0</v>
      </c>
      <c r="V31" s="2626">
        <f t="shared" si="5"/>
        <v>0</v>
      </c>
      <c r="W31" s="1603"/>
      <c r="X31" s="1603"/>
      <c r="Y31" s="1602">
        <f t="shared" si="6"/>
        <v>0</v>
      </c>
      <c r="Z31" s="1603"/>
      <c r="AA31" s="1603"/>
      <c r="AB31" s="1602">
        <f t="shared" si="7"/>
        <v>0</v>
      </c>
      <c r="AC31" s="1603"/>
      <c r="AD31" s="1603"/>
      <c r="AE31" s="1602">
        <f t="shared" si="8"/>
        <v>0</v>
      </c>
      <c r="AF31" s="1603"/>
      <c r="AG31" s="1603"/>
      <c r="AH31" s="1602">
        <f t="shared" si="9"/>
        <v>0</v>
      </c>
      <c r="AI31" s="2626">
        <f t="shared" si="10"/>
        <v>0</v>
      </c>
      <c r="AJ31" s="1644"/>
      <c r="AK31" s="1644"/>
      <c r="AL31" s="1644"/>
      <c r="AM31" s="1644"/>
    </row>
    <row r="32" spans="1:39" s="1639" customFormat="1" ht="15" x14ac:dyDescent="0.25">
      <c r="A32" s="1585"/>
      <c r="B32" s="1586"/>
      <c r="C32" s="1587" t="s">
        <v>427</v>
      </c>
      <c r="D32" s="1585"/>
      <c r="E32" s="1540"/>
      <c r="F32" s="1540"/>
      <c r="G32" s="1540"/>
      <c r="H32" s="1601" t="s">
        <v>506</v>
      </c>
      <c r="I32" s="1601"/>
      <c r="J32" s="1603"/>
      <c r="K32" s="1603"/>
      <c r="L32" s="1602">
        <f t="shared" si="11"/>
        <v>0</v>
      </c>
      <c r="M32" s="1603"/>
      <c r="N32" s="1603"/>
      <c r="O32" s="1602">
        <f t="shared" si="2"/>
        <v>0</v>
      </c>
      <c r="P32" s="1603"/>
      <c r="Q32" s="1603"/>
      <c r="R32" s="1602">
        <f t="shared" si="3"/>
        <v>0</v>
      </c>
      <c r="S32" s="1603"/>
      <c r="T32" s="1603"/>
      <c r="U32" s="1602">
        <f t="shared" si="4"/>
        <v>0</v>
      </c>
      <c r="V32" s="2626">
        <f t="shared" si="5"/>
        <v>0</v>
      </c>
      <c r="W32" s="1603"/>
      <c r="X32" s="1603"/>
      <c r="Y32" s="1602">
        <f t="shared" si="6"/>
        <v>0</v>
      </c>
      <c r="Z32" s="1603"/>
      <c r="AA32" s="1603"/>
      <c r="AB32" s="1602">
        <f t="shared" si="7"/>
        <v>0</v>
      </c>
      <c r="AC32" s="1603"/>
      <c r="AD32" s="1603"/>
      <c r="AE32" s="1602">
        <f t="shared" si="8"/>
        <v>0</v>
      </c>
      <c r="AF32" s="1603"/>
      <c r="AG32" s="1603"/>
      <c r="AH32" s="1602">
        <f t="shared" si="9"/>
        <v>0</v>
      </c>
      <c r="AI32" s="2626">
        <f t="shared" si="10"/>
        <v>0</v>
      </c>
      <c r="AJ32" s="1644"/>
      <c r="AK32" s="1644"/>
      <c r="AL32" s="1644"/>
      <c r="AM32" s="1644"/>
    </row>
    <row r="33" spans="1:53" s="1639" customFormat="1" ht="15" x14ac:dyDescent="0.25">
      <c r="A33" s="1585"/>
      <c r="B33" s="1586"/>
      <c r="C33" s="1587"/>
      <c r="D33" s="1585"/>
      <c r="E33" s="1540"/>
      <c r="F33" s="1540"/>
      <c r="G33" s="1540"/>
      <c r="H33" s="1601" t="s">
        <v>507</v>
      </c>
      <c r="I33" s="1601"/>
      <c r="J33" s="1603">
        <f>J34+J35</f>
        <v>0</v>
      </c>
      <c r="K33" s="1603">
        <f>K34+K35</f>
        <v>0</v>
      </c>
      <c r="L33" s="1602">
        <f t="shared" si="11"/>
        <v>0</v>
      </c>
      <c r="M33" s="1603">
        <f>M34+M35</f>
        <v>0</v>
      </c>
      <c r="N33" s="1603">
        <f>N34+N35</f>
        <v>0</v>
      </c>
      <c r="O33" s="1602">
        <f t="shared" si="2"/>
        <v>0</v>
      </c>
      <c r="P33" s="1603">
        <f>P34+P35</f>
        <v>0</v>
      </c>
      <c r="Q33" s="1603">
        <f>Q34+Q35</f>
        <v>0</v>
      </c>
      <c r="R33" s="1602">
        <f t="shared" si="3"/>
        <v>0</v>
      </c>
      <c r="S33" s="1603">
        <f>S34+S35</f>
        <v>0</v>
      </c>
      <c r="T33" s="1603">
        <f>T34+T35</f>
        <v>0</v>
      </c>
      <c r="U33" s="1602">
        <f t="shared" si="4"/>
        <v>0</v>
      </c>
      <c r="V33" s="2626">
        <f t="shared" si="5"/>
        <v>0</v>
      </c>
      <c r="W33" s="1603">
        <f>W34+W35</f>
        <v>0</v>
      </c>
      <c r="X33" s="1603">
        <f>X34+X35</f>
        <v>0</v>
      </c>
      <c r="Y33" s="1602">
        <f t="shared" si="6"/>
        <v>0</v>
      </c>
      <c r="Z33" s="1603">
        <f>Z34+Z35</f>
        <v>0</v>
      </c>
      <c r="AA33" s="1603">
        <f>AA34+AA35</f>
        <v>0</v>
      </c>
      <c r="AB33" s="1602">
        <f t="shared" si="7"/>
        <v>0</v>
      </c>
      <c r="AC33" s="1603">
        <f>AC34+AC35</f>
        <v>0</v>
      </c>
      <c r="AD33" s="1603">
        <f>AD34+AD35</f>
        <v>0</v>
      </c>
      <c r="AE33" s="1602">
        <f t="shared" si="8"/>
        <v>0</v>
      </c>
      <c r="AF33" s="1603">
        <f>AF34+AF35</f>
        <v>0</v>
      </c>
      <c r="AG33" s="1603">
        <f>AG34+AG35</f>
        <v>0</v>
      </c>
      <c r="AH33" s="1602">
        <f t="shared" si="9"/>
        <v>0</v>
      </c>
      <c r="AI33" s="2626">
        <f t="shared" si="10"/>
        <v>0</v>
      </c>
      <c r="AJ33" s="1644"/>
      <c r="AK33" s="1644"/>
      <c r="AL33" s="1644"/>
      <c r="AM33" s="1644"/>
    </row>
    <row r="34" spans="1:53" s="1639" customFormat="1" ht="15" x14ac:dyDescent="0.25">
      <c r="A34" s="1585"/>
      <c r="B34" s="1586"/>
      <c r="C34" s="1587" t="s">
        <v>427</v>
      </c>
      <c r="D34" s="1585"/>
      <c r="E34" s="1540"/>
      <c r="F34" s="1540"/>
      <c r="G34" s="1540"/>
      <c r="H34" s="1601"/>
      <c r="I34" s="1601" t="s">
        <v>508</v>
      </c>
      <c r="J34" s="1603"/>
      <c r="K34" s="1603"/>
      <c r="L34" s="1602">
        <f>J34+K34</f>
        <v>0</v>
      </c>
      <c r="M34" s="1603"/>
      <c r="N34" s="1603"/>
      <c r="O34" s="1602">
        <f t="shared" si="2"/>
        <v>0</v>
      </c>
      <c r="P34" s="1603"/>
      <c r="Q34" s="1603"/>
      <c r="R34" s="1602">
        <f t="shared" si="3"/>
        <v>0</v>
      </c>
      <c r="S34" s="1603"/>
      <c r="T34" s="1603"/>
      <c r="U34" s="1602">
        <f t="shared" si="4"/>
        <v>0</v>
      </c>
      <c r="V34" s="2626">
        <f t="shared" si="5"/>
        <v>0</v>
      </c>
      <c r="W34" s="1603"/>
      <c r="X34" s="1603"/>
      <c r="Y34" s="1602">
        <f t="shared" si="6"/>
        <v>0</v>
      </c>
      <c r="Z34" s="1603"/>
      <c r="AA34" s="1603"/>
      <c r="AB34" s="1602">
        <f t="shared" si="7"/>
        <v>0</v>
      </c>
      <c r="AC34" s="1603"/>
      <c r="AD34" s="1603"/>
      <c r="AE34" s="1602">
        <f t="shared" si="8"/>
        <v>0</v>
      </c>
      <c r="AF34" s="1603"/>
      <c r="AG34" s="1603"/>
      <c r="AH34" s="1602">
        <f t="shared" si="9"/>
        <v>0</v>
      </c>
      <c r="AI34" s="2626">
        <f t="shared" si="10"/>
        <v>0</v>
      </c>
      <c r="AJ34" s="1644"/>
      <c r="AK34" s="1644"/>
      <c r="AL34" s="1644"/>
      <c r="AM34" s="1644"/>
    </row>
    <row r="35" spans="1:53" s="1639" customFormat="1" ht="15" x14ac:dyDescent="0.25">
      <c r="A35" s="1585"/>
      <c r="B35" s="1586"/>
      <c r="C35" s="1587" t="s">
        <v>427</v>
      </c>
      <c r="D35" s="1585"/>
      <c r="E35" s="1540"/>
      <c r="F35" s="1540"/>
      <c r="G35" s="1540"/>
      <c r="H35" s="1601"/>
      <c r="I35" s="1601" t="s">
        <v>509</v>
      </c>
      <c r="J35" s="1603"/>
      <c r="K35" s="1603"/>
      <c r="L35" s="1602">
        <f t="shared" si="11"/>
        <v>0</v>
      </c>
      <c r="M35" s="1603"/>
      <c r="N35" s="1603"/>
      <c r="O35" s="1602">
        <f t="shared" si="2"/>
        <v>0</v>
      </c>
      <c r="P35" s="1603"/>
      <c r="Q35" s="1603"/>
      <c r="R35" s="1602">
        <f t="shared" si="3"/>
        <v>0</v>
      </c>
      <c r="S35" s="1603"/>
      <c r="T35" s="1603"/>
      <c r="U35" s="1602">
        <f t="shared" si="4"/>
        <v>0</v>
      </c>
      <c r="V35" s="2626">
        <f t="shared" si="5"/>
        <v>0</v>
      </c>
      <c r="W35" s="1603"/>
      <c r="X35" s="1603"/>
      <c r="Y35" s="1602">
        <f t="shared" si="6"/>
        <v>0</v>
      </c>
      <c r="Z35" s="1603"/>
      <c r="AA35" s="1603"/>
      <c r="AB35" s="1602">
        <f t="shared" si="7"/>
        <v>0</v>
      </c>
      <c r="AC35" s="1603"/>
      <c r="AD35" s="1603"/>
      <c r="AE35" s="1602">
        <f t="shared" si="8"/>
        <v>0</v>
      </c>
      <c r="AF35" s="1603"/>
      <c r="AG35" s="1603"/>
      <c r="AH35" s="1602">
        <f t="shared" si="9"/>
        <v>0</v>
      </c>
      <c r="AI35" s="2626">
        <f t="shared" si="10"/>
        <v>0</v>
      </c>
      <c r="AJ35" s="1644"/>
      <c r="AK35" s="1644"/>
      <c r="AL35" s="1644"/>
      <c r="AM35" s="1644"/>
    </row>
    <row r="36" spans="1:53" ht="15" x14ac:dyDescent="0.25">
      <c r="A36" s="1585"/>
      <c r="B36" s="1586"/>
      <c r="C36" s="1587" t="s">
        <v>428</v>
      </c>
      <c r="D36" s="1585"/>
      <c r="E36" s="1540"/>
      <c r="F36" s="1540"/>
      <c r="G36" s="1540"/>
      <c r="H36" s="1601" t="s">
        <v>510</v>
      </c>
      <c r="I36" s="1601"/>
      <c r="J36" s="1603"/>
      <c r="K36" s="1603"/>
      <c r="L36" s="1602">
        <f t="shared" si="11"/>
        <v>0</v>
      </c>
      <c r="M36" s="1603"/>
      <c r="N36" s="1603"/>
      <c r="O36" s="1602">
        <f t="shared" si="2"/>
        <v>0</v>
      </c>
      <c r="P36" s="1603"/>
      <c r="Q36" s="1603"/>
      <c r="R36" s="1602">
        <f t="shared" si="3"/>
        <v>0</v>
      </c>
      <c r="S36" s="1603"/>
      <c r="T36" s="1603"/>
      <c r="U36" s="1602">
        <f t="shared" si="4"/>
        <v>0</v>
      </c>
      <c r="V36" s="2626">
        <f t="shared" si="5"/>
        <v>0</v>
      </c>
      <c r="W36" s="1603"/>
      <c r="X36" s="1603"/>
      <c r="Y36" s="1602">
        <f t="shared" si="6"/>
        <v>0</v>
      </c>
      <c r="Z36" s="1603"/>
      <c r="AA36" s="1603"/>
      <c r="AB36" s="1602">
        <f t="shared" si="7"/>
        <v>0</v>
      </c>
      <c r="AC36" s="1603"/>
      <c r="AD36" s="1603"/>
      <c r="AE36" s="1602">
        <f t="shared" si="8"/>
        <v>0</v>
      </c>
      <c r="AF36" s="1603"/>
      <c r="AG36" s="1603"/>
      <c r="AH36" s="1602">
        <f t="shared" si="9"/>
        <v>0</v>
      </c>
      <c r="AI36" s="2626">
        <f t="shared" si="10"/>
        <v>0</v>
      </c>
      <c r="AJ36" s="1632"/>
      <c r="AN36" s="1536"/>
      <c r="AO36" s="1536"/>
      <c r="AP36" s="1536"/>
      <c r="AQ36" s="1536"/>
      <c r="AR36" s="1536"/>
      <c r="AS36" s="1536"/>
      <c r="AT36" s="1536"/>
      <c r="AU36" s="1536"/>
      <c r="AV36" s="1536"/>
      <c r="AW36" s="1536"/>
      <c r="AX36" s="1536"/>
      <c r="AY36" s="1536"/>
      <c r="AZ36" s="1536"/>
      <c r="BA36" s="1536"/>
    </row>
    <row r="37" spans="1:53" ht="15" x14ac:dyDescent="0.25">
      <c r="A37" s="1585"/>
      <c r="B37" s="1586"/>
      <c r="C37" s="1587" t="s">
        <v>428</v>
      </c>
      <c r="D37" s="1585"/>
      <c r="E37" s="1540"/>
      <c r="F37" s="1540"/>
      <c r="G37" s="1540"/>
      <c r="H37" s="1601" t="s">
        <v>511</v>
      </c>
      <c r="I37" s="1601"/>
      <c r="J37" s="1603"/>
      <c r="K37" s="1603"/>
      <c r="L37" s="1602">
        <f t="shared" si="11"/>
        <v>0</v>
      </c>
      <c r="M37" s="1603"/>
      <c r="N37" s="1603"/>
      <c r="O37" s="1602">
        <f t="shared" si="2"/>
        <v>0</v>
      </c>
      <c r="P37" s="1603"/>
      <c r="Q37" s="1603"/>
      <c r="R37" s="1602">
        <f t="shared" si="3"/>
        <v>0</v>
      </c>
      <c r="S37" s="1603"/>
      <c r="T37" s="1603"/>
      <c r="U37" s="1602">
        <f t="shared" si="4"/>
        <v>0</v>
      </c>
      <c r="V37" s="2626">
        <f t="shared" si="5"/>
        <v>0</v>
      </c>
      <c r="W37" s="1603"/>
      <c r="X37" s="1603"/>
      <c r="Y37" s="1602">
        <f t="shared" si="6"/>
        <v>0</v>
      </c>
      <c r="Z37" s="1603"/>
      <c r="AA37" s="1603"/>
      <c r="AB37" s="1602">
        <f t="shared" si="7"/>
        <v>0</v>
      </c>
      <c r="AC37" s="1603"/>
      <c r="AD37" s="1603"/>
      <c r="AE37" s="1602">
        <f t="shared" si="8"/>
        <v>0</v>
      </c>
      <c r="AF37" s="1603"/>
      <c r="AG37" s="1603"/>
      <c r="AH37" s="1602">
        <f t="shared" si="9"/>
        <v>0</v>
      </c>
      <c r="AI37" s="2626">
        <f t="shared" si="10"/>
        <v>0</v>
      </c>
      <c r="AJ37" s="1632"/>
      <c r="AN37" s="1536"/>
      <c r="AO37" s="1536"/>
      <c r="AP37" s="1536"/>
      <c r="AQ37" s="1536"/>
      <c r="AR37" s="1536"/>
      <c r="AS37" s="1536"/>
      <c r="AT37" s="1536"/>
      <c r="AU37" s="1536"/>
      <c r="AV37" s="1536"/>
      <c r="AW37" s="1536"/>
      <c r="AX37" s="1536"/>
      <c r="AY37" s="1536"/>
      <c r="AZ37" s="1536"/>
      <c r="BA37" s="1536"/>
    </row>
    <row r="38" spans="1:53" ht="15" x14ac:dyDescent="0.25">
      <c r="A38" s="1585"/>
      <c r="B38" s="1586"/>
      <c r="C38" s="1587" t="s">
        <v>428</v>
      </c>
      <c r="D38" s="1585"/>
      <c r="E38" s="1540"/>
      <c r="F38" s="1540"/>
      <c r="G38" s="1540"/>
      <c r="H38" s="1601" t="s">
        <v>512</v>
      </c>
      <c r="I38" s="1601"/>
      <c r="J38" s="1603"/>
      <c r="K38" s="1603"/>
      <c r="L38" s="1602">
        <f t="shared" si="11"/>
        <v>0</v>
      </c>
      <c r="M38" s="1603"/>
      <c r="N38" s="1603"/>
      <c r="O38" s="1602">
        <f t="shared" si="2"/>
        <v>0</v>
      </c>
      <c r="P38" s="1603"/>
      <c r="Q38" s="1603"/>
      <c r="R38" s="1602">
        <f t="shared" si="3"/>
        <v>0</v>
      </c>
      <c r="S38" s="1603"/>
      <c r="T38" s="1603"/>
      <c r="U38" s="1602">
        <f t="shared" si="4"/>
        <v>0</v>
      </c>
      <c r="V38" s="2626">
        <f t="shared" si="5"/>
        <v>0</v>
      </c>
      <c r="W38" s="1603"/>
      <c r="X38" s="1603"/>
      <c r="Y38" s="1602">
        <f t="shared" si="6"/>
        <v>0</v>
      </c>
      <c r="Z38" s="1603"/>
      <c r="AA38" s="1603"/>
      <c r="AB38" s="1602">
        <f t="shared" si="7"/>
        <v>0</v>
      </c>
      <c r="AC38" s="1603"/>
      <c r="AD38" s="1603"/>
      <c r="AE38" s="1602">
        <f t="shared" si="8"/>
        <v>0</v>
      </c>
      <c r="AF38" s="1603"/>
      <c r="AG38" s="1603"/>
      <c r="AH38" s="1602">
        <f t="shared" si="9"/>
        <v>0</v>
      </c>
      <c r="AI38" s="2626">
        <f t="shared" si="10"/>
        <v>0</v>
      </c>
      <c r="AJ38" s="1632"/>
      <c r="AN38" s="1536"/>
      <c r="AO38" s="1536"/>
      <c r="AP38" s="1536"/>
      <c r="AQ38" s="1536"/>
      <c r="AR38" s="1536"/>
      <c r="AS38" s="1536"/>
      <c r="AT38" s="1536"/>
      <c r="AU38" s="1536"/>
      <c r="AV38" s="1536"/>
      <c r="AW38" s="1536"/>
      <c r="AX38" s="1536"/>
      <c r="AY38" s="1536"/>
      <c r="AZ38" s="1536"/>
      <c r="BA38" s="1536"/>
    </row>
    <row r="39" spans="1:53" ht="15" x14ac:dyDescent="0.25">
      <c r="A39" s="1585"/>
      <c r="B39" s="1586"/>
      <c r="C39" s="1587" t="s">
        <v>428</v>
      </c>
      <c r="D39" s="1585"/>
      <c r="E39" s="1540"/>
      <c r="F39" s="1540"/>
      <c r="G39" s="1540"/>
      <c r="H39" s="1601" t="s">
        <v>513</v>
      </c>
      <c r="I39" s="1601"/>
      <c r="J39" s="1603"/>
      <c r="K39" s="1603"/>
      <c r="L39" s="1602">
        <f t="shared" si="11"/>
        <v>0</v>
      </c>
      <c r="M39" s="1603"/>
      <c r="N39" s="1603"/>
      <c r="O39" s="1602">
        <f t="shared" si="2"/>
        <v>0</v>
      </c>
      <c r="P39" s="1603"/>
      <c r="Q39" s="1603"/>
      <c r="R39" s="1602">
        <f t="shared" si="3"/>
        <v>0</v>
      </c>
      <c r="S39" s="1603"/>
      <c r="T39" s="1603"/>
      <c r="U39" s="1602">
        <f t="shared" si="4"/>
        <v>0</v>
      </c>
      <c r="V39" s="2626">
        <f t="shared" si="5"/>
        <v>0</v>
      </c>
      <c r="W39" s="1603"/>
      <c r="X39" s="1603"/>
      <c r="Y39" s="1602">
        <f t="shared" si="6"/>
        <v>0</v>
      </c>
      <c r="Z39" s="1603"/>
      <c r="AA39" s="1603"/>
      <c r="AB39" s="1602">
        <f t="shared" si="7"/>
        <v>0</v>
      </c>
      <c r="AC39" s="1603"/>
      <c r="AD39" s="1603"/>
      <c r="AE39" s="1602">
        <f t="shared" si="8"/>
        <v>0</v>
      </c>
      <c r="AF39" s="1603"/>
      <c r="AG39" s="1603"/>
      <c r="AH39" s="1602">
        <f t="shared" si="9"/>
        <v>0</v>
      </c>
      <c r="AI39" s="2626">
        <f t="shared" si="10"/>
        <v>0</v>
      </c>
      <c r="AJ39" s="1632"/>
      <c r="AN39" s="1536"/>
      <c r="AO39" s="1536"/>
      <c r="AP39" s="1536"/>
      <c r="AQ39" s="1536"/>
      <c r="AR39" s="1536"/>
      <c r="AS39" s="1536"/>
      <c r="AT39" s="1536"/>
      <c r="AU39" s="1536"/>
      <c r="AV39" s="1536"/>
      <c r="AW39" s="1536"/>
      <c r="AX39" s="1536"/>
      <c r="AY39" s="1536"/>
      <c r="AZ39" s="1536"/>
      <c r="BA39" s="1536"/>
    </row>
    <row r="40" spans="1:53" s="1596" customFormat="1" ht="15" customHeight="1" x14ac:dyDescent="0.25">
      <c r="A40" s="1585"/>
      <c r="B40" s="1736"/>
      <c r="C40" s="1587" t="s">
        <v>428</v>
      </c>
      <c r="D40" s="1585"/>
      <c r="E40" s="1734"/>
      <c r="F40" s="1734"/>
      <c r="G40" s="1734"/>
      <c r="H40" s="1735" t="s">
        <v>1424</v>
      </c>
      <c r="I40" s="1735"/>
      <c r="J40" s="1603"/>
      <c r="K40" s="1737"/>
      <c r="L40" s="1602">
        <f t="shared" si="11"/>
        <v>0</v>
      </c>
      <c r="M40" s="1737"/>
      <c r="N40" s="1737"/>
      <c r="O40" s="1602">
        <f t="shared" si="2"/>
        <v>0</v>
      </c>
      <c r="P40" s="1603"/>
      <c r="Q40" s="1603"/>
      <c r="R40" s="1602">
        <f t="shared" si="3"/>
        <v>0</v>
      </c>
      <c r="S40" s="1737"/>
      <c r="T40" s="1737"/>
      <c r="U40" s="1602">
        <f t="shared" si="4"/>
        <v>0</v>
      </c>
      <c r="V40" s="2626">
        <f t="shared" si="5"/>
        <v>0</v>
      </c>
      <c r="W40" s="1737"/>
      <c r="X40" s="1737"/>
      <c r="Y40" s="1602">
        <f t="shared" si="6"/>
        <v>0</v>
      </c>
      <c r="Z40" s="1737"/>
      <c r="AA40" s="1737"/>
      <c r="AB40" s="1602">
        <f t="shared" si="7"/>
        <v>0</v>
      </c>
      <c r="AC40" s="1603"/>
      <c r="AD40" s="1603"/>
      <c r="AE40" s="1602">
        <f t="shared" si="8"/>
        <v>0</v>
      </c>
      <c r="AF40" s="1603"/>
      <c r="AG40" s="1603"/>
      <c r="AH40" s="1602">
        <f t="shared" si="9"/>
        <v>0</v>
      </c>
      <c r="AI40" s="2626">
        <f t="shared" si="10"/>
        <v>0</v>
      </c>
      <c r="AJ40" s="1595"/>
      <c r="AK40" s="1595"/>
      <c r="AL40" s="1595"/>
      <c r="AM40" s="1595"/>
      <c r="AN40" s="1595"/>
      <c r="AO40" s="1595"/>
    </row>
    <row r="41" spans="1:53" ht="15" x14ac:dyDescent="0.25">
      <c r="A41" s="1585"/>
      <c r="B41" s="1586"/>
      <c r="C41" s="1587"/>
      <c r="D41" s="1585"/>
      <c r="E41" s="1540"/>
      <c r="F41" s="1540"/>
      <c r="G41" s="1540"/>
      <c r="H41" s="1601"/>
      <c r="I41" s="1601"/>
      <c r="J41" s="1603"/>
      <c r="K41" s="1603"/>
      <c r="L41" s="1602"/>
      <c r="M41" s="1603"/>
      <c r="N41" s="1603"/>
      <c r="O41" s="1586"/>
      <c r="P41" s="1603"/>
      <c r="Q41" s="1603"/>
      <c r="R41" s="1586"/>
      <c r="S41" s="1603"/>
      <c r="T41" s="1603"/>
      <c r="U41" s="1586"/>
      <c r="V41" s="2625"/>
      <c r="W41" s="1603"/>
      <c r="X41" s="1603"/>
      <c r="Y41" s="1586"/>
      <c r="Z41" s="1603"/>
      <c r="AA41" s="1603"/>
      <c r="AB41" s="1586"/>
      <c r="AC41" s="1603"/>
      <c r="AD41" s="1603"/>
      <c r="AE41" s="1586"/>
      <c r="AF41" s="1603"/>
      <c r="AG41" s="1603"/>
      <c r="AH41" s="1586"/>
      <c r="AI41" s="2625"/>
      <c r="AJ41" s="1632"/>
      <c r="AN41" s="1536"/>
      <c r="AO41" s="1536"/>
      <c r="AP41" s="1536"/>
      <c r="AQ41" s="1536"/>
      <c r="AR41" s="1536"/>
      <c r="AS41" s="1536"/>
      <c r="AT41" s="1536"/>
      <c r="AU41" s="1536"/>
      <c r="AV41" s="1536"/>
      <c r="AW41" s="1536"/>
      <c r="AX41" s="1536"/>
      <c r="AY41" s="1536"/>
      <c r="AZ41" s="1536"/>
      <c r="BA41" s="1536"/>
    </row>
    <row r="42" spans="1:53" ht="15" x14ac:dyDescent="0.25">
      <c r="A42" s="1585"/>
      <c r="B42" s="1586"/>
      <c r="C42" s="1587"/>
      <c r="D42" s="1585"/>
      <c r="E42" s="1540"/>
      <c r="F42" s="1540"/>
      <c r="G42" s="1540" t="s">
        <v>514</v>
      </c>
      <c r="H42" s="1540"/>
      <c r="I42" s="1540"/>
      <c r="J42" s="1587">
        <f>J43+J44</f>
        <v>0</v>
      </c>
      <c r="K42" s="1587">
        <f>K43+K44</f>
        <v>0</v>
      </c>
      <c r="L42" s="1586">
        <f>J42+K42</f>
        <v>0</v>
      </c>
      <c r="M42" s="1587">
        <f>M43+M44</f>
        <v>0</v>
      </c>
      <c r="N42" s="1587">
        <f>N43+N44</f>
        <v>0</v>
      </c>
      <c r="O42" s="1586">
        <f t="shared" si="2"/>
        <v>0</v>
      </c>
      <c r="P42" s="1587">
        <f>P43+P44</f>
        <v>0</v>
      </c>
      <c r="Q42" s="1587">
        <f>Q43+Q44</f>
        <v>0</v>
      </c>
      <c r="R42" s="1586">
        <f t="shared" si="3"/>
        <v>0</v>
      </c>
      <c r="S42" s="1587">
        <f>S43+S44</f>
        <v>0</v>
      </c>
      <c r="T42" s="1587">
        <f>T43+T44</f>
        <v>0</v>
      </c>
      <c r="U42" s="1586">
        <f t="shared" si="4"/>
        <v>0</v>
      </c>
      <c r="V42" s="2625">
        <f t="shared" si="5"/>
        <v>0</v>
      </c>
      <c r="W42" s="1587">
        <f>W43+W44</f>
        <v>0</v>
      </c>
      <c r="X42" s="1587">
        <f>X43+X44</f>
        <v>0</v>
      </c>
      <c r="Y42" s="1586">
        <f t="shared" si="6"/>
        <v>0</v>
      </c>
      <c r="Z42" s="1587">
        <f>Z43+Z44</f>
        <v>0</v>
      </c>
      <c r="AA42" s="1587">
        <f>AA43+AA44</f>
        <v>0</v>
      </c>
      <c r="AB42" s="1586">
        <f t="shared" si="7"/>
        <v>0</v>
      </c>
      <c r="AC42" s="1587">
        <f>AC43+AC44</f>
        <v>0</v>
      </c>
      <c r="AD42" s="1587">
        <f>AD43+AD44</f>
        <v>0</v>
      </c>
      <c r="AE42" s="1586">
        <f t="shared" si="8"/>
        <v>0</v>
      </c>
      <c r="AF42" s="1587">
        <f>AF43+AF44</f>
        <v>0</v>
      </c>
      <c r="AG42" s="1587">
        <f>AG43+AG44</f>
        <v>0</v>
      </c>
      <c r="AH42" s="1586">
        <f t="shared" si="9"/>
        <v>0</v>
      </c>
      <c r="AI42" s="2625">
        <f t="shared" si="10"/>
        <v>0</v>
      </c>
      <c r="AJ42" s="1632"/>
      <c r="AN42" s="1536"/>
      <c r="AO42" s="1536"/>
      <c r="AP42" s="1536"/>
      <c r="AQ42" s="1536"/>
      <c r="AR42" s="1536"/>
      <c r="AS42" s="1536"/>
      <c r="AT42" s="1536"/>
      <c r="AU42" s="1536"/>
      <c r="AV42" s="1536"/>
      <c r="AW42" s="1536"/>
      <c r="AX42" s="1536"/>
      <c r="AY42" s="1536"/>
      <c r="AZ42" s="1536"/>
      <c r="BA42" s="1536"/>
    </row>
    <row r="43" spans="1:53" ht="15" x14ac:dyDescent="0.25">
      <c r="A43" s="1585"/>
      <c r="B43" s="1586"/>
      <c r="C43" s="1587" t="s">
        <v>428</v>
      </c>
      <c r="D43" s="1585"/>
      <c r="E43" s="1540"/>
      <c r="F43" s="1540"/>
      <c r="G43" s="1540"/>
      <c r="H43" s="1601" t="s">
        <v>515</v>
      </c>
      <c r="I43" s="1601"/>
      <c r="J43" s="1603"/>
      <c r="K43" s="1603"/>
      <c r="L43" s="1602">
        <f>J43+K43</f>
        <v>0</v>
      </c>
      <c r="M43" s="1603"/>
      <c r="N43" s="1603"/>
      <c r="O43" s="1602">
        <f t="shared" si="2"/>
        <v>0</v>
      </c>
      <c r="P43" s="1603"/>
      <c r="Q43" s="1603"/>
      <c r="R43" s="1602">
        <f t="shared" si="3"/>
        <v>0</v>
      </c>
      <c r="S43" s="1603"/>
      <c r="T43" s="1603"/>
      <c r="U43" s="1602">
        <f t="shared" si="4"/>
        <v>0</v>
      </c>
      <c r="V43" s="2626">
        <f t="shared" si="5"/>
        <v>0</v>
      </c>
      <c r="W43" s="1603"/>
      <c r="X43" s="1603"/>
      <c r="Y43" s="1602">
        <f t="shared" si="6"/>
        <v>0</v>
      </c>
      <c r="Z43" s="1603"/>
      <c r="AA43" s="1603"/>
      <c r="AB43" s="1602">
        <f t="shared" si="7"/>
        <v>0</v>
      </c>
      <c r="AC43" s="1603"/>
      <c r="AD43" s="1603"/>
      <c r="AE43" s="1602">
        <f t="shared" si="8"/>
        <v>0</v>
      </c>
      <c r="AF43" s="1603"/>
      <c r="AG43" s="1603"/>
      <c r="AH43" s="1602">
        <f t="shared" si="9"/>
        <v>0</v>
      </c>
      <c r="AI43" s="2626">
        <f t="shared" si="10"/>
        <v>0</v>
      </c>
      <c r="AJ43" s="1632"/>
      <c r="AN43" s="1536"/>
      <c r="AO43" s="1536"/>
      <c r="AP43" s="1536"/>
      <c r="AQ43" s="1536"/>
      <c r="AR43" s="1536"/>
      <c r="AS43" s="1536"/>
      <c r="AT43" s="1536"/>
      <c r="AU43" s="1536"/>
      <c r="AV43" s="1536"/>
      <c r="AW43" s="1536"/>
      <c r="AX43" s="1536"/>
      <c r="AY43" s="1536"/>
      <c r="AZ43" s="1536"/>
      <c r="BA43" s="1536"/>
    </row>
    <row r="44" spans="1:53" ht="15" x14ac:dyDescent="0.25">
      <c r="A44" s="1585"/>
      <c r="B44" s="1586"/>
      <c r="C44" s="1587" t="s">
        <v>427</v>
      </c>
      <c r="D44" s="1585"/>
      <c r="E44" s="1540"/>
      <c r="F44" s="1540"/>
      <c r="G44" s="1540"/>
      <c r="H44" s="1601" t="s">
        <v>516</v>
      </c>
      <c r="I44" s="1601"/>
      <c r="J44" s="1603"/>
      <c r="K44" s="1603"/>
      <c r="L44" s="1602">
        <f>J44+K44</f>
        <v>0</v>
      </c>
      <c r="M44" s="1603"/>
      <c r="N44" s="1603"/>
      <c r="O44" s="1602">
        <f t="shared" si="2"/>
        <v>0</v>
      </c>
      <c r="P44" s="1603"/>
      <c r="Q44" s="1603"/>
      <c r="R44" s="1602">
        <f t="shared" si="3"/>
        <v>0</v>
      </c>
      <c r="S44" s="1603"/>
      <c r="T44" s="1603"/>
      <c r="U44" s="1602">
        <f t="shared" si="4"/>
        <v>0</v>
      </c>
      <c r="V44" s="2626">
        <f t="shared" si="5"/>
        <v>0</v>
      </c>
      <c r="W44" s="1603"/>
      <c r="X44" s="1603"/>
      <c r="Y44" s="1602">
        <f t="shared" si="6"/>
        <v>0</v>
      </c>
      <c r="Z44" s="1603"/>
      <c r="AA44" s="1603"/>
      <c r="AB44" s="1602">
        <f t="shared" si="7"/>
        <v>0</v>
      </c>
      <c r="AC44" s="1603"/>
      <c r="AD44" s="1603"/>
      <c r="AE44" s="1602">
        <f t="shared" si="8"/>
        <v>0</v>
      </c>
      <c r="AF44" s="1603"/>
      <c r="AG44" s="1603"/>
      <c r="AH44" s="1602">
        <f t="shared" si="9"/>
        <v>0</v>
      </c>
      <c r="AI44" s="2626">
        <f t="shared" si="10"/>
        <v>0</v>
      </c>
      <c r="AJ44" s="1632"/>
      <c r="AN44" s="1536"/>
      <c r="AO44" s="1536"/>
      <c r="AP44" s="1536"/>
      <c r="AQ44" s="1536"/>
      <c r="AR44" s="1536"/>
      <c r="AS44" s="1536"/>
      <c r="AT44" s="1536"/>
      <c r="AU44" s="1536"/>
      <c r="AV44" s="1536"/>
      <c r="AW44" s="1536"/>
      <c r="AX44" s="1536"/>
      <c r="AY44" s="1536"/>
      <c r="AZ44" s="1536"/>
      <c r="BA44" s="1536"/>
    </row>
    <row r="45" spans="1:53" ht="15" x14ac:dyDescent="0.25">
      <c r="A45" s="1585"/>
      <c r="B45" s="1586"/>
      <c r="C45" s="1587"/>
      <c r="D45" s="1585"/>
      <c r="E45" s="1540"/>
      <c r="F45" s="1540"/>
      <c r="G45" s="1540"/>
      <c r="H45" s="1601"/>
      <c r="I45" s="1601"/>
      <c r="J45" s="1603"/>
      <c r="K45" s="1603"/>
      <c r="L45" s="1602"/>
      <c r="M45" s="1603"/>
      <c r="N45" s="1603"/>
      <c r="O45" s="1586"/>
      <c r="P45" s="1603"/>
      <c r="Q45" s="1603"/>
      <c r="R45" s="1586"/>
      <c r="S45" s="1603"/>
      <c r="T45" s="1603"/>
      <c r="U45" s="1586"/>
      <c r="V45" s="2625"/>
      <c r="W45" s="1603"/>
      <c r="X45" s="1603"/>
      <c r="Y45" s="1586"/>
      <c r="Z45" s="1603"/>
      <c r="AA45" s="1603"/>
      <c r="AB45" s="1586"/>
      <c r="AC45" s="1603"/>
      <c r="AD45" s="1603"/>
      <c r="AE45" s="1586"/>
      <c r="AF45" s="1603"/>
      <c r="AG45" s="1603"/>
      <c r="AH45" s="1586"/>
      <c r="AI45" s="2625"/>
      <c r="AJ45" s="1632"/>
      <c r="AN45" s="1536"/>
      <c r="AO45" s="1536"/>
      <c r="AP45" s="1536"/>
      <c r="AQ45" s="1536"/>
      <c r="AR45" s="1536"/>
      <c r="AS45" s="1536"/>
      <c r="AT45" s="1536"/>
      <c r="AU45" s="1536"/>
      <c r="AV45" s="1536"/>
      <c r="AW45" s="1536"/>
      <c r="AX45" s="1536"/>
      <c r="AY45" s="1536"/>
      <c r="AZ45" s="1536"/>
      <c r="BA45" s="1536"/>
    </row>
    <row r="46" spans="1:53" ht="15" x14ac:dyDescent="0.25">
      <c r="A46" s="1585"/>
      <c r="B46" s="1586"/>
      <c r="C46" s="1587"/>
      <c r="D46" s="1585"/>
      <c r="E46" s="1540"/>
      <c r="F46" s="1540"/>
      <c r="G46" s="1540" t="s">
        <v>517</v>
      </c>
      <c r="H46" s="1540"/>
      <c r="I46" s="1540"/>
      <c r="J46" s="1587">
        <f>J47+J48+J51+J54+J57+J60+J63+J66+J67</f>
        <v>0</v>
      </c>
      <c r="K46" s="1587">
        <f>K47+K48+K51+K54+K57+K60+K63+K66+K67</f>
        <v>0</v>
      </c>
      <c r="L46" s="1586">
        <f t="shared" ref="L46:L80" si="12">J46+K46</f>
        <v>0</v>
      </c>
      <c r="M46" s="1587">
        <f>M47+M48+M51+M54+M57+M60+M63+M66+M67</f>
        <v>0</v>
      </c>
      <c r="N46" s="1587">
        <f>N47+N48+N51+N54+N57+N60+N63+N66+N67</f>
        <v>0</v>
      </c>
      <c r="O46" s="1586">
        <f t="shared" si="2"/>
        <v>0</v>
      </c>
      <c r="P46" s="1587">
        <f>P47+P48+P51+P54+P57+P60+P63+P66+P67</f>
        <v>0</v>
      </c>
      <c r="Q46" s="1587">
        <f>Q47+Q48+Q51+Q54+Q57+Q60+Q63+Q66+Q67</f>
        <v>0</v>
      </c>
      <c r="R46" s="1586">
        <f t="shared" si="3"/>
        <v>0</v>
      </c>
      <c r="S46" s="1587">
        <f>S47+S48+S51+S54+S57+S60+S63+S66+S67</f>
        <v>0</v>
      </c>
      <c r="T46" s="1587">
        <f>T47+T48+T51+T54+T57+T60+T63+T66+T67</f>
        <v>0</v>
      </c>
      <c r="U46" s="1586">
        <f t="shared" si="4"/>
        <v>0</v>
      </c>
      <c r="V46" s="2625">
        <f t="shared" si="5"/>
        <v>0</v>
      </c>
      <c r="W46" s="1587">
        <f>W47+W48+W51+W54+W57+W60+W63+W66+W67</f>
        <v>0</v>
      </c>
      <c r="X46" s="1587">
        <f>X47+X48+X51+X54+X57+X60+X63+X66+X67</f>
        <v>0</v>
      </c>
      <c r="Y46" s="1586">
        <f t="shared" si="6"/>
        <v>0</v>
      </c>
      <c r="Z46" s="1587">
        <f>Z47+Z48+Z51+Z54+Z57+Z60+Z63+Z66+Z67</f>
        <v>0</v>
      </c>
      <c r="AA46" s="1587">
        <f>AA47+AA48+AA51+AA54+AA57+AA60+AA63+AA66+AA67</f>
        <v>0</v>
      </c>
      <c r="AB46" s="1586">
        <f t="shared" si="7"/>
        <v>0</v>
      </c>
      <c r="AC46" s="1587">
        <f>AC47+AC48+AC51+AC54+AC57+AC60+AC63+AC66+AC67</f>
        <v>0</v>
      </c>
      <c r="AD46" s="1587">
        <f>AD47+AD48+AD51+AD54+AD57+AD60+AD63+AD66+AD67</f>
        <v>0</v>
      </c>
      <c r="AE46" s="1586">
        <f t="shared" si="8"/>
        <v>0</v>
      </c>
      <c r="AF46" s="1587">
        <f>AF47+AF48+AF51+AF54+AF57+AF60+AF63+AF66+AF67</f>
        <v>0</v>
      </c>
      <c r="AG46" s="1587">
        <f>AG47+AG48+AG51+AG54+AG57+AG60+AG63+AG66+AG67</f>
        <v>0</v>
      </c>
      <c r="AH46" s="1586">
        <f t="shared" si="9"/>
        <v>0</v>
      </c>
      <c r="AI46" s="2625">
        <f t="shared" si="10"/>
        <v>0</v>
      </c>
      <c r="AJ46" s="1632"/>
      <c r="AN46" s="1536"/>
      <c r="AO46" s="1536"/>
      <c r="AP46" s="1536"/>
      <c r="AQ46" s="1536"/>
      <c r="AR46" s="1536"/>
      <c r="AS46" s="1536"/>
      <c r="AT46" s="1536"/>
      <c r="AU46" s="1536"/>
      <c r="AV46" s="1536"/>
      <c r="AW46" s="1536"/>
      <c r="AX46" s="1536"/>
      <c r="AY46" s="1536"/>
      <c r="AZ46" s="1536"/>
      <c r="BA46" s="1536"/>
    </row>
    <row r="47" spans="1:53" ht="15" x14ac:dyDescent="0.25">
      <c r="A47" s="1585"/>
      <c r="B47" s="1586"/>
      <c r="C47" s="1587" t="s">
        <v>427</v>
      </c>
      <c r="D47" s="1585"/>
      <c r="E47" s="1540"/>
      <c r="F47" s="1540"/>
      <c r="G47" s="1540"/>
      <c r="H47" s="1601" t="s">
        <v>518</v>
      </c>
      <c r="I47" s="1601"/>
      <c r="J47" s="1603"/>
      <c r="K47" s="1603"/>
      <c r="L47" s="1602">
        <f t="shared" si="12"/>
        <v>0</v>
      </c>
      <c r="M47" s="1603"/>
      <c r="N47" s="1603"/>
      <c r="O47" s="1602">
        <f t="shared" si="2"/>
        <v>0</v>
      </c>
      <c r="P47" s="1603"/>
      <c r="Q47" s="1603"/>
      <c r="R47" s="1602">
        <f t="shared" si="3"/>
        <v>0</v>
      </c>
      <c r="S47" s="1603"/>
      <c r="T47" s="1603"/>
      <c r="U47" s="1602">
        <f t="shared" si="4"/>
        <v>0</v>
      </c>
      <c r="V47" s="2626">
        <f t="shared" si="5"/>
        <v>0</v>
      </c>
      <c r="W47" s="1603"/>
      <c r="X47" s="1603"/>
      <c r="Y47" s="1602">
        <f t="shared" si="6"/>
        <v>0</v>
      </c>
      <c r="Z47" s="1603"/>
      <c r="AA47" s="1603"/>
      <c r="AB47" s="1602">
        <f t="shared" si="7"/>
        <v>0</v>
      </c>
      <c r="AC47" s="1603"/>
      <c r="AD47" s="1603"/>
      <c r="AE47" s="1602">
        <f t="shared" si="8"/>
        <v>0</v>
      </c>
      <c r="AF47" s="1603"/>
      <c r="AG47" s="1603"/>
      <c r="AH47" s="1602">
        <f t="shared" si="9"/>
        <v>0</v>
      </c>
      <c r="AI47" s="2626">
        <f t="shared" si="10"/>
        <v>0</v>
      </c>
      <c r="AJ47" s="1632"/>
      <c r="AN47" s="1536"/>
      <c r="AO47" s="1536"/>
      <c r="AP47" s="1536"/>
      <c r="AQ47" s="1536"/>
      <c r="AR47" s="1536"/>
      <c r="AS47" s="1536"/>
      <c r="AT47" s="1536"/>
      <c r="AU47" s="1536"/>
      <c r="AV47" s="1536"/>
      <c r="AW47" s="1536"/>
      <c r="AX47" s="1536"/>
      <c r="AY47" s="1536"/>
      <c r="AZ47" s="1536"/>
      <c r="BA47" s="1536"/>
    </row>
    <row r="48" spans="1:53" ht="15" x14ac:dyDescent="0.25">
      <c r="A48" s="1585"/>
      <c r="B48" s="1586"/>
      <c r="C48" s="1587"/>
      <c r="D48" s="1585"/>
      <c r="E48" s="1540"/>
      <c r="F48" s="1540"/>
      <c r="G48" s="1540"/>
      <c r="H48" s="1601" t="s">
        <v>519</v>
      </c>
      <c r="I48" s="1601"/>
      <c r="J48" s="1603">
        <f>J49+J50</f>
        <v>0</v>
      </c>
      <c r="K48" s="1603">
        <f>K49+K50</f>
        <v>0</v>
      </c>
      <c r="L48" s="1602">
        <f t="shared" si="12"/>
        <v>0</v>
      </c>
      <c r="M48" s="1603">
        <f>M49+M50</f>
        <v>0</v>
      </c>
      <c r="N48" s="1603">
        <f>N49+N50</f>
        <v>0</v>
      </c>
      <c r="O48" s="1602">
        <f t="shared" si="2"/>
        <v>0</v>
      </c>
      <c r="P48" s="1603">
        <f>P49+P50</f>
        <v>0</v>
      </c>
      <c r="Q48" s="1603">
        <f>Q49+Q50</f>
        <v>0</v>
      </c>
      <c r="R48" s="1602">
        <f t="shared" si="3"/>
        <v>0</v>
      </c>
      <c r="S48" s="1603">
        <f>S49+S50</f>
        <v>0</v>
      </c>
      <c r="T48" s="1603">
        <f>T49+T50</f>
        <v>0</v>
      </c>
      <c r="U48" s="1602">
        <f t="shared" si="4"/>
        <v>0</v>
      </c>
      <c r="V48" s="2626">
        <f t="shared" si="5"/>
        <v>0</v>
      </c>
      <c r="W48" s="1603">
        <f>W49+W50</f>
        <v>0</v>
      </c>
      <c r="X48" s="1603">
        <f>X49+X50</f>
        <v>0</v>
      </c>
      <c r="Y48" s="1602">
        <f t="shared" si="6"/>
        <v>0</v>
      </c>
      <c r="Z48" s="1603">
        <f>Z49+Z50</f>
        <v>0</v>
      </c>
      <c r="AA48" s="1603">
        <f>AA49+AA50</f>
        <v>0</v>
      </c>
      <c r="AB48" s="1602">
        <f t="shared" si="7"/>
        <v>0</v>
      </c>
      <c r="AC48" s="1603">
        <f>AC49+AC50</f>
        <v>0</v>
      </c>
      <c r="AD48" s="1603">
        <f>AD49+AD50</f>
        <v>0</v>
      </c>
      <c r="AE48" s="1602">
        <f t="shared" si="8"/>
        <v>0</v>
      </c>
      <c r="AF48" s="1603">
        <f>AF49+AF50</f>
        <v>0</v>
      </c>
      <c r="AG48" s="1603">
        <f>AG49+AG50</f>
        <v>0</v>
      </c>
      <c r="AH48" s="1602">
        <f t="shared" si="9"/>
        <v>0</v>
      </c>
      <c r="AI48" s="2626">
        <f t="shared" si="10"/>
        <v>0</v>
      </c>
      <c r="AJ48" s="1632"/>
      <c r="AN48" s="1536"/>
      <c r="AO48" s="1536"/>
      <c r="AP48" s="1536"/>
      <c r="AQ48" s="1536"/>
      <c r="AR48" s="1536"/>
      <c r="AS48" s="1536"/>
      <c r="AT48" s="1536"/>
      <c r="AU48" s="1536"/>
      <c r="AV48" s="1536"/>
      <c r="AW48" s="1536"/>
      <c r="AX48" s="1536"/>
      <c r="AY48" s="1536"/>
      <c r="AZ48" s="1536"/>
      <c r="BA48" s="1536"/>
    </row>
    <row r="49" spans="1:53" ht="15" x14ac:dyDescent="0.25">
      <c r="A49" s="1585"/>
      <c r="B49" s="1586"/>
      <c r="C49" s="1587" t="s">
        <v>428</v>
      </c>
      <c r="D49" s="1585"/>
      <c r="E49" s="1540"/>
      <c r="F49" s="1540"/>
      <c r="G49" s="1540"/>
      <c r="H49" s="1601"/>
      <c r="I49" s="1601" t="s">
        <v>515</v>
      </c>
      <c r="J49" s="1603"/>
      <c r="K49" s="1603"/>
      <c r="L49" s="1602">
        <f t="shared" si="12"/>
        <v>0</v>
      </c>
      <c r="M49" s="1603"/>
      <c r="N49" s="1603"/>
      <c r="O49" s="1602">
        <f t="shared" si="2"/>
        <v>0</v>
      </c>
      <c r="P49" s="1603"/>
      <c r="Q49" s="1603"/>
      <c r="R49" s="1602">
        <f t="shared" si="3"/>
        <v>0</v>
      </c>
      <c r="S49" s="1603"/>
      <c r="T49" s="1603"/>
      <c r="U49" s="1602">
        <f t="shared" si="4"/>
        <v>0</v>
      </c>
      <c r="V49" s="2626">
        <f t="shared" si="5"/>
        <v>0</v>
      </c>
      <c r="W49" s="1603"/>
      <c r="X49" s="1603"/>
      <c r="Y49" s="1602">
        <f t="shared" si="6"/>
        <v>0</v>
      </c>
      <c r="Z49" s="1603"/>
      <c r="AA49" s="1603"/>
      <c r="AB49" s="1602">
        <f t="shared" si="7"/>
        <v>0</v>
      </c>
      <c r="AC49" s="1603"/>
      <c r="AD49" s="1603"/>
      <c r="AE49" s="1602">
        <f t="shared" si="8"/>
        <v>0</v>
      </c>
      <c r="AF49" s="1603"/>
      <c r="AG49" s="1603"/>
      <c r="AH49" s="1602">
        <f t="shared" si="9"/>
        <v>0</v>
      </c>
      <c r="AI49" s="2626">
        <f t="shared" si="10"/>
        <v>0</v>
      </c>
      <c r="AJ49" s="1632"/>
      <c r="AN49" s="1536"/>
      <c r="AO49" s="1536"/>
      <c r="AP49" s="1536"/>
      <c r="AQ49" s="1536"/>
      <c r="AR49" s="1536"/>
      <c r="AS49" s="1536"/>
      <c r="AT49" s="1536"/>
      <c r="AU49" s="1536"/>
      <c r="AV49" s="1536"/>
      <c r="AW49" s="1536"/>
      <c r="AX49" s="1536"/>
      <c r="AY49" s="1536"/>
      <c r="AZ49" s="1536"/>
      <c r="BA49" s="1536"/>
    </row>
    <row r="50" spans="1:53" ht="15" x14ac:dyDescent="0.25">
      <c r="A50" s="1585"/>
      <c r="B50" s="1586"/>
      <c r="C50" s="1587" t="s">
        <v>427</v>
      </c>
      <c r="D50" s="1585"/>
      <c r="E50" s="1540"/>
      <c r="F50" s="1540"/>
      <c r="G50" s="1540"/>
      <c r="H50" s="1601"/>
      <c r="I50" s="1601" t="s">
        <v>520</v>
      </c>
      <c r="J50" s="1603"/>
      <c r="K50" s="1603"/>
      <c r="L50" s="1602">
        <f t="shared" si="12"/>
        <v>0</v>
      </c>
      <c r="M50" s="1603"/>
      <c r="N50" s="1603"/>
      <c r="O50" s="1602">
        <f t="shared" si="2"/>
        <v>0</v>
      </c>
      <c r="P50" s="1603"/>
      <c r="Q50" s="1603"/>
      <c r="R50" s="1602">
        <f t="shared" si="3"/>
        <v>0</v>
      </c>
      <c r="S50" s="1603"/>
      <c r="T50" s="1603"/>
      <c r="U50" s="1602">
        <f t="shared" si="4"/>
        <v>0</v>
      </c>
      <c r="V50" s="2626">
        <f t="shared" si="5"/>
        <v>0</v>
      </c>
      <c r="W50" s="1603"/>
      <c r="X50" s="1603"/>
      <c r="Y50" s="1602">
        <f t="shared" si="6"/>
        <v>0</v>
      </c>
      <c r="Z50" s="1603"/>
      <c r="AA50" s="1603"/>
      <c r="AB50" s="1602">
        <f t="shared" si="7"/>
        <v>0</v>
      </c>
      <c r="AC50" s="1603"/>
      <c r="AD50" s="1603"/>
      <c r="AE50" s="1602">
        <f t="shared" si="8"/>
        <v>0</v>
      </c>
      <c r="AF50" s="1603"/>
      <c r="AG50" s="1603"/>
      <c r="AH50" s="1602">
        <f t="shared" si="9"/>
        <v>0</v>
      </c>
      <c r="AI50" s="2626">
        <f t="shared" si="10"/>
        <v>0</v>
      </c>
      <c r="AJ50" s="1632"/>
      <c r="AN50" s="1536"/>
      <c r="AO50" s="1536"/>
      <c r="AP50" s="1536"/>
      <c r="AQ50" s="1536"/>
      <c r="AR50" s="1536"/>
      <c r="AS50" s="1536"/>
      <c r="AT50" s="1536"/>
      <c r="AU50" s="1536"/>
      <c r="AV50" s="1536"/>
      <c r="AW50" s="1536"/>
      <c r="AX50" s="1536"/>
      <c r="AY50" s="1536"/>
      <c r="AZ50" s="1536"/>
      <c r="BA50" s="1536"/>
    </row>
    <row r="51" spans="1:53" ht="15" x14ac:dyDescent="0.25">
      <c r="A51" s="1585"/>
      <c r="B51" s="1586"/>
      <c r="C51" s="1587"/>
      <c r="D51" s="1585"/>
      <c r="E51" s="1540"/>
      <c r="F51" s="1540"/>
      <c r="G51" s="1540"/>
      <c r="H51" s="1601" t="s">
        <v>521</v>
      </c>
      <c r="I51" s="1601"/>
      <c r="J51" s="1603">
        <f>J52+J53</f>
        <v>0</v>
      </c>
      <c r="K51" s="1603">
        <f>K52+K53</f>
        <v>0</v>
      </c>
      <c r="L51" s="1602">
        <f t="shared" si="12"/>
        <v>0</v>
      </c>
      <c r="M51" s="1603">
        <f>M52+M53</f>
        <v>0</v>
      </c>
      <c r="N51" s="1603">
        <f>N52+N53</f>
        <v>0</v>
      </c>
      <c r="O51" s="1602">
        <f t="shared" si="2"/>
        <v>0</v>
      </c>
      <c r="P51" s="1603">
        <f>P52+P53</f>
        <v>0</v>
      </c>
      <c r="Q51" s="1603">
        <f>Q52+Q53</f>
        <v>0</v>
      </c>
      <c r="R51" s="1602">
        <f t="shared" si="3"/>
        <v>0</v>
      </c>
      <c r="S51" s="1603">
        <f>S52+S53</f>
        <v>0</v>
      </c>
      <c r="T51" s="1603">
        <f>T52+T53</f>
        <v>0</v>
      </c>
      <c r="U51" s="1602">
        <f t="shared" si="4"/>
        <v>0</v>
      </c>
      <c r="V51" s="2626">
        <f t="shared" si="5"/>
        <v>0</v>
      </c>
      <c r="W51" s="1603">
        <f>W52+W53</f>
        <v>0</v>
      </c>
      <c r="X51" s="1603">
        <f>X52+X53</f>
        <v>0</v>
      </c>
      <c r="Y51" s="1602">
        <f t="shared" si="6"/>
        <v>0</v>
      </c>
      <c r="Z51" s="1603">
        <f>Z52+Z53</f>
        <v>0</v>
      </c>
      <c r="AA51" s="1603">
        <f>AA52+AA53</f>
        <v>0</v>
      </c>
      <c r="AB51" s="1602">
        <f t="shared" si="7"/>
        <v>0</v>
      </c>
      <c r="AC51" s="1603">
        <f>AC52+AC53</f>
        <v>0</v>
      </c>
      <c r="AD51" s="1603">
        <f>AD52+AD53</f>
        <v>0</v>
      </c>
      <c r="AE51" s="1602">
        <f t="shared" si="8"/>
        <v>0</v>
      </c>
      <c r="AF51" s="1603">
        <f>AF52+AF53</f>
        <v>0</v>
      </c>
      <c r="AG51" s="1603">
        <f>AG52+AG53</f>
        <v>0</v>
      </c>
      <c r="AH51" s="1602">
        <f t="shared" si="9"/>
        <v>0</v>
      </c>
      <c r="AI51" s="2626">
        <f t="shared" si="10"/>
        <v>0</v>
      </c>
      <c r="AJ51" s="1632"/>
      <c r="AN51" s="1536"/>
      <c r="AO51" s="1536"/>
      <c r="AP51" s="1536"/>
      <c r="AQ51" s="1536"/>
      <c r="AR51" s="1536"/>
      <c r="AS51" s="1536"/>
      <c r="AT51" s="1536"/>
      <c r="AU51" s="1536"/>
      <c r="AV51" s="1536"/>
      <c r="AW51" s="1536"/>
      <c r="AX51" s="1536"/>
      <c r="AY51" s="1536"/>
      <c r="AZ51" s="1536"/>
      <c r="BA51" s="1536"/>
    </row>
    <row r="52" spans="1:53" ht="15" x14ac:dyDescent="0.25">
      <c r="A52" s="1585"/>
      <c r="B52" s="1586"/>
      <c r="C52" s="1587" t="s">
        <v>428</v>
      </c>
      <c r="D52" s="1585"/>
      <c r="E52" s="1540"/>
      <c r="F52" s="1540"/>
      <c r="G52" s="1540"/>
      <c r="H52" s="1601"/>
      <c r="I52" s="1601" t="s">
        <v>515</v>
      </c>
      <c r="J52" s="1603"/>
      <c r="K52" s="1603"/>
      <c r="L52" s="1602">
        <f t="shared" si="12"/>
        <v>0</v>
      </c>
      <c r="M52" s="1603"/>
      <c r="N52" s="1603"/>
      <c r="O52" s="1602">
        <f t="shared" si="2"/>
        <v>0</v>
      </c>
      <c r="P52" s="1603"/>
      <c r="Q52" s="1603"/>
      <c r="R52" s="1602">
        <f t="shared" si="3"/>
        <v>0</v>
      </c>
      <c r="S52" s="1603"/>
      <c r="T52" s="1603"/>
      <c r="U52" s="1602">
        <f t="shared" si="4"/>
        <v>0</v>
      </c>
      <c r="V52" s="2626">
        <f t="shared" si="5"/>
        <v>0</v>
      </c>
      <c r="W52" s="1603"/>
      <c r="X52" s="1603"/>
      <c r="Y52" s="1602">
        <f t="shared" si="6"/>
        <v>0</v>
      </c>
      <c r="Z52" s="1603"/>
      <c r="AA52" s="1603"/>
      <c r="AB52" s="1602">
        <f t="shared" si="7"/>
        <v>0</v>
      </c>
      <c r="AC52" s="1603"/>
      <c r="AD52" s="1603"/>
      <c r="AE52" s="1602">
        <f t="shared" si="8"/>
        <v>0</v>
      </c>
      <c r="AF52" s="1603"/>
      <c r="AG52" s="1603"/>
      <c r="AH52" s="1602">
        <f t="shared" si="9"/>
        <v>0</v>
      </c>
      <c r="AI52" s="2626">
        <f t="shared" si="10"/>
        <v>0</v>
      </c>
      <c r="AJ52" s="1632"/>
      <c r="AN52" s="1536"/>
      <c r="AO52" s="1536"/>
      <c r="AP52" s="1536"/>
      <c r="AQ52" s="1536"/>
      <c r="AR52" s="1536"/>
      <c r="AS52" s="1536"/>
      <c r="AT52" s="1536"/>
      <c r="AU52" s="1536"/>
      <c r="AV52" s="1536"/>
      <c r="AW52" s="1536"/>
      <c r="AX52" s="1536"/>
      <c r="AY52" s="1536"/>
      <c r="AZ52" s="1536"/>
      <c r="BA52" s="1536"/>
    </row>
    <row r="53" spans="1:53" ht="15" x14ac:dyDescent="0.25">
      <c r="A53" s="1585"/>
      <c r="B53" s="1586"/>
      <c r="C53" s="1587" t="s">
        <v>427</v>
      </c>
      <c r="D53" s="1585"/>
      <c r="E53" s="1540"/>
      <c r="F53" s="1540"/>
      <c r="G53" s="1540"/>
      <c r="H53" s="1601"/>
      <c r="I53" s="1601" t="s">
        <v>520</v>
      </c>
      <c r="J53" s="1603"/>
      <c r="K53" s="1603"/>
      <c r="L53" s="1602">
        <f t="shared" si="12"/>
        <v>0</v>
      </c>
      <c r="M53" s="1603"/>
      <c r="N53" s="1603"/>
      <c r="O53" s="1602">
        <f t="shared" si="2"/>
        <v>0</v>
      </c>
      <c r="P53" s="1603"/>
      <c r="Q53" s="1603"/>
      <c r="R53" s="1602">
        <f t="shared" si="3"/>
        <v>0</v>
      </c>
      <c r="S53" s="1603"/>
      <c r="T53" s="1603"/>
      <c r="U53" s="1602">
        <f t="shared" si="4"/>
        <v>0</v>
      </c>
      <c r="V53" s="2626">
        <f t="shared" si="5"/>
        <v>0</v>
      </c>
      <c r="W53" s="1603"/>
      <c r="X53" s="1603"/>
      <c r="Y53" s="1602">
        <f t="shared" si="6"/>
        <v>0</v>
      </c>
      <c r="Z53" s="1603"/>
      <c r="AA53" s="1603"/>
      <c r="AB53" s="1602">
        <f t="shared" si="7"/>
        <v>0</v>
      </c>
      <c r="AC53" s="1603"/>
      <c r="AD53" s="1603"/>
      <c r="AE53" s="1602">
        <f t="shared" si="8"/>
        <v>0</v>
      </c>
      <c r="AF53" s="1603"/>
      <c r="AG53" s="1603"/>
      <c r="AH53" s="1602">
        <f t="shared" si="9"/>
        <v>0</v>
      </c>
      <c r="AI53" s="2626">
        <f t="shared" si="10"/>
        <v>0</v>
      </c>
      <c r="AJ53" s="1632"/>
      <c r="AN53" s="1536"/>
      <c r="AO53" s="1536"/>
      <c r="AP53" s="1536"/>
      <c r="AQ53" s="1536"/>
      <c r="AR53" s="1536"/>
      <c r="AS53" s="1536"/>
      <c r="AT53" s="1536"/>
      <c r="AU53" s="1536"/>
      <c r="AV53" s="1536"/>
      <c r="AW53" s="1536"/>
      <c r="AX53" s="1536"/>
      <c r="AY53" s="1536"/>
      <c r="AZ53" s="1536"/>
      <c r="BA53" s="1536"/>
    </row>
    <row r="54" spans="1:53" ht="15" x14ac:dyDescent="0.25">
      <c r="A54" s="1585"/>
      <c r="B54" s="1586"/>
      <c r="C54" s="1587"/>
      <c r="D54" s="1585"/>
      <c r="E54" s="1540"/>
      <c r="F54" s="1540"/>
      <c r="G54" s="1540"/>
      <c r="H54" s="1601" t="s">
        <v>522</v>
      </c>
      <c r="I54" s="1601"/>
      <c r="J54" s="1603">
        <f>J55+J56</f>
        <v>0</v>
      </c>
      <c r="K54" s="1603">
        <f>K55+K56</f>
        <v>0</v>
      </c>
      <c r="L54" s="1602">
        <f t="shared" si="12"/>
        <v>0</v>
      </c>
      <c r="M54" s="1603">
        <f>M55+M56</f>
        <v>0</v>
      </c>
      <c r="N54" s="1603">
        <f>N55+N56</f>
        <v>0</v>
      </c>
      <c r="O54" s="1602">
        <f t="shared" si="2"/>
        <v>0</v>
      </c>
      <c r="P54" s="1603">
        <f>P55+P56</f>
        <v>0</v>
      </c>
      <c r="Q54" s="1603">
        <f>Q55+Q56</f>
        <v>0</v>
      </c>
      <c r="R54" s="1602">
        <f t="shared" si="3"/>
        <v>0</v>
      </c>
      <c r="S54" s="1603">
        <f>S55+S56</f>
        <v>0</v>
      </c>
      <c r="T54" s="1603">
        <f>T55+T56</f>
        <v>0</v>
      </c>
      <c r="U54" s="1602">
        <f t="shared" si="4"/>
        <v>0</v>
      </c>
      <c r="V54" s="2626">
        <f t="shared" si="5"/>
        <v>0</v>
      </c>
      <c r="W54" s="1603">
        <f>W55+W56</f>
        <v>0</v>
      </c>
      <c r="X54" s="1603">
        <f>X55+X56</f>
        <v>0</v>
      </c>
      <c r="Y54" s="1602">
        <f t="shared" si="6"/>
        <v>0</v>
      </c>
      <c r="Z54" s="1603">
        <f>Z55+Z56</f>
        <v>0</v>
      </c>
      <c r="AA54" s="1603">
        <f>AA55+AA56</f>
        <v>0</v>
      </c>
      <c r="AB54" s="1602">
        <f t="shared" si="7"/>
        <v>0</v>
      </c>
      <c r="AC54" s="1603">
        <f>AC55+AC56</f>
        <v>0</v>
      </c>
      <c r="AD54" s="1603">
        <f>AD55+AD56</f>
        <v>0</v>
      </c>
      <c r="AE54" s="1602">
        <f t="shared" si="8"/>
        <v>0</v>
      </c>
      <c r="AF54" s="1603">
        <f>AF55+AF56</f>
        <v>0</v>
      </c>
      <c r="AG54" s="1603">
        <f>AG55+AG56</f>
        <v>0</v>
      </c>
      <c r="AH54" s="1602">
        <f t="shared" si="9"/>
        <v>0</v>
      </c>
      <c r="AI54" s="2626">
        <f t="shared" si="10"/>
        <v>0</v>
      </c>
      <c r="AJ54" s="1632"/>
      <c r="AN54" s="1536"/>
      <c r="AO54" s="1536"/>
      <c r="AP54" s="1536"/>
      <c r="AQ54" s="1536"/>
      <c r="AR54" s="1536"/>
      <c r="AS54" s="1536"/>
      <c r="AT54" s="1536"/>
      <c r="AU54" s="1536"/>
      <c r="AV54" s="1536"/>
      <c r="AW54" s="1536"/>
      <c r="AX54" s="1536"/>
      <c r="AY54" s="1536"/>
      <c r="AZ54" s="1536"/>
      <c r="BA54" s="1536"/>
    </row>
    <row r="55" spans="1:53" ht="15" x14ac:dyDescent="0.25">
      <c r="A55" s="1585"/>
      <c r="B55" s="1586"/>
      <c r="C55" s="1587" t="s">
        <v>428</v>
      </c>
      <c r="D55" s="1585"/>
      <c r="E55" s="1540"/>
      <c r="F55" s="1540"/>
      <c r="G55" s="1540"/>
      <c r="H55" s="1601"/>
      <c r="I55" s="1601" t="s">
        <v>515</v>
      </c>
      <c r="J55" s="1603"/>
      <c r="K55" s="1603"/>
      <c r="L55" s="1602">
        <f t="shared" si="12"/>
        <v>0</v>
      </c>
      <c r="M55" s="1603"/>
      <c r="N55" s="1603"/>
      <c r="O55" s="1602">
        <f t="shared" si="2"/>
        <v>0</v>
      </c>
      <c r="P55" s="1603"/>
      <c r="Q55" s="1603"/>
      <c r="R55" s="1602">
        <f t="shared" si="3"/>
        <v>0</v>
      </c>
      <c r="S55" s="1603"/>
      <c r="T55" s="1603"/>
      <c r="U55" s="1602">
        <f t="shared" si="4"/>
        <v>0</v>
      </c>
      <c r="V55" s="2626">
        <f t="shared" si="5"/>
        <v>0</v>
      </c>
      <c r="W55" s="1603"/>
      <c r="X55" s="1603"/>
      <c r="Y55" s="1602">
        <f t="shared" si="6"/>
        <v>0</v>
      </c>
      <c r="Z55" s="1603"/>
      <c r="AA55" s="1603"/>
      <c r="AB55" s="1602">
        <f t="shared" si="7"/>
        <v>0</v>
      </c>
      <c r="AC55" s="1603"/>
      <c r="AD55" s="1603"/>
      <c r="AE55" s="1602">
        <f t="shared" si="8"/>
        <v>0</v>
      </c>
      <c r="AF55" s="1603"/>
      <c r="AG55" s="1603"/>
      <c r="AH55" s="1602">
        <f t="shared" si="9"/>
        <v>0</v>
      </c>
      <c r="AI55" s="2626">
        <f t="shared" si="10"/>
        <v>0</v>
      </c>
      <c r="AJ55" s="1632"/>
      <c r="AN55" s="1536"/>
      <c r="AO55" s="1536"/>
      <c r="AP55" s="1536"/>
      <c r="AQ55" s="1536"/>
      <c r="AR55" s="1536"/>
      <c r="AS55" s="1536"/>
      <c r="AT55" s="1536"/>
      <c r="AU55" s="1536"/>
      <c r="AV55" s="1536"/>
      <c r="AW55" s="1536"/>
      <c r="AX55" s="1536"/>
      <c r="AY55" s="1536"/>
      <c r="AZ55" s="1536"/>
      <c r="BA55" s="1536"/>
    </row>
    <row r="56" spans="1:53" ht="15" x14ac:dyDescent="0.25">
      <c r="A56" s="1585"/>
      <c r="B56" s="1586"/>
      <c r="C56" s="1587" t="s">
        <v>427</v>
      </c>
      <c r="D56" s="1585"/>
      <c r="E56" s="1540"/>
      <c r="F56" s="1540"/>
      <c r="G56" s="1540"/>
      <c r="H56" s="1601"/>
      <c r="I56" s="1601" t="s">
        <v>520</v>
      </c>
      <c r="J56" s="1603"/>
      <c r="K56" s="1603"/>
      <c r="L56" s="1602">
        <f t="shared" si="12"/>
        <v>0</v>
      </c>
      <c r="M56" s="1603"/>
      <c r="N56" s="1603"/>
      <c r="O56" s="1602">
        <f t="shared" si="2"/>
        <v>0</v>
      </c>
      <c r="P56" s="1603"/>
      <c r="Q56" s="1603"/>
      <c r="R56" s="1602">
        <f t="shared" si="3"/>
        <v>0</v>
      </c>
      <c r="S56" s="1603"/>
      <c r="T56" s="1603"/>
      <c r="U56" s="1602">
        <f t="shared" si="4"/>
        <v>0</v>
      </c>
      <c r="V56" s="2626">
        <f t="shared" si="5"/>
        <v>0</v>
      </c>
      <c r="W56" s="1603"/>
      <c r="X56" s="1603"/>
      <c r="Y56" s="1602">
        <f t="shared" si="6"/>
        <v>0</v>
      </c>
      <c r="Z56" s="1603"/>
      <c r="AA56" s="1603"/>
      <c r="AB56" s="1602">
        <f t="shared" si="7"/>
        <v>0</v>
      </c>
      <c r="AC56" s="1603"/>
      <c r="AD56" s="1603"/>
      <c r="AE56" s="1602">
        <f t="shared" si="8"/>
        <v>0</v>
      </c>
      <c r="AF56" s="1603"/>
      <c r="AG56" s="1603"/>
      <c r="AH56" s="1602">
        <f t="shared" si="9"/>
        <v>0</v>
      </c>
      <c r="AI56" s="2626">
        <f t="shared" si="10"/>
        <v>0</v>
      </c>
      <c r="AJ56" s="1632"/>
      <c r="AN56" s="1536"/>
      <c r="AO56" s="1536"/>
      <c r="AP56" s="1536"/>
      <c r="AQ56" s="1536"/>
      <c r="AR56" s="1536"/>
      <c r="AS56" s="1536"/>
      <c r="AT56" s="1536"/>
      <c r="AU56" s="1536"/>
      <c r="AV56" s="1536"/>
      <c r="AW56" s="1536"/>
      <c r="AX56" s="1536"/>
      <c r="AY56" s="1536"/>
      <c r="AZ56" s="1536"/>
      <c r="BA56" s="1536"/>
    </row>
    <row r="57" spans="1:53" ht="15" x14ac:dyDescent="0.25">
      <c r="A57" s="1585"/>
      <c r="B57" s="1586"/>
      <c r="C57" s="1587"/>
      <c r="D57" s="1585"/>
      <c r="E57" s="1540"/>
      <c r="F57" s="1540"/>
      <c r="G57" s="1540"/>
      <c r="H57" s="1601" t="s">
        <v>523</v>
      </c>
      <c r="I57" s="1601"/>
      <c r="J57" s="1603">
        <f>J58+J59</f>
        <v>0</v>
      </c>
      <c r="K57" s="1603">
        <f>K58+K59</f>
        <v>0</v>
      </c>
      <c r="L57" s="1602">
        <f t="shared" si="12"/>
        <v>0</v>
      </c>
      <c r="M57" s="1603">
        <f>M58+M59</f>
        <v>0</v>
      </c>
      <c r="N57" s="1603">
        <f>N58+N59</f>
        <v>0</v>
      </c>
      <c r="O57" s="1602">
        <f t="shared" si="2"/>
        <v>0</v>
      </c>
      <c r="P57" s="1603">
        <f>P58+P59</f>
        <v>0</v>
      </c>
      <c r="Q57" s="1603">
        <f>Q58+Q59</f>
        <v>0</v>
      </c>
      <c r="R57" s="1602">
        <f t="shared" si="3"/>
        <v>0</v>
      </c>
      <c r="S57" s="1603">
        <f>S58+S59</f>
        <v>0</v>
      </c>
      <c r="T57" s="1603">
        <f>T58+T59</f>
        <v>0</v>
      </c>
      <c r="U57" s="1602">
        <f t="shared" si="4"/>
        <v>0</v>
      </c>
      <c r="V57" s="2626">
        <f t="shared" si="5"/>
        <v>0</v>
      </c>
      <c r="W57" s="1603">
        <f>W58+W59</f>
        <v>0</v>
      </c>
      <c r="X57" s="1603">
        <f>X58+X59</f>
        <v>0</v>
      </c>
      <c r="Y57" s="1602">
        <f t="shared" si="6"/>
        <v>0</v>
      </c>
      <c r="Z57" s="1603">
        <f>Z58+Z59</f>
        <v>0</v>
      </c>
      <c r="AA57" s="1603">
        <f>AA58+AA59</f>
        <v>0</v>
      </c>
      <c r="AB57" s="1602">
        <f t="shared" si="7"/>
        <v>0</v>
      </c>
      <c r="AC57" s="1603">
        <f>AC58+AC59</f>
        <v>0</v>
      </c>
      <c r="AD57" s="1603">
        <f>AD58+AD59</f>
        <v>0</v>
      </c>
      <c r="AE57" s="1602">
        <f t="shared" si="8"/>
        <v>0</v>
      </c>
      <c r="AF57" s="1603">
        <f>AF58+AF59</f>
        <v>0</v>
      </c>
      <c r="AG57" s="1603">
        <f>AG58+AG59</f>
        <v>0</v>
      </c>
      <c r="AH57" s="1602">
        <f t="shared" si="9"/>
        <v>0</v>
      </c>
      <c r="AI57" s="2626">
        <f t="shared" si="10"/>
        <v>0</v>
      </c>
      <c r="AJ57" s="1632"/>
      <c r="AN57" s="1536"/>
      <c r="AO57" s="1536"/>
      <c r="AP57" s="1536"/>
      <c r="AQ57" s="1536"/>
      <c r="AR57" s="1536"/>
      <c r="AS57" s="1536"/>
      <c r="AT57" s="1536"/>
      <c r="AU57" s="1536"/>
      <c r="AV57" s="1536"/>
      <c r="AW57" s="1536"/>
      <c r="AX57" s="1536"/>
      <c r="AY57" s="1536"/>
      <c r="AZ57" s="1536"/>
      <c r="BA57" s="1536"/>
    </row>
    <row r="58" spans="1:53" ht="15" x14ac:dyDescent="0.25">
      <c r="A58" s="1585"/>
      <c r="B58" s="1586"/>
      <c r="C58" s="1587" t="s">
        <v>428</v>
      </c>
      <c r="D58" s="1585"/>
      <c r="E58" s="1540"/>
      <c r="F58" s="1540"/>
      <c r="G58" s="1540"/>
      <c r="H58" s="1601"/>
      <c r="I58" s="1601" t="s">
        <v>515</v>
      </c>
      <c r="J58" s="1603"/>
      <c r="K58" s="1603"/>
      <c r="L58" s="1602">
        <f t="shared" si="12"/>
        <v>0</v>
      </c>
      <c r="M58" s="1603"/>
      <c r="N58" s="1603"/>
      <c r="O58" s="1602">
        <f t="shared" si="2"/>
        <v>0</v>
      </c>
      <c r="P58" s="1603"/>
      <c r="Q58" s="1603"/>
      <c r="R58" s="1602">
        <f t="shared" si="3"/>
        <v>0</v>
      </c>
      <c r="S58" s="1603"/>
      <c r="T58" s="1603"/>
      <c r="U58" s="1602">
        <f t="shared" si="4"/>
        <v>0</v>
      </c>
      <c r="V58" s="2626">
        <f t="shared" si="5"/>
        <v>0</v>
      </c>
      <c r="W58" s="1603"/>
      <c r="X58" s="1603"/>
      <c r="Y58" s="1602">
        <f t="shared" si="6"/>
        <v>0</v>
      </c>
      <c r="Z58" s="1603"/>
      <c r="AA58" s="1603"/>
      <c r="AB58" s="1602">
        <f t="shared" si="7"/>
        <v>0</v>
      </c>
      <c r="AC58" s="1603"/>
      <c r="AD58" s="1603"/>
      <c r="AE58" s="1602">
        <f t="shared" si="8"/>
        <v>0</v>
      </c>
      <c r="AF58" s="1603"/>
      <c r="AG58" s="1603"/>
      <c r="AH58" s="1602">
        <f t="shared" si="9"/>
        <v>0</v>
      </c>
      <c r="AI58" s="2626">
        <f t="shared" si="10"/>
        <v>0</v>
      </c>
      <c r="AJ58" s="1632"/>
      <c r="AN58" s="1536"/>
      <c r="AO58" s="1536"/>
      <c r="AP58" s="1536"/>
      <c r="AQ58" s="1536"/>
      <c r="AR58" s="1536"/>
      <c r="AS58" s="1536"/>
      <c r="AT58" s="1536"/>
      <c r="AU58" s="1536"/>
      <c r="AV58" s="1536"/>
      <c r="AW58" s="1536"/>
      <c r="AX58" s="1536"/>
      <c r="AY58" s="1536"/>
      <c r="AZ58" s="1536"/>
      <c r="BA58" s="1536"/>
    </row>
    <row r="59" spans="1:53" ht="15" x14ac:dyDescent="0.25">
      <c r="A59" s="1585"/>
      <c r="B59" s="1586"/>
      <c r="C59" s="1587" t="s">
        <v>427</v>
      </c>
      <c r="D59" s="1585"/>
      <c r="E59" s="1540"/>
      <c r="F59" s="1540"/>
      <c r="G59" s="1540"/>
      <c r="H59" s="1601"/>
      <c r="I59" s="1601" t="s">
        <v>520</v>
      </c>
      <c r="J59" s="1603"/>
      <c r="K59" s="1603"/>
      <c r="L59" s="1602">
        <f t="shared" si="12"/>
        <v>0</v>
      </c>
      <c r="M59" s="1603"/>
      <c r="N59" s="1603"/>
      <c r="O59" s="1602">
        <f t="shared" si="2"/>
        <v>0</v>
      </c>
      <c r="P59" s="1603"/>
      <c r="Q59" s="1603"/>
      <c r="R59" s="1602">
        <f t="shared" si="3"/>
        <v>0</v>
      </c>
      <c r="S59" s="1603"/>
      <c r="T59" s="1603"/>
      <c r="U59" s="1602">
        <f t="shared" si="4"/>
        <v>0</v>
      </c>
      <c r="V59" s="2626">
        <f t="shared" si="5"/>
        <v>0</v>
      </c>
      <c r="W59" s="1603"/>
      <c r="X59" s="1603"/>
      <c r="Y59" s="1602">
        <f t="shared" si="6"/>
        <v>0</v>
      </c>
      <c r="Z59" s="1603"/>
      <c r="AA59" s="1603"/>
      <c r="AB59" s="1602">
        <f t="shared" si="7"/>
        <v>0</v>
      </c>
      <c r="AC59" s="1603"/>
      <c r="AD59" s="1603"/>
      <c r="AE59" s="1602">
        <f t="shared" si="8"/>
        <v>0</v>
      </c>
      <c r="AF59" s="1603"/>
      <c r="AG59" s="1603"/>
      <c r="AH59" s="1602">
        <f t="shared" si="9"/>
        <v>0</v>
      </c>
      <c r="AI59" s="2626">
        <f t="shared" si="10"/>
        <v>0</v>
      </c>
      <c r="AJ59" s="1632"/>
      <c r="AN59" s="1536"/>
      <c r="AO59" s="1536"/>
      <c r="AP59" s="1536"/>
      <c r="AQ59" s="1536"/>
      <c r="AR59" s="1536"/>
      <c r="AS59" s="1536"/>
      <c r="AT59" s="1536"/>
      <c r="AU59" s="1536"/>
      <c r="AV59" s="1536"/>
      <c r="AW59" s="1536"/>
      <c r="AX59" s="1536"/>
      <c r="AY59" s="1536"/>
      <c r="AZ59" s="1536"/>
      <c r="BA59" s="1536"/>
    </row>
    <row r="60" spans="1:53" ht="15" x14ac:dyDescent="0.25">
      <c r="A60" s="1585"/>
      <c r="B60" s="1586"/>
      <c r="C60" s="1587"/>
      <c r="D60" s="1585"/>
      <c r="E60" s="1540"/>
      <c r="F60" s="1540"/>
      <c r="G60" s="1540"/>
      <c r="H60" s="1601" t="s">
        <v>524</v>
      </c>
      <c r="I60" s="1601"/>
      <c r="J60" s="1603">
        <f>J61+J62</f>
        <v>0</v>
      </c>
      <c r="K60" s="1603">
        <f>K61+K62</f>
        <v>0</v>
      </c>
      <c r="L60" s="1602">
        <f t="shared" si="12"/>
        <v>0</v>
      </c>
      <c r="M60" s="1603">
        <f>M61+M62</f>
        <v>0</v>
      </c>
      <c r="N60" s="1603">
        <f>N61+N62</f>
        <v>0</v>
      </c>
      <c r="O60" s="1602">
        <f t="shared" si="2"/>
        <v>0</v>
      </c>
      <c r="P60" s="1603">
        <f>P61+P62</f>
        <v>0</v>
      </c>
      <c r="Q60" s="1603">
        <f>Q61+Q62</f>
        <v>0</v>
      </c>
      <c r="R60" s="1602">
        <f t="shared" si="3"/>
        <v>0</v>
      </c>
      <c r="S60" s="1603">
        <f>S61+S62</f>
        <v>0</v>
      </c>
      <c r="T60" s="1603">
        <f>T61+T62</f>
        <v>0</v>
      </c>
      <c r="U60" s="1602">
        <f t="shared" si="4"/>
        <v>0</v>
      </c>
      <c r="V60" s="2626">
        <f t="shared" si="5"/>
        <v>0</v>
      </c>
      <c r="W60" s="1603">
        <f>W61+W62</f>
        <v>0</v>
      </c>
      <c r="X60" s="1603">
        <f>X61+X62</f>
        <v>0</v>
      </c>
      <c r="Y60" s="1602">
        <f t="shared" si="6"/>
        <v>0</v>
      </c>
      <c r="Z60" s="1603">
        <f>Z61+Z62</f>
        <v>0</v>
      </c>
      <c r="AA60" s="1603">
        <f>AA61+AA62</f>
        <v>0</v>
      </c>
      <c r="AB60" s="1602">
        <f t="shared" si="7"/>
        <v>0</v>
      </c>
      <c r="AC60" s="1603">
        <f>AC61+AC62</f>
        <v>0</v>
      </c>
      <c r="AD60" s="1603">
        <f>AD61+AD62</f>
        <v>0</v>
      </c>
      <c r="AE60" s="1602">
        <f t="shared" si="8"/>
        <v>0</v>
      </c>
      <c r="AF60" s="1603">
        <f>AF61+AF62</f>
        <v>0</v>
      </c>
      <c r="AG60" s="1603">
        <f>AG61+AG62</f>
        <v>0</v>
      </c>
      <c r="AH60" s="1602">
        <f t="shared" si="9"/>
        <v>0</v>
      </c>
      <c r="AI60" s="2626">
        <f t="shared" si="10"/>
        <v>0</v>
      </c>
      <c r="AJ60" s="1632"/>
      <c r="AN60" s="1536"/>
      <c r="AO60" s="1536"/>
      <c r="AP60" s="1536"/>
      <c r="AQ60" s="1536"/>
      <c r="AR60" s="1536"/>
      <c r="AS60" s="1536"/>
      <c r="AT60" s="1536"/>
      <c r="AU60" s="1536"/>
      <c r="AV60" s="1536"/>
      <c r="AW60" s="1536"/>
      <c r="AX60" s="1536"/>
      <c r="AY60" s="1536"/>
      <c r="AZ60" s="1536"/>
      <c r="BA60" s="1536"/>
    </row>
    <row r="61" spans="1:53" ht="15" x14ac:dyDescent="0.25">
      <c r="A61" s="1585"/>
      <c r="B61" s="1586"/>
      <c r="C61" s="1587" t="s">
        <v>428</v>
      </c>
      <c r="D61" s="1585"/>
      <c r="E61" s="1540"/>
      <c r="F61" s="1540"/>
      <c r="G61" s="1540"/>
      <c r="H61" s="1601"/>
      <c r="I61" s="1601" t="s">
        <v>515</v>
      </c>
      <c r="J61" s="1603"/>
      <c r="K61" s="1603"/>
      <c r="L61" s="1602">
        <f t="shared" si="12"/>
        <v>0</v>
      </c>
      <c r="M61" s="1603"/>
      <c r="N61" s="1603"/>
      <c r="O61" s="1602">
        <f t="shared" si="2"/>
        <v>0</v>
      </c>
      <c r="P61" s="1603"/>
      <c r="Q61" s="1603"/>
      <c r="R61" s="1602">
        <f t="shared" si="3"/>
        <v>0</v>
      </c>
      <c r="S61" s="1603"/>
      <c r="T61" s="1603"/>
      <c r="U61" s="1602">
        <f t="shared" si="4"/>
        <v>0</v>
      </c>
      <c r="V61" s="2626">
        <f t="shared" si="5"/>
        <v>0</v>
      </c>
      <c r="W61" s="1603"/>
      <c r="X61" s="1603"/>
      <c r="Y61" s="1602">
        <f t="shared" si="6"/>
        <v>0</v>
      </c>
      <c r="Z61" s="1603"/>
      <c r="AA61" s="1603"/>
      <c r="AB61" s="1602">
        <f t="shared" si="7"/>
        <v>0</v>
      </c>
      <c r="AC61" s="1603"/>
      <c r="AD61" s="1603"/>
      <c r="AE61" s="1602">
        <f t="shared" si="8"/>
        <v>0</v>
      </c>
      <c r="AF61" s="1603"/>
      <c r="AG61" s="1603"/>
      <c r="AH61" s="1602">
        <f t="shared" si="9"/>
        <v>0</v>
      </c>
      <c r="AI61" s="2626">
        <f t="shared" si="10"/>
        <v>0</v>
      </c>
      <c r="AJ61" s="1632"/>
      <c r="AN61" s="1536"/>
      <c r="AO61" s="1536"/>
      <c r="AP61" s="1536"/>
      <c r="AQ61" s="1536"/>
      <c r="AR61" s="1536"/>
      <c r="AS61" s="1536"/>
      <c r="AT61" s="1536"/>
      <c r="AU61" s="1536"/>
      <c r="AV61" s="1536"/>
      <c r="AW61" s="1536"/>
      <c r="AX61" s="1536"/>
      <c r="AY61" s="1536"/>
      <c r="AZ61" s="1536"/>
      <c r="BA61" s="1536"/>
    </row>
    <row r="62" spans="1:53" ht="15" x14ac:dyDescent="0.25">
      <c r="A62" s="1585"/>
      <c r="B62" s="1586"/>
      <c r="C62" s="1587" t="s">
        <v>427</v>
      </c>
      <c r="D62" s="1585"/>
      <c r="E62" s="1540"/>
      <c r="F62" s="1540"/>
      <c r="G62" s="1540"/>
      <c r="H62" s="1601"/>
      <c r="I62" s="1601" t="s">
        <v>520</v>
      </c>
      <c r="J62" s="1603"/>
      <c r="K62" s="1603"/>
      <c r="L62" s="1602">
        <f t="shared" si="12"/>
        <v>0</v>
      </c>
      <c r="M62" s="1603"/>
      <c r="N62" s="1603"/>
      <c r="O62" s="1602">
        <f t="shared" si="2"/>
        <v>0</v>
      </c>
      <c r="P62" s="1603"/>
      <c r="Q62" s="1603"/>
      <c r="R62" s="1602">
        <f t="shared" si="3"/>
        <v>0</v>
      </c>
      <c r="S62" s="1603"/>
      <c r="T62" s="1603"/>
      <c r="U62" s="1602">
        <f t="shared" si="4"/>
        <v>0</v>
      </c>
      <c r="V62" s="2626">
        <f t="shared" si="5"/>
        <v>0</v>
      </c>
      <c r="W62" s="1603"/>
      <c r="X62" s="1603"/>
      <c r="Y62" s="1602">
        <f t="shared" si="6"/>
        <v>0</v>
      </c>
      <c r="Z62" s="1603"/>
      <c r="AA62" s="1603"/>
      <c r="AB62" s="1602">
        <f t="shared" si="7"/>
        <v>0</v>
      </c>
      <c r="AC62" s="1603"/>
      <c r="AD62" s="1603"/>
      <c r="AE62" s="1602">
        <f t="shared" si="8"/>
        <v>0</v>
      </c>
      <c r="AF62" s="1603"/>
      <c r="AG62" s="1603"/>
      <c r="AH62" s="1602">
        <f t="shared" si="9"/>
        <v>0</v>
      </c>
      <c r="AI62" s="2626">
        <f t="shared" si="10"/>
        <v>0</v>
      </c>
      <c r="AJ62" s="1536"/>
      <c r="AK62" s="1536"/>
      <c r="AL62" s="1536"/>
      <c r="AM62" s="1536"/>
      <c r="AN62" s="1536"/>
      <c r="AO62" s="1536"/>
      <c r="AP62" s="1536"/>
      <c r="AQ62" s="1536"/>
      <c r="AR62" s="1536"/>
      <c r="AS62" s="1536"/>
      <c r="AT62" s="1536"/>
      <c r="AU62" s="1536"/>
      <c r="AV62" s="1536"/>
      <c r="AW62" s="1536"/>
      <c r="AX62" s="1536"/>
      <c r="AY62" s="1536"/>
      <c r="AZ62" s="1536"/>
      <c r="BA62" s="1536"/>
    </row>
    <row r="63" spans="1:53" ht="15" x14ac:dyDescent="0.25">
      <c r="A63" s="1585"/>
      <c r="B63" s="1586"/>
      <c r="C63" s="1587"/>
      <c r="D63" s="1585"/>
      <c r="E63" s="1540"/>
      <c r="F63" s="1540"/>
      <c r="G63" s="1540"/>
      <c r="H63" s="1601" t="s">
        <v>525</v>
      </c>
      <c r="I63" s="1601"/>
      <c r="J63" s="1603">
        <f>J64+J65</f>
        <v>0</v>
      </c>
      <c r="K63" s="1603">
        <f>K64+K65</f>
        <v>0</v>
      </c>
      <c r="L63" s="1602">
        <f t="shared" si="12"/>
        <v>0</v>
      </c>
      <c r="M63" s="1603">
        <f>M64+M65</f>
        <v>0</v>
      </c>
      <c r="N63" s="1603">
        <f>N64+N65</f>
        <v>0</v>
      </c>
      <c r="O63" s="1602">
        <f t="shared" si="2"/>
        <v>0</v>
      </c>
      <c r="P63" s="1603">
        <f>P64+P65</f>
        <v>0</v>
      </c>
      <c r="Q63" s="1603">
        <f>Q64+Q65</f>
        <v>0</v>
      </c>
      <c r="R63" s="1602">
        <f t="shared" si="3"/>
        <v>0</v>
      </c>
      <c r="S63" s="1603">
        <f>S64+S65</f>
        <v>0</v>
      </c>
      <c r="T63" s="1603">
        <f>T64+T65</f>
        <v>0</v>
      </c>
      <c r="U63" s="1602">
        <f t="shared" si="4"/>
        <v>0</v>
      </c>
      <c r="V63" s="2626">
        <f t="shared" si="5"/>
        <v>0</v>
      </c>
      <c r="W63" s="1603">
        <f>W64+W65</f>
        <v>0</v>
      </c>
      <c r="X63" s="1603">
        <f>X64+X65</f>
        <v>0</v>
      </c>
      <c r="Y63" s="1602">
        <f t="shared" si="6"/>
        <v>0</v>
      </c>
      <c r="Z63" s="1603">
        <f>Z64+Z65</f>
        <v>0</v>
      </c>
      <c r="AA63" s="1603">
        <f>AA64+AA65</f>
        <v>0</v>
      </c>
      <c r="AB63" s="1602">
        <f t="shared" si="7"/>
        <v>0</v>
      </c>
      <c r="AC63" s="1603">
        <f>AC64+AC65</f>
        <v>0</v>
      </c>
      <c r="AD63" s="1603">
        <f>AD64+AD65</f>
        <v>0</v>
      </c>
      <c r="AE63" s="1602">
        <f t="shared" si="8"/>
        <v>0</v>
      </c>
      <c r="AF63" s="1603">
        <f>AF64+AF65</f>
        <v>0</v>
      </c>
      <c r="AG63" s="1603">
        <f>AG64+AG65</f>
        <v>0</v>
      </c>
      <c r="AH63" s="1602">
        <f t="shared" si="9"/>
        <v>0</v>
      </c>
      <c r="AI63" s="2626">
        <f t="shared" si="10"/>
        <v>0</v>
      </c>
      <c r="AJ63" s="1536"/>
      <c r="AK63" s="1536"/>
      <c r="AL63" s="1536"/>
      <c r="AM63" s="1536"/>
      <c r="AN63" s="1536"/>
      <c r="AO63" s="1536"/>
      <c r="AP63" s="1536"/>
      <c r="AQ63" s="1536"/>
      <c r="AR63" s="1536"/>
      <c r="AS63" s="1536"/>
      <c r="AT63" s="1536"/>
      <c r="AU63" s="1536"/>
      <c r="AV63" s="1536"/>
      <c r="AW63" s="1536"/>
      <c r="AX63" s="1536"/>
      <c r="AY63" s="1536"/>
      <c r="AZ63" s="1536"/>
      <c r="BA63" s="1536"/>
    </row>
    <row r="64" spans="1:53" ht="15" x14ac:dyDescent="0.25">
      <c r="A64" s="1585"/>
      <c r="B64" s="1586"/>
      <c r="C64" s="1587" t="s">
        <v>428</v>
      </c>
      <c r="D64" s="1585"/>
      <c r="E64" s="1540"/>
      <c r="F64" s="1540"/>
      <c r="G64" s="1540"/>
      <c r="H64" s="1601"/>
      <c r="I64" s="1601" t="s">
        <v>515</v>
      </c>
      <c r="J64" s="1603"/>
      <c r="K64" s="1603"/>
      <c r="L64" s="1602">
        <f t="shared" si="12"/>
        <v>0</v>
      </c>
      <c r="M64" s="1603"/>
      <c r="N64" s="1603"/>
      <c r="O64" s="1602">
        <f t="shared" si="2"/>
        <v>0</v>
      </c>
      <c r="P64" s="1603"/>
      <c r="Q64" s="1603"/>
      <c r="R64" s="1602">
        <f t="shared" si="3"/>
        <v>0</v>
      </c>
      <c r="S64" s="1603"/>
      <c r="T64" s="1603"/>
      <c r="U64" s="1602">
        <f t="shared" si="4"/>
        <v>0</v>
      </c>
      <c r="V64" s="2626">
        <f t="shared" si="5"/>
        <v>0</v>
      </c>
      <c r="W64" s="1603"/>
      <c r="X64" s="1603"/>
      <c r="Y64" s="1602">
        <f t="shared" si="6"/>
        <v>0</v>
      </c>
      <c r="Z64" s="1603"/>
      <c r="AA64" s="1603"/>
      <c r="AB64" s="1602">
        <f t="shared" si="7"/>
        <v>0</v>
      </c>
      <c r="AC64" s="1603"/>
      <c r="AD64" s="1603"/>
      <c r="AE64" s="1602">
        <f t="shared" si="8"/>
        <v>0</v>
      </c>
      <c r="AF64" s="1603"/>
      <c r="AG64" s="1603"/>
      <c r="AH64" s="1602">
        <f t="shared" si="9"/>
        <v>0</v>
      </c>
      <c r="AI64" s="2626">
        <f t="shared" si="10"/>
        <v>0</v>
      </c>
      <c r="AJ64" s="1536"/>
      <c r="AK64" s="1536"/>
      <c r="AL64" s="1536"/>
      <c r="AM64" s="1536"/>
      <c r="AN64" s="1536"/>
      <c r="AO64" s="1536"/>
      <c r="AP64" s="1536"/>
      <c r="AQ64" s="1536"/>
      <c r="AR64" s="1536"/>
      <c r="AS64" s="1536"/>
      <c r="AT64" s="1536"/>
      <c r="AU64" s="1536"/>
      <c r="AV64" s="1536"/>
      <c r="AW64" s="1536"/>
      <c r="AX64" s="1536"/>
      <c r="AY64" s="1536"/>
      <c r="AZ64" s="1536"/>
      <c r="BA64" s="1536"/>
    </row>
    <row r="65" spans="1:53" ht="15" x14ac:dyDescent="0.25">
      <c r="A65" s="1585"/>
      <c r="B65" s="1586"/>
      <c r="C65" s="1587" t="s">
        <v>427</v>
      </c>
      <c r="D65" s="1585"/>
      <c r="E65" s="1540"/>
      <c r="F65" s="1540"/>
      <c r="G65" s="1540"/>
      <c r="H65" s="1601"/>
      <c r="I65" s="1601" t="s">
        <v>520</v>
      </c>
      <c r="J65" s="1603"/>
      <c r="K65" s="1603"/>
      <c r="L65" s="1602">
        <f t="shared" si="12"/>
        <v>0</v>
      </c>
      <c r="M65" s="1603"/>
      <c r="N65" s="1603"/>
      <c r="O65" s="1602">
        <f t="shared" si="2"/>
        <v>0</v>
      </c>
      <c r="P65" s="1603"/>
      <c r="Q65" s="1603"/>
      <c r="R65" s="1602">
        <f t="shared" si="3"/>
        <v>0</v>
      </c>
      <c r="S65" s="1603"/>
      <c r="T65" s="1603"/>
      <c r="U65" s="1602">
        <f t="shared" si="4"/>
        <v>0</v>
      </c>
      <c r="V65" s="2626">
        <f t="shared" si="5"/>
        <v>0</v>
      </c>
      <c r="W65" s="1603"/>
      <c r="X65" s="1603"/>
      <c r="Y65" s="1602">
        <f t="shared" si="6"/>
        <v>0</v>
      </c>
      <c r="Z65" s="1603"/>
      <c r="AA65" s="1603"/>
      <c r="AB65" s="1602">
        <f t="shared" si="7"/>
        <v>0</v>
      </c>
      <c r="AC65" s="1603"/>
      <c r="AD65" s="1603"/>
      <c r="AE65" s="1602">
        <f t="shared" si="8"/>
        <v>0</v>
      </c>
      <c r="AF65" s="1603"/>
      <c r="AG65" s="1603"/>
      <c r="AH65" s="1602">
        <f t="shared" si="9"/>
        <v>0</v>
      </c>
      <c r="AI65" s="2626">
        <f t="shared" si="10"/>
        <v>0</v>
      </c>
      <c r="AJ65" s="1536"/>
      <c r="AK65" s="1536"/>
      <c r="AL65" s="1536"/>
      <c r="AM65" s="1536"/>
      <c r="AN65" s="1536"/>
      <c r="AO65" s="1536"/>
      <c r="AP65" s="1536"/>
      <c r="AQ65" s="1536"/>
      <c r="AR65" s="1536"/>
      <c r="AS65" s="1536"/>
      <c r="AT65" s="1536"/>
      <c r="AU65" s="1536"/>
      <c r="AV65" s="1536"/>
      <c r="AW65" s="1536"/>
      <c r="AX65" s="1536"/>
      <c r="AY65" s="1536"/>
      <c r="AZ65" s="1536"/>
      <c r="BA65" s="1536"/>
    </row>
    <row r="66" spans="1:53" ht="15" x14ac:dyDescent="0.25">
      <c r="A66" s="1585"/>
      <c r="B66" s="1586"/>
      <c r="C66" s="1587" t="s">
        <v>427</v>
      </c>
      <c r="D66" s="1585"/>
      <c r="E66" s="1540"/>
      <c r="F66" s="1540"/>
      <c r="G66" s="1540"/>
      <c r="H66" s="1601" t="s">
        <v>526</v>
      </c>
      <c r="I66" s="1601"/>
      <c r="J66" s="1603"/>
      <c r="K66" s="1603"/>
      <c r="L66" s="1602">
        <f t="shared" si="12"/>
        <v>0</v>
      </c>
      <c r="M66" s="1603"/>
      <c r="N66" s="1603"/>
      <c r="O66" s="1602">
        <f t="shared" si="2"/>
        <v>0</v>
      </c>
      <c r="P66" s="1603"/>
      <c r="Q66" s="1603"/>
      <c r="R66" s="1602">
        <f t="shared" si="3"/>
        <v>0</v>
      </c>
      <c r="S66" s="1603"/>
      <c r="T66" s="1603"/>
      <c r="U66" s="1602">
        <f t="shared" si="4"/>
        <v>0</v>
      </c>
      <c r="V66" s="2626">
        <f t="shared" si="5"/>
        <v>0</v>
      </c>
      <c r="W66" s="1603"/>
      <c r="X66" s="1603"/>
      <c r="Y66" s="1602">
        <f t="shared" si="6"/>
        <v>0</v>
      </c>
      <c r="Z66" s="1603"/>
      <c r="AA66" s="1603"/>
      <c r="AB66" s="1602">
        <f t="shared" si="7"/>
        <v>0</v>
      </c>
      <c r="AC66" s="1603"/>
      <c r="AD66" s="1603"/>
      <c r="AE66" s="1602">
        <f t="shared" si="8"/>
        <v>0</v>
      </c>
      <c r="AF66" s="1603"/>
      <c r="AG66" s="1603"/>
      <c r="AH66" s="1602">
        <f t="shared" si="9"/>
        <v>0</v>
      </c>
      <c r="AI66" s="2626">
        <f t="shared" si="10"/>
        <v>0</v>
      </c>
      <c r="AJ66" s="1536"/>
      <c r="AK66" s="1536"/>
      <c r="AL66" s="1536"/>
      <c r="AM66" s="1536"/>
      <c r="AN66" s="1536"/>
      <c r="AO66" s="1536"/>
      <c r="AP66" s="1536"/>
      <c r="AQ66" s="1536"/>
      <c r="AR66" s="1536"/>
      <c r="AS66" s="1536"/>
      <c r="AT66" s="1536"/>
      <c r="AU66" s="1536"/>
      <c r="AV66" s="1536"/>
      <c r="AW66" s="1536"/>
      <c r="AX66" s="1536"/>
      <c r="AY66" s="1536"/>
      <c r="AZ66" s="1536"/>
      <c r="BA66" s="1536"/>
    </row>
    <row r="67" spans="1:53" ht="15" x14ac:dyDescent="0.25">
      <c r="A67" s="1585"/>
      <c r="B67" s="1586"/>
      <c r="C67" s="1587"/>
      <c r="D67" s="1585"/>
      <c r="E67" s="1540"/>
      <c r="F67" s="1540"/>
      <c r="G67" s="1540"/>
      <c r="H67" s="1601" t="s">
        <v>527</v>
      </c>
      <c r="I67" s="1601"/>
      <c r="J67" s="1603">
        <f>J68+J69+J70+J71</f>
        <v>0</v>
      </c>
      <c r="K67" s="1603">
        <f>K68+K69+K70+K71</f>
        <v>0</v>
      </c>
      <c r="L67" s="1602">
        <f t="shared" si="12"/>
        <v>0</v>
      </c>
      <c r="M67" s="1603">
        <f>M68+M69+M70+M71</f>
        <v>0</v>
      </c>
      <c r="N67" s="1603">
        <f>N68+N69+N70+N71</f>
        <v>0</v>
      </c>
      <c r="O67" s="1602">
        <f t="shared" si="2"/>
        <v>0</v>
      </c>
      <c r="P67" s="1603">
        <f>P68+P69+P70+P71</f>
        <v>0</v>
      </c>
      <c r="Q67" s="1603">
        <f>Q68+Q69+Q70+Q71</f>
        <v>0</v>
      </c>
      <c r="R67" s="1602">
        <f t="shared" si="3"/>
        <v>0</v>
      </c>
      <c r="S67" s="1603">
        <f>S68+S69+S70+S71</f>
        <v>0</v>
      </c>
      <c r="T67" s="1603">
        <f>T68+T69+T70+T71</f>
        <v>0</v>
      </c>
      <c r="U67" s="1602">
        <f t="shared" si="4"/>
        <v>0</v>
      </c>
      <c r="V67" s="2626">
        <f t="shared" si="5"/>
        <v>0</v>
      </c>
      <c r="W67" s="1603">
        <f>W68+W69+W70+W71</f>
        <v>0</v>
      </c>
      <c r="X67" s="1603">
        <f>X68+X69+X70+X71</f>
        <v>0</v>
      </c>
      <c r="Y67" s="1602">
        <f t="shared" si="6"/>
        <v>0</v>
      </c>
      <c r="Z67" s="1603">
        <f>Z68+Z69+Z70+Z71</f>
        <v>0</v>
      </c>
      <c r="AA67" s="1603">
        <f>AA68+AA69+AA70+AA71</f>
        <v>0</v>
      </c>
      <c r="AB67" s="1602">
        <f t="shared" si="7"/>
        <v>0</v>
      </c>
      <c r="AC67" s="1603">
        <f>AC68+AC69+AC70+AC71</f>
        <v>0</v>
      </c>
      <c r="AD67" s="1603">
        <f>AD68+AD69+AD70+AD71</f>
        <v>0</v>
      </c>
      <c r="AE67" s="1602">
        <f t="shared" si="8"/>
        <v>0</v>
      </c>
      <c r="AF67" s="1603">
        <f>AF68+AF69+AF70+AF71</f>
        <v>0</v>
      </c>
      <c r="AG67" s="1603">
        <f>AG68+AG69+AG70+AG71</f>
        <v>0</v>
      </c>
      <c r="AH67" s="1602">
        <f t="shared" si="9"/>
        <v>0</v>
      </c>
      <c r="AI67" s="2626">
        <f t="shared" si="10"/>
        <v>0</v>
      </c>
      <c r="AJ67" s="1536"/>
      <c r="AK67" s="1536"/>
      <c r="AL67" s="1536"/>
      <c r="AM67" s="1536"/>
      <c r="AN67" s="1536"/>
      <c r="AO67" s="1536"/>
      <c r="AP67" s="1536"/>
      <c r="AQ67" s="1536"/>
      <c r="AR67" s="1536"/>
      <c r="AS67" s="1536"/>
      <c r="AT67" s="1536"/>
      <c r="AU67" s="1536"/>
      <c r="AV67" s="1536"/>
      <c r="AW67" s="1536"/>
      <c r="AX67" s="1536"/>
      <c r="AY67" s="1536"/>
      <c r="AZ67" s="1536"/>
      <c r="BA67" s="1536"/>
    </row>
    <row r="68" spans="1:53" ht="15" x14ac:dyDescent="0.25">
      <c r="A68" s="1585"/>
      <c r="B68" s="1586"/>
      <c r="C68" s="1587" t="s">
        <v>427</v>
      </c>
      <c r="D68" s="1585"/>
      <c r="E68" s="1540"/>
      <c r="F68" s="1540"/>
      <c r="G68" s="1540"/>
      <c r="H68" s="1601"/>
      <c r="I68" s="1601" t="s">
        <v>528</v>
      </c>
      <c r="J68" s="1603"/>
      <c r="K68" s="1603"/>
      <c r="L68" s="1602">
        <f t="shared" si="12"/>
        <v>0</v>
      </c>
      <c r="M68" s="1603"/>
      <c r="N68" s="1603"/>
      <c r="O68" s="1602">
        <f t="shared" si="2"/>
        <v>0</v>
      </c>
      <c r="P68" s="1603"/>
      <c r="Q68" s="1603"/>
      <c r="R68" s="1602">
        <f t="shared" si="3"/>
        <v>0</v>
      </c>
      <c r="S68" s="1603"/>
      <c r="T68" s="1603"/>
      <c r="U68" s="1602">
        <f t="shared" si="4"/>
        <v>0</v>
      </c>
      <c r="V68" s="2626">
        <f t="shared" si="5"/>
        <v>0</v>
      </c>
      <c r="W68" s="1603"/>
      <c r="X68" s="1603"/>
      <c r="Y68" s="1602">
        <f t="shared" si="6"/>
        <v>0</v>
      </c>
      <c r="Z68" s="1603"/>
      <c r="AA68" s="1603"/>
      <c r="AB68" s="1602">
        <f t="shared" si="7"/>
        <v>0</v>
      </c>
      <c r="AC68" s="1603"/>
      <c r="AD68" s="1603"/>
      <c r="AE68" s="1602">
        <f t="shared" si="8"/>
        <v>0</v>
      </c>
      <c r="AF68" s="1603"/>
      <c r="AG68" s="1603"/>
      <c r="AH68" s="1602">
        <f t="shared" si="9"/>
        <v>0</v>
      </c>
      <c r="AI68" s="2626">
        <f t="shared" si="10"/>
        <v>0</v>
      </c>
      <c r="AJ68" s="1536"/>
      <c r="AK68" s="1536"/>
      <c r="AL68" s="1536"/>
      <c r="AM68" s="1536"/>
      <c r="AN68" s="1536"/>
      <c r="AO68" s="1536"/>
      <c r="AP68" s="1536"/>
      <c r="AQ68" s="1536"/>
      <c r="AR68" s="1536"/>
      <c r="AS68" s="1536"/>
      <c r="AT68" s="1536"/>
      <c r="AU68" s="1536"/>
      <c r="AV68" s="1536"/>
      <c r="AW68" s="1536"/>
      <c r="AX68" s="1536"/>
      <c r="AY68" s="1536"/>
      <c r="AZ68" s="1536"/>
      <c r="BA68" s="1536"/>
    </row>
    <row r="69" spans="1:53" ht="15" x14ac:dyDescent="0.25">
      <c r="A69" s="1585"/>
      <c r="B69" s="1586"/>
      <c r="C69" s="1587" t="s">
        <v>427</v>
      </c>
      <c r="D69" s="1585"/>
      <c r="E69" s="1540"/>
      <c r="F69" s="1540"/>
      <c r="G69" s="1540"/>
      <c r="H69" s="1601"/>
      <c r="I69" s="1601" t="s">
        <v>529</v>
      </c>
      <c r="J69" s="1603"/>
      <c r="K69" s="1603"/>
      <c r="L69" s="1602">
        <f t="shared" si="12"/>
        <v>0</v>
      </c>
      <c r="M69" s="1603"/>
      <c r="N69" s="1603"/>
      <c r="O69" s="1602">
        <f t="shared" si="2"/>
        <v>0</v>
      </c>
      <c r="P69" s="1603"/>
      <c r="Q69" s="1603"/>
      <c r="R69" s="1602">
        <f t="shared" si="3"/>
        <v>0</v>
      </c>
      <c r="S69" s="1603"/>
      <c r="T69" s="1603"/>
      <c r="U69" s="1602">
        <f t="shared" si="4"/>
        <v>0</v>
      </c>
      <c r="V69" s="2626">
        <f t="shared" si="5"/>
        <v>0</v>
      </c>
      <c r="W69" s="1603"/>
      <c r="X69" s="1603"/>
      <c r="Y69" s="1602">
        <f t="shared" si="6"/>
        <v>0</v>
      </c>
      <c r="Z69" s="1603"/>
      <c r="AA69" s="1603"/>
      <c r="AB69" s="1602">
        <f t="shared" si="7"/>
        <v>0</v>
      </c>
      <c r="AC69" s="1603"/>
      <c r="AD69" s="1603"/>
      <c r="AE69" s="1602">
        <f t="shared" si="8"/>
        <v>0</v>
      </c>
      <c r="AF69" s="1603"/>
      <c r="AG69" s="1603"/>
      <c r="AH69" s="1602">
        <f t="shared" si="9"/>
        <v>0</v>
      </c>
      <c r="AI69" s="2626">
        <f t="shared" si="10"/>
        <v>0</v>
      </c>
      <c r="AJ69" s="1536"/>
      <c r="AK69" s="1536"/>
      <c r="AL69" s="1536"/>
      <c r="AM69" s="1536"/>
      <c r="AN69" s="1536"/>
      <c r="AO69" s="1536"/>
      <c r="AP69" s="1536"/>
      <c r="AQ69" s="1536"/>
      <c r="AR69" s="1536"/>
      <c r="AS69" s="1536"/>
      <c r="AT69" s="1536"/>
      <c r="AU69" s="1536"/>
      <c r="AV69" s="1536"/>
      <c r="AW69" s="1536"/>
      <c r="AX69" s="1536"/>
      <c r="AY69" s="1536"/>
      <c r="AZ69" s="1536"/>
      <c r="BA69" s="1536"/>
    </row>
    <row r="70" spans="1:53" ht="15" x14ac:dyDescent="0.25">
      <c r="A70" s="1585"/>
      <c r="B70" s="1586"/>
      <c r="C70" s="1587" t="s">
        <v>427</v>
      </c>
      <c r="D70" s="1585"/>
      <c r="E70" s="1540"/>
      <c r="F70" s="1540"/>
      <c r="G70" s="1540"/>
      <c r="H70" s="1601"/>
      <c r="I70" s="1601" t="s">
        <v>530</v>
      </c>
      <c r="J70" s="1603"/>
      <c r="K70" s="1603"/>
      <c r="L70" s="1602">
        <f t="shared" si="12"/>
        <v>0</v>
      </c>
      <c r="M70" s="1603"/>
      <c r="N70" s="1603"/>
      <c r="O70" s="1602">
        <f t="shared" si="2"/>
        <v>0</v>
      </c>
      <c r="P70" s="1603"/>
      <c r="Q70" s="1603"/>
      <c r="R70" s="1602">
        <f t="shared" si="3"/>
        <v>0</v>
      </c>
      <c r="S70" s="1603"/>
      <c r="T70" s="1603"/>
      <c r="U70" s="1602">
        <f t="shared" si="4"/>
        <v>0</v>
      </c>
      <c r="V70" s="2626">
        <f t="shared" si="5"/>
        <v>0</v>
      </c>
      <c r="W70" s="1603"/>
      <c r="X70" s="1603"/>
      <c r="Y70" s="1602">
        <f t="shared" si="6"/>
        <v>0</v>
      </c>
      <c r="Z70" s="1603"/>
      <c r="AA70" s="1603"/>
      <c r="AB70" s="1602">
        <f t="shared" si="7"/>
        <v>0</v>
      </c>
      <c r="AC70" s="1603"/>
      <c r="AD70" s="1603"/>
      <c r="AE70" s="1602">
        <f t="shared" si="8"/>
        <v>0</v>
      </c>
      <c r="AF70" s="1603"/>
      <c r="AG70" s="1603"/>
      <c r="AH70" s="1602">
        <f t="shared" si="9"/>
        <v>0</v>
      </c>
      <c r="AI70" s="2626">
        <f t="shared" si="10"/>
        <v>0</v>
      </c>
      <c r="AJ70" s="1536"/>
      <c r="AK70" s="1536"/>
      <c r="AL70" s="1536"/>
      <c r="AM70" s="1536"/>
      <c r="AN70" s="1536"/>
      <c r="AO70" s="1536"/>
      <c r="AP70" s="1536"/>
      <c r="AQ70" s="1536"/>
      <c r="AR70" s="1536"/>
      <c r="AS70" s="1536"/>
      <c r="AT70" s="1536"/>
      <c r="AU70" s="1536"/>
      <c r="AV70" s="1536"/>
      <c r="AW70" s="1536"/>
      <c r="AX70" s="1536"/>
      <c r="AY70" s="1536"/>
      <c r="AZ70" s="1536"/>
      <c r="BA70" s="1536"/>
    </row>
    <row r="71" spans="1:53" ht="15" x14ac:dyDescent="0.25">
      <c r="A71" s="1585"/>
      <c r="B71" s="1586"/>
      <c r="C71" s="1587" t="s">
        <v>427</v>
      </c>
      <c r="D71" s="1585"/>
      <c r="E71" s="1540"/>
      <c r="F71" s="1540"/>
      <c r="G71" s="1540"/>
      <c r="H71" s="1601"/>
      <c r="I71" s="1601" t="s">
        <v>531</v>
      </c>
      <c r="J71" s="1603"/>
      <c r="K71" s="1603"/>
      <c r="L71" s="1602">
        <f t="shared" si="12"/>
        <v>0</v>
      </c>
      <c r="M71" s="1603"/>
      <c r="N71" s="1603"/>
      <c r="O71" s="1602">
        <f t="shared" si="2"/>
        <v>0</v>
      </c>
      <c r="P71" s="1603"/>
      <c r="Q71" s="1603"/>
      <c r="R71" s="1602">
        <f t="shared" si="3"/>
        <v>0</v>
      </c>
      <c r="S71" s="1603"/>
      <c r="T71" s="1603"/>
      <c r="U71" s="1602">
        <f t="shared" si="4"/>
        <v>0</v>
      </c>
      <c r="V71" s="2626">
        <f t="shared" si="5"/>
        <v>0</v>
      </c>
      <c r="W71" s="1603"/>
      <c r="X71" s="1603"/>
      <c r="Y71" s="1602">
        <f t="shared" si="6"/>
        <v>0</v>
      </c>
      <c r="Z71" s="1603"/>
      <c r="AA71" s="1603"/>
      <c r="AB71" s="1602">
        <f t="shared" si="7"/>
        <v>0</v>
      </c>
      <c r="AC71" s="1603"/>
      <c r="AD71" s="1603"/>
      <c r="AE71" s="1602">
        <f t="shared" si="8"/>
        <v>0</v>
      </c>
      <c r="AF71" s="1603"/>
      <c r="AG71" s="1603"/>
      <c r="AH71" s="1602">
        <f t="shared" si="9"/>
        <v>0</v>
      </c>
      <c r="AI71" s="2626">
        <f t="shared" si="10"/>
        <v>0</v>
      </c>
      <c r="AJ71" s="1536"/>
      <c r="AK71" s="1536"/>
      <c r="AL71" s="1536"/>
      <c r="AM71" s="1536"/>
      <c r="AN71" s="1536"/>
      <c r="AO71" s="1536"/>
      <c r="AP71" s="1536"/>
      <c r="AQ71" s="1536"/>
      <c r="AR71" s="1536"/>
      <c r="AS71" s="1536"/>
      <c r="AT71" s="1536"/>
      <c r="AU71" s="1536"/>
      <c r="AV71" s="1536"/>
      <c r="AW71" s="1536"/>
      <c r="AX71" s="1536"/>
      <c r="AY71" s="1536"/>
      <c r="AZ71" s="1536"/>
      <c r="BA71" s="1536"/>
    </row>
    <row r="72" spans="1:53" ht="15" x14ac:dyDescent="0.25">
      <c r="A72" s="1585"/>
      <c r="B72" s="1586"/>
      <c r="C72" s="1587"/>
      <c r="D72" s="1585"/>
      <c r="E72" s="1540"/>
      <c r="F72" s="1540"/>
      <c r="G72" s="1540"/>
      <c r="H72" s="1601"/>
      <c r="I72" s="1601"/>
      <c r="J72" s="1603"/>
      <c r="K72" s="1603"/>
      <c r="L72" s="1602"/>
      <c r="M72" s="1603"/>
      <c r="N72" s="1603"/>
      <c r="O72" s="1586"/>
      <c r="P72" s="1603"/>
      <c r="Q72" s="1603"/>
      <c r="R72" s="1586"/>
      <c r="S72" s="1603"/>
      <c r="T72" s="1603"/>
      <c r="U72" s="1586"/>
      <c r="V72" s="2625"/>
      <c r="W72" s="1603"/>
      <c r="X72" s="1603"/>
      <c r="Y72" s="1586"/>
      <c r="Z72" s="1603"/>
      <c r="AA72" s="1603"/>
      <c r="AB72" s="1586"/>
      <c r="AC72" s="1603"/>
      <c r="AD72" s="1603"/>
      <c r="AE72" s="1586"/>
      <c r="AF72" s="1603"/>
      <c r="AG72" s="1603"/>
      <c r="AH72" s="1586"/>
      <c r="AI72" s="2625"/>
      <c r="AJ72" s="1536"/>
      <c r="AK72" s="1536"/>
      <c r="AL72" s="1536"/>
      <c r="AM72" s="1536"/>
      <c r="AN72" s="1536"/>
      <c r="AO72" s="1536"/>
      <c r="AP72" s="1536"/>
      <c r="AQ72" s="1536"/>
      <c r="AR72" s="1536"/>
      <c r="AS72" s="1536"/>
      <c r="AT72" s="1536"/>
      <c r="AU72" s="1536"/>
      <c r="AV72" s="1536"/>
      <c r="AW72" s="1536"/>
      <c r="AX72" s="1536"/>
      <c r="AY72" s="1536"/>
      <c r="AZ72" s="1536"/>
      <c r="BA72" s="1536"/>
    </row>
    <row r="73" spans="1:53" s="1656" customFormat="1" ht="15" x14ac:dyDescent="0.25">
      <c r="A73" s="1585"/>
      <c r="B73" s="1586"/>
      <c r="C73" s="1587" t="s">
        <v>428</v>
      </c>
      <c r="D73" s="1585"/>
      <c r="E73" s="1540"/>
      <c r="F73" s="1540"/>
      <c r="G73" s="1540" t="s">
        <v>55</v>
      </c>
      <c r="H73" s="1540"/>
      <c r="I73" s="1540"/>
      <c r="J73" s="1587"/>
      <c r="K73" s="1587"/>
      <c r="L73" s="1586">
        <f t="shared" si="12"/>
        <v>0</v>
      </c>
      <c r="M73" s="1587"/>
      <c r="N73" s="1587"/>
      <c r="O73" s="1586">
        <f t="shared" si="2"/>
        <v>0</v>
      </c>
      <c r="P73" s="1587"/>
      <c r="Q73" s="1587"/>
      <c r="R73" s="1586">
        <f t="shared" si="3"/>
        <v>0</v>
      </c>
      <c r="S73" s="1587"/>
      <c r="T73" s="1587"/>
      <c r="U73" s="1586">
        <f t="shared" si="4"/>
        <v>0</v>
      </c>
      <c r="V73" s="2625">
        <f t="shared" si="5"/>
        <v>0</v>
      </c>
      <c r="W73" s="1587"/>
      <c r="X73" s="1587"/>
      <c r="Y73" s="1586">
        <f t="shared" si="6"/>
        <v>0</v>
      </c>
      <c r="Z73" s="1587"/>
      <c r="AA73" s="1587"/>
      <c r="AB73" s="1586">
        <f t="shared" si="7"/>
        <v>0</v>
      </c>
      <c r="AC73" s="1587"/>
      <c r="AD73" s="1587"/>
      <c r="AE73" s="1586">
        <f t="shared" si="8"/>
        <v>0</v>
      </c>
      <c r="AF73" s="1587"/>
      <c r="AG73" s="1587"/>
      <c r="AH73" s="1586">
        <f t="shared" si="9"/>
        <v>0</v>
      </c>
      <c r="AI73" s="2625">
        <f t="shared" si="10"/>
        <v>0</v>
      </c>
    </row>
    <row r="74" spans="1:53" ht="15" x14ac:dyDescent="0.25">
      <c r="A74" s="1585"/>
      <c r="B74" s="1586"/>
      <c r="C74" s="1587"/>
      <c r="D74" s="1585"/>
      <c r="E74" s="1540"/>
      <c r="F74" s="1540"/>
      <c r="G74" s="1540"/>
      <c r="H74" s="1601"/>
      <c r="I74" s="1601"/>
      <c r="J74" s="1603"/>
      <c r="K74" s="1603"/>
      <c r="L74" s="1602"/>
      <c r="M74" s="1603"/>
      <c r="N74" s="1603"/>
      <c r="O74" s="1586"/>
      <c r="P74" s="1603"/>
      <c r="Q74" s="1603"/>
      <c r="R74" s="1586"/>
      <c r="S74" s="1603"/>
      <c r="T74" s="1603"/>
      <c r="U74" s="1586"/>
      <c r="V74" s="2625"/>
      <c r="W74" s="1603"/>
      <c r="X74" s="1603"/>
      <c r="Y74" s="1586"/>
      <c r="Z74" s="1603"/>
      <c r="AA74" s="1603"/>
      <c r="AB74" s="1586"/>
      <c r="AC74" s="1603"/>
      <c r="AD74" s="1603"/>
      <c r="AE74" s="1586"/>
      <c r="AF74" s="1603"/>
      <c r="AG74" s="1603"/>
      <c r="AH74" s="1586"/>
      <c r="AI74" s="2625"/>
      <c r="AJ74" s="1536"/>
      <c r="AK74" s="1536"/>
      <c r="AL74" s="1536"/>
      <c r="AM74" s="1536"/>
      <c r="AN74" s="1536"/>
      <c r="AO74" s="1536"/>
      <c r="AP74" s="1536"/>
      <c r="AQ74" s="1536"/>
      <c r="AR74" s="1536"/>
      <c r="AS74" s="1536"/>
      <c r="AT74" s="1536"/>
      <c r="AU74" s="1536"/>
      <c r="AV74" s="1536"/>
      <c r="AW74" s="1536"/>
      <c r="AX74" s="1536"/>
      <c r="AY74" s="1536"/>
      <c r="AZ74" s="1536"/>
      <c r="BA74" s="1536"/>
    </row>
    <row r="75" spans="1:53" s="1656" customFormat="1" ht="15" x14ac:dyDescent="0.25">
      <c r="A75" s="1585"/>
      <c r="B75" s="1586"/>
      <c r="C75" s="1587" t="s">
        <v>428</v>
      </c>
      <c r="D75" s="1585"/>
      <c r="E75" s="1540"/>
      <c r="F75" s="1540"/>
      <c r="G75" s="1540" t="s">
        <v>1428</v>
      </c>
      <c r="H75" s="1540"/>
      <c r="I75" s="1736"/>
      <c r="J75" s="1586"/>
      <c r="K75" s="1587"/>
      <c r="L75" s="1586">
        <f>J75+K75</f>
        <v>0</v>
      </c>
      <c r="M75" s="1587"/>
      <c r="N75" s="1587"/>
      <c r="O75" s="1586">
        <f t="shared" si="2"/>
        <v>0</v>
      </c>
      <c r="P75" s="1587"/>
      <c r="Q75" s="1587"/>
      <c r="R75" s="1586">
        <f t="shared" si="3"/>
        <v>0</v>
      </c>
      <c r="S75" s="1587"/>
      <c r="T75" s="1587"/>
      <c r="U75" s="1586">
        <f t="shared" si="4"/>
        <v>0</v>
      </c>
      <c r="V75" s="2625">
        <f t="shared" si="5"/>
        <v>0</v>
      </c>
      <c r="W75" s="1587"/>
      <c r="X75" s="1587"/>
      <c r="Y75" s="1586">
        <f t="shared" si="6"/>
        <v>0</v>
      </c>
      <c r="Z75" s="1587"/>
      <c r="AA75" s="1587"/>
      <c r="AB75" s="1586">
        <f t="shared" si="7"/>
        <v>0</v>
      </c>
      <c r="AC75" s="1587"/>
      <c r="AD75" s="1587"/>
      <c r="AE75" s="1586">
        <f t="shared" si="8"/>
        <v>0</v>
      </c>
      <c r="AF75" s="1587"/>
      <c r="AG75" s="1587"/>
      <c r="AH75" s="1586">
        <f t="shared" si="9"/>
        <v>0</v>
      </c>
      <c r="AI75" s="2625">
        <f t="shared" si="10"/>
        <v>0</v>
      </c>
    </row>
    <row r="76" spans="1:53" ht="15" x14ac:dyDescent="0.25">
      <c r="A76" s="1585"/>
      <c r="B76" s="1586"/>
      <c r="C76" s="1587"/>
      <c r="D76" s="1585"/>
      <c r="E76" s="1540"/>
      <c r="F76" s="1540"/>
      <c r="G76" s="1589"/>
      <c r="H76" s="1601"/>
      <c r="I76" s="2223" t="s">
        <v>1519</v>
      </c>
      <c r="J76" s="1603"/>
      <c r="K76" s="1603"/>
      <c r="L76" s="1586"/>
      <c r="M76" s="1603"/>
      <c r="N76" s="1603"/>
      <c r="O76" s="1586"/>
      <c r="P76" s="1603"/>
      <c r="Q76" s="1603"/>
      <c r="R76" s="1586"/>
      <c r="S76" s="1603"/>
      <c r="T76" s="1603"/>
      <c r="U76" s="1586"/>
      <c r="V76" s="2625"/>
      <c r="W76" s="1603"/>
      <c r="X76" s="1603"/>
      <c r="Y76" s="1586"/>
      <c r="Z76" s="1603"/>
      <c r="AA76" s="1603"/>
      <c r="AB76" s="1586"/>
      <c r="AC76" s="1603"/>
      <c r="AD76" s="1603"/>
      <c r="AE76" s="1586"/>
      <c r="AF76" s="1603"/>
      <c r="AG76" s="1603"/>
      <c r="AH76" s="1586"/>
      <c r="AI76" s="2625"/>
      <c r="AJ76" s="1536"/>
      <c r="AK76" s="1536"/>
      <c r="AL76" s="1536"/>
      <c r="AM76" s="1536"/>
      <c r="AN76" s="1536"/>
      <c r="AO76" s="1536"/>
      <c r="AP76" s="1536"/>
      <c r="AQ76" s="1536"/>
      <c r="AR76" s="1536"/>
      <c r="AS76" s="1536"/>
      <c r="AT76" s="1536"/>
      <c r="AU76" s="1536"/>
      <c r="AV76" s="1536"/>
      <c r="AW76" s="1536"/>
      <c r="AX76" s="1536"/>
      <c r="AY76" s="1536"/>
      <c r="AZ76" s="1536"/>
      <c r="BA76" s="1536"/>
    </row>
    <row r="77" spans="1:53" s="1656" customFormat="1" ht="15" x14ac:dyDescent="0.25">
      <c r="A77" s="1585"/>
      <c r="B77" s="1586"/>
      <c r="C77" s="1587" t="s">
        <v>427</v>
      </c>
      <c r="D77" s="1585"/>
      <c r="E77" s="1605"/>
      <c r="F77" s="1605"/>
      <c r="G77" s="1605" t="s">
        <v>469</v>
      </c>
      <c r="H77" s="1605"/>
      <c r="I77" s="1605"/>
      <c r="J77" s="1587"/>
      <c r="K77" s="1587"/>
      <c r="L77" s="1586">
        <f t="shared" si="12"/>
        <v>0</v>
      </c>
      <c r="M77" s="1587"/>
      <c r="N77" s="1587"/>
      <c r="O77" s="1586">
        <f t="shared" si="2"/>
        <v>0</v>
      </c>
      <c r="P77" s="1587"/>
      <c r="Q77" s="1587"/>
      <c r="R77" s="1586">
        <f t="shared" si="3"/>
        <v>0</v>
      </c>
      <c r="S77" s="1587"/>
      <c r="T77" s="1587"/>
      <c r="U77" s="1586">
        <f t="shared" si="4"/>
        <v>0</v>
      </c>
      <c r="V77" s="2625">
        <f t="shared" si="5"/>
        <v>0</v>
      </c>
      <c r="W77" s="1587"/>
      <c r="X77" s="1587"/>
      <c r="Y77" s="1586">
        <f t="shared" si="6"/>
        <v>0</v>
      </c>
      <c r="Z77" s="1587"/>
      <c r="AA77" s="1587"/>
      <c r="AB77" s="1586">
        <f t="shared" si="7"/>
        <v>0</v>
      </c>
      <c r="AC77" s="1587"/>
      <c r="AD77" s="1587"/>
      <c r="AE77" s="1586">
        <f t="shared" si="8"/>
        <v>0</v>
      </c>
      <c r="AF77" s="1587"/>
      <c r="AG77" s="1587"/>
      <c r="AH77" s="1586">
        <f t="shared" si="9"/>
        <v>0</v>
      </c>
      <c r="AI77" s="2625">
        <f t="shared" si="10"/>
        <v>0</v>
      </c>
    </row>
    <row r="78" spans="1:53" ht="15" x14ac:dyDescent="0.25">
      <c r="A78" s="1585"/>
      <c r="B78" s="1586"/>
      <c r="C78" s="1587"/>
      <c r="D78" s="1585"/>
      <c r="E78" s="1540"/>
      <c r="F78" s="1540"/>
      <c r="G78" s="1540"/>
      <c r="H78" s="1601"/>
      <c r="I78" s="1601"/>
      <c r="J78" s="1603"/>
      <c r="K78" s="1603"/>
      <c r="L78" s="1602"/>
      <c r="M78" s="1603"/>
      <c r="N78" s="1603"/>
      <c r="O78" s="1586"/>
      <c r="P78" s="1603"/>
      <c r="Q78" s="1603"/>
      <c r="R78" s="1586"/>
      <c r="S78" s="1603"/>
      <c r="T78" s="1603"/>
      <c r="U78" s="1586"/>
      <c r="V78" s="2625"/>
      <c r="W78" s="1603"/>
      <c r="X78" s="1603"/>
      <c r="Y78" s="1586"/>
      <c r="Z78" s="1603"/>
      <c r="AA78" s="1603"/>
      <c r="AB78" s="1586"/>
      <c r="AC78" s="1603"/>
      <c r="AD78" s="1603"/>
      <c r="AE78" s="1586"/>
      <c r="AF78" s="1603"/>
      <c r="AG78" s="1603"/>
      <c r="AH78" s="1586"/>
      <c r="AI78" s="2625"/>
      <c r="AJ78" s="1536"/>
      <c r="AK78" s="1536"/>
      <c r="AL78" s="1536"/>
      <c r="AM78" s="1536"/>
      <c r="AN78" s="1536"/>
      <c r="AO78" s="1536"/>
      <c r="AP78" s="1536"/>
      <c r="AQ78" s="1536"/>
      <c r="AR78" s="1536"/>
      <c r="AS78" s="1536"/>
      <c r="AT78" s="1536"/>
      <c r="AU78" s="1536"/>
      <c r="AV78" s="1536"/>
      <c r="AW78" s="1536"/>
      <c r="AX78" s="1536"/>
      <c r="AY78" s="1536"/>
      <c r="AZ78" s="1536"/>
      <c r="BA78" s="1536"/>
    </row>
    <row r="79" spans="1:53" s="1656" customFormat="1" ht="15" x14ac:dyDescent="0.25">
      <c r="A79" s="1585"/>
      <c r="B79" s="1586"/>
      <c r="C79" s="1587" t="s">
        <v>428</v>
      </c>
      <c r="D79" s="1585"/>
      <c r="E79" s="1540"/>
      <c r="F79" s="1540"/>
      <c r="G79" s="1540" t="s">
        <v>46</v>
      </c>
      <c r="H79" s="1540"/>
      <c r="I79" s="1540"/>
      <c r="J79" s="1587"/>
      <c r="K79" s="1587"/>
      <c r="L79" s="1586">
        <f t="shared" si="12"/>
        <v>0</v>
      </c>
      <c r="M79" s="1587"/>
      <c r="N79" s="1587"/>
      <c r="O79" s="1586">
        <f t="shared" si="2"/>
        <v>0</v>
      </c>
      <c r="P79" s="1587"/>
      <c r="Q79" s="1587"/>
      <c r="R79" s="1586">
        <f t="shared" si="3"/>
        <v>0</v>
      </c>
      <c r="S79" s="1587"/>
      <c r="T79" s="1587"/>
      <c r="U79" s="1586">
        <f t="shared" si="4"/>
        <v>0</v>
      </c>
      <c r="V79" s="2625">
        <f t="shared" si="5"/>
        <v>0</v>
      </c>
      <c r="W79" s="1587"/>
      <c r="X79" s="1587"/>
      <c r="Y79" s="1586">
        <f t="shared" si="6"/>
        <v>0</v>
      </c>
      <c r="Z79" s="1587"/>
      <c r="AA79" s="1587"/>
      <c r="AB79" s="1586">
        <f t="shared" si="7"/>
        <v>0</v>
      </c>
      <c r="AC79" s="1587"/>
      <c r="AD79" s="1587"/>
      <c r="AE79" s="1586">
        <f t="shared" si="8"/>
        <v>0</v>
      </c>
      <c r="AF79" s="1587"/>
      <c r="AG79" s="1587"/>
      <c r="AH79" s="1586">
        <f t="shared" si="9"/>
        <v>0</v>
      </c>
      <c r="AI79" s="2625">
        <f t="shared" si="10"/>
        <v>0</v>
      </c>
    </row>
    <row r="80" spans="1:53" s="1656" customFormat="1" ht="15" x14ac:dyDescent="0.25">
      <c r="A80" s="1585"/>
      <c r="B80" s="1586"/>
      <c r="C80" s="1587" t="s">
        <v>428</v>
      </c>
      <c r="D80" s="1585"/>
      <c r="E80" s="1540"/>
      <c r="F80" s="1540"/>
      <c r="G80" s="1540" t="s">
        <v>736</v>
      </c>
      <c r="H80" s="1540"/>
      <c r="I80" s="1540"/>
      <c r="J80" s="1587"/>
      <c r="K80" s="1587"/>
      <c r="L80" s="1586">
        <f t="shared" si="12"/>
        <v>0</v>
      </c>
      <c r="M80" s="1587"/>
      <c r="N80" s="1587"/>
      <c r="O80" s="1586">
        <f t="shared" si="2"/>
        <v>0</v>
      </c>
      <c r="P80" s="1587"/>
      <c r="Q80" s="1587"/>
      <c r="R80" s="1586">
        <f t="shared" si="3"/>
        <v>0</v>
      </c>
      <c r="S80" s="1587"/>
      <c r="T80" s="1587"/>
      <c r="U80" s="1586">
        <f t="shared" si="4"/>
        <v>0</v>
      </c>
      <c r="V80" s="2625">
        <f t="shared" si="5"/>
        <v>0</v>
      </c>
      <c r="W80" s="1587"/>
      <c r="X80" s="1587"/>
      <c r="Y80" s="1586">
        <f t="shared" si="6"/>
        <v>0</v>
      </c>
      <c r="Z80" s="1587"/>
      <c r="AA80" s="1587"/>
      <c r="AB80" s="1586">
        <f t="shared" si="7"/>
        <v>0</v>
      </c>
      <c r="AC80" s="1587"/>
      <c r="AD80" s="1587"/>
      <c r="AE80" s="1586">
        <f t="shared" si="8"/>
        <v>0</v>
      </c>
      <c r="AF80" s="1587"/>
      <c r="AG80" s="1587"/>
      <c r="AH80" s="1586">
        <f t="shared" si="9"/>
        <v>0</v>
      </c>
      <c r="AI80" s="2625">
        <f t="shared" si="10"/>
        <v>0</v>
      </c>
    </row>
    <row r="81" spans="1:53" ht="15" x14ac:dyDescent="0.25">
      <c r="A81" s="1585"/>
      <c r="B81" s="1586"/>
      <c r="C81" s="1587"/>
      <c r="D81" s="1585"/>
      <c r="E81" s="1540"/>
      <c r="F81" s="1540"/>
      <c r="G81" s="1540"/>
      <c r="H81" s="1601"/>
      <c r="I81" s="1601"/>
      <c r="J81" s="1603"/>
      <c r="K81" s="1603"/>
      <c r="L81" s="1602"/>
      <c r="M81" s="1603"/>
      <c r="N81" s="1603"/>
      <c r="O81" s="1586"/>
      <c r="P81" s="1603"/>
      <c r="Q81" s="1603"/>
      <c r="R81" s="1586"/>
      <c r="S81" s="1603"/>
      <c r="T81" s="1603"/>
      <c r="U81" s="1586"/>
      <c r="V81" s="2625"/>
      <c r="W81" s="1603"/>
      <c r="X81" s="1603"/>
      <c r="Y81" s="1586"/>
      <c r="Z81" s="1603"/>
      <c r="AA81" s="1603"/>
      <c r="AB81" s="1586"/>
      <c r="AC81" s="1603"/>
      <c r="AD81" s="1603"/>
      <c r="AE81" s="1586"/>
      <c r="AF81" s="1603"/>
      <c r="AG81" s="1603"/>
      <c r="AH81" s="1586"/>
      <c r="AI81" s="2625"/>
      <c r="AJ81" s="1536"/>
      <c r="AK81" s="1536"/>
      <c r="AL81" s="1536"/>
      <c r="AM81" s="1536"/>
      <c r="AN81" s="1536"/>
      <c r="AO81" s="1536"/>
      <c r="AP81" s="1536"/>
      <c r="AQ81" s="1536"/>
      <c r="AR81" s="1536"/>
      <c r="AS81" s="1536"/>
      <c r="AT81" s="1536"/>
      <c r="AU81" s="1536"/>
      <c r="AV81" s="1536"/>
      <c r="AW81" s="1536"/>
      <c r="AX81" s="1536"/>
      <c r="AY81" s="1536"/>
      <c r="AZ81" s="1536"/>
      <c r="BA81" s="1536"/>
    </row>
    <row r="82" spans="1:53" ht="15" x14ac:dyDescent="0.25">
      <c r="A82" s="1585"/>
      <c r="B82" s="1586"/>
      <c r="C82" s="1587"/>
      <c r="D82" s="1585"/>
      <c r="E82" s="1540"/>
      <c r="F82" s="1540" t="s">
        <v>728</v>
      </c>
      <c r="G82" s="1540" t="s">
        <v>470</v>
      </c>
      <c r="H82" s="1540"/>
      <c r="I82" s="1540"/>
      <c r="J82" s="1587">
        <f>J84+J93+J96+J97</f>
        <v>0</v>
      </c>
      <c r="K82" s="1587">
        <f>K84+K93+K96+K97</f>
        <v>0</v>
      </c>
      <c r="L82" s="1586">
        <f>J82+K82</f>
        <v>0</v>
      </c>
      <c r="M82" s="1587">
        <f>M84+M93+M96+M97</f>
        <v>0</v>
      </c>
      <c r="N82" s="1587">
        <f>N84+N93+N96+N97</f>
        <v>0</v>
      </c>
      <c r="O82" s="1586">
        <f t="shared" si="2"/>
        <v>0</v>
      </c>
      <c r="P82" s="1587">
        <f>P84+P93+P96+P97</f>
        <v>0</v>
      </c>
      <c r="Q82" s="1587">
        <f>Q84+Q93+Q96+Q97</f>
        <v>0</v>
      </c>
      <c r="R82" s="1586">
        <f t="shared" si="3"/>
        <v>0</v>
      </c>
      <c r="S82" s="1587">
        <f>S84+S93+S96+S97</f>
        <v>0</v>
      </c>
      <c r="T82" s="1587">
        <f>T84+T93+T96+T97</f>
        <v>0</v>
      </c>
      <c r="U82" s="1586">
        <f t="shared" si="4"/>
        <v>0</v>
      </c>
      <c r="V82" s="2625">
        <f t="shared" si="5"/>
        <v>0</v>
      </c>
      <c r="W82" s="1587">
        <f>W84+W93+W96+W97</f>
        <v>0</v>
      </c>
      <c r="X82" s="1587">
        <f>X84+X93+X96+X97</f>
        <v>0</v>
      </c>
      <c r="Y82" s="1586">
        <f t="shared" si="6"/>
        <v>0</v>
      </c>
      <c r="Z82" s="1587">
        <f>Z84+Z93+Z96+Z97</f>
        <v>0</v>
      </c>
      <c r="AA82" s="1587">
        <f>AA84+AA93+AA96+AA97</f>
        <v>0</v>
      </c>
      <c r="AB82" s="1586">
        <f t="shared" si="7"/>
        <v>0</v>
      </c>
      <c r="AC82" s="1587">
        <f>AC84+AC93+AC96+AC97</f>
        <v>0</v>
      </c>
      <c r="AD82" s="1587">
        <f>AD84+AD93+AD96+AD97</f>
        <v>0</v>
      </c>
      <c r="AE82" s="1586">
        <f t="shared" si="8"/>
        <v>0</v>
      </c>
      <c r="AF82" s="1587">
        <f>AF84+AF93+AF96+AF97</f>
        <v>0</v>
      </c>
      <c r="AG82" s="1587">
        <f>AG84+AG93+AG96+AG97</f>
        <v>0</v>
      </c>
      <c r="AH82" s="1586">
        <f t="shared" si="9"/>
        <v>0</v>
      </c>
      <c r="AI82" s="2625">
        <f t="shared" si="10"/>
        <v>0</v>
      </c>
      <c r="AJ82" s="1536"/>
      <c r="AK82" s="1536"/>
      <c r="AL82" s="1536"/>
      <c r="AM82" s="1536"/>
      <c r="AN82" s="1536"/>
      <c r="AO82" s="1536"/>
      <c r="AP82" s="1536"/>
      <c r="AQ82" s="1536"/>
      <c r="AR82" s="1536"/>
      <c r="AS82" s="1536"/>
      <c r="AT82" s="1536"/>
      <c r="AU82" s="1536"/>
      <c r="AV82" s="1536"/>
      <c r="AW82" s="1536"/>
      <c r="AX82" s="1536"/>
      <c r="AY82" s="1536"/>
      <c r="AZ82" s="1536"/>
      <c r="BA82" s="1536"/>
    </row>
    <row r="83" spans="1:53" ht="15" x14ac:dyDescent="0.25">
      <c r="A83" s="1585"/>
      <c r="B83" s="1586"/>
      <c r="C83" s="1587"/>
      <c r="D83" s="1585"/>
      <c r="E83" s="1540"/>
      <c r="F83" s="1540"/>
      <c r="G83" s="1540"/>
      <c r="H83" s="1540"/>
      <c r="I83" s="1540"/>
      <c r="J83" s="1587"/>
      <c r="K83" s="1587"/>
      <c r="L83" s="1586"/>
      <c r="M83" s="1587"/>
      <c r="N83" s="1587"/>
      <c r="O83" s="1586"/>
      <c r="P83" s="1587"/>
      <c r="Q83" s="1587"/>
      <c r="R83" s="1586"/>
      <c r="S83" s="1587"/>
      <c r="T83" s="1587"/>
      <c r="U83" s="1586"/>
      <c r="V83" s="2625"/>
      <c r="W83" s="1587"/>
      <c r="X83" s="1587"/>
      <c r="Y83" s="1586"/>
      <c r="Z83" s="1587"/>
      <c r="AA83" s="1587"/>
      <c r="AB83" s="1586"/>
      <c r="AC83" s="1587"/>
      <c r="AD83" s="1587"/>
      <c r="AE83" s="1586"/>
      <c r="AF83" s="1587"/>
      <c r="AG83" s="1587"/>
      <c r="AH83" s="1586"/>
      <c r="AI83" s="2625"/>
      <c r="AJ83" s="1536"/>
      <c r="AK83" s="1536"/>
      <c r="AL83" s="1536"/>
      <c r="AM83" s="1536"/>
      <c r="AN83" s="1536"/>
      <c r="AO83" s="1536"/>
      <c r="AP83" s="1536"/>
      <c r="AQ83" s="1536"/>
      <c r="AR83" s="1536"/>
      <c r="AS83" s="1536"/>
      <c r="AT83" s="1536"/>
      <c r="AU83" s="1536"/>
      <c r="AV83" s="1536"/>
      <c r="AW83" s="1536"/>
      <c r="AX83" s="1536"/>
      <c r="AY83" s="1536"/>
      <c r="AZ83" s="1536"/>
      <c r="BA83" s="1536"/>
    </row>
    <row r="84" spans="1:53" ht="15" x14ac:dyDescent="0.25">
      <c r="A84" s="1585"/>
      <c r="B84" s="1586"/>
      <c r="C84" s="1587"/>
      <c r="D84" s="1585"/>
      <c r="E84" s="1540"/>
      <c r="F84" s="1540"/>
      <c r="G84" s="1600" t="s">
        <v>650</v>
      </c>
      <c r="H84" s="1540" t="s">
        <v>471</v>
      </c>
      <c r="I84" s="1540"/>
      <c r="J84" s="1587">
        <f>J85+J86+J87+J91</f>
        <v>0</v>
      </c>
      <c r="K84" s="1587">
        <f>K85+K86+K87+K91</f>
        <v>0</v>
      </c>
      <c r="L84" s="1586">
        <f>J84+K84</f>
        <v>0</v>
      </c>
      <c r="M84" s="1587">
        <f>M85+M86+M87+M91</f>
        <v>0</v>
      </c>
      <c r="N84" s="1587">
        <f>N85+N86+N87+N91</f>
        <v>0</v>
      </c>
      <c r="O84" s="1586">
        <f t="shared" ref="O84:O147" si="13">M84+N84</f>
        <v>0</v>
      </c>
      <c r="P84" s="1587">
        <f>P85+P86+P87+P91</f>
        <v>0</v>
      </c>
      <c r="Q84" s="1587">
        <f>Q85+Q86+Q87+Q91</f>
        <v>0</v>
      </c>
      <c r="R84" s="1586">
        <f t="shared" ref="R84:R147" si="14">P84+Q84</f>
        <v>0</v>
      </c>
      <c r="S84" s="1587">
        <f>S85+S86+S87+S91</f>
        <v>0</v>
      </c>
      <c r="T84" s="1587">
        <f>T85+T86+T87+T91</f>
        <v>0</v>
      </c>
      <c r="U84" s="1586">
        <f t="shared" ref="U84:U147" si="15">S84+T84</f>
        <v>0</v>
      </c>
      <c r="V84" s="2625">
        <f t="shared" ref="V84:V147" si="16">U84+R84+O84+L84</f>
        <v>0</v>
      </c>
      <c r="W84" s="1587">
        <f>W85+W86+W87+W91</f>
        <v>0</v>
      </c>
      <c r="X84" s="1587">
        <f>X85+X86+X87+X91</f>
        <v>0</v>
      </c>
      <c r="Y84" s="1586">
        <f t="shared" ref="Y84:Y147" si="17">W84+X84</f>
        <v>0</v>
      </c>
      <c r="Z84" s="1587">
        <f>Z85+Z86+Z87+Z91</f>
        <v>0</v>
      </c>
      <c r="AA84" s="1587">
        <f>AA85+AA86+AA87+AA91</f>
        <v>0</v>
      </c>
      <c r="AB84" s="1586">
        <f t="shared" ref="AB84:AB147" si="18">Z84+AA84</f>
        <v>0</v>
      </c>
      <c r="AC84" s="1587">
        <f>AC85+AC86+AC87+AC91</f>
        <v>0</v>
      </c>
      <c r="AD84" s="1587">
        <f>AD85+AD86+AD87+AD91</f>
        <v>0</v>
      </c>
      <c r="AE84" s="1586">
        <f t="shared" ref="AE84:AE147" si="19">AC84+AD84</f>
        <v>0</v>
      </c>
      <c r="AF84" s="1587">
        <f>AF85+AF86+AF87+AF91</f>
        <v>0</v>
      </c>
      <c r="AG84" s="1587">
        <f>AG85+AG86+AG87+AG91</f>
        <v>0</v>
      </c>
      <c r="AH84" s="1586">
        <f t="shared" ref="AH84:AH147" si="20">AF84+AG84</f>
        <v>0</v>
      </c>
      <c r="AI84" s="2625">
        <f t="shared" ref="AI84:AI147" si="21">AH84+AE84+AB84+Y84</f>
        <v>0</v>
      </c>
      <c r="AJ84" s="1536"/>
      <c r="AK84" s="1536"/>
      <c r="AL84" s="1536"/>
      <c r="AM84" s="1536"/>
      <c r="AN84" s="1536"/>
      <c r="AO84" s="1536"/>
      <c r="AP84" s="1536"/>
      <c r="AQ84" s="1536"/>
      <c r="AR84" s="1536"/>
      <c r="AS84" s="1536"/>
      <c r="AT84" s="1536"/>
      <c r="AU84" s="1536"/>
      <c r="AV84" s="1536"/>
      <c r="AW84" s="1536"/>
      <c r="AX84" s="1536"/>
      <c r="AY84" s="1536"/>
      <c r="AZ84" s="1536"/>
      <c r="BA84" s="1536"/>
    </row>
    <row r="85" spans="1:53" ht="15" x14ac:dyDescent="0.25">
      <c r="A85" s="1585"/>
      <c r="B85" s="1586"/>
      <c r="C85" s="1587" t="s">
        <v>427</v>
      </c>
      <c r="D85" s="1585"/>
      <c r="E85" s="1540"/>
      <c r="F85" s="1540"/>
      <c r="G85" s="1540"/>
      <c r="H85" s="1601" t="s">
        <v>472</v>
      </c>
      <c r="I85" s="1601"/>
      <c r="J85" s="1603"/>
      <c r="K85" s="1603"/>
      <c r="L85" s="1602">
        <f t="shared" ref="L85:L93" si="22">J85+K85</f>
        <v>0</v>
      </c>
      <c r="M85" s="1603"/>
      <c r="N85" s="1603"/>
      <c r="O85" s="1602">
        <f t="shared" si="13"/>
        <v>0</v>
      </c>
      <c r="P85" s="1603"/>
      <c r="Q85" s="1603"/>
      <c r="R85" s="1602">
        <f t="shared" si="14"/>
        <v>0</v>
      </c>
      <c r="S85" s="1603"/>
      <c r="T85" s="1603"/>
      <c r="U85" s="1602">
        <f t="shared" si="15"/>
        <v>0</v>
      </c>
      <c r="V85" s="2626">
        <f t="shared" si="16"/>
        <v>0</v>
      </c>
      <c r="W85" s="1603"/>
      <c r="X85" s="1603"/>
      <c r="Y85" s="1602">
        <f t="shared" si="17"/>
        <v>0</v>
      </c>
      <c r="Z85" s="1603"/>
      <c r="AA85" s="1603"/>
      <c r="AB85" s="1602">
        <f t="shared" si="18"/>
        <v>0</v>
      </c>
      <c r="AC85" s="1603"/>
      <c r="AD85" s="1603"/>
      <c r="AE85" s="1602">
        <f t="shared" si="19"/>
        <v>0</v>
      </c>
      <c r="AF85" s="1603"/>
      <c r="AG85" s="1603"/>
      <c r="AH85" s="1602">
        <f t="shared" si="20"/>
        <v>0</v>
      </c>
      <c r="AI85" s="2626">
        <f t="shared" si="21"/>
        <v>0</v>
      </c>
      <c r="AJ85" s="1536"/>
      <c r="AK85" s="1536"/>
      <c r="AL85" s="1536"/>
      <c r="AM85" s="1536"/>
      <c r="AN85" s="1536"/>
      <c r="AO85" s="1536"/>
      <c r="AP85" s="1536"/>
      <c r="AQ85" s="1536"/>
      <c r="AR85" s="1536"/>
      <c r="AS85" s="1536"/>
      <c r="AT85" s="1536"/>
      <c r="AU85" s="1536"/>
      <c r="AV85" s="1536"/>
      <c r="AW85" s="1536"/>
      <c r="AX85" s="1536"/>
      <c r="AY85" s="1536"/>
      <c r="AZ85" s="1536"/>
      <c r="BA85" s="1536"/>
    </row>
    <row r="86" spans="1:53" ht="15" x14ac:dyDescent="0.25">
      <c r="A86" s="1585"/>
      <c r="B86" s="1586"/>
      <c r="C86" s="1587" t="s">
        <v>427</v>
      </c>
      <c r="D86" s="1585"/>
      <c r="E86" s="1540"/>
      <c r="F86" s="1540"/>
      <c r="G86" s="1540"/>
      <c r="H86" s="1601" t="s">
        <v>473</v>
      </c>
      <c r="I86" s="1601"/>
      <c r="J86" s="1603"/>
      <c r="K86" s="1603"/>
      <c r="L86" s="1602">
        <f t="shared" si="22"/>
        <v>0</v>
      </c>
      <c r="M86" s="1603"/>
      <c r="N86" s="1603"/>
      <c r="O86" s="1602">
        <f t="shared" si="13"/>
        <v>0</v>
      </c>
      <c r="P86" s="1603"/>
      <c r="Q86" s="1603"/>
      <c r="R86" s="1602">
        <f t="shared" si="14"/>
        <v>0</v>
      </c>
      <c r="S86" s="1603"/>
      <c r="T86" s="1603"/>
      <c r="U86" s="1602">
        <f t="shared" si="15"/>
        <v>0</v>
      </c>
      <c r="V86" s="2626">
        <f t="shared" si="16"/>
        <v>0</v>
      </c>
      <c r="W86" s="1603"/>
      <c r="X86" s="1603"/>
      <c r="Y86" s="1602">
        <f t="shared" si="17"/>
        <v>0</v>
      </c>
      <c r="Z86" s="1603"/>
      <c r="AA86" s="1603"/>
      <c r="AB86" s="1602">
        <f t="shared" si="18"/>
        <v>0</v>
      </c>
      <c r="AC86" s="1603"/>
      <c r="AD86" s="1603"/>
      <c r="AE86" s="1602">
        <f t="shared" si="19"/>
        <v>0</v>
      </c>
      <c r="AF86" s="1603"/>
      <c r="AG86" s="1603"/>
      <c r="AH86" s="1602">
        <f t="shared" si="20"/>
        <v>0</v>
      </c>
      <c r="AI86" s="2626">
        <f t="shared" si="21"/>
        <v>0</v>
      </c>
      <c r="AJ86" s="1536"/>
      <c r="AK86" s="1536"/>
      <c r="AL86" s="1536"/>
      <c r="AM86" s="1536"/>
      <c r="AN86" s="1536"/>
      <c r="AO86" s="1536"/>
      <c r="AP86" s="1536"/>
      <c r="AQ86" s="1536"/>
      <c r="AR86" s="1536"/>
      <c r="AS86" s="1536"/>
      <c r="AT86" s="1536"/>
      <c r="AU86" s="1536"/>
      <c r="AV86" s="1536"/>
      <c r="AW86" s="1536"/>
      <c r="AX86" s="1536"/>
      <c r="AY86" s="1536"/>
      <c r="AZ86" s="1536"/>
      <c r="BA86" s="1536"/>
    </row>
    <row r="87" spans="1:53" ht="15" x14ac:dyDescent="0.25">
      <c r="A87" s="1585"/>
      <c r="B87" s="1586"/>
      <c r="C87" s="1587"/>
      <c r="D87" s="1585"/>
      <c r="E87" s="1540"/>
      <c r="F87" s="1540"/>
      <c r="G87" s="1540"/>
      <c r="H87" s="1601" t="s">
        <v>474</v>
      </c>
      <c r="I87" s="1601"/>
      <c r="J87" s="1603">
        <f>J88+J89+J90</f>
        <v>0</v>
      </c>
      <c r="K87" s="1603">
        <f>K88+K89+K90</f>
        <v>0</v>
      </c>
      <c r="L87" s="1602">
        <f t="shared" si="22"/>
        <v>0</v>
      </c>
      <c r="M87" s="1603">
        <f>M88+M89+M90</f>
        <v>0</v>
      </c>
      <c r="N87" s="1603">
        <f>N88+N89+N90</f>
        <v>0</v>
      </c>
      <c r="O87" s="1602">
        <f t="shared" si="13"/>
        <v>0</v>
      </c>
      <c r="P87" s="1603">
        <f>P88+P89+P90</f>
        <v>0</v>
      </c>
      <c r="Q87" s="1603">
        <f>Q88+Q89+Q90</f>
        <v>0</v>
      </c>
      <c r="R87" s="1602">
        <f t="shared" si="14"/>
        <v>0</v>
      </c>
      <c r="S87" s="1603">
        <f>S88+S89+S90</f>
        <v>0</v>
      </c>
      <c r="T87" s="1603">
        <f>T88+T89+T90</f>
        <v>0</v>
      </c>
      <c r="U87" s="1602">
        <f t="shared" si="15"/>
        <v>0</v>
      </c>
      <c r="V87" s="2626">
        <f t="shared" si="16"/>
        <v>0</v>
      </c>
      <c r="W87" s="1603">
        <f>W88+W89+W90</f>
        <v>0</v>
      </c>
      <c r="X87" s="1603">
        <f>X88+X89+X90</f>
        <v>0</v>
      </c>
      <c r="Y87" s="1602">
        <f t="shared" si="17"/>
        <v>0</v>
      </c>
      <c r="Z87" s="1603">
        <f>Z88+Z89+Z90</f>
        <v>0</v>
      </c>
      <c r="AA87" s="1603">
        <f>AA88+AA89+AA90</f>
        <v>0</v>
      </c>
      <c r="AB87" s="1602">
        <f t="shared" si="18"/>
        <v>0</v>
      </c>
      <c r="AC87" s="1603">
        <f>AC88+AC89+AC90</f>
        <v>0</v>
      </c>
      <c r="AD87" s="1603">
        <f>AD88+AD89+AD90</f>
        <v>0</v>
      </c>
      <c r="AE87" s="1602">
        <f t="shared" si="19"/>
        <v>0</v>
      </c>
      <c r="AF87" s="1603">
        <f>AF88+AF89+AF90</f>
        <v>0</v>
      </c>
      <c r="AG87" s="1603">
        <f>AG88+AG89+AG90</f>
        <v>0</v>
      </c>
      <c r="AH87" s="1602">
        <f t="shared" si="20"/>
        <v>0</v>
      </c>
      <c r="AI87" s="2626">
        <f t="shared" si="21"/>
        <v>0</v>
      </c>
      <c r="AJ87" s="1536"/>
      <c r="AK87" s="1536"/>
      <c r="AL87" s="1536"/>
      <c r="AM87" s="1536"/>
      <c r="AN87" s="1536"/>
      <c r="AO87" s="1536"/>
      <c r="AP87" s="1536"/>
      <c r="AQ87" s="1536"/>
      <c r="AR87" s="1536"/>
      <c r="AS87" s="1536"/>
      <c r="AT87" s="1536"/>
      <c r="AU87" s="1536"/>
      <c r="AV87" s="1536"/>
      <c r="AW87" s="1536"/>
      <c r="AX87" s="1536"/>
      <c r="AY87" s="1536"/>
      <c r="AZ87" s="1536"/>
      <c r="BA87" s="1536"/>
    </row>
    <row r="88" spans="1:53" ht="15" x14ac:dyDescent="0.25">
      <c r="A88" s="1585"/>
      <c r="B88" s="1586"/>
      <c r="C88" s="1587" t="s">
        <v>427</v>
      </c>
      <c r="D88" s="1585"/>
      <c r="E88" s="1540"/>
      <c r="F88" s="1540"/>
      <c r="G88" s="1540"/>
      <c r="H88" s="1601"/>
      <c r="I88" s="1601" t="s">
        <v>475</v>
      </c>
      <c r="J88" s="1603"/>
      <c r="K88" s="1603"/>
      <c r="L88" s="1602">
        <f t="shared" si="22"/>
        <v>0</v>
      </c>
      <c r="M88" s="1603"/>
      <c r="N88" s="1603"/>
      <c r="O88" s="1602">
        <f t="shared" si="13"/>
        <v>0</v>
      </c>
      <c r="P88" s="1603"/>
      <c r="Q88" s="1603"/>
      <c r="R88" s="1602">
        <f t="shared" si="14"/>
        <v>0</v>
      </c>
      <c r="S88" s="1603"/>
      <c r="T88" s="1603"/>
      <c r="U88" s="1602">
        <f t="shared" si="15"/>
        <v>0</v>
      </c>
      <c r="V88" s="2626">
        <f t="shared" si="16"/>
        <v>0</v>
      </c>
      <c r="W88" s="1603"/>
      <c r="X88" s="1603"/>
      <c r="Y88" s="1602">
        <f t="shared" si="17"/>
        <v>0</v>
      </c>
      <c r="Z88" s="1603"/>
      <c r="AA88" s="1603"/>
      <c r="AB88" s="1602">
        <f t="shared" si="18"/>
        <v>0</v>
      </c>
      <c r="AC88" s="1603"/>
      <c r="AD88" s="1603"/>
      <c r="AE88" s="1602">
        <f t="shared" si="19"/>
        <v>0</v>
      </c>
      <c r="AF88" s="1603"/>
      <c r="AG88" s="1603"/>
      <c r="AH88" s="1602">
        <f t="shared" si="20"/>
        <v>0</v>
      </c>
      <c r="AI88" s="2626">
        <f t="shared" si="21"/>
        <v>0</v>
      </c>
      <c r="AJ88" s="1536"/>
      <c r="AK88" s="1536"/>
      <c r="AL88" s="1536"/>
      <c r="AM88" s="1536"/>
      <c r="AN88" s="1536"/>
      <c r="AO88" s="1536"/>
      <c r="AP88" s="1536"/>
      <c r="AQ88" s="1536"/>
      <c r="AR88" s="1536"/>
      <c r="AS88" s="1536"/>
      <c r="AT88" s="1536"/>
      <c r="AU88" s="1536"/>
      <c r="AV88" s="1536"/>
      <c r="AW88" s="1536"/>
      <c r="AX88" s="1536"/>
      <c r="AY88" s="1536"/>
      <c r="AZ88" s="1536"/>
      <c r="BA88" s="1536"/>
    </row>
    <row r="89" spans="1:53" ht="15" x14ac:dyDescent="0.25">
      <c r="A89" s="1585"/>
      <c r="B89" s="1586"/>
      <c r="C89" s="1587" t="s">
        <v>428</v>
      </c>
      <c r="D89" s="1585"/>
      <c r="E89" s="1540"/>
      <c r="F89" s="1540"/>
      <c r="G89" s="1540"/>
      <c r="H89" s="1601"/>
      <c r="I89" s="1601" t="s">
        <v>515</v>
      </c>
      <c r="J89" s="1603"/>
      <c r="K89" s="1603"/>
      <c r="L89" s="1602">
        <f t="shared" si="22"/>
        <v>0</v>
      </c>
      <c r="M89" s="1603"/>
      <c r="N89" s="1603"/>
      <c r="O89" s="1602">
        <f t="shared" si="13"/>
        <v>0</v>
      </c>
      <c r="P89" s="1603"/>
      <c r="Q89" s="1603"/>
      <c r="R89" s="1602">
        <f t="shared" si="14"/>
        <v>0</v>
      </c>
      <c r="S89" s="1603"/>
      <c r="T89" s="1603"/>
      <c r="U89" s="1602">
        <f t="shared" si="15"/>
        <v>0</v>
      </c>
      <c r="V89" s="2626">
        <f t="shared" si="16"/>
        <v>0</v>
      </c>
      <c r="W89" s="1603"/>
      <c r="X89" s="1603"/>
      <c r="Y89" s="1602">
        <f t="shared" si="17"/>
        <v>0</v>
      </c>
      <c r="Z89" s="1603"/>
      <c r="AA89" s="1603"/>
      <c r="AB89" s="1602">
        <f t="shared" si="18"/>
        <v>0</v>
      </c>
      <c r="AC89" s="1603"/>
      <c r="AD89" s="1603"/>
      <c r="AE89" s="1602">
        <f t="shared" si="19"/>
        <v>0</v>
      </c>
      <c r="AF89" s="1603"/>
      <c r="AG89" s="1603"/>
      <c r="AH89" s="1602">
        <f t="shared" si="20"/>
        <v>0</v>
      </c>
      <c r="AI89" s="2626">
        <f t="shared" si="21"/>
        <v>0</v>
      </c>
      <c r="AJ89" s="1536"/>
      <c r="AK89" s="1536"/>
      <c r="AL89" s="1536"/>
      <c r="AM89" s="1536"/>
      <c r="AN89" s="1536"/>
      <c r="AO89" s="1536"/>
      <c r="AP89" s="1536"/>
      <c r="AQ89" s="1536"/>
      <c r="AR89" s="1536"/>
      <c r="AS89" s="1536"/>
      <c r="AT89" s="1536"/>
      <c r="AU89" s="1536"/>
      <c r="AV89" s="1536"/>
      <c r="AW89" s="1536"/>
      <c r="AX89" s="1536"/>
      <c r="AY89" s="1536"/>
      <c r="AZ89" s="1536"/>
      <c r="BA89" s="1536"/>
    </row>
    <row r="90" spans="1:53" ht="15" x14ac:dyDescent="0.25">
      <c r="A90" s="1585"/>
      <c r="B90" s="1586"/>
      <c r="C90" s="1587" t="s">
        <v>428</v>
      </c>
      <c r="D90" s="1585"/>
      <c r="E90" s="1540"/>
      <c r="F90" s="1540"/>
      <c r="G90" s="1540"/>
      <c r="H90" s="1601"/>
      <c r="I90" s="1601" t="s">
        <v>476</v>
      </c>
      <c r="J90" s="1603"/>
      <c r="K90" s="1603"/>
      <c r="L90" s="1602">
        <f t="shared" si="22"/>
        <v>0</v>
      </c>
      <c r="M90" s="1603"/>
      <c r="N90" s="1603"/>
      <c r="O90" s="1602">
        <f t="shared" si="13"/>
        <v>0</v>
      </c>
      <c r="P90" s="1603"/>
      <c r="Q90" s="1603"/>
      <c r="R90" s="1602">
        <f t="shared" si="14"/>
        <v>0</v>
      </c>
      <c r="S90" s="1603"/>
      <c r="T90" s="1603"/>
      <c r="U90" s="1602">
        <f t="shared" si="15"/>
        <v>0</v>
      </c>
      <c r="V90" s="2626">
        <f t="shared" si="16"/>
        <v>0</v>
      </c>
      <c r="W90" s="1603"/>
      <c r="X90" s="1603"/>
      <c r="Y90" s="1602">
        <f t="shared" si="17"/>
        <v>0</v>
      </c>
      <c r="Z90" s="1603"/>
      <c r="AA90" s="1603"/>
      <c r="AB90" s="1602">
        <f t="shared" si="18"/>
        <v>0</v>
      </c>
      <c r="AC90" s="1603"/>
      <c r="AD90" s="1603"/>
      <c r="AE90" s="1602">
        <f t="shared" si="19"/>
        <v>0</v>
      </c>
      <c r="AF90" s="1603"/>
      <c r="AG90" s="1603"/>
      <c r="AH90" s="1602">
        <f t="shared" si="20"/>
        <v>0</v>
      </c>
      <c r="AI90" s="2626">
        <f t="shared" si="21"/>
        <v>0</v>
      </c>
      <c r="AJ90" s="1536"/>
      <c r="AK90" s="1536"/>
      <c r="AL90" s="1536"/>
      <c r="AM90" s="1536"/>
      <c r="AN90" s="1536"/>
      <c r="AO90" s="1536"/>
      <c r="AP90" s="1536"/>
      <c r="AQ90" s="1536"/>
      <c r="AR90" s="1536"/>
      <c r="AS90" s="1536"/>
      <c r="AT90" s="1536"/>
      <c r="AU90" s="1536"/>
      <c r="AV90" s="1536"/>
      <c r="AW90" s="1536"/>
      <c r="AX90" s="1536"/>
      <c r="AY90" s="1536"/>
      <c r="AZ90" s="1536"/>
      <c r="BA90" s="1536"/>
    </row>
    <row r="91" spans="1:53" ht="15" x14ac:dyDescent="0.25">
      <c r="A91" s="1585"/>
      <c r="B91" s="1586"/>
      <c r="C91" s="1587" t="s">
        <v>427</v>
      </c>
      <c r="D91" s="1585"/>
      <c r="E91" s="1540"/>
      <c r="F91" s="1540"/>
      <c r="G91" s="1540"/>
      <c r="H91" s="1601" t="s">
        <v>477</v>
      </c>
      <c r="I91" s="1601"/>
      <c r="J91" s="1603"/>
      <c r="K91" s="1603"/>
      <c r="L91" s="1602">
        <f t="shared" si="22"/>
        <v>0</v>
      </c>
      <c r="M91" s="1603"/>
      <c r="N91" s="1603"/>
      <c r="O91" s="1602">
        <f t="shared" si="13"/>
        <v>0</v>
      </c>
      <c r="P91" s="1603"/>
      <c r="Q91" s="1603"/>
      <c r="R91" s="1602">
        <f t="shared" si="14"/>
        <v>0</v>
      </c>
      <c r="S91" s="1603"/>
      <c r="T91" s="1603"/>
      <c r="U91" s="1602">
        <f t="shared" si="15"/>
        <v>0</v>
      </c>
      <c r="V91" s="2626">
        <f t="shared" si="16"/>
        <v>0</v>
      </c>
      <c r="W91" s="1603"/>
      <c r="X91" s="1603"/>
      <c r="Y91" s="1602">
        <f t="shared" si="17"/>
        <v>0</v>
      </c>
      <c r="Z91" s="1603"/>
      <c r="AA91" s="1603"/>
      <c r="AB91" s="1602">
        <f t="shared" si="18"/>
        <v>0</v>
      </c>
      <c r="AC91" s="1603"/>
      <c r="AD91" s="1603"/>
      <c r="AE91" s="1602">
        <f t="shared" si="19"/>
        <v>0</v>
      </c>
      <c r="AF91" s="1603"/>
      <c r="AG91" s="1603"/>
      <c r="AH91" s="1602">
        <f t="shared" si="20"/>
        <v>0</v>
      </c>
      <c r="AI91" s="2626">
        <f t="shared" si="21"/>
        <v>0</v>
      </c>
      <c r="AJ91" s="1536"/>
      <c r="AK91" s="1536"/>
      <c r="AL91" s="1536"/>
      <c r="AM91" s="1536"/>
      <c r="AN91" s="1536"/>
      <c r="AO91" s="1536"/>
      <c r="AP91" s="1536"/>
      <c r="AQ91" s="1536"/>
      <c r="AR91" s="1536"/>
      <c r="AS91" s="1536"/>
      <c r="AT91" s="1536"/>
      <c r="AU91" s="1536"/>
      <c r="AV91" s="1536"/>
      <c r="AW91" s="1536"/>
      <c r="AX91" s="1536"/>
      <c r="AY91" s="1536"/>
      <c r="AZ91" s="1536"/>
      <c r="BA91" s="1536"/>
    </row>
    <row r="92" spans="1:53" ht="15" x14ac:dyDescent="0.25">
      <c r="A92" s="1585"/>
      <c r="B92" s="1586"/>
      <c r="C92" s="1587"/>
      <c r="D92" s="1585"/>
      <c r="E92" s="1540"/>
      <c r="F92" s="1540"/>
      <c r="G92" s="1540"/>
      <c r="H92" s="1601"/>
      <c r="I92" s="1601"/>
      <c r="J92" s="1603"/>
      <c r="K92" s="1603"/>
      <c r="L92" s="1602"/>
      <c r="M92" s="1603"/>
      <c r="N92" s="1603"/>
      <c r="O92" s="1586"/>
      <c r="P92" s="1603"/>
      <c r="Q92" s="1603"/>
      <c r="R92" s="1586"/>
      <c r="S92" s="1603"/>
      <c r="T92" s="1603"/>
      <c r="U92" s="1586"/>
      <c r="V92" s="2625"/>
      <c r="W92" s="1603"/>
      <c r="X92" s="1603"/>
      <c r="Y92" s="1586"/>
      <c r="Z92" s="1603"/>
      <c r="AA92" s="1603"/>
      <c r="AB92" s="1586"/>
      <c r="AC92" s="1603"/>
      <c r="AD92" s="1603"/>
      <c r="AE92" s="1586"/>
      <c r="AF92" s="1603"/>
      <c r="AG92" s="1603"/>
      <c r="AH92" s="1586"/>
      <c r="AI92" s="2625"/>
      <c r="AJ92" s="1536"/>
      <c r="AK92" s="1536"/>
      <c r="AL92" s="1536"/>
      <c r="AM92" s="1536"/>
      <c r="AN92" s="1536"/>
      <c r="AO92" s="1536"/>
      <c r="AP92" s="1536"/>
      <c r="AQ92" s="1536"/>
      <c r="AR92" s="1536"/>
      <c r="AS92" s="1536"/>
      <c r="AT92" s="1536"/>
      <c r="AU92" s="1536"/>
      <c r="AV92" s="1536"/>
      <c r="AW92" s="1536"/>
      <c r="AX92" s="1536"/>
      <c r="AY92" s="1536"/>
      <c r="AZ92" s="1536"/>
      <c r="BA92" s="1536"/>
    </row>
    <row r="93" spans="1:53" ht="15" x14ac:dyDescent="0.25">
      <c r="A93" s="1585"/>
      <c r="B93" s="1586"/>
      <c r="C93" s="1587" t="s">
        <v>427</v>
      </c>
      <c r="D93" s="1585"/>
      <c r="E93" s="1540"/>
      <c r="F93" s="1540"/>
      <c r="G93" s="1600" t="s">
        <v>650</v>
      </c>
      <c r="H93" s="1540" t="s">
        <v>478</v>
      </c>
      <c r="I93" s="1540"/>
      <c r="J93" s="1603"/>
      <c r="K93" s="1603"/>
      <c r="L93" s="1586">
        <f t="shared" si="22"/>
        <v>0</v>
      </c>
      <c r="M93" s="1603"/>
      <c r="N93" s="1603"/>
      <c r="O93" s="1586">
        <f t="shared" si="13"/>
        <v>0</v>
      </c>
      <c r="P93" s="1603"/>
      <c r="Q93" s="1603"/>
      <c r="R93" s="1586">
        <f t="shared" si="14"/>
        <v>0</v>
      </c>
      <c r="S93" s="1603"/>
      <c r="T93" s="1603"/>
      <c r="U93" s="1586">
        <f t="shared" si="15"/>
        <v>0</v>
      </c>
      <c r="V93" s="2625">
        <f t="shared" si="16"/>
        <v>0</v>
      </c>
      <c r="W93" s="1603"/>
      <c r="X93" s="1603"/>
      <c r="Y93" s="1586">
        <f t="shared" si="17"/>
        <v>0</v>
      </c>
      <c r="Z93" s="1603"/>
      <c r="AA93" s="1603"/>
      <c r="AB93" s="1586">
        <f t="shared" si="18"/>
        <v>0</v>
      </c>
      <c r="AC93" s="1603"/>
      <c r="AD93" s="1603"/>
      <c r="AE93" s="1586">
        <f t="shared" si="19"/>
        <v>0</v>
      </c>
      <c r="AF93" s="1603"/>
      <c r="AG93" s="1603"/>
      <c r="AH93" s="1586">
        <f t="shared" si="20"/>
        <v>0</v>
      </c>
      <c r="AI93" s="2625">
        <f t="shared" si="21"/>
        <v>0</v>
      </c>
      <c r="AJ93" s="1536"/>
      <c r="AK93" s="1536"/>
      <c r="AL93" s="1536"/>
      <c r="AM93" s="1536"/>
      <c r="AN93" s="1536"/>
      <c r="AO93" s="1536"/>
      <c r="AP93" s="1536"/>
      <c r="AQ93" s="1536"/>
      <c r="AR93" s="1536"/>
      <c r="AS93" s="1536"/>
      <c r="AT93" s="1536"/>
      <c r="AU93" s="1536"/>
      <c r="AV93" s="1536"/>
      <c r="AW93" s="1536"/>
      <c r="AX93" s="1536"/>
      <c r="AY93" s="1536"/>
      <c r="AZ93" s="1536"/>
      <c r="BA93" s="1536"/>
    </row>
    <row r="94" spans="1:53" ht="15" x14ac:dyDescent="0.25">
      <c r="A94" s="1585"/>
      <c r="B94" s="1586"/>
      <c r="C94" s="1587"/>
      <c r="D94" s="1585"/>
      <c r="E94" s="1540"/>
      <c r="F94" s="1540"/>
      <c r="G94" s="1540"/>
      <c r="H94" s="1540" t="s">
        <v>479</v>
      </c>
      <c r="I94" s="1540"/>
      <c r="J94" s="1603"/>
      <c r="K94" s="1603"/>
      <c r="L94" s="1602"/>
      <c r="M94" s="1603"/>
      <c r="N94" s="1603"/>
      <c r="O94" s="1586"/>
      <c r="P94" s="1603"/>
      <c r="Q94" s="1603"/>
      <c r="R94" s="1586"/>
      <c r="S94" s="1603"/>
      <c r="T94" s="1603"/>
      <c r="U94" s="1586"/>
      <c r="V94" s="2625"/>
      <c r="W94" s="1603"/>
      <c r="X94" s="1603"/>
      <c r="Y94" s="1586"/>
      <c r="Z94" s="1603"/>
      <c r="AA94" s="1603"/>
      <c r="AB94" s="1586"/>
      <c r="AC94" s="1603"/>
      <c r="AD94" s="1603"/>
      <c r="AE94" s="1586"/>
      <c r="AF94" s="1603"/>
      <c r="AG94" s="1603"/>
      <c r="AH94" s="1586"/>
      <c r="AI94" s="2625"/>
      <c r="AJ94" s="1536"/>
      <c r="AK94" s="1536"/>
      <c r="AL94" s="1536"/>
      <c r="AM94" s="1536"/>
      <c r="AN94" s="1536"/>
      <c r="AO94" s="1536"/>
      <c r="AP94" s="1536"/>
      <c r="AQ94" s="1536"/>
      <c r="AR94" s="1536"/>
      <c r="AS94" s="1536"/>
      <c r="AT94" s="1536"/>
      <c r="AU94" s="1536"/>
      <c r="AV94" s="1536"/>
      <c r="AW94" s="1536"/>
      <c r="AX94" s="1536"/>
      <c r="AY94" s="1536"/>
      <c r="AZ94" s="1536"/>
      <c r="BA94" s="1536"/>
    </row>
    <row r="95" spans="1:53" ht="15" x14ac:dyDescent="0.25">
      <c r="A95" s="1585"/>
      <c r="B95" s="1586"/>
      <c r="C95" s="1587"/>
      <c r="D95" s="1585"/>
      <c r="E95" s="1540"/>
      <c r="F95" s="1540"/>
      <c r="G95" s="1540"/>
      <c r="H95" s="1540"/>
      <c r="I95" s="1540"/>
      <c r="J95" s="1603"/>
      <c r="K95" s="1603"/>
      <c r="L95" s="1602"/>
      <c r="M95" s="1603"/>
      <c r="N95" s="1603"/>
      <c r="O95" s="1586"/>
      <c r="P95" s="1603"/>
      <c r="Q95" s="1603"/>
      <c r="R95" s="1586"/>
      <c r="S95" s="1603"/>
      <c r="T95" s="1603"/>
      <c r="U95" s="1586"/>
      <c r="V95" s="2625"/>
      <c r="W95" s="1603"/>
      <c r="X95" s="1603"/>
      <c r="Y95" s="1586"/>
      <c r="Z95" s="1603"/>
      <c r="AA95" s="1603"/>
      <c r="AB95" s="1586"/>
      <c r="AC95" s="1603"/>
      <c r="AD95" s="1603"/>
      <c r="AE95" s="1586"/>
      <c r="AF95" s="1603"/>
      <c r="AG95" s="1603"/>
      <c r="AH95" s="1586"/>
      <c r="AI95" s="2625"/>
      <c r="AJ95" s="1536"/>
      <c r="AK95" s="1536"/>
      <c r="AL95" s="1536"/>
      <c r="AM95" s="1536"/>
      <c r="AN95" s="1536"/>
      <c r="AO95" s="1536"/>
      <c r="AP95" s="1536"/>
      <c r="AQ95" s="1536"/>
      <c r="AR95" s="1536"/>
      <c r="AS95" s="1536"/>
      <c r="AT95" s="1536"/>
      <c r="AU95" s="1536"/>
      <c r="AV95" s="1536"/>
      <c r="AW95" s="1536"/>
      <c r="AX95" s="1536"/>
      <c r="AY95" s="1536"/>
      <c r="AZ95" s="1536"/>
      <c r="BA95" s="1536"/>
    </row>
    <row r="96" spans="1:53" ht="15" x14ac:dyDescent="0.25">
      <c r="A96" s="1585"/>
      <c r="B96" s="1586"/>
      <c r="C96" s="1587" t="s">
        <v>428</v>
      </c>
      <c r="D96" s="1585"/>
      <c r="E96" s="1540"/>
      <c r="F96" s="1540"/>
      <c r="G96" s="1540" t="s">
        <v>1271</v>
      </c>
      <c r="H96" s="1601"/>
      <c r="I96" s="1540"/>
      <c r="J96" s="1603"/>
      <c r="K96" s="1603"/>
      <c r="L96" s="1586">
        <f>J96+K96</f>
        <v>0</v>
      </c>
      <c r="M96" s="1603"/>
      <c r="N96" s="1603"/>
      <c r="O96" s="1586">
        <f t="shared" si="13"/>
        <v>0</v>
      </c>
      <c r="P96" s="1603"/>
      <c r="Q96" s="1603"/>
      <c r="R96" s="1586">
        <f t="shared" si="14"/>
        <v>0</v>
      </c>
      <c r="S96" s="1603"/>
      <c r="T96" s="1603"/>
      <c r="U96" s="1586">
        <f t="shared" si="15"/>
        <v>0</v>
      </c>
      <c r="V96" s="2625">
        <f t="shared" si="16"/>
        <v>0</v>
      </c>
      <c r="W96" s="1603"/>
      <c r="X96" s="1603"/>
      <c r="Y96" s="1586">
        <f t="shared" si="17"/>
        <v>0</v>
      </c>
      <c r="Z96" s="1603"/>
      <c r="AA96" s="1603"/>
      <c r="AB96" s="1586">
        <f t="shared" si="18"/>
        <v>0</v>
      </c>
      <c r="AC96" s="1603"/>
      <c r="AD96" s="1603"/>
      <c r="AE96" s="1586">
        <f t="shared" si="19"/>
        <v>0</v>
      </c>
      <c r="AF96" s="1603"/>
      <c r="AG96" s="1603"/>
      <c r="AH96" s="1586">
        <f t="shared" si="20"/>
        <v>0</v>
      </c>
      <c r="AI96" s="2625">
        <f t="shared" si="21"/>
        <v>0</v>
      </c>
      <c r="AJ96" s="1536"/>
      <c r="AK96" s="1536"/>
      <c r="AL96" s="1536"/>
      <c r="AM96" s="1536"/>
      <c r="AN96" s="1536"/>
      <c r="AO96" s="1536"/>
      <c r="AP96" s="1536"/>
      <c r="AQ96" s="1536"/>
      <c r="AR96" s="1536"/>
      <c r="AS96" s="1536"/>
      <c r="AT96" s="1536"/>
      <c r="AU96" s="1536"/>
      <c r="AV96" s="1536"/>
      <c r="AW96" s="1536"/>
      <c r="AX96" s="1536"/>
      <c r="AY96" s="1536"/>
      <c r="AZ96" s="1536"/>
      <c r="BA96" s="1536"/>
    </row>
    <row r="97" spans="1:53" ht="15" x14ac:dyDescent="0.25">
      <c r="A97" s="1585"/>
      <c r="B97" s="1586"/>
      <c r="C97" s="1587" t="s">
        <v>428</v>
      </c>
      <c r="D97" s="1585"/>
      <c r="E97" s="1540"/>
      <c r="F97" s="1540"/>
      <c r="G97" s="1540" t="s">
        <v>736</v>
      </c>
      <c r="H97" s="1601"/>
      <c r="I97" s="1540"/>
      <c r="J97" s="1603"/>
      <c r="K97" s="1603"/>
      <c r="L97" s="1586">
        <f t="shared" ref="L97" si="23">J97+K97</f>
        <v>0</v>
      </c>
      <c r="M97" s="1603"/>
      <c r="N97" s="1603"/>
      <c r="O97" s="1586">
        <f t="shared" si="13"/>
        <v>0</v>
      </c>
      <c r="P97" s="1603"/>
      <c r="Q97" s="1603"/>
      <c r="R97" s="1586">
        <f t="shared" si="14"/>
        <v>0</v>
      </c>
      <c r="S97" s="1603"/>
      <c r="T97" s="1603"/>
      <c r="U97" s="1586">
        <f t="shared" si="15"/>
        <v>0</v>
      </c>
      <c r="V97" s="2625">
        <f t="shared" si="16"/>
        <v>0</v>
      </c>
      <c r="W97" s="1603"/>
      <c r="X97" s="1603"/>
      <c r="Y97" s="1586">
        <f t="shared" si="17"/>
        <v>0</v>
      </c>
      <c r="Z97" s="1603"/>
      <c r="AA97" s="1603"/>
      <c r="AB97" s="1586">
        <f t="shared" si="18"/>
        <v>0</v>
      </c>
      <c r="AC97" s="1603"/>
      <c r="AD97" s="1603"/>
      <c r="AE97" s="1586">
        <f t="shared" si="19"/>
        <v>0</v>
      </c>
      <c r="AF97" s="1603"/>
      <c r="AG97" s="1603"/>
      <c r="AH97" s="1586">
        <f t="shared" si="20"/>
        <v>0</v>
      </c>
      <c r="AI97" s="2625">
        <f t="shared" si="21"/>
        <v>0</v>
      </c>
      <c r="AJ97" s="1536"/>
      <c r="AK97" s="1536"/>
      <c r="AL97" s="1536"/>
      <c r="AM97" s="1536"/>
      <c r="AN97" s="1536"/>
      <c r="AO97" s="1536"/>
      <c r="AP97" s="1536"/>
      <c r="AQ97" s="1536"/>
      <c r="AR97" s="1536"/>
      <c r="AS97" s="1536"/>
      <c r="AT97" s="1536"/>
      <c r="AU97" s="1536"/>
      <c r="AV97" s="1536"/>
      <c r="AW97" s="1536"/>
      <c r="AX97" s="1536"/>
      <c r="AY97" s="1536"/>
      <c r="AZ97" s="1536"/>
      <c r="BA97" s="1536"/>
    </row>
    <row r="98" spans="1:53" ht="15" x14ac:dyDescent="0.25">
      <c r="A98" s="1585"/>
      <c r="B98" s="1586"/>
      <c r="C98" s="1587"/>
      <c r="D98" s="1585"/>
      <c r="E98" s="1540"/>
      <c r="F98" s="1540"/>
      <c r="G98" s="1540"/>
      <c r="H98" s="1601"/>
      <c r="I98" s="1601"/>
      <c r="J98" s="1603"/>
      <c r="K98" s="1603"/>
      <c r="L98" s="1602"/>
      <c r="M98" s="1603"/>
      <c r="N98" s="1603"/>
      <c r="O98" s="1586"/>
      <c r="P98" s="1603"/>
      <c r="Q98" s="1603"/>
      <c r="R98" s="1586"/>
      <c r="S98" s="1603"/>
      <c r="T98" s="1603"/>
      <c r="U98" s="1586"/>
      <c r="V98" s="2625"/>
      <c r="W98" s="1603"/>
      <c r="X98" s="1603"/>
      <c r="Y98" s="1586"/>
      <c r="Z98" s="1603"/>
      <c r="AA98" s="1603"/>
      <c r="AB98" s="1586"/>
      <c r="AC98" s="1603"/>
      <c r="AD98" s="1603"/>
      <c r="AE98" s="1586"/>
      <c r="AF98" s="1603"/>
      <c r="AG98" s="1603"/>
      <c r="AH98" s="1586"/>
      <c r="AI98" s="2625"/>
      <c r="AJ98" s="1536"/>
      <c r="AK98" s="1536"/>
      <c r="AL98" s="1536"/>
      <c r="AM98" s="1536"/>
      <c r="AN98" s="1536"/>
      <c r="AO98" s="1536"/>
      <c r="AP98" s="1536"/>
      <c r="AQ98" s="1536"/>
      <c r="AR98" s="1536"/>
      <c r="AS98" s="1536"/>
      <c r="AT98" s="1536"/>
      <c r="AU98" s="1536"/>
      <c r="AV98" s="1536"/>
      <c r="AW98" s="1536"/>
      <c r="AX98" s="1536"/>
      <c r="AY98" s="1536"/>
      <c r="AZ98" s="1536"/>
      <c r="BA98" s="1536"/>
    </row>
    <row r="99" spans="1:53" s="1656" customFormat="1" ht="15" x14ac:dyDescent="0.25">
      <c r="A99" s="1585"/>
      <c r="B99" s="1586"/>
      <c r="C99" s="1587"/>
      <c r="D99" s="1585"/>
      <c r="E99" s="1540"/>
      <c r="F99" s="1540" t="s">
        <v>729</v>
      </c>
      <c r="G99" s="1540" t="s">
        <v>480</v>
      </c>
      <c r="H99" s="1540"/>
      <c r="I99" s="1540"/>
      <c r="J99" s="1587">
        <f>J101+J102+J104+J105</f>
        <v>0</v>
      </c>
      <c r="K99" s="1587">
        <f>K101+K102+K104+K105</f>
        <v>0</v>
      </c>
      <c r="L99" s="1586">
        <f>J99+K99</f>
        <v>0</v>
      </c>
      <c r="M99" s="1587">
        <f>M101+M102+M104+M105</f>
        <v>0</v>
      </c>
      <c r="N99" s="1587">
        <f>N101+N102+N104+N105</f>
        <v>0</v>
      </c>
      <c r="O99" s="1586">
        <f t="shared" si="13"/>
        <v>0</v>
      </c>
      <c r="P99" s="1587">
        <f>P101+P102+P104+P105</f>
        <v>0</v>
      </c>
      <c r="Q99" s="1587">
        <f>Q101+Q102+Q104+Q105</f>
        <v>0</v>
      </c>
      <c r="R99" s="1586">
        <f t="shared" si="14"/>
        <v>0</v>
      </c>
      <c r="S99" s="1587">
        <f>S101+S102+S104+S105</f>
        <v>0</v>
      </c>
      <c r="T99" s="1587">
        <f>T101+T102+T104+T105</f>
        <v>0</v>
      </c>
      <c r="U99" s="1586">
        <f t="shared" si="15"/>
        <v>0</v>
      </c>
      <c r="V99" s="2625">
        <f t="shared" si="16"/>
        <v>0</v>
      </c>
      <c r="W99" s="1587">
        <f>W101+W102+W104+W105</f>
        <v>0</v>
      </c>
      <c r="X99" s="1587">
        <f>X101+X102+X104+X105</f>
        <v>0</v>
      </c>
      <c r="Y99" s="1586">
        <f t="shared" si="17"/>
        <v>0</v>
      </c>
      <c r="Z99" s="1587">
        <f>Z101+Z102+Z104+Z105</f>
        <v>0</v>
      </c>
      <c r="AA99" s="1587">
        <f>AA101+AA102+AA104+AA105</f>
        <v>0</v>
      </c>
      <c r="AB99" s="1586">
        <f t="shared" si="18"/>
        <v>0</v>
      </c>
      <c r="AC99" s="1587">
        <f>AC101+AC102+AC104+AC105</f>
        <v>0</v>
      </c>
      <c r="AD99" s="1587">
        <f>AD101+AD102+AD104+AD105</f>
        <v>0</v>
      </c>
      <c r="AE99" s="1586">
        <f t="shared" si="19"/>
        <v>0</v>
      </c>
      <c r="AF99" s="1587">
        <f>AF101+AF102+AF104+AF105</f>
        <v>0</v>
      </c>
      <c r="AG99" s="1587">
        <f>AG101+AG102+AG104+AG105</f>
        <v>0</v>
      </c>
      <c r="AH99" s="1586">
        <f t="shared" si="20"/>
        <v>0</v>
      </c>
      <c r="AI99" s="2625">
        <f t="shared" si="21"/>
        <v>0</v>
      </c>
    </row>
    <row r="100" spans="1:53" ht="15" x14ac:dyDescent="0.25">
      <c r="A100" s="1585"/>
      <c r="B100" s="1586"/>
      <c r="C100" s="1587"/>
      <c r="D100" s="1585"/>
      <c r="E100" s="1540"/>
      <c r="F100" s="1540"/>
      <c r="G100" s="1540" t="s">
        <v>481</v>
      </c>
      <c r="H100" s="1601"/>
      <c r="I100" s="1601"/>
      <c r="J100" s="1603"/>
      <c r="K100" s="1603"/>
      <c r="L100" s="1602"/>
      <c r="M100" s="1603"/>
      <c r="N100" s="1603"/>
      <c r="O100" s="1586"/>
      <c r="P100" s="1603"/>
      <c r="Q100" s="1603"/>
      <c r="R100" s="1586"/>
      <c r="S100" s="1603"/>
      <c r="T100" s="1603"/>
      <c r="U100" s="1586"/>
      <c r="V100" s="2625"/>
      <c r="W100" s="1603"/>
      <c r="X100" s="1603"/>
      <c r="Y100" s="1586"/>
      <c r="Z100" s="1603"/>
      <c r="AA100" s="1603"/>
      <c r="AB100" s="1586"/>
      <c r="AC100" s="1603"/>
      <c r="AD100" s="1603"/>
      <c r="AE100" s="1586"/>
      <c r="AF100" s="1603"/>
      <c r="AG100" s="1603"/>
      <c r="AH100" s="1586"/>
      <c r="AI100" s="2625"/>
      <c r="AJ100" s="1536"/>
      <c r="AK100" s="1536"/>
      <c r="AL100" s="1536"/>
      <c r="AM100" s="1536"/>
      <c r="AN100" s="1536"/>
      <c r="AO100" s="1536"/>
      <c r="AP100" s="1536"/>
      <c r="AQ100" s="1536"/>
      <c r="AR100" s="1536"/>
      <c r="AS100" s="1536"/>
      <c r="AT100" s="1536"/>
      <c r="AU100" s="1536"/>
      <c r="AV100" s="1536"/>
      <c r="AW100" s="1536"/>
      <c r="AX100" s="1536"/>
      <c r="AY100" s="1536"/>
      <c r="AZ100" s="1536"/>
      <c r="BA100" s="1536"/>
    </row>
    <row r="101" spans="1:53" ht="15" x14ac:dyDescent="0.25">
      <c r="A101" s="1585"/>
      <c r="B101" s="1586"/>
      <c r="C101" s="1587" t="s">
        <v>428</v>
      </c>
      <c r="D101" s="1585"/>
      <c r="E101" s="1540"/>
      <c r="F101" s="1540"/>
      <c r="G101" s="1540"/>
      <c r="H101" s="1601" t="s">
        <v>515</v>
      </c>
      <c r="I101" s="1601"/>
      <c r="J101" s="1603"/>
      <c r="K101" s="1603"/>
      <c r="L101" s="1602">
        <f>J101+K101</f>
        <v>0</v>
      </c>
      <c r="M101" s="1603"/>
      <c r="N101" s="1603"/>
      <c r="O101" s="1602">
        <f t="shared" si="13"/>
        <v>0</v>
      </c>
      <c r="P101" s="1603"/>
      <c r="Q101" s="1603"/>
      <c r="R101" s="1602">
        <f t="shared" si="14"/>
        <v>0</v>
      </c>
      <c r="S101" s="1603"/>
      <c r="T101" s="1603"/>
      <c r="U101" s="1602">
        <f t="shared" si="15"/>
        <v>0</v>
      </c>
      <c r="V101" s="2626">
        <f t="shared" si="16"/>
        <v>0</v>
      </c>
      <c r="W101" s="1603"/>
      <c r="X101" s="1603"/>
      <c r="Y101" s="1602">
        <f t="shared" si="17"/>
        <v>0</v>
      </c>
      <c r="Z101" s="1603"/>
      <c r="AA101" s="1603"/>
      <c r="AB101" s="1602">
        <f t="shared" si="18"/>
        <v>0</v>
      </c>
      <c r="AC101" s="1603"/>
      <c r="AD101" s="1603"/>
      <c r="AE101" s="1602">
        <f t="shared" si="19"/>
        <v>0</v>
      </c>
      <c r="AF101" s="1603"/>
      <c r="AG101" s="1603"/>
      <c r="AH101" s="1602">
        <f t="shared" si="20"/>
        <v>0</v>
      </c>
      <c r="AI101" s="2626">
        <f t="shared" si="21"/>
        <v>0</v>
      </c>
      <c r="AJ101" s="1536"/>
      <c r="AK101" s="1536"/>
      <c r="AL101" s="1536"/>
      <c r="AM101" s="1536"/>
      <c r="AN101" s="1536"/>
      <c r="AO101" s="1536"/>
      <c r="AP101" s="1536"/>
      <c r="AQ101" s="1536"/>
      <c r="AR101" s="1536"/>
      <c r="AS101" s="1536"/>
      <c r="AT101" s="1536"/>
      <c r="AU101" s="1536"/>
      <c r="AV101" s="1536"/>
      <c r="AW101" s="1536"/>
      <c r="AX101" s="1536"/>
      <c r="AY101" s="1536"/>
      <c r="AZ101" s="1536"/>
      <c r="BA101" s="1536"/>
    </row>
    <row r="102" spans="1:53" ht="15" x14ac:dyDescent="0.25">
      <c r="A102" s="1585"/>
      <c r="B102" s="1586"/>
      <c r="C102" s="1587" t="s">
        <v>427</v>
      </c>
      <c r="D102" s="1585"/>
      <c r="E102" s="1540"/>
      <c r="F102" s="1540"/>
      <c r="G102" s="1540"/>
      <c r="H102" s="1601" t="s">
        <v>516</v>
      </c>
      <c r="I102" s="1601"/>
      <c r="J102" s="1603"/>
      <c r="K102" s="1603"/>
      <c r="L102" s="1602">
        <f>J102+K102</f>
        <v>0</v>
      </c>
      <c r="M102" s="1603"/>
      <c r="N102" s="1603"/>
      <c r="O102" s="1602">
        <f t="shared" si="13"/>
        <v>0</v>
      </c>
      <c r="P102" s="1603"/>
      <c r="Q102" s="1603"/>
      <c r="R102" s="1602">
        <f t="shared" si="14"/>
        <v>0</v>
      </c>
      <c r="S102" s="1603"/>
      <c r="T102" s="1603"/>
      <c r="U102" s="1602">
        <f t="shared" si="15"/>
        <v>0</v>
      </c>
      <c r="V102" s="2626">
        <f t="shared" si="16"/>
        <v>0</v>
      </c>
      <c r="W102" s="1603"/>
      <c r="X102" s="1603"/>
      <c r="Y102" s="1602">
        <f t="shared" si="17"/>
        <v>0</v>
      </c>
      <c r="Z102" s="1603"/>
      <c r="AA102" s="1603"/>
      <c r="AB102" s="1602">
        <f t="shared" si="18"/>
        <v>0</v>
      </c>
      <c r="AC102" s="1603"/>
      <c r="AD102" s="1603"/>
      <c r="AE102" s="1602">
        <f t="shared" si="19"/>
        <v>0</v>
      </c>
      <c r="AF102" s="1603"/>
      <c r="AG102" s="1603"/>
      <c r="AH102" s="1602">
        <f t="shared" si="20"/>
        <v>0</v>
      </c>
      <c r="AI102" s="2626">
        <f t="shared" si="21"/>
        <v>0</v>
      </c>
      <c r="AJ102" s="1536"/>
      <c r="AK102" s="1536"/>
      <c r="AL102" s="1536"/>
      <c r="AM102" s="1536"/>
      <c r="AN102" s="1536"/>
      <c r="AO102" s="1536"/>
      <c r="AP102" s="1536"/>
      <c r="AQ102" s="1536"/>
      <c r="AR102" s="1536"/>
      <c r="AS102" s="1536"/>
      <c r="AT102" s="1536"/>
      <c r="AU102" s="1536"/>
      <c r="AV102" s="1536"/>
      <c r="AW102" s="1536"/>
      <c r="AX102" s="1536"/>
      <c r="AY102" s="1536"/>
      <c r="AZ102" s="1536"/>
      <c r="BA102" s="1536"/>
    </row>
    <row r="103" spans="1:53" ht="15" x14ac:dyDescent="0.25">
      <c r="A103" s="1585"/>
      <c r="B103" s="1586"/>
      <c r="C103" s="1587"/>
      <c r="D103" s="1585"/>
      <c r="E103" s="1540"/>
      <c r="F103" s="1540"/>
      <c r="G103" s="1540"/>
      <c r="H103" s="1601"/>
      <c r="I103" s="1601"/>
      <c r="J103" s="1603"/>
      <c r="K103" s="1603"/>
      <c r="L103" s="1602"/>
      <c r="M103" s="1603"/>
      <c r="N103" s="1603"/>
      <c r="O103" s="1586"/>
      <c r="P103" s="1603"/>
      <c r="Q103" s="1603"/>
      <c r="R103" s="1586"/>
      <c r="S103" s="1603"/>
      <c r="T103" s="1603"/>
      <c r="U103" s="1586"/>
      <c r="V103" s="2625"/>
      <c r="W103" s="1603"/>
      <c r="X103" s="1603"/>
      <c r="Y103" s="1586"/>
      <c r="Z103" s="1603"/>
      <c r="AA103" s="1603"/>
      <c r="AB103" s="1586"/>
      <c r="AC103" s="1603"/>
      <c r="AD103" s="1603"/>
      <c r="AE103" s="1586"/>
      <c r="AF103" s="1603"/>
      <c r="AG103" s="1603"/>
      <c r="AH103" s="1586"/>
      <c r="AI103" s="2625"/>
      <c r="AJ103" s="1536"/>
      <c r="AK103" s="1536"/>
      <c r="AL103" s="1536"/>
      <c r="AM103" s="1536"/>
      <c r="AN103" s="1536"/>
      <c r="AO103" s="1536"/>
      <c r="AP103" s="1536"/>
      <c r="AQ103" s="1536"/>
      <c r="AR103" s="1536"/>
      <c r="AS103" s="1536"/>
      <c r="AT103" s="1536"/>
      <c r="AU103" s="1536"/>
      <c r="AV103" s="1536"/>
      <c r="AW103" s="1536"/>
      <c r="AX103" s="1536"/>
      <c r="AY103" s="1536"/>
      <c r="AZ103" s="1536"/>
      <c r="BA103" s="1536"/>
    </row>
    <row r="104" spans="1:53" s="1656" customFormat="1" ht="15" x14ac:dyDescent="0.25">
      <c r="A104" s="1585"/>
      <c r="B104" s="1586"/>
      <c r="C104" s="1587" t="s">
        <v>428</v>
      </c>
      <c r="D104" s="1585"/>
      <c r="E104" s="1540"/>
      <c r="F104" s="1540"/>
      <c r="G104" s="1540" t="s">
        <v>1271</v>
      </c>
      <c r="H104" s="1540"/>
      <c r="I104" s="1540"/>
      <c r="J104" s="1603"/>
      <c r="K104" s="1603"/>
      <c r="L104" s="1586">
        <f t="shared" ref="L104:L105" si="24">J104+K104</f>
        <v>0</v>
      </c>
      <c r="M104" s="1587"/>
      <c r="N104" s="1587"/>
      <c r="O104" s="1586">
        <f t="shared" si="13"/>
        <v>0</v>
      </c>
      <c r="P104" s="1587"/>
      <c r="Q104" s="1587"/>
      <c r="R104" s="1586">
        <f t="shared" si="14"/>
        <v>0</v>
      </c>
      <c r="S104" s="1587"/>
      <c r="T104" s="1587"/>
      <c r="U104" s="1586">
        <f t="shared" si="15"/>
        <v>0</v>
      </c>
      <c r="V104" s="2625">
        <f t="shared" si="16"/>
        <v>0</v>
      </c>
      <c r="W104" s="1587"/>
      <c r="X104" s="1587"/>
      <c r="Y104" s="1586">
        <f t="shared" si="17"/>
        <v>0</v>
      </c>
      <c r="Z104" s="1587"/>
      <c r="AA104" s="1587"/>
      <c r="AB104" s="1586">
        <f t="shared" si="18"/>
        <v>0</v>
      </c>
      <c r="AC104" s="1587"/>
      <c r="AD104" s="1587"/>
      <c r="AE104" s="1586">
        <f t="shared" si="19"/>
        <v>0</v>
      </c>
      <c r="AF104" s="1587"/>
      <c r="AG104" s="1587"/>
      <c r="AH104" s="1586">
        <f t="shared" si="20"/>
        <v>0</v>
      </c>
      <c r="AI104" s="2625">
        <f t="shared" si="21"/>
        <v>0</v>
      </c>
    </row>
    <row r="105" spans="1:53" s="1656" customFormat="1" ht="15" x14ac:dyDescent="0.25">
      <c r="A105" s="1585"/>
      <c r="B105" s="1586"/>
      <c r="C105" s="1587" t="s">
        <v>428</v>
      </c>
      <c r="D105" s="1585"/>
      <c r="E105" s="1540"/>
      <c r="F105" s="1540"/>
      <c r="G105" s="1540" t="s">
        <v>742</v>
      </c>
      <c r="H105" s="1540"/>
      <c r="I105" s="1540"/>
      <c r="J105" s="1603"/>
      <c r="K105" s="1603"/>
      <c r="L105" s="1586">
        <f t="shared" si="24"/>
        <v>0</v>
      </c>
      <c r="M105" s="1587"/>
      <c r="N105" s="1587"/>
      <c r="O105" s="1586">
        <f t="shared" si="13"/>
        <v>0</v>
      </c>
      <c r="P105" s="1587"/>
      <c r="Q105" s="1587"/>
      <c r="R105" s="1586">
        <f t="shared" si="14"/>
        <v>0</v>
      </c>
      <c r="S105" s="1587"/>
      <c r="T105" s="1587"/>
      <c r="U105" s="1586">
        <f t="shared" si="15"/>
        <v>0</v>
      </c>
      <c r="V105" s="2625">
        <f t="shared" si="16"/>
        <v>0</v>
      </c>
      <c r="W105" s="1587"/>
      <c r="X105" s="1587"/>
      <c r="Y105" s="1586">
        <f t="shared" si="17"/>
        <v>0</v>
      </c>
      <c r="Z105" s="1587"/>
      <c r="AA105" s="1587"/>
      <c r="AB105" s="1586">
        <f t="shared" si="18"/>
        <v>0</v>
      </c>
      <c r="AC105" s="1587"/>
      <c r="AD105" s="1587"/>
      <c r="AE105" s="1586">
        <f t="shared" si="19"/>
        <v>0</v>
      </c>
      <c r="AF105" s="1587"/>
      <c r="AG105" s="1587"/>
      <c r="AH105" s="1586">
        <f t="shared" si="20"/>
        <v>0</v>
      </c>
      <c r="AI105" s="2625">
        <f t="shared" si="21"/>
        <v>0</v>
      </c>
    </row>
    <row r="106" spans="1:53" ht="15" x14ac:dyDescent="0.25">
      <c r="A106" s="1585"/>
      <c r="B106" s="1586"/>
      <c r="C106" s="1587"/>
      <c r="D106" s="1585"/>
      <c r="E106" s="1540"/>
      <c r="F106" s="1540"/>
      <c r="G106" s="1540"/>
      <c r="H106" s="1601"/>
      <c r="I106" s="1601"/>
      <c r="J106" s="1603"/>
      <c r="K106" s="1603"/>
      <c r="L106" s="1602"/>
      <c r="M106" s="1603"/>
      <c r="N106" s="1603"/>
      <c r="O106" s="1586"/>
      <c r="P106" s="1603"/>
      <c r="Q106" s="1603"/>
      <c r="R106" s="1586"/>
      <c r="S106" s="1603"/>
      <c r="T106" s="1603"/>
      <c r="U106" s="1586"/>
      <c r="V106" s="2625"/>
      <c r="W106" s="1603"/>
      <c r="X106" s="1603"/>
      <c r="Y106" s="1586"/>
      <c r="Z106" s="1603"/>
      <c r="AA106" s="1603"/>
      <c r="AB106" s="1586"/>
      <c r="AC106" s="1603"/>
      <c r="AD106" s="1603"/>
      <c r="AE106" s="1586"/>
      <c r="AF106" s="1603"/>
      <c r="AG106" s="1603"/>
      <c r="AH106" s="1586"/>
      <c r="AI106" s="2625"/>
      <c r="AJ106" s="1536"/>
      <c r="AK106" s="1536"/>
      <c r="AL106" s="1536"/>
      <c r="AM106" s="1536"/>
      <c r="AN106" s="1536"/>
      <c r="AO106" s="1536"/>
      <c r="AP106" s="1536"/>
      <c r="AQ106" s="1536"/>
      <c r="AR106" s="1536"/>
      <c r="AS106" s="1536"/>
      <c r="AT106" s="1536"/>
      <c r="AU106" s="1536"/>
      <c r="AV106" s="1536"/>
      <c r="AW106" s="1536"/>
      <c r="AX106" s="1536"/>
      <c r="AY106" s="1536"/>
      <c r="AZ106" s="1536"/>
      <c r="BA106" s="1536"/>
    </row>
    <row r="107" spans="1:53" s="1656" customFormat="1" ht="15" x14ac:dyDescent="0.25">
      <c r="A107" s="1585"/>
      <c r="B107" s="1586"/>
      <c r="C107" s="1587"/>
      <c r="D107" s="1585"/>
      <c r="E107" s="1540" t="s">
        <v>715</v>
      </c>
      <c r="F107" s="1540" t="s">
        <v>482</v>
      </c>
      <c r="G107" s="1540"/>
      <c r="H107" s="1540"/>
      <c r="I107" s="1540"/>
      <c r="J107" s="1587">
        <f>J109+J110+J111+J112+J113+J114+J115+J117</f>
        <v>0</v>
      </c>
      <c r="K107" s="1587">
        <f>K109+K110+K111+K112+K113+K114+K115+K117</f>
        <v>0</v>
      </c>
      <c r="L107" s="1586">
        <f t="shared" ref="L107:L117" si="25">J107+K107</f>
        <v>0</v>
      </c>
      <c r="M107" s="1587">
        <f t="shared" ref="M107:AG107" si="26">M109+M110+M111+M112+M113+M114+M115+M117</f>
        <v>0</v>
      </c>
      <c r="N107" s="1587">
        <f t="shared" si="26"/>
        <v>0</v>
      </c>
      <c r="O107" s="1586">
        <f t="shared" si="13"/>
        <v>0</v>
      </c>
      <c r="P107" s="1587">
        <f t="shared" si="26"/>
        <v>0</v>
      </c>
      <c r="Q107" s="1587">
        <f t="shared" si="26"/>
        <v>0</v>
      </c>
      <c r="R107" s="1586">
        <f t="shared" si="14"/>
        <v>0</v>
      </c>
      <c r="S107" s="1587">
        <f t="shared" si="26"/>
        <v>0</v>
      </c>
      <c r="T107" s="1587">
        <f t="shared" si="26"/>
        <v>0</v>
      </c>
      <c r="U107" s="1586">
        <f t="shared" si="15"/>
        <v>0</v>
      </c>
      <c r="V107" s="2625">
        <f t="shared" si="16"/>
        <v>0</v>
      </c>
      <c r="W107" s="1587">
        <f t="shared" si="26"/>
        <v>0</v>
      </c>
      <c r="X107" s="1587">
        <f t="shared" si="26"/>
        <v>0</v>
      </c>
      <c r="Y107" s="1586">
        <f t="shared" si="17"/>
        <v>0</v>
      </c>
      <c r="Z107" s="1587">
        <f t="shared" si="26"/>
        <v>0</v>
      </c>
      <c r="AA107" s="1587">
        <f t="shared" si="26"/>
        <v>0</v>
      </c>
      <c r="AB107" s="1586">
        <f t="shared" si="18"/>
        <v>0</v>
      </c>
      <c r="AC107" s="1587">
        <f t="shared" si="26"/>
        <v>0</v>
      </c>
      <c r="AD107" s="1587">
        <f t="shared" si="26"/>
        <v>0</v>
      </c>
      <c r="AE107" s="1586">
        <f t="shared" si="19"/>
        <v>0</v>
      </c>
      <c r="AF107" s="1587">
        <f t="shared" si="26"/>
        <v>0</v>
      </c>
      <c r="AG107" s="1587">
        <f t="shared" si="26"/>
        <v>0</v>
      </c>
      <c r="AH107" s="1586">
        <f t="shared" si="20"/>
        <v>0</v>
      </c>
      <c r="AI107" s="2625">
        <f t="shared" si="21"/>
        <v>0</v>
      </c>
    </row>
    <row r="108" spans="1:53" ht="15" x14ac:dyDescent="0.25">
      <c r="A108" s="1585"/>
      <c r="B108" s="1586"/>
      <c r="C108" s="1587"/>
      <c r="D108" s="1585"/>
      <c r="E108" s="1540"/>
      <c r="F108" s="1540"/>
      <c r="G108" s="1540"/>
      <c r="H108" s="1540"/>
      <c r="I108" s="1540"/>
      <c r="J108" s="1603"/>
      <c r="K108" s="1603"/>
      <c r="L108" s="1586"/>
      <c r="M108" s="1587"/>
      <c r="N108" s="1587"/>
      <c r="O108" s="1586"/>
      <c r="P108" s="1587"/>
      <c r="Q108" s="1587"/>
      <c r="R108" s="1586"/>
      <c r="S108" s="1587"/>
      <c r="T108" s="1587"/>
      <c r="U108" s="1586"/>
      <c r="V108" s="2625"/>
      <c r="W108" s="1587"/>
      <c r="X108" s="1587"/>
      <c r="Y108" s="1586"/>
      <c r="Z108" s="1587"/>
      <c r="AA108" s="1587"/>
      <c r="AB108" s="1586"/>
      <c r="AC108" s="1587"/>
      <c r="AD108" s="1587"/>
      <c r="AE108" s="1586"/>
      <c r="AF108" s="1587"/>
      <c r="AG108" s="1587"/>
      <c r="AH108" s="1586"/>
      <c r="AI108" s="2625"/>
      <c r="AJ108" s="1536"/>
      <c r="AK108" s="1536"/>
      <c r="AL108" s="1536"/>
      <c r="AM108" s="1536"/>
      <c r="AN108" s="1536"/>
      <c r="AO108" s="1536"/>
      <c r="AP108" s="1536"/>
      <c r="AQ108" s="1536"/>
      <c r="AR108" s="1536"/>
      <c r="AS108" s="1536"/>
      <c r="AT108" s="1536"/>
      <c r="AU108" s="1536"/>
      <c r="AV108" s="1536"/>
      <c r="AW108" s="1536"/>
      <c r="AX108" s="1536"/>
      <c r="AY108" s="1536"/>
      <c r="AZ108" s="1536"/>
      <c r="BA108" s="1536"/>
    </row>
    <row r="109" spans="1:53" s="1599" customFormat="1" ht="15" customHeight="1" x14ac:dyDescent="0.25">
      <c r="A109" s="1585"/>
      <c r="B109" s="1586"/>
      <c r="C109" s="1606" t="s">
        <v>428</v>
      </c>
      <c r="D109" s="1542"/>
      <c r="E109" s="1542"/>
      <c r="F109" s="1542"/>
      <c r="G109" s="1542" t="s">
        <v>793</v>
      </c>
      <c r="H109" s="1542"/>
      <c r="I109" s="1542"/>
      <c r="J109" s="1603"/>
      <c r="K109" s="1603"/>
      <c r="L109" s="1586">
        <f t="shared" si="25"/>
        <v>0</v>
      </c>
      <c r="M109" s="1587"/>
      <c r="N109" s="1587"/>
      <c r="O109" s="1586">
        <f t="shared" si="13"/>
        <v>0</v>
      </c>
      <c r="P109" s="1587"/>
      <c r="Q109" s="1587"/>
      <c r="R109" s="1586">
        <f t="shared" si="14"/>
        <v>0</v>
      </c>
      <c r="S109" s="1587"/>
      <c r="T109" s="1587"/>
      <c r="U109" s="1586">
        <f t="shared" si="15"/>
        <v>0</v>
      </c>
      <c r="V109" s="2625">
        <f t="shared" si="16"/>
        <v>0</v>
      </c>
      <c r="W109" s="1587"/>
      <c r="X109" s="1587"/>
      <c r="Y109" s="1586">
        <f t="shared" si="17"/>
        <v>0</v>
      </c>
      <c r="Z109" s="1587"/>
      <c r="AA109" s="1587"/>
      <c r="AB109" s="1586">
        <f t="shared" si="18"/>
        <v>0</v>
      </c>
      <c r="AC109" s="1587"/>
      <c r="AD109" s="1587"/>
      <c r="AE109" s="1586">
        <f t="shared" si="19"/>
        <v>0</v>
      </c>
      <c r="AF109" s="1587"/>
      <c r="AG109" s="1587"/>
      <c r="AH109" s="1586">
        <f t="shared" si="20"/>
        <v>0</v>
      </c>
      <c r="AI109" s="2625">
        <f t="shared" si="21"/>
        <v>0</v>
      </c>
      <c r="AJ109" s="1598"/>
      <c r="AK109" s="1598"/>
      <c r="AL109" s="1598"/>
    </row>
    <row r="110" spans="1:53" s="1599" customFormat="1" ht="15" customHeight="1" x14ac:dyDescent="0.25">
      <c r="A110" s="1585"/>
      <c r="B110" s="1586"/>
      <c r="C110" s="1606" t="s">
        <v>428</v>
      </c>
      <c r="D110" s="1542"/>
      <c r="E110" s="1542"/>
      <c r="F110" s="1542"/>
      <c r="G110" s="1542" t="s">
        <v>794</v>
      </c>
      <c r="H110" s="1542"/>
      <c r="I110" s="1542"/>
      <c r="J110" s="1603"/>
      <c r="K110" s="1603"/>
      <c r="L110" s="1586">
        <f t="shared" si="25"/>
        <v>0</v>
      </c>
      <c r="M110" s="1587"/>
      <c r="N110" s="1587"/>
      <c r="O110" s="1586">
        <f t="shared" si="13"/>
        <v>0</v>
      </c>
      <c r="P110" s="1587"/>
      <c r="Q110" s="1587"/>
      <c r="R110" s="1586">
        <f t="shared" si="14"/>
        <v>0</v>
      </c>
      <c r="S110" s="1587"/>
      <c r="T110" s="1587"/>
      <c r="U110" s="1586">
        <f t="shared" si="15"/>
        <v>0</v>
      </c>
      <c r="V110" s="2625">
        <f t="shared" si="16"/>
        <v>0</v>
      </c>
      <c r="W110" s="1587"/>
      <c r="X110" s="1587"/>
      <c r="Y110" s="1586">
        <f t="shared" si="17"/>
        <v>0</v>
      </c>
      <c r="Z110" s="1587"/>
      <c r="AA110" s="1587"/>
      <c r="AB110" s="1586">
        <f t="shared" si="18"/>
        <v>0</v>
      </c>
      <c r="AC110" s="1587"/>
      <c r="AD110" s="1587"/>
      <c r="AE110" s="1586">
        <f t="shared" si="19"/>
        <v>0</v>
      </c>
      <c r="AF110" s="1587"/>
      <c r="AG110" s="1587"/>
      <c r="AH110" s="1586">
        <f t="shared" si="20"/>
        <v>0</v>
      </c>
      <c r="AI110" s="2625">
        <f t="shared" si="21"/>
        <v>0</v>
      </c>
      <c r="AJ110" s="1598"/>
      <c r="AK110" s="1598"/>
      <c r="AL110" s="1598"/>
    </row>
    <row r="111" spans="1:53" s="1599" customFormat="1" ht="15" customHeight="1" x14ac:dyDescent="0.25">
      <c r="A111" s="1585"/>
      <c r="B111" s="1586"/>
      <c r="C111" s="1606" t="s">
        <v>795</v>
      </c>
      <c r="D111" s="1542"/>
      <c r="E111" s="1542"/>
      <c r="F111" s="1542"/>
      <c r="G111" s="1542" t="s">
        <v>796</v>
      </c>
      <c r="H111" s="1542"/>
      <c r="I111" s="1542"/>
      <c r="J111" s="1603"/>
      <c r="K111" s="1603"/>
      <c r="L111" s="1586">
        <f t="shared" si="25"/>
        <v>0</v>
      </c>
      <c r="M111" s="1587"/>
      <c r="N111" s="1587"/>
      <c r="O111" s="1586">
        <f t="shared" si="13"/>
        <v>0</v>
      </c>
      <c r="P111" s="1587"/>
      <c r="Q111" s="1587"/>
      <c r="R111" s="1586">
        <f t="shared" si="14"/>
        <v>0</v>
      </c>
      <c r="S111" s="1587"/>
      <c r="T111" s="1587"/>
      <c r="U111" s="1586">
        <f t="shared" si="15"/>
        <v>0</v>
      </c>
      <c r="V111" s="2625">
        <f t="shared" si="16"/>
        <v>0</v>
      </c>
      <c r="W111" s="1587"/>
      <c r="X111" s="1587"/>
      <c r="Y111" s="1586">
        <f t="shared" si="17"/>
        <v>0</v>
      </c>
      <c r="Z111" s="1587"/>
      <c r="AA111" s="1587"/>
      <c r="AB111" s="1586">
        <f t="shared" si="18"/>
        <v>0</v>
      </c>
      <c r="AC111" s="1587"/>
      <c r="AD111" s="1587"/>
      <c r="AE111" s="1586">
        <f t="shared" si="19"/>
        <v>0</v>
      </c>
      <c r="AF111" s="1587"/>
      <c r="AG111" s="1587"/>
      <c r="AH111" s="1586">
        <f t="shared" si="20"/>
        <v>0</v>
      </c>
      <c r="AI111" s="2625">
        <f t="shared" si="21"/>
        <v>0</v>
      </c>
      <c r="AJ111" s="1598"/>
      <c r="AK111" s="1598"/>
      <c r="AL111" s="1598"/>
    </row>
    <row r="112" spans="1:53" s="1599" customFormat="1" ht="15" customHeight="1" x14ac:dyDescent="0.25">
      <c r="A112" s="1585"/>
      <c r="B112" s="1586"/>
      <c r="C112" s="1606" t="s">
        <v>428</v>
      </c>
      <c r="D112" s="1542"/>
      <c r="E112" s="1542"/>
      <c r="F112" s="1542"/>
      <c r="G112" s="1542" t="s">
        <v>1275</v>
      </c>
      <c r="H112" s="1542"/>
      <c r="I112" s="1542"/>
      <c r="J112" s="1603"/>
      <c r="K112" s="1603"/>
      <c r="L112" s="1586">
        <f t="shared" si="25"/>
        <v>0</v>
      </c>
      <c r="M112" s="1587"/>
      <c r="N112" s="1587"/>
      <c r="O112" s="1586">
        <f t="shared" si="13"/>
        <v>0</v>
      </c>
      <c r="P112" s="1587"/>
      <c r="Q112" s="1587"/>
      <c r="R112" s="1586">
        <f t="shared" si="14"/>
        <v>0</v>
      </c>
      <c r="S112" s="1587"/>
      <c r="T112" s="1587"/>
      <c r="U112" s="1586">
        <f t="shared" si="15"/>
        <v>0</v>
      </c>
      <c r="V112" s="2625">
        <f t="shared" si="16"/>
        <v>0</v>
      </c>
      <c r="W112" s="1587"/>
      <c r="X112" s="1587"/>
      <c r="Y112" s="1586">
        <f t="shared" si="17"/>
        <v>0</v>
      </c>
      <c r="Z112" s="1587"/>
      <c r="AA112" s="1587"/>
      <c r="AB112" s="1586">
        <f t="shared" si="18"/>
        <v>0</v>
      </c>
      <c r="AC112" s="1587"/>
      <c r="AD112" s="1587"/>
      <c r="AE112" s="1586">
        <f t="shared" si="19"/>
        <v>0</v>
      </c>
      <c r="AF112" s="1587"/>
      <c r="AG112" s="1587"/>
      <c r="AH112" s="1586">
        <f t="shared" si="20"/>
        <v>0</v>
      </c>
      <c r="AI112" s="2625">
        <f t="shared" si="21"/>
        <v>0</v>
      </c>
      <c r="AJ112" s="1598"/>
      <c r="AK112" s="1598"/>
      <c r="AL112" s="1598"/>
    </row>
    <row r="113" spans="1:53" s="1599" customFormat="1" ht="15" customHeight="1" x14ac:dyDescent="0.25">
      <c r="A113" s="1585"/>
      <c r="B113" s="1586"/>
      <c r="C113" s="1606" t="s">
        <v>428</v>
      </c>
      <c r="D113" s="1542"/>
      <c r="E113" s="1542"/>
      <c r="F113" s="1542"/>
      <c r="G113" s="1542" t="s">
        <v>797</v>
      </c>
      <c r="H113" s="1542"/>
      <c r="I113" s="1542"/>
      <c r="J113" s="1603"/>
      <c r="K113" s="1603"/>
      <c r="L113" s="1586">
        <f t="shared" si="25"/>
        <v>0</v>
      </c>
      <c r="M113" s="1587"/>
      <c r="N113" s="1587"/>
      <c r="O113" s="1586">
        <f t="shared" si="13"/>
        <v>0</v>
      </c>
      <c r="P113" s="1587"/>
      <c r="Q113" s="1587"/>
      <c r="R113" s="1586">
        <f t="shared" si="14"/>
        <v>0</v>
      </c>
      <c r="S113" s="1587"/>
      <c r="T113" s="1587"/>
      <c r="U113" s="1586">
        <f t="shared" si="15"/>
        <v>0</v>
      </c>
      <c r="V113" s="2625">
        <f t="shared" si="16"/>
        <v>0</v>
      </c>
      <c r="W113" s="1587"/>
      <c r="X113" s="1587"/>
      <c r="Y113" s="1586">
        <f t="shared" si="17"/>
        <v>0</v>
      </c>
      <c r="Z113" s="1587"/>
      <c r="AA113" s="1587"/>
      <c r="AB113" s="1586">
        <f t="shared" si="18"/>
        <v>0</v>
      </c>
      <c r="AC113" s="1587"/>
      <c r="AD113" s="1587"/>
      <c r="AE113" s="1586">
        <f t="shared" si="19"/>
        <v>0</v>
      </c>
      <c r="AF113" s="1587"/>
      <c r="AG113" s="1587"/>
      <c r="AH113" s="1586">
        <f t="shared" si="20"/>
        <v>0</v>
      </c>
      <c r="AI113" s="2625">
        <f t="shared" si="21"/>
        <v>0</v>
      </c>
      <c r="AJ113" s="1598"/>
      <c r="AK113" s="1598"/>
      <c r="AL113" s="1598"/>
    </row>
    <row r="114" spans="1:53" s="1599" customFormat="1" ht="15" customHeight="1" x14ac:dyDescent="0.25">
      <c r="A114" s="1585"/>
      <c r="B114" s="1586"/>
      <c r="C114" s="1606" t="s">
        <v>428</v>
      </c>
      <c r="D114" s="1542"/>
      <c r="E114" s="1542"/>
      <c r="F114" s="1542"/>
      <c r="G114" s="1542" t="s">
        <v>798</v>
      </c>
      <c r="H114" s="1542"/>
      <c r="I114" s="1542"/>
      <c r="J114" s="1603"/>
      <c r="K114" s="1603"/>
      <c r="L114" s="1586">
        <f t="shared" si="25"/>
        <v>0</v>
      </c>
      <c r="M114" s="1587"/>
      <c r="N114" s="1587"/>
      <c r="O114" s="1586">
        <f t="shared" si="13"/>
        <v>0</v>
      </c>
      <c r="P114" s="1587"/>
      <c r="Q114" s="1587"/>
      <c r="R114" s="1586">
        <f t="shared" si="14"/>
        <v>0</v>
      </c>
      <c r="S114" s="1587"/>
      <c r="T114" s="1587"/>
      <c r="U114" s="1586">
        <f t="shared" si="15"/>
        <v>0</v>
      </c>
      <c r="V114" s="2625">
        <f t="shared" si="16"/>
        <v>0</v>
      </c>
      <c r="W114" s="1587"/>
      <c r="X114" s="1587"/>
      <c r="Y114" s="1586">
        <f t="shared" si="17"/>
        <v>0</v>
      </c>
      <c r="Z114" s="1587"/>
      <c r="AA114" s="1587"/>
      <c r="AB114" s="1586">
        <f t="shared" si="18"/>
        <v>0</v>
      </c>
      <c r="AC114" s="1587"/>
      <c r="AD114" s="1587"/>
      <c r="AE114" s="1586">
        <f t="shared" si="19"/>
        <v>0</v>
      </c>
      <c r="AF114" s="1587"/>
      <c r="AG114" s="1587"/>
      <c r="AH114" s="1586">
        <f t="shared" si="20"/>
        <v>0</v>
      </c>
      <c r="AI114" s="2625">
        <f t="shared" si="21"/>
        <v>0</v>
      </c>
      <c r="AJ114" s="1598"/>
      <c r="AK114" s="1598"/>
      <c r="AL114" s="1598"/>
    </row>
    <row r="115" spans="1:53" s="1599" customFormat="1" ht="15" customHeight="1" x14ac:dyDescent="0.25">
      <c r="A115" s="1585"/>
      <c r="B115" s="1586"/>
      <c r="C115" s="1606" t="s">
        <v>428</v>
      </c>
      <c r="D115" s="1542"/>
      <c r="E115" s="1542"/>
      <c r="F115" s="1542"/>
      <c r="G115" s="1542" t="s">
        <v>799</v>
      </c>
      <c r="H115" s="1542"/>
      <c r="I115" s="1542"/>
      <c r="J115" s="1603"/>
      <c r="K115" s="1603"/>
      <c r="L115" s="1586">
        <f t="shared" si="25"/>
        <v>0</v>
      </c>
      <c r="M115" s="1587"/>
      <c r="N115" s="1587"/>
      <c r="O115" s="1586">
        <f t="shared" si="13"/>
        <v>0</v>
      </c>
      <c r="P115" s="1587"/>
      <c r="Q115" s="1587"/>
      <c r="R115" s="1586">
        <f t="shared" si="14"/>
        <v>0</v>
      </c>
      <c r="S115" s="1587"/>
      <c r="T115" s="1587"/>
      <c r="U115" s="1586">
        <f t="shared" si="15"/>
        <v>0</v>
      </c>
      <c r="V115" s="2625">
        <f t="shared" si="16"/>
        <v>0</v>
      </c>
      <c r="W115" s="1587"/>
      <c r="X115" s="1587"/>
      <c r="Y115" s="1586">
        <f t="shared" si="17"/>
        <v>0</v>
      </c>
      <c r="Z115" s="1587"/>
      <c r="AA115" s="1587"/>
      <c r="AB115" s="1586">
        <f t="shared" si="18"/>
        <v>0</v>
      </c>
      <c r="AC115" s="1587"/>
      <c r="AD115" s="1587"/>
      <c r="AE115" s="1586">
        <f t="shared" si="19"/>
        <v>0</v>
      </c>
      <c r="AF115" s="1587"/>
      <c r="AG115" s="1587"/>
      <c r="AH115" s="1586">
        <f t="shared" si="20"/>
        <v>0</v>
      </c>
      <c r="AI115" s="2625">
        <f t="shared" si="21"/>
        <v>0</v>
      </c>
      <c r="AJ115" s="1598"/>
      <c r="AK115" s="1598"/>
      <c r="AL115" s="1598"/>
    </row>
    <row r="116" spans="1:53" ht="15" x14ac:dyDescent="0.25">
      <c r="A116" s="1585"/>
      <c r="B116" s="1586"/>
      <c r="C116" s="1587"/>
      <c r="D116" s="1585"/>
      <c r="E116" s="1540"/>
      <c r="F116" s="1540"/>
      <c r="G116" s="1601"/>
      <c r="H116" s="1601"/>
      <c r="I116" s="1601"/>
      <c r="J116" s="1603"/>
      <c r="K116" s="1603"/>
      <c r="L116" s="1586"/>
      <c r="M116" s="1587"/>
      <c r="N116" s="1587"/>
      <c r="O116" s="1586"/>
      <c r="P116" s="1587"/>
      <c r="Q116" s="1587"/>
      <c r="R116" s="1586"/>
      <c r="S116" s="1587"/>
      <c r="T116" s="1587"/>
      <c r="U116" s="1586"/>
      <c r="V116" s="2625"/>
      <c r="W116" s="1587"/>
      <c r="X116" s="1587"/>
      <c r="Y116" s="1586"/>
      <c r="Z116" s="1587"/>
      <c r="AA116" s="1587"/>
      <c r="AB116" s="1586"/>
      <c r="AC116" s="1587"/>
      <c r="AD116" s="1587"/>
      <c r="AE116" s="1586"/>
      <c r="AF116" s="1587"/>
      <c r="AG116" s="1587"/>
      <c r="AH116" s="1586"/>
      <c r="AI116" s="2625"/>
      <c r="AJ116" s="1536"/>
      <c r="AK116" s="1536"/>
      <c r="AL116" s="1536"/>
      <c r="AM116" s="1536"/>
      <c r="AN116" s="1536"/>
      <c r="AO116" s="1536"/>
      <c r="AP116" s="1536"/>
      <c r="AQ116" s="1536"/>
      <c r="AR116" s="1536"/>
      <c r="AS116" s="1536"/>
      <c r="AT116" s="1536"/>
      <c r="AU116" s="1536"/>
      <c r="AV116" s="1536"/>
      <c r="AW116" s="1536"/>
      <c r="AX116" s="1536"/>
      <c r="AY116" s="1536"/>
      <c r="AZ116" s="1536"/>
      <c r="BA116" s="1536"/>
    </row>
    <row r="117" spans="1:53" s="1656" customFormat="1" ht="15" x14ac:dyDescent="0.25">
      <c r="A117" s="1585"/>
      <c r="B117" s="1586"/>
      <c r="C117" s="1587" t="s">
        <v>428</v>
      </c>
      <c r="D117" s="1585"/>
      <c r="E117" s="1540"/>
      <c r="F117" s="1540"/>
      <c r="G117" s="1540" t="s">
        <v>1271</v>
      </c>
      <c r="H117" s="1540"/>
      <c r="I117" s="1540"/>
      <c r="J117" s="1603"/>
      <c r="K117" s="1603"/>
      <c r="L117" s="1586">
        <f t="shared" si="25"/>
        <v>0</v>
      </c>
      <c r="M117" s="1587"/>
      <c r="N117" s="1587"/>
      <c r="O117" s="1586">
        <f t="shared" si="13"/>
        <v>0</v>
      </c>
      <c r="P117" s="1587"/>
      <c r="Q117" s="1587"/>
      <c r="R117" s="1586">
        <f t="shared" si="14"/>
        <v>0</v>
      </c>
      <c r="S117" s="1587"/>
      <c r="T117" s="1587"/>
      <c r="U117" s="1586">
        <f t="shared" si="15"/>
        <v>0</v>
      </c>
      <c r="V117" s="2625">
        <f t="shared" si="16"/>
        <v>0</v>
      </c>
      <c r="W117" s="1587"/>
      <c r="X117" s="1587"/>
      <c r="Y117" s="1586">
        <f t="shared" si="17"/>
        <v>0</v>
      </c>
      <c r="Z117" s="1587"/>
      <c r="AA117" s="1587"/>
      <c r="AB117" s="1586">
        <f t="shared" si="18"/>
        <v>0</v>
      </c>
      <c r="AC117" s="1587"/>
      <c r="AD117" s="1587"/>
      <c r="AE117" s="1586">
        <f t="shared" si="19"/>
        <v>0</v>
      </c>
      <c r="AF117" s="1587"/>
      <c r="AG117" s="1587"/>
      <c r="AH117" s="1586">
        <f t="shared" si="20"/>
        <v>0</v>
      </c>
      <c r="AI117" s="2625">
        <f t="shared" si="21"/>
        <v>0</v>
      </c>
    </row>
    <row r="118" spans="1:53" ht="15" x14ac:dyDescent="0.25">
      <c r="A118" s="1585"/>
      <c r="B118" s="1586"/>
      <c r="C118" s="1587"/>
      <c r="D118" s="1585"/>
      <c r="E118" s="1540"/>
      <c r="F118" s="1540"/>
      <c r="G118" s="1601"/>
      <c r="H118" s="1601"/>
      <c r="I118" s="1601"/>
      <c r="J118" s="1603"/>
      <c r="K118" s="1603"/>
      <c r="L118" s="1586"/>
      <c r="M118" s="1603"/>
      <c r="N118" s="1603"/>
      <c r="O118" s="1586"/>
      <c r="P118" s="1603"/>
      <c r="Q118" s="1603"/>
      <c r="R118" s="1586"/>
      <c r="S118" s="1603"/>
      <c r="T118" s="1603"/>
      <c r="U118" s="1586"/>
      <c r="V118" s="2625"/>
      <c r="W118" s="1603"/>
      <c r="X118" s="1603"/>
      <c r="Y118" s="1586"/>
      <c r="Z118" s="1603"/>
      <c r="AA118" s="1603"/>
      <c r="AB118" s="1586"/>
      <c r="AC118" s="1603"/>
      <c r="AD118" s="1603"/>
      <c r="AE118" s="1586"/>
      <c r="AF118" s="1603"/>
      <c r="AG118" s="1603"/>
      <c r="AH118" s="1586"/>
      <c r="AI118" s="2625"/>
      <c r="AJ118" s="1536"/>
      <c r="AK118" s="1536"/>
      <c r="AL118" s="1536"/>
      <c r="AM118" s="1536"/>
      <c r="AN118" s="1536"/>
      <c r="AO118" s="1536"/>
      <c r="AP118" s="1536"/>
      <c r="AQ118" s="1536"/>
      <c r="AR118" s="1536"/>
      <c r="AS118" s="1536"/>
      <c r="AT118" s="1536"/>
      <c r="AU118" s="1536"/>
      <c r="AV118" s="1536"/>
      <c r="AW118" s="1536"/>
      <c r="AX118" s="1536"/>
      <c r="AY118" s="1536"/>
      <c r="AZ118" s="1536"/>
      <c r="BA118" s="1536"/>
    </row>
    <row r="119" spans="1:53" s="1656" customFormat="1" ht="15" x14ac:dyDescent="0.25">
      <c r="A119" s="1585"/>
      <c r="B119" s="1586"/>
      <c r="C119" s="1587"/>
      <c r="D119" s="1585"/>
      <c r="E119" s="1540" t="s">
        <v>717</v>
      </c>
      <c r="F119" s="1540" t="s">
        <v>483</v>
      </c>
      <c r="G119" s="1540"/>
      <c r="H119" s="1540"/>
      <c r="I119" s="1540"/>
      <c r="J119" s="1587">
        <f>J121+J122</f>
        <v>0</v>
      </c>
      <c r="K119" s="1587">
        <f>K121+K122</f>
        <v>0</v>
      </c>
      <c r="L119" s="1586">
        <f>J119+K119</f>
        <v>0</v>
      </c>
      <c r="M119" s="1587">
        <f>M121+M122</f>
        <v>0</v>
      </c>
      <c r="N119" s="1587">
        <f>N121+N122</f>
        <v>0</v>
      </c>
      <c r="O119" s="1586">
        <f t="shared" si="13"/>
        <v>0</v>
      </c>
      <c r="P119" s="1587">
        <f>P121+P122</f>
        <v>0</v>
      </c>
      <c r="Q119" s="1587">
        <f>Q121+Q122</f>
        <v>0</v>
      </c>
      <c r="R119" s="1586">
        <f t="shared" si="14"/>
        <v>0</v>
      </c>
      <c r="S119" s="1587">
        <f>S121+S122</f>
        <v>0</v>
      </c>
      <c r="T119" s="1587">
        <f>T121+T122</f>
        <v>0</v>
      </c>
      <c r="U119" s="1586">
        <f t="shared" si="15"/>
        <v>0</v>
      </c>
      <c r="V119" s="2625">
        <f t="shared" si="16"/>
        <v>0</v>
      </c>
      <c r="W119" s="1587">
        <f>W121+W122</f>
        <v>0</v>
      </c>
      <c r="X119" s="1587">
        <f>X121+X122</f>
        <v>0</v>
      </c>
      <c r="Y119" s="1586">
        <f t="shared" si="17"/>
        <v>0</v>
      </c>
      <c r="Z119" s="1587">
        <f>Z121+Z122</f>
        <v>0</v>
      </c>
      <c r="AA119" s="1587">
        <f>AA121+AA122</f>
        <v>0</v>
      </c>
      <c r="AB119" s="1586">
        <f t="shared" si="18"/>
        <v>0</v>
      </c>
      <c r="AC119" s="1587">
        <f>AC121+AC122</f>
        <v>0</v>
      </c>
      <c r="AD119" s="1587">
        <f>AD121+AD122</f>
        <v>0</v>
      </c>
      <c r="AE119" s="1586">
        <f t="shared" si="19"/>
        <v>0</v>
      </c>
      <c r="AF119" s="1587">
        <f>AF121+AF122</f>
        <v>0</v>
      </c>
      <c r="AG119" s="1587">
        <f>AG121+AG122</f>
        <v>0</v>
      </c>
      <c r="AH119" s="1586">
        <f t="shared" si="20"/>
        <v>0</v>
      </c>
      <c r="AI119" s="2625">
        <f t="shared" si="21"/>
        <v>0</v>
      </c>
    </row>
    <row r="120" spans="1:53" ht="15" x14ac:dyDescent="0.25">
      <c r="A120" s="1585"/>
      <c r="B120" s="1586"/>
      <c r="C120" s="1587"/>
      <c r="D120" s="1585"/>
      <c r="E120" s="1540"/>
      <c r="F120" s="1540"/>
      <c r="G120" s="1540"/>
      <c r="H120" s="1540"/>
      <c r="I120" s="1540"/>
      <c r="J120" s="1603"/>
      <c r="K120" s="1603"/>
      <c r="L120" s="1586"/>
      <c r="M120" s="1587"/>
      <c r="N120" s="1587"/>
      <c r="O120" s="1586"/>
      <c r="P120" s="1587"/>
      <c r="Q120" s="1587"/>
      <c r="R120" s="1586"/>
      <c r="S120" s="1587"/>
      <c r="T120" s="1587"/>
      <c r="U120" s="1586"/>
      <c r="V120" s="2625"/>
      <c r="W120" s="1587"/>
      <c r="X120" s="1587"/>
      <c r="Y120" s="1586"/>
      <c r="Z120" s="1587"/>
      <c r="AA120" s="1587"/>
      <c r="AB120" s="1586"/>
      <c r="AC120" s="1587"/>
      <c r="AD120" s="1587"/>
      <c r="AE120" s="1586"/>
      <c r="AF120" s="1587"/>
      <c r="AG120" s="1587"/>
      <c r="AH120" s="1586"/>
      <c r="AI120" s="2625"/>
      <c r="AJ120" s="1536"/>
      <c r="AK120" s="1536"/>
      <c r="AL120" s="1536"/>
      <c r="AM120" s="1536"/>
      <c r="AN120" s="1536"/>
      <c r="AO120" s="1536"/>
      <c r="AP120" s="1536"/>
      <c r="AQ120" s="1536"/>
      <c r="AR120" s="1536"/>
      <c r="AS120" s="1536"/>
      <c r="AT120" s="1536"/>
      <c r="AU120" s="1536"/>
      <c r="AV120" s="1536"/>
      <c r="AW120" s="1536"/>
      <c r="AX120" s="1536"/>
      <c r="AY120" s="1536"/>
      <c r="AZ120" s="1536"/>
      <c r="BA120" s="1536"/>
    </row>
    <row r="121" spans="1:53" ht="15" x14ac:dyDescent="0.25">
      <c r="A121" s="1607"/>
      <c r="B121" s="1602"/>
      <c r="C121" s="1587" t="s">
        <v>428</v>
      </c>
      <c r="D121" s="1607"/>
      <c r="E121" s="1601"/>
      <c r="F121" s="1601"/>
      <c r="G121" s="1601" t="s">
        <v>1471</v>
      </c>
      <c r="H121" s="1601"/>
      <c r="I121" s="1601"/>
      <c r="J121" s="1603"/>
      <c r="K121" s="1603"/>
      <c r="L121" s="1602">
        <f>J121+K121</f>
        <v>0</v>
      </c>
      <c r="M121" s="1603"/>
      <c r="N121" s="1603"/>
      <c r="O121" s="1602">
        <f t="shared" si="13"/>
        <v>0</v>
      </c>
      <c r="P121" s="1603"/>
      <c r="Q121" s="1603"/>
      <c r="R121" s="1602">
        <f t="shared" si="14"/>
        <v>0</v>
      </c>
      <c r="S121" s="1603"/>
      <c r="T121" s="1603"/>
      <c r="U121" s="1602">
        <f t="shared" si="15"/>
        <v>0</v>
      </c>
      <c r="V121" s="2626">
        <f t="shared" si="16"/>
        <v>0</v>
      </c>
      <c r="W121" s="1603"/>
      <c r="X121" s="1603"/>
      <c r="Y121" s="1602">
        <f t="shared" si="17"/>
        <v>0</v>
      </c>
      <c r="Z121" s="1603"/>
      <c r="AA121" s="1603"/>
      <c r="AB121" s="1602">
        <f t="shared" si="18"/>
        <v>0</v>
      </c>
      <c r="AC121" s="1603"/>
      <c r="AD121" s="1603"/>
      <c r="AE121" s="1602">
        <f t="shared" si="19"/>
        <v>0</v>
      </c>
      <c r="AF121" s="1603"/>
      <c r="AG121" s="1603"/>
      <c r="AH121" s="1602">
        <f t="shared" si="20"/>
        <v>0</v>
      </c>
      <c r="AI121" s="2626">
        <f t="shared" si="21"/>
        <v>0</v>
      </c>
      <c r="AJ121" s="1536"/>
      <c r="AK121" s="1536"/>
      <c r="AL121" s="1536"/>
      <c r="AM121" s="1536"/>
      <c r="AN121" s="1536"/>
      <c r="AO121" s="1536"/>
      <c r="AP121" s="1536"/>
      <c r="AQ121" s="1536"/>
      <c r="AR121" s="1536"/>
      <c r="AS121" s="1536"/>
      <c r="AT121" s="1536"/>
      <c r="AU121" s="1536"/>
      <c r="AV121" s="1536"/>
      <c r="AW121" s="1536"/>
      <c r="AX121" s="1536"/>
      <c r="AY121" s="1536"/>
      <c r="AZ121" s="1536"/>
      <c r="BA121" s="1536"/>
    </row>
    <row r="122" spans="1:53" ht="15" x14ac:dyDescent="0.25">
      <c r="A122" s="1607"/>
      <c r="B122" s="1602"/>
      <c r="C122" s="1587" t="s">
        <v>428</v>
      </c>
      <c r="D122" s="1607"/>
      <c r="E122" s="1601"/>
      <c r="F122" s="1601"/>
      <c r="G122" s="1601" t="s">
        <v>1271</v>
      </c>
      <c r="H122" s="1601"/>
      <c r="I122" s="1601"/>
      <c r="J122" s="1603"/>
      <c r="K122" s="1603"/>
      <c r="L122" s="1602">
        <f>J122+K122</f>
        <v>0</v>
      </c>
      <c r="M122" s="1603"/>
      <c r="N122" s="1603"/>
      <c r="O122" s="1602">
        <f t="shared" si="13"/>
        <v>0</v>
      </c>
      <c r="P122" s="1603"/>
      <c r="Q122" s="1603"/>
      <c r="R122" s="1602">
        <f t="shared" si="14"/>
        <v>0</v>
      </c>
      <c r="S122" s="1603"/>
      <c r="T122" s="1603"/>
      <c r="U122" s="1602">
        <f t="shared" si="15"/>
        <v>0</v>
      </c>
      <c r="V122" s="2626">
        <f t="shared" si="16"/>
        <v>0</v>
      </c>
      <c r="W122" s="1603"/>
      <c r="X122" s="1603"/>
      <c r="Y122" s="1602">
        <f t="shared" si="17"/>
        <v>0</v>
      </c>
      <c r="Z122" s="1603"/>
      <c r="AA122" s="1603"/>
      <c r="AB122" s="1602">
        <f t="shared" si="18"/>
        <v>0</v>
      </c>
      <c r="AC122" s="1603"/>
      <c r="AD122" s="1603"/>
      <c r="AE122" s="1602">
        <f t="shared" si="19"/>
        <v>0</v>
      </c>
      <c r="AF122" s="1603"/>
      <c r="AG122" s="1603"/>
      <c r="AH122" s="1602">
        <f t="shared" si="20"/>
        <v>0</v>
      </c>
      <c r="AI122" s="2626">
        <f t="shared" si="21"/>
        <v>0</v>
      </c>
      <c r="AJ122" s="1536"/>
      <c r="AK122" s="1536"/>
      <c r="AL122" s="1536"/>
      <c r="AM122" s="1536"/>
      <c r="AN122" s="1536"/>
      <c r="AO122" s="1536"/>
      <c r="AP122" s="1536"/>
      <c r="AQ122" s="1536"/>
      <c r="AR122" s="1536"/>
      <c r="AS122" s="1536"/>
      <c r="AT122" s="1536"/>
      <c r="AU122" s="1536"/>
      <c r="AV122" s="1536"/>
      <c r="AW122" s="1536"/>
      <c r="AX122" s="1536"/>
      <c r="AY122" s="1536"/>
      <c r="AZ122" s="1536"/>
      <c r="BA122" s="1536"/>
    </row>
    <row r="123" spans="1:53" ht="15" x14ac:dyDescent="0.25">
      <c r="A123" s="1585"/>
      <c r="B123" s="1586"/>
      <c r="C123" s="1587"/>
      <c r="D123" s="1585"/>
      <c r="E123" s="1540"/>
      <c r="F123" s="1540"/>
      <c r="G123" s="1540"/>
      <c r="H123" s="1601"/>
      <c r="I123" s="1601"/>
      <c r="J123" s="1603"/>
      <c r="K123" s="1603"/>
      <c r="L123" s="1602"/>
      <c r="M123" s="1603"/>
      <c r="N123" s="1603"/>
      <c r="O123" s="1586"/>
      <c r="P123" s="1603"/>
      <c r="Q123" s="1603"/>
      <c r="R123" s="1586"/>
      <c r="S123" s="1603"/>
      <c r="T123" s="1603"/>
      <c r="U123" s="1586"/>
      <c r="V123" s="2625"/>
      <c r="W123" s="1603"/>
      <c r="X123" s="1603"/>
      <c r="Y123" s="1586"/>
      <c r="Z123" s="1603"/>
      <c r="AA123" s="1603"/>
      <c r="AB123" s="1586"/>
      <c r="AC123" s="1603"/>
      <c r="AD123" s="1603"/>
      <c r="AE123" s="1586"/>
      <c r="AF123" s="1603"/>
      <c r="AG123" s="1603"/>
      <c r="AH123" s="1586"/>
      <c r="AI123" s="2625"/>
      <c r="AJ123" s="1536"/>
      <c r="AK123" s="1536"/>
      <c r="AL123" s="1536"/>
      <c r="AM123" s="1536"/>
      <c r="AN123" s="1536"/>
      <c r="AO123" s="1536"/>
      <c r="AP123" s="1536"/>
      <c r="AQ123" s="1536"/>
      <c r="AR123" s="1536"/>
      <c r="AS123" s="1536"/>
      <c r="AT123" s="1536"/>
      <c r="AU123" s="1536"/>
      <c r="AV123" s="1536"/>
      <c r="AW123" s="1536"/>
      <c r="AX123" s="1536"/>
      <c r="AY123" s="1536"/>
      <c r="AZ123" s="1536"/>
      <c r="BA123" s="1536"/>
    </row>
    <row r="124" spans="1:53" s="1656" customFormat="1" ht="15" x14ac:dyDescent="0.25">
      <c r="A124" s="1585"/>
      <c r="B124" s="1586"/>
      <c r="C124" s="1587"/>
      <c r="D124" s="1585"/>
      <c r="E124" s="1540" t="s">
        <v>718</v>
      </c>
      <c r="F124" s="1540" t="s">
        <v>484</v>
      </c>
      <c r="G124" s="1540"/>
      <c r="H124" s="1540"/>
      <c r="I124" s="1540"/>
      <c r="J124" s="1587">
        <f>J126+J128+J134</f>
        <v>0</v>
      </c>
      <c r="K124" s="1587">
        <f>K126+K128+K134</f>
        <v>0</v>
      </c>
      <c r="L124" s="1586">
        <f>J124+K124</f>
        <v>0</v>
      </c>
      <c r="M124" s="1587">
        <f>M126+M128+M134</f>
        <v>0</v>
      </c>
      <c r="N124" s="1587">
        <f>N126+N128+N134</f>
        <v>0</v>
      </c>
      <c r="O124" s="1586">
        <f t="shared" si="13"/>
        <v>0</v>
      </c>
      <c r="P124" s="1587">
        <f>P126+P128+P134</f>
        <v>0</v>
      </c>
      <c r="Q124" s="1587">
        <f>Q126+Q128+Q134</f>
        <v>0</v>
      </c>
      <c r="R124" s="1586">
        <f t="shared" si="14"/>
        <v>0</v>
      </c>
      <c r="S124" s="1587">
        <f>S126+S128+S134</f>
        <v>0</v>
      </c>
      <c r="T124" s="1587">
        <f>T126+T128+T134</f>
        <v>0</v>
      </c>
      <c r="U124" s="1586">
        <f t="shared" si="15"/>
        <v>0</v>
      </c>
      <c r="V124" s="2625">
        <f t="shared" si="16"/>
        <v>0</v>
      </c>
      <c r="W124" s="1587">
        <f>W126+W128+W134</f>
        <v>0</v>
      </c>
      <c r="X124" s="1587">
        <f>X126+X128+X134</f>
        <v>0</v>
      </c>
      <c r="Y124" s="1586">
        <f t="shared" si="17"/>
        <v>0</v>
      </c>
      <c r="Z124" s="1587">
        <f>Z126+Z128+Z134</f>
        <v>0</v>
      </c>
      <c r="AA124" s="1587">
        <f>AA126+AA128+AA134</f>
        <v>0</v>
      </c>
      <c r="AB124" s="1586">
        <f t="shared" si="18"/>
        <v>0</v>
      </c>
      <c r="AC124" s="1587">
        <f>AC126+AC128+AC134</f>
        <v>0</v>
      </c>
      <c r="AD124" s="1587">
        <f>AD126+AD128+AD134</f>
        <v>0</v>
      </c>
      <c r="AE124" s="1586">
        <f t="shared" si="19"/>
        <v>0</v>
      </c>
      <c r="AF124" s="1587">
        <f>AF126+AF128+AF134</f>
        <v>0</v>
      </c>
      <c r="AG124" s="1587">
        <f>AG126+AG128+AG134</f>
        <v>0</v>
      </c>
      <c r="AH124" s="1586">
        <f t="shared" si="20"/>
        <v>0</v>
      </c>
      <c r="AI124" s="2625">
        <f t="shared" si="21"/>
        <v>0</v>
      </c>
    </row>
    <row r="125" spans="1:53" ht="15" x14ac:dyDescent="0.25">
      <c r="A125" s="1585"/>
      <c r="B125" s="1586"/>
      <c r="C125" s="1587"/>
      <c r="D125" s="1585"/>
      <c r="E125" s="1540"/>
      <c r="F125" s="1540"/>
      <c r="G125" s="1540"/>
      <c r="H125" s="1601"/>
      <c r="I125" s="1601"/>
      <c r="J125" s="1603"/>
      <c r="K125" s="1603"/>
      <c r="L125" s="1602"/>
      <c r="M125" s="1603"/>
      <c r="N125" s="1603"/>
      <c r="O125" s="1586"/>
      <c r="P125" s="1603"/>
      <c r="Q125" s="1603"/>
      <c r="R125" s="1586"/>
      <c r="S125" s="1603"/>
      <c r="T125" s="1603"/>
      <c r="U125" s="1586"/>
      <c r="V125" s="2625"/>
      <c r="W125" s="1603"/>
      <c r="X125" s="1603"/>
      <c r="Y125" s="1586"/>
      <c r="Z125" s="1603"/>
      <c r="AA125" s="1603"/>
      <c r="AB125" s="1586"/>
      <c r="AC125" s="1603"/>
      <c r="AD125" s="1603"/>
      <c r="AE125" s="1586"/>
      <c r="AF125" s="1603"/>
      <c r="AG125" s="1603"/>
      <c r="AH125" s="1586"/>
      <c r="AI125" s="2625"/>
      <c r="AJ125" s="1536"/>
      <c r="AK125" s="1536"/>
      <c r="AL125" s="1536"/>
      <c r="AM125" s="1536"/>
      <c r="AN125" s="1536"/>
      <c r="AO125" s="1536"/>
      <c r="AP125" s="1536"/>
      <c r="AQ125" s="1536"/>
      <c r="AR125" s="1536"/>
      <c r="AS125" s="1536"/>
      <c r="AT125" s="1536"/>
      <c r="AU125" s="1536"/>
      <c r="AV125" s="1536"/>
      <c r="AW125" s="1536"/>
      <c r="AX125" s="1536"/>
      <c r="AY125" s="1536"/>
      <c r="AZ125" s="1536"/>
      <c r="BA125" s="1536"/>
    </row>
    <row r="126" spans="1:53" s="1656" customFormat="1" ht="15" x14ac:dyDescent="0.25">
      <c r="A126" s="1585"/>
      <c r="B126" s="1586"/>
      <c r="C126" s="1587" t="s">
        <v>428</v>
      </c>
      <c r="D126" s="1585"/>
      <c r="E126" s="1540"/>
      <c r="F126" s="1540" t="s">
        <v>719</v>
      </c>
      <c r="G126" s="1540" t="s">
        <v>485</v>
      </c>
      <c r="H126" s="1540"/>
      <c r="I126" s="1540"/>
      <c r="J126" s="1587"/>
      <c r="K126" s="1587"/>
      <c r="L126" s="1586">
        <f>J126+K126</f>
        <v>0</v>
      </c>
      <c r="M126" s="1587"/>
      <c r="N126" s="1587"/>
      <c r="O126" s="1586">
        <f t="shared" si="13"/>
        <v>0</v>
      </c>
      <c r="P126" s="1587"/>
      <c r="Q126" s="1587"/>
      <c r="R126" s="1586">
        <f t="shared" si="14"/>
        <v>0</v>
      </c>
      <c r="S126" s="1587"/>
      <c r="T126" s="1587"/>
      <c r="U126" s="1586">
        <f t="shared" si="15"/>
        <v>0</v>
      </c>
      <c r="V126" s="2625">
        <f t="shared" si="16"/>
        <v>0</v>
      </c>
      <c r="W126" s="1587"/>
      <c r="X126" s="1587"/>
      <c r="Y126" s="1586">
        <f t="shared" si="17"/>
        <v>0</v>
      </c>
      <c r="Z126" s="1587"/>
      <c r="AA126" s="1587"/>
      <c r="AB126" s="1586">
        <f t="shared" si="18"/>
        <v>0</v>
      </c>
      <c r="AC126" s="1587"/>
      <c r="AD126" s="1587"/>
      <c r="AE126" s="1586">
        <f t="shared" si="19"/>
        <v>0</v>
      </c>
      <c r="AF126" s="1587"/>
      <c r="AG126" s="1587"/>
      <c r="AH126" s="1586">
        <f t="shared" si="20"/>
        <v>0</v>
      </c>
      <c r="AI126" s="2625">
        <f t="shared" si="21"/>
        <v>0</v>
      </c>
    </row>
    <row r="127" spans="1:53" ht="15" x14ac:dyDescent="0.25">
      <c r="A127" s="1585"/>
      <c r="B127" s="1586"/>
      <c r="C127" s="1587"/>
      <c r="D127" s="1585"/>
      <c r="E127" s="1540"/>
      <c r="F127" s="1540"/>
      <c r="G127" s="1540"/>
      <c r="H127" s="1601"/>
      <c r="I127" s="1601"/>
      <c r="J127" s="1603"/>
      <c r="K127" s="1603"/>
      <c r="L127" s="1602"/>
      <c r="M127" s="1603"/>
      <c r="N127" s="1603"/>
      <c r="O127" s="1586"/>
      <c r="P127" s="1603"/>
      <c r="Q127" s="1603"/>
      <c r="R127" s="1586"/>
      <c r="S127" s="1603"/>
      <c r="T127" s="1603"/>
      <c r="U127" s="1586"/>
      <c r="V127" s="2625"/>
      <c r="W127" s="1603"/>
      <c r="X127" s="1603"/>
      <c r="Y127" s="1586"/>
      <c r="Z127" s="1603"/>
      <c r="AA127" s="1603"/>
      <c r="AB127" s="1586"/>
      <c r="AC127" s="1603"/>
      <c r="AD127" s="1603"/>
      <c r="AE127" s="1586"/>
      <c r="AF127" s="1603"/>
      <c r="AG127" s="1603"/>
      <c r="AH127" s="1586"/>
      <c r="AI127" s="2625"/>
      <c r="AJ127" s="1536"/>
      <c r="AK127" s="1536"/>
      <c r="AL127" s="1536"/>
      <c r="AM127" s="1536"/>
      <c r="AN127" s="1536"/>
      <c r="AO127" s="1536"/>
      <c r="AP127" s="1536"/>
      <c r="AQ127" s="1536"/>
      <c r="AR127" s="1536"/>
      <c r="AS127" s="1536"/>
      <c r="AT127" s="1536"/>
      <c r="AU127" s="1536"/>
      <c r="AV127" s="1536"/>
      <c r="AW127" s="1536"/>
      <c r="AX127" s="1536"/>
      <c r="AY127" s="1536"/>
      <c r="AZ127" s="1536"/>
      <c r="BA127" s="1536"/>
    </row>
    <row r="128" spans="1:53" s="1656" customFormat="1" ht="15" x14ac:dyDescent="0.25">
      <c r="A128" s="1585"/>
      <c r="B128" s="1586"/>
      <c r="C128" s="1587"/>
      <c r="D128" s="1585"/>
      <c r="E128" s="1540"/>
      <c r="F128" s="1540" t="s">
        <v>720</v>
      </c>
      <c r="G128" s="1540" t="s">
        <v>486</v>
      </c>
      <c r="H128" s="1540"/>
      <c r="I128" s="1540"/>
      <c r="J128" s="1587">
        <f>J129+J130+J131+J132</f>
        <v>0</v>
      </c>
      <c r="K128" s="1587">
        <f>K129+K130+K131+K132</f>
        <v>0</v>
      </c>
      <c r="L128" s="1586">
        <f>J128+K128</f>
        <v>0</v>
      </c>
      <c r="M128" s="1587">
        <f>M129+M130+M131+M132</f>
        <v>0</v>
      </c>
      <c r="N128" s="1587">
        <f>N129+N130+N131+N132</f>
        <v>0</v>
      </c>
      <c r="O128" s="1586">
        <f t="shared" si="13"/>
        <v>0</v>
      </c>
      <c r="P128" s="1587">
        <f>P129+P130+P131+P132</f>
        <v>0</v>
      </c>
      <c r="Q128" s="1587">
        <f>Q129+Q130+Q131+Q132</f>
        <v>0</v>
      </c>
      <c r="R128" s="1586">
        <f t="shared" si="14"/>
        <v>0</v>
      </c>
      <c r="S128" s="1587">
        <f>S129+S130+S131+S132</f>
        <v>0</v>
      </c>
      <c r="T128" s="1587">
        <f>T129+T130+T131+T132</f>
        <v>0</v>
      </c>
      <c r="U128" s="1586">
        <f t="shared" si="15"/>
        <v>0</v>
      </c>
      <c r="V128" s="2625">
        <f t="shared" si="16"/>
        <v>0</v>
      </c>
      <c r="W128" s="1587">
        <f>W129+W130+W131+W132</f>
        <v>0</v>
      </c>
      <c r="X128" s="1587">
        <f>X129+X130+X131+X132</f>
        <v>0</v>
      </c>
      <c r="Y128" s="1586">
        <f t="shared" si="17"/>
        <v>0</v>
      </c>
      <c r="Z128" s="1587">
        <f>Z129+Z130+Z131+Z132</f>
        <v>0</v>
      </c>
      <c r="AA128" s="1587">
        <f>AA129+AA130+AA131+AA132</f>
        <v>0</v>
      </c>
      <c r="AB128" s="1586">
        <f t="shared" si="18"/>
        <v>0</v>
      </c>
      <c r="AC128" s="1587">
        <f>AC129+AC130+AC131+AC132</f>
        <v>0</v>
      </c>
      <c r="AD128" s="1587">
        <f>AD129+AD130+AD131+AD132</f>
        <v>0</v>
      </c>
      <c r="AE128" s="1586">
        <f t="shared" si="19"/>
        <v>0</v>
      </c>
      <c r="AF128" s="1587">
        <f>AF129+AF130+AF131+AF132</f>
        <v>0</v>
      </c>
      <c r="AG128" s="1587">
        <f>AG129+AG130+AG131+AG132</f>
        <v>0</v>
      </c>
      <c r="AH128" s="1586">
        <f t="shared" si="20"/>
        <v>0</v>
      </c>
      <c r="AI128" s="2625">
        <f t="shared" si="21"/>
        <v>0</v>
      </c>
    </row>
    <row r="129" spans="1:53" ht="15" x14ac:dyDescent="0.25">
      <c r="A129" s="1585"/>
      <c r="B129" s="1586"/>
      <c r="C129" s="1587" t="s">
        <v>428</v>
      </c>
      <c r="D129" s="1585"/>
      <c r="E129" s="1540"/>
      <c r="F129" s="1540"/>
      <c r="G129" s="1601" t="s">
        <v>487</v>
      </c>
      <c r="H129" s="1601"/>
      <c r="I129" s="1601"/>
      <c r="J129" s="1603"/>
      <c r="K129" s="1603"/>
      <c r="L129" s="1602">
        <f>J129+K129</f>
        <v>0</v>
      </c>
      <c r="M129" s="1603"/>
      <c r="N129" s="1603"/>
      <c r="O129" s="1602">
        <f t="shared" si="13"/>
        <v>0</v>
      </c>
      <c r="P129" s="1603"/>
      <c r="Q129" s="1603"/>
      <c r="R129" s="1602">
        <f t="shared" si="14"/>
        <v>0</v>
      </c>
      <c r="S129" s="1603"/>
      <c r="T129" s="1603"/>
      <c r="U129" s="1602">
        <f t="shared" si="15"/>
        <v>0</v>
      </c>
      <c r="V129" s="2626">
        <f t="shared" si="16"/>
        <v>0</v>
      </c>
      <c r="W129" s="1603"/>
      <c r="X129" s="1603"/>
      <c r="Y129" s="1602">
        <f t="shared" si="17"/>
        <v>0</v>
      </c>
      <c r="Z129" s="1603"/>
      <c r="AA129" s="1603"/>
      <c r="AB129" s="1602">
        <f t="shared" si="18"/>
        <v>0</v>
      </c>
      <c r="AC129" s="1603"/>
      <c r="AD129" s="1603"/>
      <c r="AE129" s="1602">
        <f t="shared" si="19"/>
        <v>0</v>
      </c>
      <c r="AF129" s="1603"/>
      <c r="AG129" s="1603"/>
      <c r="AH129" s="1602">
        <f t="shared" si="20"/>
        <v>0</v>
      </c>
      <c r="AI129" s="2626">
        <f t="shared" si="21"/>
        <v>0</v>
      </c>
      <c r="AJ129" s="1536"/>
      <c r="AK129" s="1536"/>
      <c r="AL129" s="1536"/>
      <c r="AM129" s="1536"/>
      <c r="AN129" s="1536"/>
      <c r="AO129" s="1536"/>
      <c r="AP129" s="1536"/>
      <c r="AQ129" s="1536"/>
      <c r="AR129" s="1536"/>
      <c r="AS129" s="1536"/>
      <c r="AT129" s="1536"/>
      <c r="AU129" s="1536"/>
      <c r="AV129" s="1536"/>
      <c r="AW129" s="1536"/>
      <c r="AX129" s="1536"/>
      <c r="AY129" s="1536"/>
      <c r="AZ129" s="1536"/>
      <c r="BA129" s="1536"/>
    </row>
    <row r="130" spans="1:53" ht="15" x14ac:dyDescent="0.25">
      <c r="A130" s="1585"/>
      <c r="B130" s="1586"/>
      <c r="C130" s="1587" t="s">
        <v>428</v>
      </c>
      <c r="D130" s="1585"/>
      <c r="E130" s="1540"/>
      <c r="F130" s="1540"/>
      <c r="G130" s="1601" t="s">
        <v>488</v>
      </c>
      <c r="H130" s="1601"/>
      <c r="I130" s="1601"/>
      <c r="J130" s="1603"/>
      <c r="K130" s="1603"/>
      <c r="L130" s="1602">
        <f>J130+K130</f>
        <v>0</v>
      </c>
      <c r="M130" s="1603"/>
      <c r="N130" s="1603"/>
      <c r="O130" s="1602">
        <f t="shared" si="13"/>
        <v>0</v>
      </c>
      <c r="P130" s="1603"/>
      <c r="Q130" s="1603"/>
      <c r="R130" s="1602">
        <f t="shared" si="14"/>
        <v>0</v>
      </c>
      <c r="S130" s="1603"/>
      <c r="T130" s="1603"/>
      <c r="U130" s="1602">
        <f t="shared" si="15"/>
        <v>0</v>
      </c>
      <c r="V130" s="2626">
        <f t="shared" si="16"/>
        <v>0</v>
      </c>
      <c r="W130" s="1603"/>
      <c r="X130" s="1603"/>
      <c r="Y130" s="1602">
        <f t="shared" si="17"/>
        <v>0</v>
      </c>
      <c r="Z130" s="1603"/>
      <c r="AA130" s="1603"/>
      <c r="AB130" s="1602">
        <f t="shared" si="18"/>
        <v>0</v>
      </c>
      <c r="AC130" s="1603"/>
      <c r="AD130" s="1603"/>
      <c r="AE130" s="1602">
        <f t="shared" si="19"/>
        <v>0</v>
      </c>
      <c r="AF130" s="1603"/>
      <c r="AG130" s="1603"/>
      <c r="AH130" s="1602">
        <f t="shared" si="20"/>
        <v>0</v>
      </c>
      <c r="AI130" s="2626">
        <f t="shared" si="21"/>
        <v>0</v>
      </c>
      <c r="AJ130" s="1536"/>
      <c r="AK130" s="1536"/>
      <c r="AL130" s="1536"/>
      <c r="AM130" s="1536"/>
      <c r="AN130" s="1536"/>
      <c r="AO130" s="1536"/>
      <c r="AP130" s="1536"/>
      <c r="AQ130" s="1536"/>
      <c r="AR130" s="1536"/>
      <c r="AS130" s="1536"/>
      <c r="AT130" s="1536"/>
      <c r="AU130" s="1536"/>
      <c r="AV130" s="1536"/>
      <c r="AW130" s="1536"/>
      <c r="AX130" s="1536"/>
      <c r="AY130" s="1536"/>
      <c r="AZ130" s="1536"/>
      <c r="BA130" s="1536"/>
    </row>
    <row r="131" spans="1:53" ht="15" x14ac:dyDescent="0.25">
      <c r="A131" s="1585"/>
      <c r="B131" s="1586"/>
      <c r="C131" s="1587" t="s">
        <v>428</v>
      </c>
      <c r="D131" s="1585"/>
      <c r="E131" s="1540"/>
      <c r="F131" s="1540"/>
      <c r="G131" s="1601" t="s">
        <v>489</v>
      </c>
      <c r="H131" s="1601"/>
      <c r="I131" s="1601"/>
      <c r="J131" s="1603"/>
      <c r="K131" s="1603"/>
      <c r="L131" s="1602">
        <f>J131+K131</f>
        <v>0</v>
      </c>
      <c r="M131" s="1603"/>
      <c r="N131" s="1603"/>
      <c r="O131" s="1602">
        <f t="shared" si="13"/>
        <v>0</v>
      </c>
      <c r="P131" s="1603"/>
      <c r="Q131" s="1603"/>
      <c r="R131" s="1602">
        <f t="shared" si="14"/>
        <v>0</v>
      </c>
      <c r="S131" s="1603"/>
      <c r="T131" s="1603"/>
      <c r="U131" s="1602">
        <f t="shared" si="15"/>
        <v>0</v>
      </c>
      <c r="V131" s="2626">
        <f t="shared" si="16"/>
        <v>0</v>
      </c>
      <c r="W131" s="1603"/>
      <c r="X131" s="1603"/>
      <c r="Y131" s="1602">
        <f t="shared" si="17"/>
        <v>0</v>
      </c>
      <c r="Z131" s="1603"/>
      <c r="AA131" s="1603"/>
      <c r="AB131" s="1602">
        <f t="shared" si="18"/>
        <v>0</v>
      </c>
      <c r="AC131" s="1603"/>
      <c r="AD131" s="1603"/>
      <c r="AE131" s="1602">
        <f t="shared" si="19"/>
        <v>0</v>
      </c>
      <c r="AF131" s="1603"/>
      <c r="AG131" s="1603"/>
      <c r="AH131" s="1602">
        <f t="shared" si="20"/>
        <v>0</v>
      </c>
      <c r="AI131" s="2626">
        <f t="shared" si="21"/>
        <v>0</v>
      </c>
      <c r="AJ131" s="1536"/>
      <c r="AK131" s="1536"/>
      <c r="AL131" s="1536"/>
      <c r="AM131" s="1536"/>
      <c r="AN131" s="1536"/>
      <c r="AO131" s="1536"/>
      <c r="AP131" s="1536"/>
      <c r="AQ131" s="1536"/>
      <c r="AR131" s="1536"/>
      <c r="AS131" s="1536"/>
      <c r="AT131" s="1536"/>
      <c r="AU131" s="1536"/>
      <c r="AV131" s="1536"/>
      <c r="AW131" s="1536"/>
      <c r="AX131" s="1536"/>
      <c r="AY131" s="1536"/>
      <c r="AZ131" s="1536"/>
      <c r="BA131" s="1536"/>
    </row>
    <row r="132" spans="1:53" ht="15" x14ac:dyDescent="0.25">
      <c r="A132" s="1585"/>
      <c r="B132" s="1586"/>
      <c r="C132" s="1587" t="s">
        <v>428</v>
      </c>
      <c r="D132" s="1585"/>
      <c r="E132" s="1540"/>
      <c r="F132" s="1540"/>
      <c r="G132" s="1601" t="s">
        <v>1273</v>
      </c>
      <c r="H132" s="1601"/>
      <c r="I132" s="1601"/>
      <c r="J132" s="1603"/>
      <c r="K132" s="1603"/>
      <c r="L132" s="1602">
        <f>J132+K132</f>
        <v>0</v>
      </c>
      <c r="M132" s="1603"/>
      <c r="N132" s="1603"/>
      <c r="O132" s="1602">
        <f t="shared" si="13"/>
        <v>0</v>
      </c>
      <c r="P132" s="1603"/>
      <c r="Q132" s="1603"/>
      <c r="R132" s="1602">
        <f t="shared" si="14"/>
        <v>0</v>
      </c>
      <c r="S132" s="1603"/>
      <c r="T132" s="1603"/>
      <c r="U132" s="1602">
        <f t="shared" si="15"/>
        <v>0</v>
      </c>
      <c r="V132" s="2626">
        <f t="shared" si="16"/>
        <v>0</v>
      </c>
      <c r="W132" s="1603"/>
      <c r="X132" s="1603"/>
      <c r="Y132" s="1602">
        <f t="shared" si="17"/>
        <v>0</v>
      </c>
      <c r="Z132" s="1603"/>
      <c r="AA132" s="1603"/>
      <c r="AB132" s="1602">
        <f t="shared" si="18"/>
        <v>0</v>
      </c>
      <c r="AC132" s="1603"/>
      <c r="AD132" s="1603"/>
      <c r="AE132" s="1602">
        <f t="shared" si="19"/>
        <v>0</v>
      </c>
      <c r="AF132" s="1603"/>
      <c r="AG132" s="1603"/>
      <c r="AH132" s="1602">
        <f t="shared" si="20"/>
        <v>0</v>
      </c>
      <c r="AI132" s="2626">
        <f t="shared" si="21"/>
        <v>0</v>
      </c>
      <c r="AJ132" s="1536"/>
      <c r="AK132" s="1536"/>
      <c r="AL132" s="1536"/>
      <c r="AM132" s="1536"/>
      <c r="AN132" s="1536"/>
      <c r="AO132" s="1536"/>
      <c r="AP132" s="1536"/>
      <c r="AQ132" s="1536"/>
      <c r="AR132" s="1536"/>
      <c r="AS132" s="1536"/>
      <c r="AT132" s="1536"/>
      <c r="AU132" s="1536"/>
      <c r="AV132" s="1536"/>
      <c r="AW132" s="1536"/>
      <c r="AX132" s="1536"/>
      <c r="AY132" s="1536"/>
      <c r="AZ132" s="1536"/>
      <c r="BA132" s="1536"/>
    </row>
    <row r="133" spans="1:53" ht="15" x14ac:dyDescent="0.25">
      <c r="A133" s="1585"/>
      <c r="B133" s="1586"/>
      <c r="C133" s="1587"/>
      <c r="D133" s="1585"/>
      <c r="E133" s="1540"/>
      <c r="F133" s="1540"/>
      <c r="G133" s="1601"/>
      <c r="H133" s="1601"/>
      <c r="I133" s="1601"/>
      <c r="J133" s="1603"/>
      <c r="K133" s="1603"/>
      <c r="L133" s="1602"/>
      <c r="M133" s="1603"/>
      <c r="N133" s="1603"/>
      <c r="O133" s="1586"/>
      <c r="P133" s="1603"/>
      <c r="Q133" s="1603"/>
      <c r="R133" s="1586"/>
      <c r="S133" s="1603"/>
      <c r="T133" s="1603"/>
      <c r="U133" s="1586"/>
      <c r="V133" s="2625"/>
      <c r="W133" s="1603"/>
      <c r="X133" s="1603"/>
      <c r="Y133" s="1586"/>
      <c r="Z133" s="1603"/>
      <c r="AA133" s="1603"/>
      <c r="AB133" s="1586"/>
      <c r="AC133" s="1603"/>
      <c r="AD133" s="1603"/>
      <c r="AE133" s="1586"/>
      <c r="AF133" s="1603"/>
      <c r="AG133" s="1603"/>
      <c r="AH133" s="1586"/>
      <c r="AI133" s="2625"/>
      <c r="AJ133" s="1536"/>
      <c r="AK133" s="1536"/>
      <c r="AL133" s="1536"/>
      <c r="AM133" s="1536"/>
      <c r="AN133" s="1536"/>
      <c r="AO133" s="1536"/>
      <c r="AP133" s="1536"/>
      <c r="AQ133" s="1536"/>
      <c r="AR133" s="1536"/>
      <c r="AS133" s="1536"/>
      <c r="AT133" s="1536"/>
      <c r="AU133" s="1536"/>
      <c r="AV133" s="1536"/>
      <c r="AW133" s="1536"/>
      <c r="AX133" s="1536"/>
      <c r="AY133" s="1536"/>
      <c r="AZ133" s="1536"/>
      <c r="BA133" s="1536"/>
    </row>
    <row r="134" spans="1:53" s="1656" customFormat="1" ht="15" x14ac:dyDescent="0.25">
      <c r="A134" s="1585"/>
      <c r="B134" s="1586"/>
      <c r="C134" s="1587" t="s">
        <v>428</v>
      </c>
      <c r="D134" s="1585"/>
      <c r="E134" s="1540"/>
      <c r="F134" s="1540" t="s">
        <v>722</v>
      </c>
      <c r="G134" s="1540" t="s">
        <v>490</v>
      </c>
      <c r="H134" s="1540"/>
      <c r="I134" s="1540"/>
      <c r="J134" s="1587"/>
      <c r="K134" s="1587"/>
      <c r="L134" s="1586">
        <f>J134+K134</f>
        <v>0</v>
      </c>
      <c r="M134" s="1587"/>
      <c r="N134" s="1587"/>
      <c r="O134" s="1586">
        <f t="shared" si="13"/>
        <v>0</v>
      </c>
      <c r="P134" s="1587"/>
      <c r="Q134" s="1587"/>
      <c r="R134" s="1586">
        <f t="shared" si="14"/>
        <v>0</v>
      </c>
      <c r="S134" s="1587"/>
      <c r="T134" s="1587"/>
      <c r="U134" s="1586">
        <f t="shared" si="15"/>
        <v>0</v>
      </c>
      <c r="V134" s="2625">
        <f t="shared" si="16"/>
        <v>0</v>
      </c>
      <c r="W134" s="1587"/>
      <c r="X134" s="1587"/>
      <c r="Y134" s="1586">
        <f t="shared" si="17"/>
        <v>0</v>
      </c>
      <c r="Z134" s="1587"/>
      <c r="AA134" s="1587"/>
      <c r="AB134" s="1586">
        <f t="shared" si="18"/>
        <v>0</v>
      </c>
      <c r="AC134" s="1587"/>
      <c r="AD134" s="1587"/>
      <c r="AE134" s="1586">
        <f t="shared" si="19"/>
        <v>0</v>
      </c>
      <c r="AF134" s="1587"/>
      <c r="AG134" s="1587"/>
      <c r="AH134" s="1586">
        <f t="shared" si="20"/>
        <v>0</v>
      </c>
      <c r="AI134" s="2625">
        <f t="shared" si="21"/>
        <v>0</v>
      </c>
    </row>
    <row r="135" spans="1:53" ht="15" x14ac:dyDescent="0.25">
      <c r="A135" s="1585"/>
      <c r="B135" s="1586"/>
      <c r="C135" s="1587"/>
      <c r="D135" s="1585"/>
      <c r="E135" s="1540"/>
      <c r="F135" s="1540"/>
      <c r="G135" s="1540"/>
      <c r="H135" s="1601"/>
      <c r="I135" s="1601"/>
      <c r="J135" s="1603"/>
      <c r="K135" s="1603"/>
      <c r="L135" s="1602"/>
      <c r="M135" s="1603"/>
      <c r="N135" s="1603"/>
      <c r="O135" s="1586"/>
      <c r="P135" s="1603"/>
      <c r="Q135" s="1603"/>
      <c r="R135" s="1586"/>
      <c r="S135" s="1603"/>
      <c r="T135" s="1603"/>
      <c r="U135" s="1586"/>
      <c r="V135" s="2625"/>
      <c r="W135" s="1603"/>
      <c r="X135" s="1603"/>
      <c r="Y135" s="1586"/>
      <c r="Z135" s="1603"/>
      <c r="AA135" s="1603"/>
      <c r="AB135" s="1586"/>
      <c r="AC135" s="1603"/>
      <c r="AD135" s="1603"/>
      <c r="AE135" s="1586"/>
      <c r="AF135" s="1603"/>
      <c r="AG135" s="1603"/>
      <c r="AH135" s="1586"/>
      <c r="AI135" s="2625"/>
      <c r="AJ135" s="1536"/>
      <c r="AK135" s="1536"/>
      <c r="AL135" s="1536"/>
      <c r="AM135" s="1536"/>
      <c r="AN135" s="1536"/>
      <c r="AO135" s="1536"/>
      <c r="AP135" s="1536"/>
      <c r="AQ135" s="1536"/>
      <c r="AR135" s="1536"/>
      <c r="AS135" s="1536"/>
      <c r="AT135" s="1536"/>
      <c r="AU135" s="1536"/>
      <c r="AV135" s="1536"/>
      <c r="AW135" s="1536"/>
      <c r="AX135" s="1536"/>
      <c r="AY135" s="1536"/>
      <c r="AZ135" s="1536"/>
      <c r="BA135" s="1536"/>
    </row>
    <row r="136" spans="1:53" s="1656" customFormat="1" ht="15" x14ac:dyDescent="0.25">
      <c r="A136" s="1585"/>
      <c r="B136" s="1586"/>
      <c r="C136" s="1587"/>
      <c r="D136" s="1585"/>
      <c r="E136" s="1540" t="s">
        <v>602</v>
      </c>
      <c r="F136" s="1540" t="s">
        <v>491</v>
      </c>
      <c r="G136" s="1540"/>
      <c r="H136" s="1540"/>
      <c r="I136" s="1540"/>
      <c r="J136" s="1587">
        <f>J138+J139+J140+J141+J147+J151+J153+J154+J152</f>
        <v>0</v>
      </c>
      <c r="K136" s="1587">
        <f t="shared" ref="K136:AG136" si="27">K138+K139+K140+K141+K147+K151+K153+K154+K152</f>
        <v>0</v>
      </c>
      <c r="L136" s="1587">
        <f t="shared" si="27"/>
        <v>0</v>
      </c>
      <c r="M136" s="1587">
        <f t="shared" si="27"/>
        <v>0</v>
      </c>
      <c r="N136" s="1587">
        <f t="shared" si="27"/>
        <v>0</v>
      </c>
      <c r="O136" s="1586">
        <f t="shared" si="13"/>
        <v>0</v>
      </c>
      <c r="P136" s="1587">
        <f t="shared" si="27"/>
        <v>0</v>
      </c>
      <c r="Q136" s="1587">
        <f t="shared" si="27"/>
        <v>0</v>
      </c>
      <c r="R136" s="1586">
        <f t="shared" si="14"/>
        <v>0</v>
      </c>
      <c r="S136" s="1587">
        <f t="shared" si="27"/>
        <v>0</v>
      </c>
      <c r="T136" s="1587">
        <f t="shared" si="27"/>
        <v>0</v>
      </c>
      <c r="U136" s="1586">
        <f t="shared" si="15"/>
        <v>0</v>
      </c>
      <c r="V136" s="2625">
        <f t="shared" si="16"/>
        <v>0</v>
      </c>
      <c r="W136" s="1587">
        <f t="shared" si="27"/>
        <v>0</v>
      </c>
      <c r="X136" s="1587">
        <f t="shared" si="27"/>
        <v>0</v>
      </c>
      <c r="Y136" s="1586">
        <f t="shared" si="17"/>
        <v>0</v>
      </c>
      <c r="Z136" s="1587">
        <f t="shared" si="27"/>
        <v>0</v>
      </c>
      <c r="AA136" s="1587">
        <f t="shared" si="27"/>
        <v>0</v>
      </c>
      <c r="AB136" s="1586">
        <f t="shared" si="18"/>
        <v>0</v>
      </c>
      <c r="AC136" s="1587">
        <f t="shared" si="27"/>
        <v>0</v>
      </c>
      <c r="AD136" s="1587">
        <f t="shared" si="27"/>
        <v>0</v>
      </c>
      <c r="AE136" s="1586">
        <f t="shared" si="19"/>
        <v>0</v>
      </c>
      <c r="AF136" s="1587">
        <f t="shared" si="27"/>
        <v>0</v>
      </c>
      <c r="AG136" s="1587">
        <f t="shared" si="27"/>
        <v>0</v>
      </c>
      <c r="AH136" s="1586">
        <f t="shared" si="20"/>
        <v>0</v>
      </c>
      <c r="AI136" s="2625">
        <f t="shared" si="21"/>
        <v>0</v>
      </c>
    </row>
    <row r="137" spans="1:53" ht="15" x14ac:dyDescent="0.25">
      <c r="A137" s="1585"/>
      <c r="B137" s="1586"/>
      <c r="C137" s="1587"/>
      <c r="D137" s="1585"/>
      <c r="E137" s="1540"/>
      <c r="F137" s="1540"/>
      <c r="G137" s="1540"/>
      <c r="H137" s="1540"/>
      <c r="I137" s="1540"/>
      <c r="J137" s="1587"/>
      <c r="K137" s="1587"/>
      <c r="L137" s="1586"/>
      <c r="M137" s="1587"/>
      <c r="N137" s="1587"/>
      <c r="O137" s="1586"/>
      <c r="P137" s="1587"/>
      <c r="Q137" s="1587"/>
      <c r="R137" s="1586"/>
      <c r="S137" s="1587"/>
      <c r="T137" s="1587"/>
      <c r="U137" s="1586"/>
      <c r="V137" s="2625"/>
      <c r="W137" s="1587"/>
      <c r="X137" s="1587"/>
      <c r="Y137" s="1586"/>
      <c r="Z137" s="1587"/>
      <c r="AA137" s="1587"/>
      <c r="AB137" s="1586"/>
      <c r="AC137" s="1587"/>
      <c r="AD137" s="1587"/>
      <c r="AE137" s="1586"/>
      <c r="AF137" s="1587"/>
      <c r="AG137" s="1587"/>
      <c r="AH137" s="1586"/>
      <c r="AI137" s="2625"/>
      <c r="AJ137" s="1536"/>
      <c r="AK137" s="1536"/>
      <c r="AL137" s="1536"/>
      <c r="AM137" s="1536"/>
      <c r="AN137" s="1536"/>
      <c r="AO137" s="1536"/>
      <c r="AP137" s="1536"/>
      <c r="AQ137" s="1536"/>
      <c r="AR137" s="1536"/>
      <c r="AS137" s="1536"/>
      <c r="AT137" s="1536"/>
      <c r="AU137" s="1536"/>
      <c r="AV137" s="1536"/>
      <c r="AW137" s="1536"/>
      <c r="AX137" s="1536"/>
      <c r="AY137" s="1536"/>
      <c r="AZ137" s="1536"/>
      <c r="BA137" s="1536"/>
    </row>
    <row r="138" spans="1:53" s="1656" customFormat="1" ht="15" x14ac:dyDescent="0.25">
      <c r="A138" s="1585"/>
      <c r="B138" s="1586"/>
      <c r="C138" s="1587" t="s">
        <v>428</v>
      </c>
      <c r="D138" s="1585"/>
      <c r="E138" s="1540"/>
      <c r="F138" s="1540" t="s">
        <v>737</v>
      </c>
      <c r="G138" s="1540" t="s">
        <v>492</v>
      </c>
      <c r="H138" s="1599"/>
      <c r="I138" s="1540"/>
      <c r="J138" s="1587"/>
      <c r="K138" s="1587"/>
      <c r="L138" s="1586">
        <f t="shared" ref="L138:L151" si="28">J138+K138</f>
        <v>0</v>
      </c>
      <c r="M138" s="1587"/>
      <c r="N138" s="1587"/>
      <c r="O138" s="1586">
        <f t="shared" si="13"/>
        <v>0</v>
      </c>
      <c r="P138" s="1587"/>
      <c r="Q138" s="1587"/>
      <c r="R138" s="1586">
        <f t="shared" si="14"/>
        <v>0</v>
      </c>
      <c r="S138" s="1587"/>
      <c r="T138" s="1587"/>
      <c r="U138" s="1586">
        <f t="shared" si="15"/>
        <v>0</v>
      </c>
      <c r="V138" s="2625">
        <f t="shared" si="16"/>
        <v>0</v>
      </c>
      <c r="W138" s="1587"/>
      <c r="X138" s="1587"/>
      <c r="Y138" s="1586">
        <f t="shared" si="17"/>
        <v>0</v>
      </c>
      <c r="Z138" s="1587"/>
      <c r="AA138" s="1587"/>
      <c r="AB138" s="1586">
        <f t="shared" si="18"/>
        <v>0</v>
      </c>
      <c r="AC138" s="1587"/>
      <c r="AD138" s="1587"/>
      <c r="AE138" s="1586">
        <f t="shared" si="19"/>
        <v>0</v>
      </c>
      <c r="AF138" s="1587"/>
      <c r="AG138" s="1587"/>
      <c r="AH138" s="1586">
        <f t="shared" si="20"/>
        <v>0</v>
      </c>
      <c r="AI138" s="2625">
        <f t="shared" si="21"/>
        <v>0</v>
      </c>
    </row>
    <row r="139" spans="1:53" s="1656" customFormat="1" ht="15" x14ac:dyDescent="0.25">
      <c r="A139" s="1585"/>
      <c r="B139" s="1586"/>
      <c r="C139" s="1587" t="s">
        <v>428</v>
      </c>
      <c r="D139" s="1585"/>
      <c r="E139" s="1540"/>
      <c r="F139" s="1540" t="s">
        <v>738</v>
      </c>
      <c r="G139" s="1540" t="s">
        <v>454</v>
      </c>
      <c r="H139" s="1540"/>
      <c r="I139" s="1540"/>
      <c r="J139" s="1587"/>
      <c r="K139" s="1587"/>
      <c r="L139" s="1586">
        <f t="shared" si="28"/>
        <v>0</v>
      </c>
      <c r="M139" s="1587"/>
      <c r="N139" s="1587"/>
      <c r="O139" s="1586">
        <f t="shared" si="13"/>
        <v>0</v>
      </c>
      <c r="P139" s="1587"/>
      <c r="Q139" s="1587"/>
      <c r="R139" s="1586">
        <f t="shared" si="14"/>
        <v>0</v>
      </c>
      <c r="S139" s="1587"/>
      <c r="T139" s="1587"/>
      <c r="U139" s="1586">
        <f t="shared" si="15"/>
        <v>0</v>
      </c>
      <c r="V139" s="2625">
        <f t="shared" si="16"/>
        <v>0</v>
      </c>
      <c r="W139" s="1587"/>
      <c r="X139" s="1587"/>
      <c r="Y139" s="1586">
        <f t="shared" si="17"/>
        <v>0</v>
      </c>
      <c r="Z139" s="1587"/>
      <c r="AA139" s="1587"/>
      <c r="AB139" s="1586">
        <f t="shared" si="18"/>
        <v>0</v>
      </c>
      <c r="AC139" s="1587"/>
      <c r="AD139" s="1587"/>
      <c r="AE139" s="1586">
        <f t="shared" si="19"/>
        <v>0</v>
      </c>
      <c r="AF139" s="1587"/>
      <c r="AG139" s="1587"/>
      <c r="AH139" s="1586">
        <f t="shared" si="20"/>
        <v>0</v>
      </c>
      <c r="AI139" s="2625">
        <f t="shared" si="21"/>
        <v>0</v>
      </c>
    </row>
    <row r="140" spans="1:53" s="1656" customFormat="1" ht="15" x14ac:dyDescent="0.25">
      <c r="A140" s="1585"/>
      <c r="B140" s="1586"/>
      <c r="C140" s="1587" t="s">
        <v>428</v>
      </c>
      <c r="D140" s="1585"/>
      <c r="E140" s="1540"/>
      <c r="F140" s="1540" t="s">
        <v>739</v>
      </c>
      <c r="G140" s="1540" t="s">
        <v>455</v>
      </c>
      <c r="H140" s="1540"/>
      <c r="I140" s="1540"/>
      <c r="J140" s="1587"/>
      <c r="K140" s="1587"/>
      <c r="L140" s="1586">
        <f t="shared" si="28"/>
        <v>0</v>
      </c>
      <c r="M140" s="1587"/>
      <c r="N140" s="1587"/>
      <c r="O140" s="1586">
        <f t="shared" si="13"/>
        <v>0</v>
      </c>
      <c r="P140" s="1587"/>
      <c r="Q140" s="1587"/>
      <c r="R140" s="1586">
        <f t="shared" si="14"/>
        <v>0</v>
      </c>
      <c r="S140" s="1587"/>
      <c r="T140" s="1587"/>
      <c r="U140" s="1586">
        <f t="shared" si="15"/>
        <v>0</v>
      </c>
      <c r="V140" s="2625">
        <f t="shared" si="16"/>
        <v>0</v>
      </c>
      <c r="W140" s="1587"/>
      <c r="X140" s="1587"/>
      <c r="Y140" s="1586">
        <f t="shared" si="17"/>
        <v>0</v>
      </c>
      <c r="Z140" s="1587"/>
      <c r="AA140" s="1587"/>
      <c r="AB140" s="1586">
        <f t="shared" si="18"/>
        <v>0</v>
      </c>
      <c r="AC140" s="1587"/>
      <c r="AD140" s="1587"/>
      <c r="AE140" s="1586">
        <f t="shared" si="19"/>
        <v>0</v>
      </c>
      <c r="AF140" s="1587"/>
      <c r="AG140" s="1587"/>
      <c r="AH140" s="1586">
        <f t="shared" si="20"/>
        <v>0</v>
      </c>
      <c r="AI140" s="2625">
        <f t="shared" si="21"/>
        <v>0</v>
      </c>
    </row>
    <row r="141" spans="1:53" s="1656" customFormat="1" ht="15" x14ac:dyDescent="0.25">
      <c r="A141" s="1585"/>
      <c r="B141" s="1586"/>
      <c r="C141" s="1587" t="s">
        <v>428</v>
      </c>
      <c r="D141" s="1585"/>
      <c r="E141" s="1540"/>
      <c r="F141" s="1540" t="s">
        <v>740</v>
      </c>
      <c r="G141" s="1540" t="s">
        <v>456</v>
      </c>
      <c r="H141" s="1540"/>
      <c r="I141" s="1540"/>
      <c r="J141" s="1587">
        <f>J142+J143+J144+J145+J146</f>
        <v>0</v>
      </c>
      <c r="K141" s="1587">
        <f>K142+K143+K144+K145+K146</f>
        <v>0</v>
      </c>
      <c r="L141" s="1586">
        <f t="shared" si="28"/>
        <v>0</v>
      </c>
      <c r="M141" s="1587">
        <f>M142+M143+M144+M145+M146</f>
        <v>0</v>
      </c>
      <c r="N141" s="1587">
        <f>N142+N143+N144+N145+N146</f>
        <v>0</v>
      </c>
      <c r="O141" s="1586">
        <f t="shared" si="13"/>
        <v>0</v>
      </c>
      <c r="P141" s="1587">
        <f>P142+P143+P144+P145+P146</f>
        <v>0</v>
      </c>
      <c r="Q141" s="1587">
        <f>Q142+Q143+Q144+Q145+Q146</f>
        <v>0</v>
      </c>
      <c r="R141" s="1586">
        <f t="shared" si="14"/>
        <v>0</v>
      </c>
      <c r="S141" s="1587">
        <f>S142+S143+S144+S145+S146</f>
        <v>0</v>
      </c>
      <c r="T141" s="1587">
        <f>T142+T143+T144+T145+T146</f>
        <v>0</v>
      </c>
      <c r="U141" s="1586">
        <f t="shared" si="15"/>
        <v>0</v>
      </c>
      <c r="V141" s="2625">
        <f t="shared" si="16"/>
        <v>0</v>
      </c>
      <c r="W141" s="1587">
        <f>W142+W143+W144+W145+W146</f>
        <v>0</v>
      </c>
      <c r="X141" s="1587">
        <f>X142+X143+X144+X145+X146</f>
        <v>0</v>
      </c>
      <c r="Y141" s="1586">
        <f t="shared" si="17"/>
        <v>0</v>
      </c>
      <c r="Z141" s="1587">
        <f>Z142+Z143+Z144+Z145+Z146</f>
        <v>0</v>
      </c>
      <c r="AA141" s="1587">
        <f>AA142+AA143+AA144+AA145+AA146</f>
        <v>0</v>
      </c>
      <c r="AB141" s="1586">
        <f t="shared" si="18"/>
        <v>0</v>
      </c>
      <c r="AC141" s="1587">
        <f>AC142+AC143+AC144+AC145+AC146</f>
        <v>0</v>
      </c>
      <c r="AD141" s="1587">
        <f>AD142+AD143+AD144+AD145+AD146</f>
        <v>0</v>
      </c>
      <c r="AE141" s="1586">
        <f t="shared" si="19"/>
        <v>0</v>
      </c>
      <c r="AF141" s="1587">
        <f>AF142+AF143+AF144+AF145+AF146</f>
        <v>0</v>
      </c>
      <c r="AG141" s="1587">
        <f>AG142+AG143+AG144+AG145+AG146</f>
        <v>0</v>
      </c>
      <c r="AH141" s="1586">
        <f t="shared" si="20"/>
        <v>0</v>
      </c>
      <c r="AI141" s="2625">
        <f t="shared" si="21"/>
        <v>0</v>
      </c>
    </row>
    <row r="142" spans="1:53" ht="15" x14ac:dyDescent="0.25">
      <c r="A142" s="1585"/>
      <c r="B142" s="1586"/>
      <c r="C142" s="1587" t="s">
        <v>428</v>
      </c>
      <c r="D142" s="1585"/>
      <c r="E142" s="1540"/>
      <c r="F142" s="1540"/>
      <c r="G142" s="2665" t="s">
        <v>457</v>
      </c>
      <c r="H142" s="1601"/>
      <c r="I142" s="1601"/>
      <c r="J142" s="1603"/>
      <c r="K142" s="1603"/>
      <c r="L142" s="1602">
        <f t="shared" si="28"/>
        <v>0</v>
      </c>
      <c r="M142" s="1603"/>
      <c r="N142" s="1603"/>
      <c r="O142" s="1602">
        <f t="shared" si="13"/>
        <v>0</v>
      </c>
      <c r="P142" s="1603"/>
      <c r="Q142" s="1603"/>
      <c r="R142" s="1602">
        <f t="shared" si="14"/>
        <v>0</v>
      </c>
      <c r="S142" s="1603"/>
      <c r="T142" s="1603"/>
      <c r="U142" s="1602">
        <f t="shared" si="15"/>
        <v>0</v>
      </c>
      <c r="V142" s="2626">
        <f t="shared" si="16"/>
        <v>0</v>
      </c>
      <c r="W142" s="1603"/>
      <c r="X142" s="1603"/>
      <c r="Y142" s="1602">
        <f t="shared" si="17"/>
        <v>0</v>
      </c>
      <c r="Z142" s="1603"/>
      <c r="AA142" s="1603"/>
      <c r="AB142" s="1602">
        <f t="shared" si="18"/>
        <v>0</v>
      </c>
      <c r="AC142" s="1603"/>
      <c r="AD142" s="1603"/>
      <c r="AE142" s="1602">
        <f t="shared" si="19"/>
        <v>0</v>
      </c>
      <c r="AF142" s="1603"/>
      <c r="AG142" s="1603"/>
      <c r="AH142" s="1602">
        <f t="shared" si="20"/>
        <v>0</v>
      </c>
      <c r="AI142" s="2626">
        <f t="shared" si="21"/>
        <v>0</v>
      </c>
      <c r="AJ142" s="1536"/>
      <c r="AK142" s="1536"/>
      <c r="AL142" s="1536"/>
      <c r="AM142" s="1536"/>
      <c r="AN142" s="1536"/>
      <c r="AO142" s="1536"/>
      <c r="AP142" s="1536"/>
      <c r="AQ142" s="1536"/>
      <c r="AR142" s="1536"/>
      <c r="AS142" s="1536"/>
      <c r="AT142" s="1536"/>
      <c r="AU142" s="1536"/>
      <c r="AV142" s="1536"/>
      <c r="AW142" s="1536"/>
      <c r="AX142" s="1536"/>
      <c r="AY142" s="1536"/>
      <c r="AZ142" s="1536"/>
      <c r="BA142" s="1536"/>
    </row>
    <row r="143" spans="1:53" ht="15" x14ac:dyDescent="0.25">
      <c r="A143" s="1585"/>
      <c r="B143" s="1586"/>
      <c r="C143" s="1587" t="s">
        <v>428</v>
      </c>
      <c r="D143" s="1585"/>
      <c r="E143" s="1540"/>
      <c r="F143" s="1540"/>
      <c r="G143" s="2665" t="s">
        <v>458</v>
      </c>
      <c r="H143" s="1601"/>
      <c r="I143" s="1601"/>
      <c r="J143" s="1603"/>
      <c r="K143" s="1603"/>
      <c r="L143" s="1602">
        <f t="shared" si="28"/>
        <v>0</v>
      </c>
      <c r="M143" s="1603"/>
      <c r="N143" s="1603"/>
      <c r="O143" s="1602">
        <f t="shared" si="13"/>
        <v>0</v>
      </c>
      <c r="P143" s="1603"/>
      <c r="Q143" s="1603"/>
      <c r="R143" s="1602">
        <f t="shared" si="14"/>
        <v>0</v>
      </c>
      <c r="S143" s="1603"/>
      <c r="T143" s="1603"/>
      <c r="U143" s="1602">
        <f t="shared" si="15"/>
        <v>0</v>
      </c>
      <c r="V143" s="2626">
        <f t="shared" si="16"/>
        <v>0</v>
      </c>
      <c r="W143" s="1603"/>
      <c r="X143" s="1603"/>
      <c r="Y143" s="1602">
        <f t="shared" si="17"/>
        <v>0</v>
      </c>
      <c r="Z143" s="1603"/>
      <c r="AA143" s="1603"/>
      <c r="AB143" s="1602">
        <f t="shared" si="18"/>
        <v>0</v>
      </c>
      <c r="AC143" s="1603"/>
      <c r="AD143" s="1603"/>
      <c r="AE143" s="1602">
        <f t="shared" si="19"/>
        <v>0</v>
      </c>
      <c r="AF143" s="1603"/>
      <c r="AG143" s="1603"/>
      <c r="AH143" s="1602">
        <f t="shared" si="20"/>
        <v>0</v>
      </c>
      <c r="AI143" s="2626">
        <f t="shared" si="21"/>
        <v>0</v>
      </c>
      <c r="AJ143" s="1536"/>
      <c r="AK143" s="1536"/>
      <c r="AL143" s="1536"/>
      <c r="AM143" s="1536"/>
      <c r="AN143" s="1536"/>
      <c r="AO143" s="1536"/>
      <c r="AP143" s="1536"/>
      <c r="AQ143" s="1536"/>
      <c r="AR143" s="1536"/>
      <c r="AS143" s="1536"/>
      <c r="AT143" s="1536"/>
      <c r="AU143" s="1536"/>
      <c r="AV143" s="1536"/>
      <c r="AW143" s="1536"/>
      <c r="AX143" s="1536"/>
      <c r="AY143" s="1536"/>
      <c r="AZ143" s="1536"/>
      <c r="BA143" s="1536"/>
    </row>
    <row r="144" spans="1:53" ht="15" x14ac:dyDescent="0.25">
      <c r="A144" s="1585"/>
      <c r="B144" s="1586"/>
      <c r="C144" s="1587" t="s">
        <v>428</v>
      </c>
      <c r="D144" s="1585"/>
      <c r="E144" s="1540"/>
      <c r="F144" s="1540"/>
      <c r="G144" s="2665" t="s">
        <v>459</v>
      </c>
      <c r="H144" s="1601"/>
      <c r="I144" s="1601"/>
      <c r="J144" s="1603"/>
      <c r="K144" s="1603"/>
      <c r="L144" s="1602">
        <f t="shared" si="28"/>
        <v>0</v>
      </c>
      <c r="M144" s="1603"/>
      <c r="N144" s="1603"/>
      <c r="O144" s="1602">
        <f t="shared" si="13"/>
        <v>0</v>
      </c>
      <c r="P144" s="1603"/>
      <c r="Q144" s="1603"/>
      <c r="R144" s="1602">
        <f t="shared" si="14"/>
        <v>0</v>
      </c>
      <c r="S144" s="1603"/>
      <c r="T144" s="1603"/>
      <c r="U144" s="1602">
        <f t="shared" si="15"/>
        <v>0</v>
      </c>
      <c r="V144" s="2626">
        <f t="shared" si="16"/>
        <v>0</v>
      </c>
      <c r="W144" s="1603"/>
      <c r="X144" s="1603"/>
      <c r="Y144" s="1602">
        <f t="shared" si="17"/>
        <v>0</v>
      </c>
      <c r="Z144" s="1603"/>
      <c r="AA144" s="1603"/>
      <c r="AB144" s="1602">
        <f t="shared" si="18"/>
        <v>0</v>
      </c>
      <c r="AC144" s="1603"/>
      <c r="AD144" s="1603"/>
      <c r="AE144" s="1602">
        <f t="shared" si="19"/>
        <v>0</v>
      </c>
      <c r="AF144" s="1603"/>
      <c r="AG144" s="1603"/>
      <c r="AH144" s="1602">
        <f t="shared" si="20"/>
        <v>0</v>
      </c>
      <c r="AI144" s="2626">
        <f t="shared" si="21"/>
        <v>0</v>
      </c>
      <c r="AJ144" s="1536"/>
      <c r="AK144" s="1536"/>
      <c r="AL144" s="1536"/>
      <c r="AM144" s="1536"/>
      <c r="AN144" s="1536"/>
      <c r="AO144" s="1536"/>
      <c r="AP144" s="1536"/>
      <c r="AQ144" s="1536"/>
      <c r="AR144" s="1536"/>
      <c r="AS144" s="1536"/>
      <c r="AT144" s="1536"/>
      <c r="AU144" s="1536"/>
      <c r="AV144" s="1536"/>
      <c r="AW144" s="1536"/>
      <c r="AX144" s="1536"/>
      <c r="AY144" s="1536"/>
      <c r="AZ144" s="1536"/>
      <c r="BA144" s="1536"/>
    </row>
    <row r="145" spans="1:53" ht="15" x14ac:dyDescent="0.25">
      <c r="A145" s="1585"/>
      <c r="B145" s="1586"/>
      <c r="C145" s="1587" t="s">
        <v>428</v>
      </c>
      <c r="D145" s="1585"/>
      <c r="E145" s="1540"/>
      <c r="F145" s="1540"/>
      <c r="G145" s="2665" t="s">
        <v>1272</v>
      </c>
      <c r="H145" s="1601"/>
      <c r="I145" s="1601"/>
      <c r="J145" s="1603"/>
      <c r="K145" s="1603"/>
      <c r="L145" s="1602">
        <f t="shared" si="28"/>
        <v>0</v>
      </c>
      <c r="M145" s="1603"/>
      <c r="N145" s="1603"/>
      <c r="O145" s="1602">
        <f t="shared" si="13"/>
        <v>0</v>
      </c>
      <c r="P145" s="1603"/>
      <c r="Q145" s="1603"/>
      <c r="R145" s="1602">
        <f t="shared" si="14"/>
        <v>0</v>
      </c>
      <c r="S145" s="1603"/>
      <c r="T145" s="1603"/>
      <c r="U145" s="1602">
        <f t="shared" si="15"/>
        <v>0</v>
      </c>
      <c r="V145" s="2626">
        <f t="shared" si="16"/>
        <v>0</v>
      </c>
      <c r="W145" s="1603"/>
      <c r="X145" s="1603"/>
      <c r="Y145" s="1602">
        <f t="shared" si="17"/>
        <v>0</v>
      </c>
      <c r="Z145" s="1603"/>
      <c r="AA145" s="1603"/>
      <c r="AB145" s="1602">
        <f t="shared" si="18"/>
        <v>0</v>
      </c>
      <c r="AC145" s="1603"/>
      <c r="AD145" s="1603"/>
      <c r="AE145" s="1602">
        <f t="shared" si="19"/>
        <v>0</v>
      </c>
      <c r="AF145" s="1603"/>
      <c r="AG145" s="1603"/>
      <c r="AH145" s="1602">
        <f t="shared" si="20"/>
        <v>0</v>
      </c>
      <c r="AI145" s="2626">
        <f t="shared" si="21"/>
        <v>0</v>
      </c>
      <c r="AJ145" s="1536"/>
      <c r="AK145" s="1536"/>
      <c r="AL145" s="1536"/>
      <c r="AM145" s="1536"/>
      <c r="AN145" s="1536"/>
      <c r="AO145" s="1536"/>
      <c r="AP145" s="1536"/>
      <c r="AQ145" s="1536"/>
      <c r="AR145" s="1536"/>
      <c r="AS145" s="1536"/>
      <c r="AT145" s="1536"/>
      <c r="AU145" s="1536"/>
      <c r="AV145" s="1536"/>
      <c r="AW145" s="1536"/>
      <c r="AX145" s="1536"/>
      <c r="AY145" s="1536"/>
      <c r="AZ145" s="1536"/>
      <c r="BA145" s="1536"/>
    </row>
    <row r="146" spans="1:53" ht="15" x14ac:dyDescent="0.25">
      <c r="A146" s="1585"/>
      <c r="B146" s="1586"/>
      <c r="C146" s="1587" t="s">
        <v>428</v>
      </c>
      <c r="D146" s="1585"/>
      <c r="E146" s="1540"/>
      <c r="F146" s="1540"/>
      <c r="G146" s="1601" t="s">
        <v>460</v>
      </c>
      <c r="H146" s="1601"/>
      <c r="I146" s="1601"/>
      <c r="J146" s="1603"/>
      <c r="K146" s="1603"/>
      <c r="L146" s="1602">
        <f t="shared" si="28"/>
        <v>0</v>
      </c>
      <c r="M146" s="1603"/>
      <c r="N146" s="1603"/>
      <c r="O146" s="1602">
        <f t="shared" si="13"/>
        <v>0</v>
      </c>
      <c r="P146" s="1603"/>
      <c r="Q146" s="1603"/>
      <c r="R146" s="1602">
        <f t="shared" si="14"/>
        <v>0</v>
      </c>
      <c r="S146" s="1603"/>
      <c r="T146" s="1603"/>
      <c r="U146" s="1602">
        <f t="shared" si="15"/>
        <v>0</v>
      </c>
      <c r="V146" s="2626">
        <f t="shared" si="16"/>
        <v>0</v>
      </c>
      <c r="W146" s="1603"/>
      <c r="X146" s="1603"/>
      <c r="Y146" s="1602">
        <f t="shared" si="17"/>
        <v>0</v>
      </c>
      <c r="Z146" s="1603"/>
      <c r="AA146" s="1603"/>
      <c r="AB146" s="1602">
        <f t="shared" si="18"/>
        <v>0</v>
      </c>
      <c r="AC146" s="1603"/>
      <c r="AD146" s="1603"/>
      <c r="AE146" s="1602">
        <f t="shared" si="19"/>
        <v>0</v>
      </c>
      <c r="AF146" s="1603"/>
      <c r="AG146" s="1603"/>
      <c r="AH146" s="1602">
        <f t="shared" si="20"/>
        <v>0</v>
      </c>
      <c r="AI146" s="2626">
        <f t="shared" si="21"/>
        <v>0</v>
      </c>
      <c r="AJ146" s="1536"/>
      <c r="AK146" s="1536"/>
      <c r="AL146" s="1536"/>
      <c r="AM146" s="1536"/>
      <c r="AN146" s="1536"/>
      <c r="AO146" s="1536"/>
      <c r="AP146" s="1536"/>
      <c r="AQ146" s="1536"/>
      <c r="AR146" s="1536"/>
      <c r="AS146" s="1536"/>
      <c r="AT146" s="1536"/>
      <c r="AU146" s="1536"/>
      <c r="AV146" s="1536"/>
      <c r="AW146" s="1536"/>
      <c r="AX146" s="1536"/>
      <c r="AY146" s="1536"/>
      <c r="AZ146" s="1536"/>
      <c r="BA146" s="1536"/>
    </row>
    <row r="147" spans="1:53" s="1656" customFormat="1" ht="15" x14ac:dyDescent="0.25">
      <c r="A147" s="1585"/>
      <c r="B147" s="1586"/>
      <c r="C147" s="1587" t="s">
        <v>428</v>
      </c>
      <c r="D147" s="1585"/>
      <c r="E147" s="1540"/>
      <c r="F147" s="1540"/>
      <c r="G147" s="1540" t="s">
        <v>461</v>
      </c>
      <c r="H147" s="1540"/>
      <c r="I147" s="1540"/>
      <c r="J147" s="1587">
        <f>J148+J149+J150</f>
        <v>0</v>
      </c>
      <c r="K147" s="1587">
        <f>K148+K149+K150</f>
        <v>0</v>
      </c>
      <c r="L147" s="1586">
        <f t="shared" si="28"/>
        <v>0</v>
      </c>
      <c r="M147" s="1587">
        <f>M148+M149+M150</f>
        <v>0</v>
      </c>
      <c r="N147" s="1587">
        <f>N148+N149+N150</f>
        <v>0</v>
      </c>
      <c r="O147" s="1586">
        <f t="shared" si="13"/>
        <v>0</v>
      </c>
      <c r="P147" s="1587">
        <f>P148+P149+P150</f>
        <v>0</v>
      </c>
      <c r="Q147" s="1587">
        <f>Q148+Q149+Q150</f>
        <v>0</v>
      </c>
      <c r="R147" s="1586">
        <f t="shared" si="14"/>
        <v>0</v>
      </c>
      <c r="S147" s="1587">
        <f>S148+S149+S150</f>
        <v>0</v>
      </c>
      <c r="T147" s="1587">
        <f>T148+T149+T150</f>
        <v>0</v>
      </c>
      <c r="U147" s="1586">
        <f t="shared" si="15"/>
        <v>0</v>
      </c>
      <c r="V147" s="2625">
        <f t="shared" si="16"/>
        <v>0</v>
      </c>
      <c r="W147" s="1587">
        <f>W148+W149+W150</f>
        <v>0</v>
      </c>
      <c r="X147" s="1587">
        <f>X148+X149+X150</f>
        <v>0</v>
      </c>
      <c r="Y147" s="1586">
        <f t="shared" si="17"/>
        <v>0</v>
      </c>
      <c r="Z147" s="1587">
        <f>Z148+Z149+Z150</f>
        <v>0</v>
      </c>
      <c r="AA147" s="1587">
        <f>AA148+AA149+AA150</f>
        <v>0</v>
      </c>
      <c r="AB147" s="1586">
        <f t="shared" si="18"/>
        <v>0</v>
      </c>
      <c r="AC147" s="1587">
        <f>AC148+AC149+AC150</f>
        <v>0</v>
      </c>
      <c r="AD147" s="1587">
        <f>AD148+AD149+AD150</f>
        <v>0</v>
      </c>
      <c r="AE147" s="1586">
        <f t="shared" si="19"/>
        <v>0</v>
      </c>
      <c r="AF147" s="1587">
        <f>AF148+AF149+AF150</f>
        <v>0</v>
      </c>
      <c r="AG147" s="1587">
        <f>AG148+AG149+AG150</f>
        <v>0</v>
      </c>
      <c r="AH147" s="1586">
        <f t="shared" si="20"/>
        <v>0</v>
      </c>
      <c r="AI147" s="2625">
        <f t="shared" si="21"/>
        <v>0</v>
      </c>
    </row>
    <row r="148" spans="1:53" ht="15" x14ac:dyDescent="0.25">
      <c r="A148" s="1585"/>
      <c r="B148" s="1586"/>
      <c r="C148" s="1587" t="s">
        <v>428</v>
      </c>
      <c r="D148" s="1585"/>
      <c r="E148" s="1540"/>
      <c r="F148" s="1540"/>
      <c r="G148" s="2665" t="s">
        <v>462</v>
      </c>
      <c r="H148" s="1601"/>
      <c r="I148" s="1601"/>
      <c r="J148" s="1603"/>
      <c r="K148" s="1603"/>
      <c r="L148" s="1602">
        <f t="shared" si="28"/>
        <v>0</v>
      </c>
      <c r="M148" s="1603"/>
      <c r="N148" s="1603"/>
      <c r="O148" s="1602">
        <f t="shared" ref="O148:O154" si="29">M148+N148</f>
        <v>0</v>
      </c>
      <c r="P148" s="1603"/>
      <c r="Q148" s="1603"/>
      <c r="R148" s="1602">
        <f t="shared" ref="R148:R154" si="30">P148+Q148</f>
        <v>0</v>
      </c>
      <c r="S148" s="1603"/>
      <c r="T148" s="1603"/>
      <c r="U148" s="1602">
        <f t="shared" ref="U148:U154" si="31">S148+T148</f>
        <v>0</v>
      </c>
      <c r="V148" s="2626">
        <f t="shared" ref="V148:V154" si="32">U148+R148+O148+L148</f>
        <v>0</v>
      </c>
      <c r="W148" s="1603"/>
      <c r="X148" s="1603"/>
      <c r="Y148" s="1602">
        <f t="shared" ref="Y148:Y154" si="33">W148+X148</f>
        <v>0</v>
      </c>
      <c r="Z148" s="1603"/>
      <c r="AA148" s="1603"/>
      <c r="AB148" s="1602">
        <f t="shared" ref="AB148:AB154" si="34">Z148+AA148</f>
        <v>0</v>
      </c>
      <c r="AC148" s="1603"/>
      <c r="AD148" s="1603"/>
      <c r="AE148" s="1602">
        <f t="shared" ref="AE148:AE154" si="35">AC148+AD148</f>
        <v>0</v>
      </c>
      <c r="AF148" s="1603"/>
      <c r="AG148" s="1603"/>
      <c r="AH148" s="1602">
        <f t="shared" ref="AH148:AH154" si="36">AF148+AG148</f>
        <v>0</v>
      </c>
      <c r="AI148" s="2626">
        <f t="shared" ref="AI148:AI154" si="37">AH148+AE148+AB148+Y148</f>
        <v>0</v>
      </c>
      <c r="AJ148" s="1536"/>
      <c r="AK148" s="1536"/>
      <c r="AL148" s="1536"/>
      <c r="AM148" s="1536"/>
      <c r="AN148" s="1536"/>
      <c r="AO148" s="1536"/>
      <c r="AP148" s="1536"/>
      <c r="AQ148" s="1536"/>
      <c r="AR148" s="1536"/>
      <c r="AS148" s="1536"/>
      <c r="AT148" s="1536"/>
      <c r="AU148" s="1536"/>
      <c r="AV148" s="1536"/>
      <c r="AW148" s="1536"/>
      <c r="AX148" s="1536"/>
      <c r="AY148" s="1536"/>
      <c r="AZ148" s="1536"/>
      <c r="BA148" s="1536"/>
    </row>
    <row r="149" spans="1:53" ht="15" x14ac:dyDescent="0.25">
      <c r="A149" s="1585"/>
      <c r="B149" s="1586"/>
      <c r="C149" s="1587" t="s">
        <v>428</v>
      </c>
      <c r="D149" s="1585"/>
      <c r="E149" s="1540"/>
      <c r="F149" s="1540"/>
      <c r="G149" s="2665" t="s">
        <v>459</v>
      </c>
      <c r="H149" s="1601"/>
      <c r="I149" s="1601"/>
      <c r="J149" s="1603"/>
      <c r="K149" s="1603"/>
      <c r="L149" s="1602">
        <f t="shared" si="28"/>
        <v>0</v>
      </c>
      <c r="M149" s="1603"/>
      <c r="N149" s="1603"/>
      <c r="O149" s="1602">
        <f t="shared" si="29"/>
        <v>0</v>
      </c>
      <c r="P149" s="1603"/>
      <c r="Q149" s="1603"/>
      <c r="R149" s="1602">
        <f t="shared" si="30"/>
        <v>0</v>
      </c>
      <c r="S149" s="1603"/>
      <c r="T149" s="1603"/>
      <c r="U149" s="1602">
        <f t="shared" si="31"/>
        <v>0</v>
      </c>
      <c r="V149" s="2626">
        <f t="shared" si="32"/>
        <v>0</v>
      </c>
      <c r="W149" s="1603"/>
      <c r="X149" s="1603"/>
      <c r="Y149" s="1602">
        <f t="shared" si="33"/>
        <v>0</v>
      </c>
      <c r="Z149" s="1603"/>
      <c r="AA149" s="1603"/>
      <c r="AB149" s="1602">
        <f t="shared" si="34"/>
        <v>0</v>
      </c>
      <c r="AC149" s="1603"/>
      <c r="AD149" s="1603"/>
      <c r="AE149" s="1602">
        <f t="shared" si="35"/>
        <v>0</v>
      </c>
      <c r="AF149" s="1603"/>
      <c r="AG149" s="1603"/>
      <c r="AH149" s="1602">
        <f t="shared" si="36"/>
        <v>0</v>
      </c>
      <c r="AI149" s="2626">
        <f t="shared" si="37"/>
        <v>0</v>
      </c>
      <c r="AJ149" s="1536"/>
      <c r="AK149" s="1536"/>
      <c r="AL149" s="1536"/>
      <c r="AM149" s="1536"/>
      <c r="AN149" s="1536"/>
      <c r="AO149" s="1536"/>
      <c r="AP149" s="1536"/>
      <c r="AQ149" s="1536"/>
      <c r="AR149" s="1536"/>
      <c r="AS149" s="1536"/>
      <c r="AT149" s="1536"/>
      <c r="AU149" s="1536"/>
      <c r="AV149" s="1536"/>
      <c r="AW149" s="1536"/>
      <c r="AX149" s="1536"/>
      <c r="AY149" s="1536"/>
      <c r="AZ149" s="1536"/>
      <c r="BA149" s="1536"/>
    </row>
    <row r="150" spans="1:53" ht="15" x14ac:dyDescent="0.25">
      <c r="A150" s="1585"/>
      <c r="B150" s="1586"/>
      <c r="C150" s="1587" t="s">
        <v>428</v>
      </c>
      <c r="D150" s="1585"/>
      <c r="E150" s="1540"/>
      <c r="F150" s="1540"/>
      <c r="G150" s="2665" t="s">
        <v>1272</v>
      </c>
      <c r="H150" s="1601"/>
      <c r="I150" s="1601"/>
      <c r="J150" s="1603"/>
      <c r="K150" s="1603"/>
      <c r="L150" s="1602">
        <f t="shared" si="28"/>
        <v>0</v>
      </c>
      <c r="M150" s="1603"/>
      <c r="N150" s="1603"/>
      <c r="O150" s="1602">
        <f t="shared" si="29"/>
        <v>0</v>
      </c>
      <c r="P150" s="1603"/>
      <c r="Q150" s="1603"/>
      <c r="R150" s="1602">
        <f t="shared" si="30"/>
        <v>0</v>
      </c>
      <c r="S150" s="1603"/>
      <c r="T150" s="1603"/>
      <c r="U150" s="1602">
        <f t="shared" si="31"/>
        <v>0</v>
      </c>
      <c r="V150" s="2626">
        <f t="shared" si="32"/>
        <v>0</v>
      </c>
      <c r="W150" s="1603"/>
      <c r="X150" s="1603"/>
      <c r="Y150" s="1602">
        <f t="shared" si="33"/>
        <v>0</v>
      </c>
      <c r="Z150" s="1603"/>
      <c r="AA150" s="1603"/>
      <c r="AB150" s="1602">
        <f t="shared" si="34"/>
        <v>0</v>
      </c>
      <c r="AC150" s="1603"/>
      <c r="AD150" s="1603"/>
      <c r="AE150" s="1602">
        <f t="shared" si="35"/>
        <v>0</v>
      </c>
      <c r="AF150" s="1603"/>
      <c r="AG150" s="1603"/>
      <c r="AH150" s="1602">
        <f t="shared" si="36"/>
        <v>0</v>
      </c>
      <c r="AI150" s="2626">
        <f t="shared" si="37"/>
        <v>0</v>
      </c>
      <c r="AJ150" s="1536"/>
      <c r="AK150" s="1536"/>
      <c r="AL150" s="1536"/>
      <c r="AM150" s="1536"/>
      <c r="AN150" s="1536"/>
      <c r="AO150" s="1536"/>
      <c r="AP150" s="1536"/>
      <c r="AQ150" s="1536"/>
      <c r="AR150" s="1536"/>
      <c r="AS150" s="1536"/>
      <c r="AT150" s="1536"/>
      <c r="AU150" s="1536"/>
      <c r="AV150" s="1536"/>
      <c r="AW150" s="1536"/>
      <c r="AX150" s="1536"/>
      <c r="AY150" s="1536"/>
      <c r="AZ150" s="1536"/>
      <c r="BA150" s="1536"/>
    </row>
    <row r="151" spans="1:53" s="1656" customFormat="1" ht="15" x14ac:dyDescent="0.25">
      <c r="A151" s="1585"/>
      <c r="B151" s="1586"/>
      <c r="C151" s="1587" t="s">
        <v>428</v>
      </c>
      <c r="D151" s="1585"/>
      <c r="E151" s="1540"/>
      <c r="F151" s="1540" t="s">
        <v>741</v>
      </c>
      <c r="G151" s="1540" t="s">
        <v>463</v>
      </c>
      <c r="H151" s="1540"/>
      <c r="I151" s="1540"/>
      <c r="J151" s="1587"/>
      <c r="K151" s="1587"/>
      <c r="L151" s="1586">
        <f t="shared" si="28"/>
        <v>0</v>
      </c>
      <c r="M151" s="1587"/>
      <c r="N151" s="1587"/>
      <c r="O151" s="1586">
        <f t="shared" si="29"/>
        <v>0</v>
      </c>
      <c r="P151" s="1587"/>
      <c r="Q151" s="1587"/>
      <c r="R151" s="1586">
        <f t="shared" si="30"/>
        <v>0</v>
      </c>
      <c r="S151" s="1587"/>
      <c r="T151" s="1587"/>
      <c r="U151" s="1586">
        <f t="shared" si="31"/>
        <v>0</v>
      </c>
      <c r="V151" s="2625">
        <f t="shared" si="32"/>
        <v>0</v>
      </c>
      <c r="W151" s="1587"/>
      <c r="X151" s="1587"/>
      <c r="Y151" s="1586">
        <f t="shared" si="33"/>
        <v>0</v>
      </c>
      <c r="Z151" s="1587"/>
      <c r="AA151" s="1587"/>
      <c r="AB151" s="1586">
        <f t="shared" si="34"/>
        <v>0</v>
      </c>
      <c r="AC151" s="1587"/>
      <c r="AD151" s="1587"/>
      <c r="AE151" s="1586">
        <f t="shared" si="35"/>
        <v>0</v>
      </c>
      <c r="AF151" s="1587"/>
      <c r="AG151" s="1587"/>
      <c r="AH151" s="1586">
        <f t="shared" si="36"/>
        <v>0</v>
      </c>
      <c r="AI151" s="2625">
        <f t="shared" si="37"/>
        <v>0</v>
      </c>
    </row>
    <row r="152" spans="1:53" s="1599" customFormat="1" ht="15" customHeight="1" x14ac:dyDescent="0.25">
      <c r="A152" s="1585"/>
      <c r="B152" s="1586"/>
      <c r="C152" s="1587" t="s">
        <v>428</v>
      </c>
      <c r="D152" s="1542"/>
      <c r="E152" s="1542"/>
      <c r="F152" s="1542" t="s">
        <v>800</v>
      </c>
      <c r="G152" s="1542"/>
      <c r="H152" s="1542"/>
      <c r="I152" s="1542"/>
      <c r="J152" s="1587"/>
      <c r="K152" s="1587"/>
      <c r="L152" s="1586">
        <f>J152+K152</f>
        <v>0</v>
      </c>
      <c r="M152" s="1587"/>
      <c r="N152" s="1587"/>
      <c r="O152" s="1586">
        <f t="shared" si="29"/>
        <v>0</v>
      </c>
      <c r="P152" s="1587"/>
      <c r="Q152" s="1587"/>
      <c r="R152" s="1586">
        <f t="shared" si="30"/>
        <v>0</v>
      </c>
      <c r="S152" s="1587"/>
      <c r="T152" s="1587"/>
      <c r="U152" s="1586">
        <f t="shared" si="31"/>
        <v>0</v>
      </c>
      <c r="V152" s="2625">
        <f t="shared" si="32"/>
        <v>0</v>
      </c>
      <c r="W152" s="1587"/>
      <c r="X152" s="1587"/>
      <c r="Y152" s="1586">
        <f t="shared" si="33"/>
        <v>0</v>
      </c>
      <c r="Z152" s="1587"/>
      <c r="AA152" s="1587"/>
      <c r="AB152" s="1586">
        <f t="shared" si="34"/>
        <v>0</v>
      </c>
      <c r="AC152" s="1587"/>
      <c r="AD152" s="1587"/>
      <c r="AE152" s="1586">
        <f t="shared" si="35"/>
        <v>0</v>
      </c>
      <c r="AF152" s="1587"/>
      <c r="AG152" s="1587"/>
      <c r="AH152" s="1586">
        <f t="shared" si="36"/>
        <v>0</v>
      </c>
      <c r="AI152" s="2625">
        <f t="shared" si="37"/>
        <v>0</v>
      </c>
      <c r="AJ152" s="1598"/>
      <c r="AK152" s="1598"/>
      <c r="AL152" s="1598"/>
    </row>
    <row r="153" spans="1:53" s="1599" customFormat="1" ht="15" customHeight="1" x14ac:dyDescent="0.25">
      <c r="A153" s="1585"/>
      <c r="B153" s="1592"/>
      <c r="C153" s="1587" t="s">
        <v>428</v>
      </c>
      <c r="D153" s="1542"/>
      <c r="E153" s="1542"/>
      <c r="F153" s="1542" t="s">
        <v>801</v>
      </c>
      <c r="G153" s="1542" t="s">
        <v>464</v>
      </c>
      <c r="H153" s="1542"/>
      <c r="I153" s="1542"/>
      <c r="J153" s="1587"/>
      <c r="K153" s="1587"/>
      <c r="L153" s="1586">
        <f>J153+K153</f>
        <v>0</v>
      </c>
      <c r="M153" s="1587"/>
      <c r="N153" s="1587"/>
      <c r="O153" s="1586">
        <f t="shared" si="29"/>
        <v>0</v>
      </c>
      <c r="P153" s="1587"/>
      <c r="Q153" s="1587"/>
      <c r="R153" s="1586">
        <f t="shared" si="30"/>
        <v>0</v>
      </c>
      <c r="S153" s="1587"/>
      <c r="T153" s="1587"/>
      <c r="U153" s="1586">
        <f t="shared" si="31"/>
        <v>0</v>
      </c>
      <c r="V153" s="2625">
        <f t="shared" si="32"/>
        <v>0</v>
      </c>
      <c r="W153" s="1587"/>
      <c r="X153" s="1587"/>
      <c r="Y153" s="1586">
        <f t="shared" si="33"/>
        <v>0</v>
      </c>
      <c r="Z153" s="1587"/>
      <c r="AA153" s="1587"/>
      <c r="AB153" s="1586">
        <f t="shared" si="34"/>
        <v>0</v>
      </c>
      <c r="AC153" s="1587"/>
      <c r="AD153" s="1587"/>
      <c r="AE153" s="1586">
        <f t="shared" si="35"/>
        <v>0</v>
      </c>
      <c r="AF153" s="1587"/>
      <c r="AG153" s="1587"/>
      <c r="AH153" s="1586">
        <f t="shared" si="36"/>
        <v>0</v>
      </c>
      <c r="AI153" s="2625">
        <f t="shared" si="37"/>
        <v>0</v>
      </c>
      <c r="AJ153" s="1598"/>
      <c r="AK153" s="1598"/>
      <c r="AL153" s="1598"/>
    </row>
    <row r="154" spans="1:53" s="1656" customFormat="1" ht="15" x14ac:dyDescent="0.25">
      <c r="A154" s="1585"/>
      <c r="B154" s="1586"/>
      <c r="C154" s="1587" t="s">
        <v>428</v>
      </c>
      <c r="D154" s="1585"/>
      <c r="E154" s="1540"/>
      <c r="F154" s="1540" t="s">
        <v>1271</v>
      </c>
      <c r="G154" s="1540"/>
      <c r="H154" s="1540"/>
      <c r="I154" s="1540"/>
      <c r="J154" s="1587"/>
      <c r="K154" s="1587"/>
      <c r="L154" s="1586">
        <f>J154+K154</f>
        <v>0</v>
      </c>
      <c r="M154" s="1587"/>
      <c r="N154" s="1587"/>
      <c r="O154" s="1586">
        <f t="shared" si="29"/>
        <v>0</v>
      </c>
      <c r="P154" s="1587"/>
      <c r="Q154" s="1587"/>
      <c r="R154" s="1586">
        <f t="shared" si="30"/>
        <v>0</v>
      </c>
      <c r="S154" s="1587"/>
      <c r="T154" s="1587"/>
      <c r="U154" s="1586">
        <f t="shared" si="31"/>
        <v>0</v>
      </c>
      <c r="V154" s="2625">
        <f t="shared" si="32"/>
        <v>0</v>
      </c>
      <c r="W154" s="1587"/>
      <c r="X154" s="1587"/>
      <c r="Y154" s="1586">
        <f t="shared" si="33"/>
        <v>0</v>
      </c>
      <c r="Z154" s="1587"/>
      <c r="AA154" s="1587"/>
      <c r="AB154" s="1586">
        <f t="shared" si="34"/>
        <v>0</v>
      </c>
      <c r="AC154" s="1587"/>
      <c r="AD154" s="1587"/>
      <c r="AE154" s="1586">
        <f t="shared" si="35"/>
        <v>0</v>
      </c>
      <c r="AF154" s="1587"/>
      <c r="AG154" s="1587"/>
      <c r="AH154" s="1586">
        <f t="shared" si="36"/>
        <v>0</v>
      </c>
      <c r="AI154" s="2625">
        <f t="shared" si="37"/>
        <v>0</v>
      </c>
    </row>
    <row r="155" spans="1:53" ht="15" x14ac:dyDescent="0.25">
      <c r="A155" s="1651"/>
      <c r="B155" s="1652"/>
      <c r="C155" s="2402"/>
      <c r="D155" s="1651"/>
      <c r="E155" s="2333"/>
      <c r="F155" s="2333"/>
      <c r="G155" s="2333"/>
      <c r="H155" s="2403"/>
      <c r="I155" s="1653"/>
      <c r="J155" s="1733"/>
      <c r="K155" s="1733"/>
      <c r="L155" s="1733"/>
      <c r="M155" s="1733"/>
      <c r="N155" s="1733"/>
      <c r="O155" s="1733"/>
      <c r="P155" s="1733"/>
      <c r="Q155" s="1733"/>
      <c r="R155" s="1733"/>
      <c r="S155" s="1733"/>
      <c r="T155" s="1733"/>
      <c r="U155" s="1733"/>
      <c r="V155" s="2627"/>
      <c r="W155" s="1733"/>
      <c r="X155" s="1733"/>
      <c r="Y155" s="1733"/>
      <c r="Z155" s="1733"/>
      <c r="AA155" s="1733"/>
      <c r="AB155" s="1733"/>
      <c r="AC155" s="1733"/>
      <c r="AD155" s="1733"/>
      <c r="AE155" s="1733"/>
      <c r="AF155" s="1733"/>
      <c r="AG155" s="1733"/>
      <c r="AH155" s="1733"/>
      <c r="AI155" s="2627"/>
      <c r="AJ155" s="1536"/>
      <c r="AK155" s="1536"/>
      <c r="AL155" s="1536"/>
      <c r="AM155" s="1536"/>
      <c r="AN155" s="1536"/>
      <c r="AO155" s="1536"/>
      <c r="AP155" s="1536"/>
      <c r="AQ155" s="1536"/>
      <c r="AR155" s="1536"/>
      <c r="AS155" s="1536"/>
      <c r="AT155" s="1536"/>
      <c r="AU155" s="1536"/>
      <c r="AV155" s="1536"/>
      <c r="AW155" s="1536"/>
      <c r="AX155" s="1536"/>
      <c r="AY155" s="1536"/>
      <c r="AZ155" s="1536"/>
      <c r="BA155" s="1536"/>
    </row>
    <row r="156" spans="1:53" ht="15.75" thickBot="1" x14ac:dyDescent="0.3">
      <c r="A156" s="1577"/>
      <c r="B156" s="1664"/>
      <c r="C156" s="1665"/>
      <c r="D156" s="1577"/>
      <c r="E156" s="1578"/>
      <c r="F156" s="1578"/>
      <c r="G156" s="1578"/>
      <c r="H156" s="1579"/>
      <c r="I156" s="1580"/>
      <c r="J156" s="1666"/>
      <c r="K156" s="1666"/>
      <c r="L156" s="1666"/>
      <c r="M156" s="1666"/>
      <c r="N156" s="1666"/>
      <c r="O156" s="1666"/>
      <c r="P156" s="1666"/>
      <c r="Q156" s="1666"/>
      <c r="R156" s="1666"/>
      <c r="S156" s="1666"/>
      <c r="T156" s="1666"/>
      <c r="U156" s="1666"/>
      <c r="V156" s="2628"/>
      <c r="W156" s="1666"/>
      <c r="X156" s="1666"/>
      <c r="Y156" s="1666"/>
      <c r="Z156" s="1666"/>
      <c r="AA156" s="1666"/>
      <c r="AB156" s="1666"/>
      <c r="AC156" s="1666"/>
      <c r="AD156" s="1666"/>
      <c r="AE156" s="1666"/>
      <c r="AF156" s="1666"/>
      <c r="AG156" s="1666"/>
      <c r="AH156" s="1666"/>
      <c r="AI156" s="2628"/>
      <c r="AJ156" s="1536"/>
      <c r="AK156" s="1536"/>
      <c r="AL156" s="1536"/>
      <c r="AM156" s="1536"/>
      <c r="AN156" s="1536"/>
      <c r="AO156" s="1536"/>
      <c r="AP156" s="1536"/>
      <c r="AQ156" s="1536"/>
      <c r="AR156" s="1536"/>
      <c r="AS156" s="1536"/>
      <c r="AT156" s="1536"/>
      <c r="AU156" s="1536"/>
      <c r="AV156" s="1536"/>
      <c r="AW156" s="1536"/>
      <c r="AX156" s="1536"/>
      <c r="AY156" s="1536"/>
      <c r="AZ156" s="1536"/>
      <c r="BA156" s="1536"/>
    </row>
    <row r="157" spans="1:53" ht="15.75" thickBot="1" x14ac:dyDescent="0.3">
      <c r="A157" s="1623"/>
      <c r="B157" s="1624"/>
      <c r="C157" s="1625"/>
      <c r="D157" s="1623"/>
      <c r="E157" s="1626" t="s">
        <v>465</v>
      </c>
      <c r="F157" s="1626"/>
      <c r="G157" s="1626"/>
      <c r="H157" s="1627"/>
      <c r="I157" s="1627"/>
      <c r="J157" s="1629">
        <f>J15</f>
        <v>0</v>
      </c>
      <c r="K157" s="1629">
        <f>K15</f>
        <v>0</v>
      </c>
      <c r="L157" s="1628">
        <f>J157+K157</f>
        <v>0</v>
      </c>
      <c r="M157" s="1629">
        <f>M15</f>
        <v>0</v>
      </c>
      <c r="N157" s="1629">
        <f>N15</f>
        <v>0</v>
      </c>
      <c r="O157" s="1628">
        <f>M157+N157</f>
        <v>0</v>
      </c>
      <c r="P157" s="1629">
        <f>P15</f>
        <v>0</v>
      </c>
      <c r="Q157" s="1629">
        <f>Q15</f>
        <v>0</v>
      </c>
      <c r="R157" s="1628">
        <f>P157+Q157</f>
        <v>0</v>
      </c>
      <c r="S157" s="1629">
        <f>S15</f>
        <v>0</v>
      </c>
      <c r="T157" s="1629">
        <f>T15</f>
        <v>0</v>
      </c>
      <c r="U157" s="1628">
        <f>S157+T157</f>
        <v>0</v>
      </c>
      <c r="V157" s="2629">
        <f>U157+R157+O157+L157</f>
        <v>0</v>
      </c>
      <c r="W157" s="1629">
        <f>W15</f>
        <v>0</v>
      </c>
      <c r="X157" s="1629">
        <f>X15</f>
        <v>0</v>
      </c>
      <c r="Y157" s="1628">
        <f>W157+X157</f>
        <v>0</v>
      </c>
      <c r="Z157" s="1629">
        <f>Z15</f>
        <v>0</v>
      </c>
      <c r="AA157" s="1629">
        <f>AA15</f>
        <v>0</v>
      </c>
      <c r="AB157" s="1628">
        <f>Z157+AA157</f>
        <v>0</v>
      </c>
      <c r="AC157" s="1629">
        <f>AC15</f>
        <v>0</v>
      </c>
      <c r="AD157" s="1629">
        <f>AD15</f>
        <v>0</v>
      </c>
      <c r="AE157" s="1628">
        <f>AC157+AD157</f>
        <v>0</v>
      </c>
      <c r="AF157" s="1629">
        <f>AF15</f>
        <v>0</v>
      </c>
      <c r="AG157" s="1629">
        <f>AG15</f>
        <v>0</v>
      </c>
      <c r="AH157" s="1628">
        <f>AF157+AG157</f>
        <v>0</v>
      </c>
      <c r="AI157" s="2629">
        <f>AH157+AE157+AB157+Y157</f>
        <v>0</v>
      </c>
      <c r="AJ157" s="1536"/>
      <c r="AK157" s="1536"/>
      <c r="AL157" s="1536"/>
      <c r="AM157" s="1536"/>
      <c r="AN157" s="1536"/>
      <c r="AO157" s="1536"/>
      <c r="AP157" s="1536"/>
      <c r="AQ157" s="1536"/>
      <c r="AR157" s="1536"/>
      <c r="AS157" s="1536"/>
      <c r="AT157" s="1536"/>
      <c r="AU157" s="1536"/>
      <c r="AV157" s="1536"/>
      <c r="AW157" s="1536"/>
      <c r="AX157" s="1536"/>
      <c r="AY157" s="1536"/>
      <c r="AZ157" s="1536"/>
      <c r="BA157" s="1536"/>
    </row>
    <row r="158" spans="1:53" ht="15.75" thickBot="1" x14ac:dyDescent="0.3">
      <c r="A158" s="2383"/>
      <c r="B158" s="2384"/>
      <c r="C158" s="2385"/>
      <c r="D158" s="2383"/>
      <c r="E158" s="1626" t="s">
        <v>1591</v>
      </c>
      <c r="F158" s="2386"/>
      <c r="G158" s="2386"/>
      <c r="H158" s="2387"/>
      <c r="I158" s="2387"/>
      <c r="J158" s="1629">
        <f>J10</f>
        <v>0</v>
      </c>
      <c r="K158" s="1629">
        <f t="shared" ref="K158:AG158" si="38">K10</f>
        <v>0</v>
      </c>
      <c r="L158" s="1628">
        <f>J158+K158</f>
        <v>0</v>
      </c>
      <c r="M158" s="1629">
        <f t="shared" si="38"/>
        <v>0</v>
      </c>
      <c r="N158" s="1629">
        <f t="shared" si="38"/>
        <v>0</v>
      </c>
      <c r="O158" s="1628">
        <f>M158+N158</f>
        <v>0</v>
      </c>
      <c r="P158" s="1629">
        <f t="shared" si="38"/>
        <v>0</v>
      </c>
      <c r="Q158" s="1629">
        <f t="shared" si="38"/>
        <v>0</v>
      </c>
      <c r="R158" s="1628">
        <f>P158+Q158</f>
        <v>0</v>
      </c>
      <c r="S158" s="1629">
        <f t="shared" si="38"/>
        <v>0</v>
      </c>
      <c r="T158" s="1629">
        <f t="shared" si="38"/>
        <v>0</v>
      </c>
      <c r="U158" s="1628">
        <f>S158+T158</f>
        <v>0</v>
      </c>
      <c r="V158" s="2629">
        <f>U158+R158+O158+L158</f>
        <v>0</v>
      </c>
      <c r="W158" s="1629">
        <f t="shared" si="38"/>
        <v>0</v>
      </c>
      <c r="X158" s="1629">
        <f t="shared" si="38"/>
        <v>0</v>
      </c>
      <c r="Y158" s="1628">
        <f>W158+X158</f>
        <v>0</v>
      </c>
      <c r="Z158" s="1629">
        <f t="shared" si="38"/>
        <v>0</v>
      </c>
      <c r="AA158" s="1629">
        <f t="shared" si="38"/>
        <v>0</v>
      </c>
      <c r="AB158" s="1628">
        <f>Z158+AA158</f>
        <v>0</v>
      </c>
      <c r="AC158" s="1629">
        <f t="shared" si="38"/>
        <v>0</v>
      </c>
      <c r="AD158" s="1629">
        <f t="shared" si="38"/>
        <v>0</v>
      </c>
      <c r="AE158" s="1628">
        <f>AC158+AD158</f>
        <v>0</v>
      </c>
      <c r="AF158" s="1629">
        <f t="shared" si="38"/>
        <v>0</v>
      </c>
      <c r="AG158" s="1629">
        <f t="shared" si="38"/>
        <v>0</v>
      </c>
      <c r="AH158" s="1628">
        <f>AF158+AG158</f>
        <v>0</v>
      </c>
      <c r="AI158" s="2629">
        <f>AH158+AE158+AB158+Y158</f>
        <v>0</v>
      </c>
      <c r="AJ158" s="1536"/>
      <c r="AK158" s="1536"/>
      <c r="AL158" s="1536"/>
      <c r="AM158" s="1536"/>
      <c r="AN158" s="1536"/>
      <c r="AO158" s="1536"/>
      <c r="AP158" s="1536"/>
      <c r="AQ158" s="1536"/>
      <c r="AR158" s="1536"/>
      <c r="AS158" s="1536"/>
      <c r="AT158" s="1536"/>
      <c r="AU158" s="1536"/>
      <c r="AV158" s="1536"/>
      <c r="AW158" s="1536"/>
      <c r="AX158" s="1536"/>
      <c r="AY158" s="1536"/>
      <c r="AZ158" s="1536"/>
      <c r="BA158" s="1536"/>
    </row>
    <row r="159" spans="1:53" s="2420" customFormat="1" ht="15.75" x14ac:dyDescent="0.25">
      <c r="A159" s="3253"/>
      <c r="B159" s="3210"/>
      <c r="C159" s="3211"/>
      <c r="D159" s="3253"/>
      <c r="E159" s="3254"/>
      <c r="F159" s="3254"/>
      <c r="G159" s="3254"/>
      <c r="H159" s="3254"/>
      <c r="I159" s="3254" t="s">
        <v>466</v>
      </c>
      <c r="J159" s="3211">
        <f>J157+J158</f>
        <v>0</v>
      </c>
      <c r="K159" s="3211">
        <f t="shared" ref="K159:AG159" si="39">K157+K158</f>
        <v>0</v>
      </c>
      <c r="L159" s="3255">
        <f>J159+K159</f>
        <v>0</v>
      </c>
      <c r="M159" s="3211">
        <f t="shared" si="39"/>
        <v>0</v>
      </c>
      <c r="N159" s="3211">
        <f t="shared" si="39"/>
        <v>0</v>
      </c>
      <c r="O159" s="3255">
        <f>M159+N159</f>
        <v>0</v>
      </c>
      <c r="P159" s="3211">
        <f t="shared" si="39"/>
        <v>0</v>
      </c>
      <c r="Q159" s="3211">
        <f t="shared" si="39"/>
        <v>0</v>
      </c>
      <c r="R159" s="3255">
        <f>P159+Q159</f>
        <v>0</v>
      </c>
      <c r="S159" s="3211">
        <f t="shared" si="39"/>
        <v>0</v>
      </c>
      <c r="T159" s="3211">
        <f t="shared" si="39"/>
        <v>0</v>
      </c>
      <c r="U159" s="3255">
        <f>S159+T159</f>
        <v>0</v>
      </c>
      <c r="V159" s="3255">
        <f>U159+R159+O159+L159</f>
        <v>0</v>
      </c>
      <c r="W159" s="3211">
        <f t="shared" si="39"/>
        <v>0</v>
      </c>
      <c r="X159" s="3211">
        <f t="shared" si="39"/>
        <v>0</v>
      </c>
      <c r="Y159" s="3255">
        <f>W159+X159</f>
        <v>0</v>
      </c>
      <c r="Z159" s="3211">
        <f t="shared" si="39"/>
        <v>0</v>
      </c>
      <c r="AA159" s="3211">
        <f t="shared" si="39"/>
        <v>0</v>
      </c>
      <c r="AB159" s="3255">
        <f>Z159+AA159</f>
        <v>0</v>
      </c>
      <c r="AC159" s="3211">
        <f t="shared" si="39"/>
        <v>0</v>
      </c>
      <c r="AD159" s="3211">
        <f t="shared" si="39"/>
        <v>0</v>
      </c>
      <c r="AE159" s="3255">
        <f>AC159+AD159</f>
        <v>0</v>
      </c>
      <c r="AF159" s="3211">
        <f t="shared" si="39"/>
        <v>0</v>
      </c>
      <c r="AG159" s="3211">
        <f t="shared" si="39"/>
        <v>0</v>
      </c>
      <c r="AH159" s="3255">
        <f>AF159+AG159</f>
        <v>0</v>
      </c>
      <c r="AI159" s="3255">
        <f>AH159+AE159+AB159+Y159</f>
        <v>0</v>
      </c>
    </row>
    <row r="160" spans="1:53" ht="13.5" thickBot="1" x14ac:dyDescent="0.25">
      <c r="A160" s="3213"/>
      <c r="B160" s="3214"/>
      <c r="C160" s="3212"/>
      <c r="D160" s="3213"/>
      <c r="E160" s="3214"/>
      <c r="F160" s="3214"/>
      <c r="G160" s="3214"/>
      <c r="H160" s="3215"/>
      <c r="I160" s="3215"/>
      <c r="J160" s="3217"/>
      <c r="K160" s="3217"/>
      <c r="L160" s="3217"/>
      <c r="M160" s="3217"/>
      <c r="N160" s="3217"/>
      <c r="O160" s="3217"/>
      <c r="P160" s="3217"/>
      <c r="Q160" s="3217"/>
      <c r="R160" s="3217"/>
      <c r="S160" s="3217"/>
      <c r="T160" s="3217"/>
      <c r="U160" s="3217"/>
      <c r="V160" s="3217"/>
      <c r="W160" s="3217"/>
      <c r="X160" s="3217"/>
      <c r="Y160" s="3217"/>
      <c r="Z160" s="3217"/>
      <c r="AA160" s="3217"/>
      <c r="AB160" s="3217"/>
      <c r="AC160" s="3217"/>
      <c r="AD160" s="3217"/>
      <c r="AE160" s="3217"/>
      <c r="AF160" s="3217"/>
      <c r="AG160" s="3217"/>
      <c r="AH160" s="3217"/>
      <c r="AI160" s="3217"/>
      <c r="AJ160" s="1536"/>
      <c r="AK160" s="1536"/>
      <c r="AL160" s="1536"/>
      <c r="AM160" s="1536"/>
      <c r="AN160" s="1536"/>
      <c r="AO160" s="1536"/>
      <c r="AP160" s="1536"/>
      <c r="AQ160" s="1536"/>
      <c r="AR160" s="1536"/>
      <c r="AS160" s="1536"/>
      <c r="AT160" s="1536"/>
      <c r="AU160" s="1536"/>
      <c r="AV160" s="1536"/>
      <c r="AW160" s="1536"/>
      <c r="AX160" s="1536"/>
      <c r="AY160" s="1536"/>
      <c r="AZ160" s="1536"/>
      <c r="BA160" s="1536"/>
    </row>
    <row r="161" spans="1:53" x14ac:dyDescent="0.2">
      <c r="A161" s="1645"/>
      <c r="B161" s="1645"/>
      <c r="C161" s="1645"/>
      <c r="D161" s="1645"/>
      <c r="E161" s="1645"/>
      <c r="F161" s="1645"/>
      <c r="G161" s="1645"/>
      <c r="H161" s="1531"/>
      <c r="I161" s="1531"/>
      <c r="J161" s="2410"/>
      <c r="K161" s="2410"/>
      <c r="L161" s="2411"/>
      <c r="M161" s="2410"/>
      <c r="N161" s="2410"/>
      <c r="O161" s="2411"/>
      <c r="P161" s="2410"/>
      <c r="Q161" s="2410"/>
      <c r="R161" s="2411"/>
      <c r="S161" s="2410"/>
      <c r="T161" s="2410"/>
      <c r="U161" s="2411" t="s">
        <v>1599</v>
      </c>
      <c r="V161" s="2411">
        <f>'Tableau 3'!L320</f>
        <v>0</v>
      </c>
      <c r="W161" s="2410"/>
      <c r="X161" s="2410"/>
      <c r="Y161" s="2411"/>
      <c r="Z161" s="2410"/>
      <c r="AA161" s="2410"/>
      <c r="AB161" s="2411"/>
      <c r="AC161" s="2410"/>
      <c r="AD161" s="2410"/>
      <c r="AE161" s="2411"/>
      <c r="AF161" s="2410"/>
      <c r="AG161" s="2410"/>
      <c r="AH161" s="2411" t="s">
        <v>1599</v>
      </c>
      <c r="AI161" s="2411">
        <f>'Tableau 3'!M320</f>
        <v>0</v>
      </c>
      <c r="AJ161" s="1536"/>
      <c r="AK161" s="1536"/>
      <c r="AL161" s="1536"/>
      <c r="AM161" s="1536"/>
      <c r="AN161" s="1536"/>
      <c r="AO161" s="1536"/>
      <c r="AP161" s="1536"/>
      <c r="AQ161" s="1536"/>
      <c r="AR161" s="1536"/>
      <c r="AS161" s="1536"/>
      <c r="AT161" s="1536"/>
      <c r="AU161" s="1536"/>
      <c r="AV161" s="1536"/>
      <c r="AW161" s="1536"/>
      <c r="AX161" s="1536"/>
      <c r="AY161" s="1536"/>
      <c r="AZ161" s="1536"/>
      <c r="BA161" s="1536"/>
    </row>
    <row r="162" spans="1:53" x14ac:dyDescent="0.2">
      <c r="A162" s="1645"/>
      <c r="B162" s="1645"/>
      <c r="C162" s="1645"/>
      <c r="D162" s="1645"/>
      <c r="E162" s="1645"/>
      <c r="F162" s="1645"/>
      <c r="G162" s="1645"/>
      <c r="H162" s="1531"/>
      <c r="I162" s="1531"/>
      <c r="J162" s="2410"/>
      <c r="K162" s="2410"/>
      <c r="L162" s="2411"/>
      <c r="M162" s="2410"/>
      <c r="N162" s="2410"/>
      <c r="O162" s="2411"/>
      <c r="P162" s="2410"/>
      <c r="Q162" s="2410"/>
      <c r="R162" s="2411"/>
      <c r="S162" s="2410"/>
      <c r="T162" s="2410"/>
      <c r="U162" s="2411"/>
      <c r="V162" s="2411"/>
      <c r="W162" s="2410"/>
      <c r="X162" s="2410"/>
      <c r="Y162" s="2411"/>
      <c r="Z162" s="2410"/>
      <c r="AA162" s="2410"/>
      <c r="AB162" s="2411"/>
      <c r="AC162" s="2410"/>
      <c r="AD162" s="2410"/>
      <c r="AE162" s="2411"/>
      <c r="AF162" s="2410"/>
      <c r="AG162" s="2410"/>
      <c r="AH162" s="2411"/>
      <c r="AI162" s="2411"/>
      <c r="AJ162" s="1536"/>
      <c r="AK162" s="1536"/>
      <c r="AL162" s="1536"/>
      <c r="AM162" s="1536"/>
      <c r="AN162" s="1536"/>
      <c r="AO162" s="1536"/>
      <c r="AP162" s="1536"/>
      <c r="AQ162" s="1536"/>
      <c r="AR162" s="1536"/>
      <c r="AS162" s="1536"/>
      <c r="AT162" s="1536"/>
      <c r="AU162" s="1536"/>
      <c r="AV162" s="1536"/>
      <c r="AW162" s="1536"/>
      <c r="AX162" s="1536"/>
      <c r="AY162" s="1536"/>
      <c r="AZ162" s="1536"/>
      <c r="BA162" s="1536"/>
    </row>
    <row r="163" spans="1:53" x14ac:dyDescent="0.2">
      <c r="A163" s="1645"/>
      <c r="B163" s="1645"/>
      <c r="C163" s="1645"/>
      <c r="D163" s="1645"/>
      <c r="E163" s="1645"/>
      <c r="F163" s="1645"/>
      <c r="G163" s="1645"/>
      <c r="H163" s="1531"/>
      <c r="I163" s="1667" t="s">
        <v>80</v>
      </c>
      <c r="J163" s="2411" t="e">
        <f>J159/L159</f>
        <v>#DIV/0!</v>
      </c>
      <c r="K163" s="2411" t="e">
        <f>K159/L159</f>
        <v>#DIV/0!</v>
      </c>
      <c r="L163" s="2411"/>
      <c r="M163" s="2411" t="e">
        <f>M159/O159</f>
        <v>#DIV/0!</v>
      </c>
      <c r="N163" s="2411" t="e">
        <f>N159/O159</f>
        <v>#DIV/0!</v>
      </c>
      <c r="O163" s="2411"/>
      <c r="P163" s="2411" t="e">
        <f>P159/R159</f>
        <v>#DIV/0!</v>
      </c>
      <c r="Q163" s="2411" t="e">
        <f>Q159/R159</f>
        <v>#DIV/0!</v>
      </c>
      <c r="R163" s="2411"/>
      <c r="S163" s="2411" t="e">
        <f>S159/U159</f>
        <v>#DIV/0!</v>
      </c>
      <c r="T163" s="2411" t="e">
        <f>T159/U159</f>
        <v>#DIV/0!</v>
      </c>
      <c r="U163" s="2411"/>
      <c r="V163" s="2411"/>
      <c r="W163" s="2411" t="e">
        <f>W159/Y159</f>
        <v>#DIV/0!</v>
      </c>
      <c r="X163" s="2411" t="e">
        <f>X159/Y159</f>
        <v>#DIV/0!</v>
      </c>
      <c r="Y163" s="2411"/>
      <c r="Z163" s="2411" t="e">
        <f>Z159/AB159</f>
        <v>#DIV/0!</v>
      </c>
      <c r="AA163" s="2411" t="e">
        <f>AA159/AB159</f>
        <v>#DIV/0!</v>
      </c>
      <c r="AB163" s="2411"/>
      <c r="AC163" s="2411" t="e">
        <f>AC159/AE159</f>
        <v>#DIV/0!</v>
      </c>
      <c r="AD163" s="2411" t="e">
        <f>AD159/AE159</f>
        <v>#DIV/0!</v>
      </c>
      <c r="AE163" s="2411"/>
      <c r="AF163" s="2411" t="e">
        <f>AF159/AH159</f>
        <v>#DIV/0!</v>
      </c>
      <c r="AG163" s="2411" t="e">
        <f>AG159/AH159</f>
        <v>#DIV/0!</v>
      </c>
      <c r="AH163" s="2411"/>
      <c r="AI163" s="2411"/>
      <c r="AJ163" s="1536"/>
      <c r="AK163" s="1536"/>
      <c r="AL163" s="1536"/>
      <c r="AM163" s="1536"/>
      <c r="AN163" s="1536"/>
      <c r="AO163" s="1536"/>
      <c r="AP163" s="1536"/>
      <c r="AQ163" s="1536"/>
      <c r="AR163" s="1536"/>
      <c r="AS163" s="1536"/>
      <c r="AT163" s="1536"/>
      <c r="AU163" s="1536"/>
      <c r="AV163" s="1536"/>
      <c r="AW163" s="1536"/>
      <c r="AX163" s="1536"/>
      <c r="AY163" s="1536"/>
      <c r="AZ163" s="1536"/>
      <c r="BA163" s="1536"/>
    </row>
    <row r="164" spans="1:53" x14ac:dyDescent="0.2">
      <c r="A164" s="1645"/>
      <c r="B164" s="1645"/>
      <c r="C164" s="1645"/>
      <c r="D164" s="1645"/>
      <c r="E164" s="1645"/>
      <c r="F164" s="1645"/>
      <c r="G164" s="1645"/>
      <c r="H164" s="1531"/>
      <c r="I164" s="1667" t="s">
        <v>49</v>
      </c>
      <c r="J164" s="2411"/>
      <c r="K164" s="2411"/>
      <c r="L164" s="2411" t="e">
        <f>L159/V159</f>
        <v>#DIV/0!</v>
      </c>
      <c r="M164" s="2411"/>
      <c r="N164" s="2411"/>
      <c r="O164" s="2411" t="e">
        <f>O159/V159</f>
        <v>#DIV/0!</v>
      </c>
      <c r="P164" s="2411"/>
      <c r="Q164" s="2411"/>
      <c r="R164" s="2411" t="e">
        <f>R159/V159</f>
        <v>#DIV/0!</v>
      </c>
      <c r="S164" s="2411"/>
      <c r="T164" s="2411"/>
      <c r="U164" s="2411" t="e">
        <f>U159/V159</f>
        <v>#DIV/0!</v>
      </c>
      <c r="V164" s="2411"/>
      <c r="W164" s="2411"/>
      <c r="X164" s="2411"/>
      <c r="Y164" s="2411" t="e">
        <f>Y159/AI159</f>
        <v>#DIV/0!</v>
      </c>
      <c r="Z164" s="2411"/>
      <c r="AA164" s="2411"/>
      <c r="AB164" s="2411" t="e">
        <f>AB159/AI159</f>
        <v>#DIV/0!</v>
      </c>
      <c r="AC164" s="2411"/>
      <c r="AD164" s="2411"/>
      <c r="AE164" s="2411" t="e">
        <f>AE159/AI159</f>
        <v>#DIV/0!</v>
      </c>
      <c r="AF164" s="2411"/>
      <c r="AG164" s="2411"/>
      <c r="AH164" s="2411" t="e">
        <f>AH159/AI159</f>
        <v>#DIV/0!</v>
      </c>
      <c r="AI164" s="2411"/>
      <c r="AJ164" s="1536"/>
      <c r="AK164" s="1536"/>
      <c r="AL164" s="1536"/>
      <c r="AM164" s="1536"/>
      <c r="AN164" s="1536"/>
      <c r="AO164" s="1536"/>
      <c r="AP164" s="1536"/>
      <c r="AQ164" s="1536"/>
      <c r="AR164" s="1536"/>
      <c r="AS164" s="1536"/>
      <c r="AT164" s="1536"/>
      <c r="AU164" s="1536"/>
      <c r="AV164" s="1536"/>
      <c r="AW164" s="1536"/>
      <c r="AX164" s="1536"/>
      <c r="AY164" s="1536"/>
      <c r="AZ164" s="1536"/>
      <c r="BA164" s="1536"/>
    </row>
    <row r="167" spans="1:53" ht="13.5" thickBot="1" x14ac:dyDescent="0.25"/>
    <row r="168" spans="1:53" x14ac:dyDescent="0.2">
      <c r="A168" s="4040" t="s">
        <v>426</v>
      </c>
      <c r="B168" s="4041"/>
      <c r="C168" s="4042"/>
      <c r="D168" s="1533"/>
      <c r="E168" s="1631"/>
      <c r="F168" s="1631"/>
      <c r="G168" s="1631"/>
      <c r="H168" s="1534"/>
      <c r="I168" s="1534"/>
      <c r="J168" s="4057" t="s">
        <v>1457</v>
      </c>
      <c r="K168" s="4058"/>
      <c r="L168" s="4059"/>
      <c r="M168" s="4057" t="s">
        <v>1457</v>
      </c>
      <c r="N168" s="4058"/>
      <c r="O168" s="4059"/>
      <c r="P168" s="4057" t="s">
        <v>1457</v>
      </c>
      <c r="Q168" s="4058"/>
      <c r="R168" s="4059"/>
      <c r="S168" s="4057" t="s">
        <v>1457</v>
      </c>
      <c r="T168" s="4058"/>
      <c r="U168" s="4059"/>
      <c r="V168" s="4067" t="s">
        <v>1457</v>
      </c>
      <c r="W168" s="4057" t="s">
        <v>1458</v>
      </c>
      <c r="X168" s="4058"/>
      <c r="Y168" s="4059"/>
      <c r="Z168" s="4057" t="s">
        <v>1458</v>
      </c>
      <c r="AA168" s="4058"/>
      <c r="AB168" s="4059"/>
      <c r="AC168" s="4057" t="s">
        <v>1458</v>
      </c>
      <c r="AD168" s="4058"/>
      <c r="AE168" s="4059"/>
      <c r="AF168" s="4057" t="s">
        <v>1458</v>
      </c>
      <c r="AG168" s="4058"/>
      <c r="AH168" s="4059"/>
      <c r="AI168" s="2631" t="s">
        <v>1469</v>
      </c>
      <c r="AJ168" s="1632"/>
      <c r="AZ168" s="1536"/>
      <c r="BA168" s="1536"/>
    </row>
    <row r="169" spans="1:53" ht="13.5" thickBot="1" x14ac:dyDescent="0.25">
      <c r="A169" s="4043"/>
      <c r="B169" s="4044"/>
      <c r="C169" s="4045"/>
      <c r="D169" s="1660"/>
      <c r="E169" s="1661"/>
      <c r="F169" s="1661"/>
      <c r="G169" s="1661"/>
      <c r="H169" s="1662"/>
      <c r="I169" s="1662"/>
      <c r="J169" s="4054" t="s">
        <v>430</v>
      </c>
      <c r="K169" s="4055"/>
      <c r="L169" s="4056"/>
      <c r="M169" s="4066" t="s">
        <v>702</v>
      </c>
      <c r="N169" s="4055"/>
      <c r="O169" s="4056"/>
      <c r="P169" s="4054" t="s">
        <v>431</v>
      </c>
      <c r="Q169" s="4055"/>
      <c r="R169" s="4056"/>
      <c r="S169" s="4054" t="s">
        <v>432</v>
      </c>
      <c r="T169" s="4055"/>
      <c r="U169" s="4056"/>
      <c r="V169" s="4068"/>
      <c r="W169" s="4054" t="s">
        <v>430</v>
      </c>
      <c r="X169" s="4055"/>
      <c r="Y169" s="4056"/>
      <c r="Z169" s="4066" t="s">
        <v>702</v>
      </c>
      <c r="AA169" s="4055"/>
      <c r="AB169" s="4056"/>
      <c r="AC169" s="4054" t="s">
        <v>431</v>
      </c>
      <c r="AD169" s="4055"/>
      <c r="AE169" s="4056"/>
      <c r="AF169" s="4054" t="s">
        <v>432</v>
      </c>
      <c r="AG169" s="4055"/>
      <c r="AH169" s="4056"/>
      <c r="AI169" s="2632"/>
      <c r="AJ169" s="1632"/>
      <c r="AZ169" s="1536"/>
      <c r="BA169" s="1536"/>
    </row>
    <row r="170" spans="1:53" ht="13.5" thickBot="1" x14ac:dyDescent="0.25">
      <c r="A170" s="4046"/>
      <c r="B170" s="4047"/>
      <c r="C170" s="4048"/>
      <c r="D170" s="1636"/>
      <c r="E170" s="1637"/>
      <c r="F170" s="1637"/>
      <c r="G170" s="1637"/>
      <c r="H170" s="1532"/>
      <c r="I170" s="1532"/>
      <c r="J170" s="1663" t="s">
        <v>433</v>
      </c>
      <c r="K170" s="1663" t="s">
        <v>434</v>
      </c>
      <c r="L170" s="1663" t="s">
        <v>616</v>
      </c>
      <c r="M170" s="1663" t="s">
        <v>433</v>
      </c>
      <c r="N170" s="1663" t="s">
        <v>434</v>
      </c>
      <c r="O170" s="1663" t="s">
        <v>616</v>
      </c>
      <c r="P170" s="1663" t="s">
        <v>433</v>
      </c>
      <c r="Q170" s="1663" t="s">
        <v>434</v>
      </c>
      <c r="R170" s="1663" t="s">
        <v>616</v>
      </c>
      <c r="S170" s="1663" t="s">
        <v>433</v>
      </c>
      <c r="T170" s="1663" t="s">
        <v>434</v>
      </c>
      <c r="U170" s="1663" t="s">
        <v>616</v>
      </c>
      <c r="V170" s="2623" t="s">
        <v>435</v>
      </c>
      <c r="W170" s="1663" t="s">
        <v>433</v>
      </c>
      <c r="X170" s="1663" t="s">
        <v>434</v>
      </c>
      <c r="Y170" s="1663" t="s">
        <v>616</v>
      </c>
      <c r="Z170" s="1663" t="s">
        <v>433</v>
      </c>
      <c r="AA170" s="1663" t="s">
        <v>434</v>
      </c>
      <c r="AB170" s="1663" t="s">
        <v>616</v>
      </c>
      <c r="AC170" s="1663" t="s">
        <v>433</v>
      </c>
      <c r="AD170" s="1663" t="s">
        <v>434</v>
      </c>
      <c r="AE170" s="1663" t="s">
        <v>616</v>
      </c>
      <c r="AF170" s="1663" t="s">
        <v>433</v>
      </c>
      <c r="AG170" s="1663" t="s">
        <v>434</v>
      </c>
      <c r="AH170" s="1663" t="s">
        <v>616</v>
      </c>
      <c r="AI170" s="2623" t="s">
        <v>435</v>
      </c>
      <c r="AJ170" s="1632"/>
      <c r="AZ170" s="1536"/>
      <c r="BA170" s="1536"/>
    </row>
    <row r="171" spans="1:53" ht="15" x14ac:dyDescent="0.25">
      <c r="A171" s="1585"/>
      <c r="B171" s="1586"/>
      <c r="C171" s="1587"/>
      <c r="D171" s="1537" t="s">
        <v>787</v>
      </c>
      <c r="E171" s="1538"/>
      <c r="F171" s="1539"/>
      <c r="G171" s="1540"/>
      <c r="H171" s="1540"/>
      <c r="I171" s="1540"/>
      <c r="J171" s="1587">
        <f>+J172+J173+J174</f>
        <v>0</v>
      </c>
      <c r="K171" s="1587">
        <f t="shared" ref="K171" si="40">+K172+K173+K174</f>
        <v>0</v>
      </c>
      <c r="L171" s="1587">
        <f>+J171+K171</f>
        <v>0</v>
      </c>
      <c r="M171" s="1587">
        <f t="shared" ref="M171" si="41">+M172+M173+M174</f>
        <v>0</v>
      </c>
      <c r="N171" s="1587">
        <f t="shared" ref="N171" si="42">+N172+N173+N174</f>
        <v>0</v>
      </c>
      <c r="O171" s="1587">
        <f>+M171+N171</f>
        <v>0</v>
      </c>
      <c r="P171" s="1587">
        <f t="shared" ref="P171" si="43">+P172+P173+P174</f>
        <v>0</v>
      </c>
      <c r="Q171" s="1587">
        <f>+Q172+Q173+Q174</f>
        <v>0</v>
      </c>
      <c r="R171" s="1587">
        <f>+P171+Q171</f>
        <v>0</v>
      </c>
      <c r="S171" s="1587">
        <f t="shared" ref="S171" si="44">+S172+S173+S174</f>
        <v>0</v>
      </c>
      <c r="T171" s="1587">
        <f t="shared" ref="T171" si="45">+T172+T173+T174</f>
        <v>0</v>
      </c>
      <c r="U171" s="1587">
        <f>+S171+T171</f>
        <v>0</v>
      </c>
      <c r="V171" s="2624">
        <f>+L171+O171+R171+U171</f>
        <v>0</v>
      </c>
      <c r="W171" s="1587">
        <f t="shared" ref="W171" si="46">+W172+W173+W174</f>
        <v>0</v>
      </c>
      <c r="X171" s="1587">
        <f t="shared" ref="X171" si="47">+X172+X173+X174</f>
        <v>0</v>
      </c>
      <c r="Y171" s="1587">
        <f>+W171+X171</f>
        <v>0</v>
      </c>
      <c r="Z171" s="1587">
        <f t="shared" ref="Z171" si="48">+Z172+Z173+Z174</f>
        <v>0</v>
      </c>
      <c r="AA171" s="1587">
        <f t="shared" ref="AA171" si="49">+AA172+AA173+AA174</f>
        <v>0</v>
      </c>
      <c r="AB171" s="1587">
        <f>+Z171+AA171</f>
        <v>0</v>
      </c>
      <c r="AC171" s="1587">
        <f t="shared" ref="AC171" si="50">+AC172+AC173+AC174</f>
        <v>0</v>
      </c>
      <c r="AD171" s="1587">
        <f t="shared" ref="AD171" si="51">+AD172+AD173+AD174</f>
        <v>0</v>
      </c>
      <c r="AE171" s="1587">
        <f>AC171+AD171</f>
        <v>0</v>
      </c>
      <c r="AF171" s="1587">
        <f t="shared" ref="AF171" si="52">+AF172+AF173+AF174</f>
        <v>0</v>
      </c>
      <c r="AG171" s="1587">
        <f t="shared" ref="AG171" si="53">+AG172+AG173+AG174</f>
        <v>0</v>
      </c>
      <c r="AH171" s="1587">
        <f>+AF171+AG171</f>
        <v>0</v>
      </c>
      <c r="AI171" s="2624">
        <f>+Y171+AB171+AE171+AH171</f>
        <v>0</v>
      </c>
      <c r="AJ171" s="1632"/>
      <c r="AZ171" s="1536"/>
      <c r="BA171" s="1536"/>
    </row>
    <row r="172" spans="1:53" ht="15" x14ac:dyDescent="0.25">
      <c r="A172" s="1585"/>
      <c r="B172" s="1586"/>
      <c r="C172" s="1587"/>
      <c r="D172" s="1537"/>
      <c r="E172" s="1540"/>
      <c r="F172" s="1540" t="s">
        <v>788</v>
      </c>
      <c r="G172" s="1540"/>
      <c r="H172" s="1540"/>
      <c r="I172" s="1540"/>
      <c r="J172" s="1587"/>
      <c r="K172" s="1587"/>
      <c r="L172" s="1586"/>
      <c r="M172" s="1587"/>
      <c r="N172" s="1587"/>
      <c r="O172" s="1586"/>
      <c r="P172" s="1587"/>
      <c r="Q172" s="1587"/>
      <c r="R172" s="1586"/>
      <c r="S172" s="1587"/>
      <c r="T172" s="1587"/>
      <c r="U172" s="1586"/>
      <c r="V172" s="2625"/>
      <c r="W172" s="1587"/>
      <c r="X172" s="1587"/>
      <c r="Y172" s="1586"/>
      <c r="Z172" s="1587"/>
      <c r="AA172" s="1587"/>
      <c r="AB172" s="1586"/>
      <c r="AC172" s="1587"/>
      <c r="AD172" s="1587"/>
      <c r="AE172" s="1586"/>
      <c r="AF172" s="1587"/>
      <c r="AG172" s="1587"/>
      <c r="AH172" s="1586"/>
      <c r="AI172" s="2625"/>
      <c r="AJ172" s="1632"/>
      <c r="AZ172" s="1536"/>
      <c r="BA172" s="1536"/>
    </row>
    <row r="173" spans="1:53" ht="15" x14ac:dyDescent="0.25">
      <c r="A173" s="1585"/>
      <c r="B173" s="1586"/>
      <c r="C173" s="1587"/>
      <c r="D173" s="1537"/>
      <c r="E173" s="1540"/>
      <c r="F173" s="1540" t="s">
        <v>789</v>
      </c>
      <c r="G173" s="1540"/>
      <c r="H173" s="1540"/>
      <c r="I173" s="1540"/>
      <c r="J173" s="1587"/>
      <c r="K173" s="1587"/>
      <c r="L173" s="1586"/>
      <c r="M173" s="1587"/>
      <c r="N173" s="1587"/>
      <c r="O173" s="1586"/>
      <c r="P173" s="1587"/>
      <c r="Q173" s="1587"/>
      <c r="R173" s="1586"/>
      <c r="S173" s="1587"/>
      <c r="T173" s="1587"/>
      <c r="U173" s="1586"/>
      <c r="V173" s="2625"/>
      <c r="W173" s="1587"/>
      <c r="X173" s="1587"/>
      <c r="Y173" s="1586"/>
      <c r="Z173" s="1587"/>
      <c r="AA173" s="1587"/>
      <c r="AB173" s="1586"/>
      <c r="AC173" s="1587"/>
      <c r="AD173" s="1587"/>
      <c r="AE173" s="1586"/>
      <c r="AF173" s="1587"/>
      <c r="AG173" s="1587"/>
      <c r="AH173" s="1586"/>
      <c r="AI173" s="2625"/>
      <c r="AJ173" s="1632"/>
      <c r="AZ173" s="1536"/>
      <c r="BA173" s="1536"/>
    </row>
    <row r="174" spans="1:53" ht="15" x14ac:dyDescent="0.25">
      <c r="A174" s="1585"/>
      <c r="B174" s="1586"/>
      <c r="C174" s="1587"/>
      <c r="D174" s="1537"/>
      <c r="E174" s="1540"/>
      <c r="F174" s="1540" t="s">
        <v>790</v>
      </c>
      <c r="G174" s="1540"/>
      <c r="H174" s="1540"/>
      <c r="I174" s="1540"/>
      <c r="J174" s="1587"/>
      <c r="K174" s="1587"/>
      <c r="L174" s="1586"/>
      <c r="M174" s="1587"/>
      <c r="N174" s="1587"/>
      <c r="O174" s="1586"/>
      <c r="P174" s="1587"/>
      <c r="Q174" s="1587"/>
      <c r="R174" s="1586"/>
      <c r="S174" s="1587"/>
      <c r="T174" s="1587"/>
      <c r="U174" s="1586"/>
      <c r="V174" s="2625"/>
      <c r="W174" s="1587"/>
      <c r="X174" s="1587"/>
      <c r="Y174" s="1586"/>
      <c r="Z174" s="1587"/>
      <c r="AA174" s="1587"/>
      <c r="AB174" s="1586"/>
      <c r="AC174" s="1587"/>
      <c r="AD174" s="1587"/>
      <c r="AE174" s="1586"/>
      <c r="AF174" s="1587"/>
      <c r="AG174" s="1587"/>
      <c r="AH174" s="1586"/>
      <c r="AI174" s="2625"/>
      <c r="AJ174" s="1632"/>
      <c r="AZ174" s="1536"/>
      <c r="BA174" s="1536"/>
    </row>
    <row r="175" spans="1:53" ht="15" x14ac:dyDescent="0.25">
      <c r="A175" s="1585"/>
      <c r="B175" s="1586"/>
      <c r="C175" s="1587"/>
      <c r="D175" s="1535"/>
      <c r="E175" s="1645"/>
      <c r="F175" s="1645"/>
      <c r="G175" s="1645"/>
      <c r="H175" s="1531"/>
      <c r="I175" s="1531"/>
      <c r="J175" s="1587"/>
      <c r="K175" s="1587"/>
      <c r="L175" s="1586"/>
      <c r="M175" s="1587"/>
      <c r="N175" s="1587"/>
      <c r="O175" s="1586"/>
      <c r="P175" s="1587"/>
      <c r="Q175" s="1587"/>
      <c r="R175" s="1586"/>
      <c r="S175" s="1587"/>
      <c r="T175" s="1587"/>
      <c r="U175" s="1586"/>
      <c r="V175" s="2625"/>
      <c r="W175" s="1587"/>
      <c r="X175" s="1587"/>
      <c r="Y175" s="1586"/>
      <c r="Z175" s="1587"/>
      <c r="AA175" s="1587"/>
      <c r="AB175" s="1586"/>
      <c r="AC175" s="1587"/>
      <c r="AD175" s="1587"/>
      <c r="AE175" s="1586"/>
      <c r="AF175" s="1587"/>
      <c r="AG175" s="1587"/>
      <c r="AH175" s="1586"/>
      <c r="AI175" s="2625"/>
      <c r="AJ175" s="1632"/>
      <c r="AZ175" s="1536"/>
      <c r="BA175" s="1536"/>
    </row>
    <row r="176" spans="1:53" ht="15" x14ac:dyDescent="0.25">
      <c r="A176" s="1585"/>
      <c r="B176" s="1586"/>
      <c r="C176" s="1587"/>
      <c r="D176" s="1539" t="s">
        <v>493</v>
      </c>
      <c r="E176" s="2416"/>
      <c r="F176" s="1540"/>
      <c r="G176" s="1540"/>
      <c r="H176" s="1540"/>
      <c r="I176" s="1540"/>
      <c r="J176" s="1587">
        <f>J178+J268+J280+J285+J297</f>
        <v>0</v>
      </c>
      <c r="K176" s="1587">
        <f>K178+K268+K280+K285+K297</f>
        <v>0</v>
      </c>
      <c r="L176" s="1586">
        <f>J176+K176</f>
        <v>0</v>
      </c>
      <c r="M176" s="1587">
        <f>M178+M268+M280+M285+M297</f>
        <v>0</v>
      </c>
      <c r="N176" s="1587">
        <f>N178+N268+N280+N285+N297</f>
        <v>0</v>
      </c>
      <c r="O176" s="1586">
        <f>M176+N176</f>
        <v>0</v>
      </c>
      <c r="P176" s="1587">
        <f>P178+P268+P280+P285+P297</f>
        <v>0</v>
      </c>
      <c r="Q176" s="1587">
        <f>Q178+Q268+Q280+Q285+Q297</f>
        <v>0</v>
      </c>
      <c r="R176" s="1586">
        <f>P176+Q176</f>
        <v>0</v>
      </c>
      <c r="S176" s="1587">
        <f>S178+S268+S280+S285+S297</f>
        <v>0</v>
      </c>
      <c r="T176" s="1587">
        <f>T178+T268+T280+T285+T297</f>
        <v>0</v>
      </c>
      <c r="U176" s="1586">
        <f>S176+T176</f>
        <v>0</v>
      </c>
      <c r="V176" s="2625">
        <f>U176+R176+O176+L176</f>
        <v>0</v>
      </c>
      <c r="W176" s="1587">
        <f>W178+W268+W280+W285+W297</f>
        <v>0</v>
      </c>
      <c r="X176" s="1587">
        <f>X178+X268+X280+X285+X297</f>
        <v>0</v>
      </c>
      <c r="Y176" s="1586">
        <f>W176+X176</f>
        <v>0</v>
      </c>
      <c r="Z176" s="1587">
        <f>Z178+Z268+Z280+Z285+Z297</f>
        <v>0</v>
      </c>
      <c r="AA176" s="1587">
        <f>AA178+AA268+AA280+AA285+AA297</f>
        <v>0</v>
      </c>
      <c r="AB176" s="1586">
        <f>Z176+AA176</f>
        <v>0</v>
      </c>
      <c r="AC176" s="1587">
        <f>AC178+AC268+AC280+AC285+AC297</f>
        <v>0</v>
      </c>
      <c r="AD176" s="1587">
        <f>AD178+AD268+AD280+AD285+AD297</f>
        <v>0</v>
      </c>
      <c r="AE176" s="1586">
        <f>AC176+AD176</f>
        <v>0</v>
      </c>
      <c r="AF176" s="1587">
        <f>AF178+AF268+AF280+AF285+AF297</f>
        <v>0</v>
      </c>
      <c r="AG176" s="1587">
        <f>AG178+AG268+AG280+AG285+AG297</f>
        <v>0</v>
      </c>
      <c r="AH176" s="1586">
        <f>AF176+AG176</f>
        <v>0</v>
      </c>
      <c r="AI176" s="2625">
        <f>AH176+AE176+AB176+Y176</f>
        <v>0</v>
      </c>
      <c r="AJ176" s="1632"/>
      <c r="AZ176" s="1536"/>
      <c r="BA176" s="1536"/>
    </row>
    <row r="177" spans="1:53" ht="15" x14ac:dyDescent="0.25">
      <c r="A177" s="1585"/>
      <c r="B177" s="1586"/>
      <c r="C177" s="1587"/>
      <c r="D177" s="1537"/>
      <c r="E177" s="1540"/>
      <c r="F177" s="1540"/>
      <c r="G177" s="1540"/>
      <c r="H177" s="1540"/>
      <c r="I177" s="1540"/>
      <c r="J177" s="1587"/>
      <c r="K177" s="1587"/>
      <c r="L177" s="1586"/>
      <c r="M177" s="1587"/>
      <c r="N177" s="1587"/>
      <c r="O177" s="1586"/>
      <c r="P177" s="1587"/>
      <c r="Q177" s="1587"/>
      <c r="R177" s="1586"/>
      <c r="S177" s="1587"/>
      <c r="T177" s="1587"/>
      <c r="U177" s="1586"/>
      <c r="V177" s="2625"/>
      <c r="W177" s="1587"/>
      <c r="X177" s="1587"/>
      <c r="Y177" s="1586"/>
      <c r="Z177" s="1587"/>
      <c r="AA177" s="1587"/>
      <c r="AB177" s="1586"/>
      <c r="AC177" s="1587"/>
      <c r="AD177" s="1587"/>
      <c r="AE177" s="1586"/>
      <c r="AF177" s="1587"/>
      <c r="AG177" s="1587"/>
      <c r="AH177" s="1586"/>
      <c r="AI177" s="2625"/>
      <c r="AJ177" s="1632"/>
      <c r="AZ177" s="1536"/>
      <c r="BA177" s="1536"/>
    </row>
    <row r="178" spans="1:53" ht="15" x14ac:dyDescent="0.25">
      <c r="A178" s="1585"/>
      <c r="B178" s="1586"/>
      <c r="C178" s="1587"/>
      <c r="D178" s="1585"/>
      <c r="E178" s="1540" t="s">
        <v>714</v>
      </c>
      <c r="F178" s="1540" t="s">
        <v>494</v>
      </c>
      <c r="G178" s="1540"/>
      <c r="H178" s="1540"/>
      <c r="I178" s="1540"/>
      <c r="J178" s="1587">
        <f>J180+J243+J260</f>
        <v>0</v>
      </c>
      <c r="K178" s="1587">
        <f>K180+K243+K260</f>
        <v>0</v>
      </c>
      <c r="L178" s="1586">
        <f>J178+K178</f>
        <v>0</v>
      </c>
      <c r="M178" s="1587">
        <f>M180+M243+M260</f>
        <v>0</v>
      </c>
      <c r="N178" s="1587">
        <f>N180+N243+N260</f>
        <v>0</v>
      </c>
      <c r="O178" s="1586">
        <f>M178+N178</f>
        <v>0</v>
      </c>
      <c r="P178" s="1587">
        <f>P180+P243+P260</f>
        <v>0</v>
      </c>
      <c r="Q178" s="1587">
        <f>Q180+Q243+Q260</f>
        <v>0</v>
      </c>
      <c r="R178" s="1586">
        <f>P178+Q178</f>
        <v>0</v>
      </c>
      <c r="S178" s="1587">
        <f>S180+S243+S260</f>
        <v>0</v>
      </c>
      <c r="T178" s="1587">
        <f>T180+T243+T260</f>
        <v>0</v>
      </c>
      <c r="U178" s="1586">
        <f>S178+T178</f>
        <v>0</v>
      </c>
      <c r="V178" s="2625">
        <f>U178+R178+O178+L178</f>
        <v>0</v>
      </c>
      <c r="W178" s="1587">
        <f>W180+W243+W260</f>
        <v>0</v>
      </c>
      <c r="X178" s="1587">
        <f>X180+X243+X260</f>
        <v>0</v>
      </c>
      <c r="Y178" s="1586">
        <f>W178+X178</f>
        <v>0</v>
      </c>
      <c r="Z178" s="1587">
        <f>Z180+Z243+Z260</f>
        <v>0</v>
      </c>
      <c r="AA178" s="1587">
        <f>AA180+AA243+AA260</f>
        <v>0</v>
      </c>
      <c r="AB178" s="1586">
        <f>Z178+AA178</f>
        <v>0</v>
      </c>
      <c r="AC178" s="1587">
        <f>AC180+AC243+AC260</f>
        <v>0</v>
      </c>
      <c r="AD178" s="1587">
        <f>AD180+AD243+AD260</f>
        <v>0</v>
      </c>
      <c r="AE178" s="1586">
        <f>AC178+AD178</f>
        <v>0</v>
      </c>
      <c r="AF178" s="1587">
        <f>AF180+AF243+AF260</f>
        <v>0</v>
      </c>
      <c r="AG178" s="1587">
        <f>AG180+AG243+AG260</f>
        <v>0</v>
      </c>
      <c r="AH178" s="1586">
        <f>AF178+AG178</f>
        <v>0</v>
      </c>
      <c r="AI178" s="2625">
        <f>AH178+AE178+AB178+Y178</f>
        <v>0</v>
      </c>
      <c r="AJ178" s="1632"/>
      <c r="AZ178" s="1536"/>
      <c r="BA178" s="1536"/>
    </row>
    <row r="179" spans="1:53" ht="15" x14ac:dyDescent="0.25">
      <c r="A179" s="1585"/>
      <c r="B179" s="1586"/>
      <c r="C179" s="1587"/>
      <c r="D179" s="1585"/>
      <c r="E179" s="1600"/>
      <c r="F179" s="1540"/>
      <c r="G179" s="1540"/>
      <c r="H179" s="1540"/>
      <c r="I179" s="1540"/>
      <c r="J179" s="1587"/>
      <c r="K179" s="1587"/>
      <c r="L179" s="1586"/>
      <c r="M179" s="1587"/>
      <c r="N179" s="1587"/>
      <c r="O179" s="1586"/>
      <c r="P179" s="1587"/>
      <c r="Q179" s="1587"/>
      <c r="R179" s="1586"/>
      <c r="S179" s="1587"/>
      <c r="T179" s="1587"/>
      <c r="U179" s="1586"/>
      <c r="V179" s="2625"/>
      <c r="W179" s="1587"/>
      <c r="X179" s="1587"/>
      <c r="Y179" s="1586"/>
      <c r="Z179" s="1587"/>
      <c r="AA179" s="1587"/>
      <c r="AB179" s="1586"/>
      <c r="AC179" s="1587"/>
      <c r="AD179" s="1587"/>
      <c r="AE179" s="1586"/>
      <c r="AF179" s="1587"/>
      <c r="AG179" s="1587"/>
      <c r="AH179" s="1586"/>
      <c r="AI179" s="2625"/>
      <c r="AJ179" s="1632"/>
      <c r="AZ179" s="1536"/>
      <c r="BA179" s="1536"/>
    </row>
    <row r="180" spans="1:53" ht="15" x14ac:dyDescent="0.25">
      <c r="A180" s="1585"/>
      <c r="B180" s="1586"/>
      <c r="C180" s="1587"/>
      <c r="D180" s="1585"/>
      <c r="E180" s="1540"/>
      <c r="F180" s="1540" t="s">
        <v>601</v>
      </c>
      <c r="G180" s="1540" t="s">
        <v>495</v>
      </c>
      <c r="H180" s="1540"/>
      <c r="I180" s="1540"/>
      <c r="J180" s="1587">
        <f>J182+J203+J207+J234+J236+J238+J240+J241</f>
        <v>0</v>
      </c>
      <c r="K180" s="1587">
        <f>K182+K203+K207+K234+K236+K238+K240+K241</f>
        <v>0</v>
      </c>
      <c r="L180" s="1586">
        <f>J180+K180</f>
        <v>0</v>
      </c>
      <c r="M180" s="1587">
        <f>M182+M203+M207+M234+M236+M238+M240+M241</f>
        <v>0</v>
      </c>
      <c r="N180" s="1587">
        <f>N182+N203+N207+N234+N236+N238+N240+N241</f>
        <v>0</v>
      </c>
      <c r="O180" s="1586">
        <f>M180+N180</f>
        <v>0</v>
      </c>
      <c r="P180" s="1587">
        <f>P182+P203+P207+P234+P236+P238+P240+P241</f>
        <v>0</v>
      </c>
      <c r="Q180" s="1587">
        <f>Q182+Q203+Q207+Q234+Q236+Q238+Q240+Q241</f>
        <v>0</v>
      </c>
      <c r="R180" s="1586">
        <f>P180+Q180</f>
        <v>0</v>
      </c>
      <c r="S180" s="1587">
        <f>S182+S203+S207+S234+S236+S238+S240+S241</f>
        <v>0</v>
      </c>
      <c r="T180" s="1587">
        <f>T182+T203+T207+T234+T236+T238+T240+T241</f>
        <v>0</v>
      </c>
      <c r="U180" s="1586">
        <f>S180+T180</f>
        <v>0</v>
      </c>
      <c r="V180" s="2625">
        <f>U180+R180+O180+L180</f>
        <v>0</v>
      </c>
      <c r="W180" s="1587">
        <f>W182+W203+W207+W234+W236+W238+W240+W241</f>
        <v>0</v>
      </c>
      <c r="X180" s="1587">
        <f>X182+X203+X207+X234+X236+X238+X240+X241</f>
        <v>0</v>
      </c>
      <c r="Y180" s="1586">
        <f>W180+X180</f>
        <v>0</v>
      </c>
      <c r="Z180" s="1587">
        <f>Z182+Z203+Z207+Z234+Z236+Z238+Z240+Z241</f>
        <v>0</v>
      </c>
      <c r="AA180" s="1587">
        <f>AA182+AA203+AA207+AA234+AA236+AA238+AA240+AA241</f>
        <v>0</v>
      </c>
      <c r="AB180" s="1586">
        <f>Z180+AA180</f>
        <v>0</v>
      </c>
      <c r="AC180" s="1587">
        <f>AC182+AC203+AC207+AC234+AC236+AC238+AC240+AC241</f>
        <v>0</v>
      </c>
      <c r="AD180" s="1587">
        <f>AD182+AD203+AD207+AD234+AD236+AD238+AD240+AD241</f>
        <v>0</v>
      </c>
      <c r="AE180" s="1586">
        <f>AC180+AD180</f>
        <v>0</v>
      </c>
      <c r="AF180" s="1587">
        <f>AF182+AF203+AF207+AF234+AF236+AF238+AF240+AF241</f>
        <v>0</v>
      </c>
      <c r="AG180" s="1587">
        <f>AG182+AG203+AG207+AG234+AG236+AG238+AG240+AG241</f>
        <v>0</v>
      </c>
      <c r="AH180" s="1586">
        <f>AF180+AG180</f>
        <v>0</v>
      </c>
      <c r="AI180" s="2625">
        <f>AH180+AE180+AB180+Y180</f>
        <v>0</v>
      </c>
      <c r="AJ180" s="1632"/>
      <c r="AZ180" s="1536"/>
      <c r="BA180" s="1536"/>
    </row>
    <row r="181" spans="1:53" ht="15" x14ac:dyDescent="0.25">
      <c r="A181" s="1585"/>
      <c r="B181" s="1586"/>
      <c r="C181" s="1587"/>
      <c r="D181" s="1585"/>
      <c r="E181" s="1540"/>
      <c r="F181" s="1540"/>
      <c r="G181" s="1540"/>
      <c r="H181" s="1540"/>
      <c r="I181" s="1601"/>
      <c r="J181" s="1603"/>
      <c r="K181" s="1603"/>
      <c r="L181" s="1602"/>
      <c r="M181" s="1603"/>
      <c r="N181" s="1603"/>
      <c r="O181" s="1602"/>
      <c r="P181" s="1603"/>
      <c r="Q181" s="1603"/>
      <c r="R181" s="1602"/>
      <c r="S181" s="1603"/>
      <c r="T181" s="1603"/>
      <c r="U181" s="1602"/>
      <c r="V181" s="2626"/>
      <c r="W181" s="1603"/>
      <c r="X181" s="1603"/>
      <c r="Y181" s="1602"/>
      <c r="Z181" s="1603"/>
      <c r="AA181" s="1603"/>
      <c r="AB181" s="1602"/>
      <c r="AC181" s="1603"/>
      <c r="AD181" s="1603"/>
      <c r="AE181" s="1602"/>
      <c r="AF181" s="1603"/>
      <c r="AG181" s="1603"/>
      <c r="AH181" s="1602"/>
      <c r="AI181" s="2626"/>
      <c r="AJ181" s="1632"/>
      <c r="AZ181" s="1536"/>
      <c r="BA181" s="1536"/>
    </row>
    <row r="182" spans="1:53" ht="15" x14ac:dyDescent="0.25">
      <c r="A182" s="1585"/>
      <c r="B182" s="1586"/>
      <c r="C182" s="1587"/>
      <c r="D182" s="1585"/>
      <c r="E182" s="1540"/>
      <c r="F182" s="1540"/>
      <c r="G182" s="1540" t="s">
        <v>496</v>
      </c>
      <c r="H182" s="1601"/>
      <c r="I182" s="1601"/>
      <c r="J182" s="1587">
        <f>J183+J184+J185+J186+J187+J192+J193+J194+J197+J198+J199+J200+J201</f>
        <v>0</v>
      </c>
      <c r="K182" s="1587">
        <f t="shared" ref="K182:AI182" si="54">K183+K184+K185+K186+K187+K192+K193+K194+K197+K198+K199+K200+K201</f>
        <v>0</v>
      </c>
      <c r="L182" s="1587">
        <f t="shared" si="54"/>
        <v>0</v>
      </c>
      <c r="M182" s="1587">
        <f t="shared" si="54"/>
        <v>0</v>
      </c>
      <c r="N182" s="1587">
        <f t="shared" si="54"/>
        <v>0</v>
      </c>
      <c r="O182" s="1587">
        <f t="shared" si="54"/>
        <v>0</v>
      </c>
      <c r="P182" s="1587">
        <f t="shared" si="54"/>
        <v>0</v>
      </c>
      <c r="Q182" s="1587">
        <f t="shared" si="54"/>
        <v>0</v>
      </c>
      <c r="R182" s="1587">
        <f t="shared" si="54"/>
        <v>0</v>
      </c>
      <c r="S182" s="1587">
        <f t="shared" si="54"/>
        <v>0</v>
      </c>
      <c r="T182" s="1587">
        <f t="shared" si="54"/>
        <v>0</v>
      </c>
      <c r="U182" s="1587">
        <f t="shared" si="54"/>
        <v>0</v>
      </c>
      <c r="V182" s="2624">
        <f t="shared" si="54"/>
        <v>0</v>
      </c>
      <c r="W182" s="1587">
        <f t="shared" si="54"/>
        <v>0</v>
      </c>
      <c r="X182" s="1587">
        <f t="shared" si="54"/>
        <v>0</v>
      </c>
      <c r="Y182" s="1587">
        <f t="shared" si="54"/>
        <v>0</v>
      </c>
      <c r="Z182" s="1587">
        <f t="shared" si="54"/>
        <v>0</v>
      </c>
      <c r="AA182" s="1587">
        <f t="shared" si="54"/>
        <v>0</v>
      </c>
      <c r="AB182" s="1587">
        <f t="shared" si="54"/>
        <v>0</v>
      </c>
      <c r="AC182" s="1587">
        <f t="shared" si="54"/>
        <v>0</v>
      </c>
      <c r="AD182" s="1587">
        <f t="shared" si="54"/>
        <v>0</v>
      </c>
      <c r="AE182" s="1587">
        <f t="shared" si="54"/>
        <v>0</v>
      </c>
      <c r="AF182" s="1587">
        <f t="shared" si="54"/>
        <v>0</v>
      </c>
      <c r="AG182" s="1587">
        <f t="shared" si="54"/>
        <v>0</v>
      </c>
      <c r="AH182" s="1587">
        <f t="shared" si="54"/>
        <v>0</v>
      </c>
      <c r="AI182" s="2624">
        <f t="shared" si="54"/>
        <v>0</v>
      </c>
      <c r="AJ182" s="1632"/>
      <c r="AZ182" s="1536"/>
      <c r="BA182" s="1536"/>
    </row>
    <row r="183" spans="1:53" ht="15" x14ac:dyDescent="0.25">
      <c r="A183" s="1585"/>
      <c r="B183" s="1586"/>
      <c r="C183" s="1587" t="s">
        <v>427</v>
      </c>
      <c r="D183" s="1585"/>
      <c r="E183" s="1540"/>
      <c r="F183" s="1540"/>
      <c r="G183" s="1540"/>
      <c r="H183" s="1601" t="s">
        <v>497</v>
      </c>
      <c r="I183" s="1601"/>
      <c r="J183" s="1603"/>
      <c r="K183" s="1603"/>
      <c r="L183" s="1602">
        <f t="shared" ref="L183:L200" si="55">J183+K183</f>
        <v>0</v>
      </c>
      <c r="M183" s="1603"/>
      <c r="N183" s="1603"/>
      <c r="O183" s="1602">
        <f t="shared" ref="O183:O200" si="56">M183+N183</f>
        <v>0</v>
      </c>
      <c r="P183" s="1603"/>
      <c r="Q183" s="1603"/>
      <c r="R183" s="1602">
        <f t="shared" ref="R183:R200" si="57">P183+Q183</f>
        <v>0</v>
      </c>
      <c r="S183" s="1603"/>
      <c r="T183" s="1603"/>
      <c r="U183" s="1602">
        <f t="shared" ref="U183:U200" si="58">S183+T183</f>
        <v>0</v>
      </c>
      <c r="V183" s="2626">
        <f t="shared" ref="V183:V200" si="59">U183+R183+O183+L183</f>
        <v>0</v>
      </c>
      <c r="W183" s="1603"/>
      <c r="X183" s="1603"/>
      <c r="Y183" s="1602">
        <f t="shared" ref="Y183:Y200" si="60">W183+X183</f>
        <v>0</v>
      </c>
      <c r="Z183" s="1603"/>
      <c r="AA183" s="1603"/>
      <c r="AB183" s="1602">
        <f t="shared" ref="AB183:AB200" si="61">Z183+AA183</f>
        <v>0</v>
      </c>
      <c r="AC183" s="1603"/>
      <c r="AD183" s="1603"/>
      <c r="AE183" s="1602">
        <f t="shared" ref="AE183:AE200" si="62">AC183+AD183</f>
        <v>0</v>
      </c>
      <c r="AF183" s="1603"/>
      <c r="AG183" s="1603"/>
      <c r="AH183" s="1602">
        <f t="shared" ref="AH183:AH200" si="63">AF183+AG183</f>
        <v>0</v>
      </c>
      <c r="AI183" s="2626">
        <f t="shared" ref="AI183:AI200" si="64">AH183+AE183+AB183+Y183</f>
        <v>0</v>
      </c>
      <c r="AJ183" s="1632"/>
      <c r="AZ183" s="1536"/>
      <c r="BA183" s="1536"/>
    </row>
    <row r="184" spans="1:53" ht="15" x14ac:dyDescent="0.25">
      <c r="A184" s="1585"/>
      <c r="B184" s="1586"/>
      <c r="C184" s="1587" t="s">
        <v>427</v>
      </c>
      <c r="D184" s="1585"/>
      <c r="E184" s="1540"/>
      <c r="F184" s="1540"/>
      <c r="G184" s="1540"/>
      <c r="H184" s="1604" t="s">
        <v>498</v>
      </c>
      <c r="I184" s="1604"/>
      <c r="J184" s="1603"/>
      <c r="K184" s="1603"/>
      <c r="L184" s="1602">
        <f t="shared" si="55"/>
        <v>0</v>
      </c>
      <c r="M184" s="1603"/>
      <c r="N184" s="1603"/>
      <c r="O184" s="1602">
        <f t="shared" si="56"/>
        <v>0</v>
      </c>
      <c r="P184" s="1603"/>
      <c r="Q184" s="1603"/>
      <c r="R184" s="1602">
        <f t="shared" si="57"/>
        <v>0</v>
      </c>
      <c r="S184" s="1603"/>
      <c r="T184" s="1603"/>
      <c r="U184" s="1602">
        <f t="shared" si="58"/>
        <v>0</v>
      </c>
      <c r="V184" s="2626">
        <f t="shared" si="59"/>
        <v>0</v>
      </c>
      <c r="W184" s="1603"/>
      <c r="X184" s="1603"/>
      <c r="Y184" s="1602">
        <f t="shared" si="60"/>
        <v>0</v>
      </c>
      <c r="Z184" s="1603"/>
      <c r="AA184" s="1603"/>
      <c r="AB184" s="1602">
        <f t="shared" si="61"/>
        <v>0</v>
      </c>
      <c r="AC184" s="1603"/>
      <c r="AD184" s="1603"/>
      <c r="AE184" s="1602">
        <f t="shared" si="62"/>
        <v>0</v>
      </c>
      <c r="AF184" s="1603"/>
      <c r="AG184" s="1603"/>
      <c r="AH184" s="1602">
        <f t="shared" si="63"/>
        <v>0</v>
      </c>
      <c r="AI184" s="2626">
        <f t="shared" si="64"/>
        <v>0</v>
      </c>
      <c r="AJ184" s="1632"/>
      <c r="AZ184" s="1536"/>
      <c r="BA184" s="1536"/>
    </row>
    <row r="185" spans="1:53" ht="15" x14ac:dyDescent="0.25">
      <c r="A185" s="1585"/>
      <c r="B185" s="1586"/>
      <c r="C185" s="1587" t="s">
        <v>428</v>
      </c>
      <c r="D185" s="1585"/>
      <c r="E185" s="1540"/>
      <c r="F185" s="1540"/>
      <c r="G185" s="1540"/>
      <c r="H185" s="1601" t="s">
        <v>499</v>
      </c>
      <c r="I185" s="1601"/>
      <c r="J185" s="1603"/>
      <c r="K185" s="1603"/>
      <c r="L185" s="1602">
        <f t="shared" si="55"/>
        <v>0</v>
      </c>
      <c r="M185" s="1603"/>
      <c r="N185" s="1603"/>
      <c r="O185" s="1602">
        <f t="shared" si="56"/>
        <v>0</v>
      </c>
      <c r="P185" s="1603"/>
      <c r="Q185" s="1603"/>
      <c r="R185" s="1602">
        <f t="shared" si="57"/>
        <v>0</v>
      </c>
      <c r="S185" s="1603"/>
      <c r="T185" s="1603"/>
      <c r="U185" s="1602">
        <f t="shared" si="58"/>
        <v>0</v>
      </c>
      <c r="V185" s="2626">
        <f t="shared" si="59"/>
        <v>0</v>
      </c>
      <c r="W185" s="1603"/>
      <c r="X185" s="1603"/>
      <c r="Y185" s="1602">
        <f t="shared" si="60"/>
        <v>0</v>
      </c>
      <c r="Z185" s="1603"/>
      <c r="AA185" s="1603"/>
      <c r="AB185" s="1602">
        <f t="shared" si="61"/>
        <v>0</v>
      </c>
      <c r="AC185" s="1603"/>
      <c r="AD185" s="1603"/>
      <c r="AE185" s="1602">
        <f t="shared" si="62"/>
        <v>0</v>
      </c>
      <c r="AF185" s="1603"/>
      <c r="AG185" s="1603"/>
      <c r="AH185" s="1602">
        <f t="shared" si="63"/>
        <v>0</v>
      </c>
      <c r="AI185" s="2626">
        <f t="shared" si="64"/>
        <v>0</v>
      </c>
      <c r="AJ185" s="1632"/>
      <c r="AZ185" s="1536"/>
      <c r="BA185" s="1536"/>
    </row>
    <row r="186" spans="1:53" ht="15" x14ac:dyDescent="0.25">
      <c r="A186" s="1585"/>
      <c r="B186" s="1586"/>
      <c r="C186" s="1587" t="s">
        <v>427</v>
      </c>
      <c r="D186" s="1585"/>
      <c r="E186" s="1540"/>
      <c r="F186" s="1540"/>
      <c r="G186" s="1540"/>
      <c r="H186" s="1601" t="s">
        <v>500</v>
      </c>
      <c r="I186" s="1601"/>
      <c r="J186" s="1603"/>
      <c r="K186" s="1603"/>
      <c r="L186" s="1602">
        <f t="shared" si="55"/>
        <v>0</v>
      </c>
      <c r="M186" s="1603"/>
      <c r="N186" s="1603"/>
      <c r="O186" s="1602">
        <f t="shared" si="56"/>
        <v>0</v>
      </c>
      <c r="P186" s="1603"/>
      <c r="Q186" s="1603"/>
      <c r="R186" s="1602">
        <f t="shared" si="57"/>
        <v>0</v>
      </c>
      <c r="S186" s="1603"/>
      <c r="T186" s="1603"/>
      <c r="U186" s="1602">
        <f t="shared" si="58"/>
        <v>0</v>
      </c>
      <c r="V186" s="2626">
        <f t="shared" si="59"/>
        <v>0</v>
      </c>
      <c r="W186" s="1603"/>
      <c r="X186" s="1603"/>
      <c r="Y186" s="1602">
        <f t="shared" si="60"/>
        <v>0</v>
      </c>
      <c r="Z186" s="1603"/>
      <c r="AA186" s="1603"/>
      <c r="AB186" s="1602">
        <f t="shared" si="61"/>
        <v>0</v>
      </c>
      <c r="AC186" s="1603"/>
      <c r="AD186" s="1603"/>
      <c r="AE186" s="1602">
        <f t="shared" si="62"/>
        <v>0</v>
      </c>
      <c r="AF186" s="1603"/>
      <c r="AG186" s="1603"/>
      <c r="AH186" s="1602">
        <f t="shared" si="63"/>
        <v>0</v>
      </c>
      <c r="AI186" s="2626">
        <f t="shared" si="64"/>
        <v>0</v>
      </c>
      <c r="AJ186" s="1632"/>
      <c r="AZ186" s="1536"/>
      <c r="BA186" s="1536"/>
    </row>
    <row r="187" spans="1:53" ht="15" x14ac:dyDescent="0.25">
      <c r="A187" s="1585"/>
      <c r="B187" s="1586"/>
      <c r="C187" s="1587"/>
      <c r="D187" s="1585"/>
      <c r="E187" s="1540"/>
      <c r="F187" s="1540"/>
      <c r="G187" s="1540"/>
      <c r="H187" s="1601" t="s">
        <v>501</v>
      </c>
      <c r="I187" s="1601"/>
      <c r="J187" s="1587">
        <f>J188+J189+J190+J191</f>
        <v>0</v>
      </c>
      <c r="K187" s="1587">
        <f>K188+K189+K190+K191</f>
        <v>0</v>
      </c>
      <c r="L187" s="1586">
        <f t="shared" si="55"/>
        <v>0</v>
      </c>
      <c r="M187" s="1587">
        <f>M188+M189+M190+M191</f>
        <v>0</v>
      </c>
      <c r="N187" s="1587">
        <f>N188+N189+N190+N191</f>
        <v>0</v>
      </c>
      <c r="O187" s="1586">
        <f t="shared" si="56"/>
        <v>0</v>
      </c>
      <c r="P187" s="1587">
        <f>P188+P189+P190+P191</f>
        <v>0</v>
      </c>
      <c r="Q187" s="1587">
        <f>Q188+Q189+Q190+Q191</f>
        <v>0</v>
      </c>
      <c r="R187" s="1586">
        <f t="shared" si="57"/>
        <v>0</v>
      </c>
      <c r="S187" s="1587">
        <f>S188+S189+S190+S191</f>
        <v>0</v>
      </c>
      <c r="T187" s="1587">
        <f>T188+T189+T190+T191</f>
        <v>0</v>
      </c>
      <c r="U187" s="1586">
        <f t="shared" si="58"/>
        <v>0</v>
      </c>
      <c r="V187" s="2625">
        <f t="shared" si="59"/>
        <v>0</v>
      </c>
      <c r="W187" s="1587">
        <f>W188+W189+W190+W191</f>
        <v>0</v>
      </c>
      <c r="X187" s="1587">
        <f>X188+X189+X190+X191</f>
        <v>0</v>
      </c>
      <c r="Y187" s="1586">
        <f t="shared" si="60"/>
        <v>0</v>
      </c>
      <c r="Z187" s="1587">
        <f>Z188+Z189+Z190+Z191</f>
        <v>0</v>
      </c>
      <c r="AA187" s="1587">
        <f>AA188+AA189+AA190+AA191</f>
        <v>0</v>
      </c>
      <c r="AB187" s="1586">
        <f t="shared" si="61"/>
        <v>0</v>
      </c>
      <c r="AC187" s="1587">
        <f>AC188+AC189+AC190+AC191</f>
        <v>0</v>
      </c>
      <c r="AD187" s="1587">
        <f>AD188+AD189+AD190+AD191</f>
        <v>0</v>
      </c>
      <c r="AE187" s="1586">
        <f t="shared" si="62"/>
        <v>0</v>
      </c>
      <c r="AF187" s="1587">
        <f>AF188+AF189+AF190+AF191</f>
        <v>0</v>
      </c>
      <c r="AG187" s="1587">
        <f>AG188+AG189+AG190+AG191</f>
        <v>0</v>
      </c>
      <c r="AH187" s="1586">
        <f t="shared" si="63"/>
        <v>0</v>
      </c>
      <c r="AI187" s="2625">
        <f t="shared" si="64"/>
        <v>0</v>
      </c>
      <c r="AJ187" s="1632"/>
      <c r="AZ187" s="1536"/>
      <c r="BA187" s="1536"/>
    </row>
    <row r="188" spans="1:53" ht="15" x14ac:dyDescent="0.25">
      <c r="A188" s="1585"/>
      <c r="B188" s="1586"/>
      <c r="C188" s="1587" t="s">
        <v>427</v>
      </c>
      <c r="D188" s="1585"/>
      <c r="E188" s="1540"/>
      <c r="F188" s="1540"/>
      <c r="G188" s="1540"/>
      <c r="H188" s="1601"/>
      <c r="I188" s="1601" t="s">
        <v>502</v>
      </c>
      <c r="J188" s="1603"/>
      <c r="K188" s="1603"/>
      <c r="L188" s="1602">
        <f t="shared" si="55"/>
        <v>0</v>
      </c>
      <c r="M188" s="1603"/>
      <c r="N188" s="1603"/>
      <c r="O188" s="1602">
        <f t="shared" si="56"/>
        <v>0</v>
      </c>
      <c r="P188" s="1603"/>
      <c r="Q188" s="1603"/>
      <c r="R188" s="1602">
        <f t="shared" si="57"/>
        <v>0</v>
      </c>
      <c r="S188" s="1603"/>
      <c r="T188" s="1603"/>
      <c r="U188" s="1602">
        <f t="shared" si="58"/>
        <v>0</v>
      </c>
      <c r="V188" s="2626">
        <f t="shared" si="59"/>
        <v>0</v>
      </c>
      <c r="W188" s="1603"/>
      <c r="X188" s="1603"/>
      <c r="Y188" s="1602">
        <f t="shared" si="60"/>
        <v>0</v>
      </c>
      <c r="Z188" s="1603"/>
      <c r="AA188" s="1603"/>
      <c r="AB188" s="1602">
        <f t="shared" si="61"/>
        <v>0</v>
      </c>
      <c r="AC188" s="1603"/>
      <c r="AD188" s="1603"/>
      <c r="AE188" s="1602">
        <f t="shared" si="62"/>
        <v>0</v>
      </c>
      <c r="AF188" s="1603"/>
      <c r="AG188" s="1603"/>
      <c r="AH188" s="1602">
        <f t="shared" si="63"/>
        <v>0</v>
      </c>
      <c r="AI188" s="2626">
        <f t="shared" si="64"/>
        <v>0</v>
      </c>
      <c r="AJ188" s="1632"/>
      <c r="AZ188" s="1536"/>
      <c r="BA188" s="1536"/>
    </row>
    <row r="189" spans="1:53" ht="15" x14ac:dyDescent="0.25">
      <c r="A189" s="1585"/>
      <c r="B189" s="1586"/>
      <c r="C189" s="1587" t="s">
        <v>427</v>
      </c>
      <c r="D189" s="1585"/>
      <c r="E189" s="1540"/>
      <c r="F189" s="1540"/>
      <c r="G189" s="1540"/>
      <c r="H189" s="1601"/>
      <c r="I189" s="1601" t="s">
        <v>503</v>
      </c>
      <c r="J189" s="1603"/>
      <c r="K189" s="1603"/>
      <c r="L189" s="1602">
        <f t="shared" si="55"/>
        <v>0</v>
      </c>
      <c r="M189" s="1603"/>
      <c r="N189" s="1603"/>
      <c r="O189" s="1602">
        <f t="shared" si="56"/>
        <v>0</v>
      </c>
      <c r="P189" s="1603"/>
      <c r="Q189" s="1603"/>
      <c r="R189" s="1602">
        <f t="shared" si="57"/>
        <v>0</v>
      </c>
      <c r="S189" s="1603"/>
      <c r="T189" s="1603"/>
      <c r="U189" s="1602">
        <f t="shared" si="58"/>
        <v>0</v>
      </c>
      <c r="V189" s="2626">
        <f t="shared" si="59"/>
        <v>0</v>
      </c>
      <c r="W189" s="1603"/>
      <c r="X189" s="1603"/>
      <c r="Y189" s="1602">
        <f t="shared" si="60"/>
        <v>0</v>
      </c>
      <c r="Z189" s="1603"/>
      <c r="AA189" s="1603"/>
      <c r="AB189" s="1602">
        <f t="shared" si="61"/>
        <v>0</v>
      </c>
      <c r="AC189" s="1603"/>
      <c r="AD189" s="1603"/>
      <c r="AE189" s="1602">
        <f t="shared" si="62"/>
        <v>0</v>
      </c>
      <c r="AF189" s="1603"/>
      <c r="AG189" s="1603"/>
      <c r="AH189" s="1602">
        <f t="shared" si="63"/>
        <v>0</v>
      </c>
      <c r="AI189" s="2626">
        <f t="shared" si="64"/>
        <v>0</v>
      </c>
      <c r="AJ189" s="1632"/>
      <c r="AZ189" s="1536"/>
      <c r="BA189" s="1536"/>
    </row>
    <row r="190" spans="1:53" ht="15" x14ac:dyDescent="0.25">
      <c r="A190" s="1585"/>
      <c r="B190" s="1586"/>
      <c r="C190" s="1587" t="s">
        <v>428</v>
      </c>
      <c r="D190" s="1585"/>
      <c r="E190" s="1540"/>
      <c r="F190" s="1540"/>
      <c r="G190" s="1540"/>
      <c r="H190" s="1601"/>
      <c r="I190" s="1601" t="s">
        <v>48</v>
      </c>
      <c r="J190" s="1603"/>
      <c r="K190" s="1603"/>
      <c r="L190" s="1602">
        <f t="shared" si="55"/>
        <v>0</v>
      </c>
      <c r="M190" s="1603"/>
      <c r="N190" s="1603"/>
      <c r="O190" s="1602">
        <f t="shared" si="56"/>
        <v>0</v>
      </c>
      <c r="P190" s="1603"/>
      <c r="Q190" s="1603"/>
      <c r="R190" s="1602">
        <f t="shared" si="57"/>
        <v>0</v>
      </c>
      <c r="S190" s="1603"/>
      <c r="T190" s="1603"/>
      <c r="U190" s="1602">
        <f t="shared" si="58"/>
        <v>0</v>
      </c>
      <c r="V190" s="2626">
        <f t="shared" si="59"/>
        <v>0</v>
      </c>
      <c r="W190" s="1603"/>
      <c r="X190" s="1603"/>
      <c r="Y190" s="1602">
        <f t="shared" si="60"/>
        <v>0</v>
      </c>
      <c r="Z190" s="1603"/>
      <c r="AA190" s="1603"/>
      <c r="AB190" s="1602">
        <f t="shared" si="61"/>
        <v>0</v>
      </c>
      <c r="AC190" s="1603"/>
      <c r="AD190" s="1603"/>
      <c r="AE190" s="1602">
        <f t="shared" si="62"/>
        <v>0</v>
      </c>
      <c r="AF190" s="1603"/>
      <c r="AG190" s="1603"/>
      <c r="AH190" s="1602">
        <f t="shared" si="63"/>
        <v>0</v>
      </c>
      <c r="AI190" s="2626">
        <f t="shared" si="64"/>
        <v>0</v>
      </c>
      <c r="AJ190" s="1632"/>
      <c r="AZ190" s="1536"/>
      <c r="BA190" s="1536"/>
    </row>
    <row r="191" spans="1:53" ht="15" x14ac:dyDescent="0.25">
      <c r="A191" s="1585"/>
      <c r="B191" s="1586"/>
      <c r="C191" s="1587" t="s">
        <v>427</v>
      </c>
      <c r="D191" s="1585"/>
      <c r="E191" s="1540"/>
      <c r="F191" s="1540"/>
      <c r="G191" s="1540"/>
      <c r="H191" s="1601"/>
      <c r="I191" s="1601" t="s">
        <v>504</v>
      </c>
      <c r="J191" s="1603"/>
      <c r="K191" s="1603"/>
      <c r="L191" s="1602">
        <f t="shared" si="55"/>
        <v>0</v>
      </c>
      <c r="M191" s="1603"/>
      <c r="N191" s="1603"/>
      <c r="O191" s="1602">
        <f t="shared" si="56"/>
        <v>0</v>
      </c>
      <c r="P191" s="1603"/>
      <c r="Q191" s="1603"/>
      <c r="R191" s="1602">
        <f t="shared" si="57"/>
        <v>0</v>
      </c>
      <c r="S191" s="1603"/>
      <c r="T191" s="1603"/>
      <c r="U191" s="1602">
        <f t="shared" si="58"/>
        <v>0</v>
      </c>
      <c r="V191" s="2626">
        <f t="shared" si="59"/>
        <v>0</v>
      </c>
      <c r="W191" s="1603"/>
      <c r="X191" s="1603"/>
      <c r="Y191" s="1602">
        <f t="shared" si="60"/>
        <v>0</v>
      </c>
      <c r="Z191" s="1603"/>
      <c r="AA191" s="1603"/>
      <c r="AB191" s="1602">
        <f t="shared" si="61"/>
        <v>0</v>
      </c>
      <c r="AC191" s="1603"/>
      <c r="AD191" s="1603"/>
      <c r="AE191" s="1602">
        <f t="shared" si="62"/>
        <v>0</v>
      </c>
      <c r="AF191" s="1603"/>
      <c r="AG191" s="1603"/>
      <c r="AH191" s="1602">
        <f t="shared" si="63"/>
        <v>0</v>
      </c>
      <c r="AI191" s="2626">
        <f t="shared" si="64"/>
        <v>0</v>
      </c>
      <c r="AJ191" s="1632"/>
      <c r="AZ191" s="1536"/>
      <c r="BA191" s="1536"/>
    </row>
    <row r="192" spans="1:53" ht="15" x14ac:dyDescent="0.25">
      <c r="A192" s="1585"/>
      <c r="B192" s="1586"/>
      <c r="C192" s="1587" t="s">
        <v>427</v>
      </c>
      <c r="D192" s="1585"/>
      <c r="E192" s="1540"/>
      <c r="F192" s="1540"/>
      <c r="G192" s="1540"/>
      <c r="H192" s="1601" t="s">
        <v>505</v>
      </c>
      <c r="I192" s="1601"/>
      <c r="J192" s="1603"/>
      <c r="K192" s="1603"/>
      <c r="L192" s="1602">
        <f t="shared" si="55"/>
        <v>0</v>
      </c>
      <c r="M192" s="1603"/>
      <c r="N192" s="1603"/>
      <c r="O192" s="1602">
        <f t="shared" si="56"/>
        <v>0</v>
      </c>
      <c r="P192" s="1603"/>
      <c r="Q192" s="1603"/>
      <c r="R192" s="1602">
        <f t="shared" si="57"/>
        <v>0</v>
      </c>
      <c r="S192" s="1603"/>
      <c r="T192" s="1603"/>
      <c r="U192" s="1602">
        <f t="shared" si="58"/>
        <v>0</v>
      </c>
      <c r="V192" s="2626">
        <f t="shared" si="59"/>
        <v>0</v>
      </c>
      <c r="W192" s="1603"/>
      <c r="X192" s="1603"/>
      <c r="Y192" s="1602">
        <f t="shared" si="60"/>
        <v>0</v>
      </c>
      <c r="Z192" s="1603"/>
      <c r="AA192" s="1603"/>
      <c r="AB192" s="1602">
        <f t="shared" si="61"/>
        <v>0</v>
      </c>
      <c r="AC192" s="1603"/>
      <c r="AD192" s="1603"/>
      <c r="AE192" s="1602">
        <f t="shared" si="62"/>
        <v>0</v>
      </c>
      <c r="AF192" s="1603"/>
      <c r="AG192" s="1603"/>
      <c r="AH192" s="1602">
        <f t="shared" si="63"/>
        <v>0</v>
      </c>
      <c r="AI192" s="2626">
        <f t="shared" si="64"/>
        <v>0</v>
      </c>
      <c r="AJ192" s="1632"/>
      <c r="AZ192" s="1536"/>
      <c r="BA192" s="1536"/>
    </row>
    <row r="193" spans="1:53" ht="15" x14ac:dyDescent="0.25">
      <c r="A193" s="1585"/>
      <c r="B193" s="1586"/>
      <c r="C193" s="1587" t="s">
        <v>427</v>
      </c>
      <c r="D193" s="1585"/>
      <c r="E193" s="1540"/>
      <c r="F193" s="1540"/>
      <c r="G193" s="1540"/>
      <c r="H193" s="1601" t="s">
        <v>506</v>
      </c>
      <c r="I193" s="1601"/>
      <c r="J193" s="1603"/>
      <c r="K193" s="1603"/>
      <c r="L193" s="1602">
        <f t="shared" si="55"/>
        <v>0</v>
      </c>
      <c r="M193" s="1603"/>
      <c r="N193" s="1603"/>
      <c r="O193" s="1602">
        <f t="shared" si="56"/>
        <v>0</v>
      </c>
      <c r="P193" s="1603"/>
      <c r="Q193" s="1603"/>
      <c r="R193" s="1602">
        <f t="shared" si="57"/>
        <v>0</v>
      </c>
      <c r="S193" s="1603"/>
      <c r="T193" s="1603"/>
      <c r="U193" s="1602">
        <f t="shared" si="58"/>
        <v>0</v>
      </c>
      <c r="V193" s="2626">
        <f t="shared" si="59"/>
        <v>0</v>
      </c>
      <c r="W193" s="1603"/>
      <c r="X193" s="1603"/>
      <c r="Y193" s="1602">
        <f t="shared" si="60"/>
        <v>0</v>
      </c>
      <c r="Z193" s="1603"/>
      <c r="AA193" s="1603"/>
      <c r="AB193" s="1602">
        <f t="shared" si="61"/>
        <v>0</v>
      </c>
      <c r="AC193" s="1603"/>
      <c r="AD193" s="1603"/>
      <c r="AE193" s="1602">
        <f t="shared" si="62"/>
        <v>0</v>
      </c>
      <c r="AF193" s="1603"/>
      <c r="AG193" s="1603"/>
      <c r="AH193" s="1602">
        <f t="shared" si="63"/>
        <v>0</v>
      </c>
      <c r="AI193" s="2626">
        <f t="shared" si="64"/>
        <v>0</v>
      </c>
      <c r="AJ193" s="1632"/>
      <c r="AZ193" s="1536"/>
      <c r="BA193" s="1536"/>
    </row>
    <row r="194" spans="1:53" ht="15" x14ac:dyDescent="0.25">
      <c r="A194" s="1585"/>
      <c r="B194" s="1586"/>
      <c r="C194" s="1587"/>
      <c r="D194" s="1585"/>
      <c r="E194" s="1540"/>
      <c r="F194" s="1540"/>
      <c r="G194" s="1540"/>
      <c r="H194" s="1601" t="s">
        <v>507</v>
      </c>
      <c r="I194" s="1601"/>
      <c r="J194" s="1587">
        <f>J195+J196</f>
        <v>0</v>
      </c>
      <c r="K194" s="1587">
        <f>K195+K196</f>
        <v>0</v>
      </c>
      <c r="L194" s="1586">
        <f t="shared" si="55"/>
        <v>0</v>
      </c>
      <c r="M194" s="1587">
        <f>M195+M196</f>
        <v>0</v>
      </c>
      <c r="N194" s="1587">
        <f>N195+N196</f>
        <v>0</v>
      </c>
      <c r="O194" s="1586">
        <f t="shared" si="56"/>
        <v>0</v>
      </c>
      <c r="P194" s="1587">
        <f>P195+P196</f>
        <v>0</v>
      </c>
      <c r="Q194" s="1587">
        <f>Q195+Q196</f>
        <v>0</v>
      </c>
      <c r="R194" s="1586">
        <f t="shared" si="57"/>
        <v>0</v>
      </c>
      <c r="S194" s="1587">
        <f>S195+S196</f>
        <v>0</v>
      </c>
      <c r="T194" s="1587">
        <f>T195+T196</f>
        <v>0</v>
      </c>
      <c r="U194" s="1586">
        <f t="shared" si="58"/>
        <v>0</v>
      </c>
      <c r="V194" s="2625">
        <f t="shared" si="59"/>
        <v>0</v>
      </c>
      <c r="W194" s="1587">
        <f>W195+W196</f>
        <v>0</v>
      </c>
      <c r="X194" s="1587">
        <f>X195+X196</f>
        <v>0</v>
      </c>
      <c r="Y194" s="1586">
        <f t="shared" si="60"/>
        <v>0</v>
      </c>
      <c r="Z194" s="1587">
        <f>Z195+Z196</f>
        <v>0</v>
      </c>
      <c r="AA194" s="1587">
        <f>AA195+AA196</f>
        <v>0</v>
      </c>
      <c r="AB194" s="1586">
        <f t="shared" si="61"/>
        <v>0</v>
      </c>
      <c r="AC194" s="1587">
        <f>AC195+AC196</f>
        <v>0</v>
      </c>
      <c r="AD194" s="1587">
        <f>AD195+AD196</f>
        <v>0</v>
      </c>
      <c r="AE194" s="1586">
        <f t="shared" si="62"/>
        <v>0</v>
      </c>
      <c r="AF194" s="1587">
        <f>AF195+AF196</f>
        <v>0</v>
      </c>
      <c r="AG194" s="1587">
        <f>AG195+AG196</f>
        <v>0</v>
      </c>
      <c r="AH194" s="1586">
        <f t="shared" si="63"/>
        <v>0</v>
      </c>
      <c r="AI194" s="2625">
        <f t="shared" si="64"/>
        <v>0</v>
      </c>
      <c r="AJ194" s="1632"/>
      <c r="AZ194" s="1536"/>
      <c r="BA194" s="1536"/>
    </row>
    <row r="195" spans="1:53" ht="15" x14ac:dyDescent="0.25">
      <c r="A195" s="1585"/>
      <c r="B195" s="1586"/>
      <c r="C195" s="1587" t="s">
        <v>427</v>
      </c>
      <c r="D195" s="1585"/>
      <c r="E195" s="1540"/>
      <c r="F195" s="1540"/>
      <c r="G195" s="1540"/>
      <c r="H195" s="1601"/>
      <c r="I195" s="1601" t="s">
        <v>508</v>
      </c>
      <c r="J195" s="1603"/>
      <c r="K195" s="1603"/>
      <c r="L195" s="1602">
        <f t="shared" si="55"/>
        <v>0</v>
      </c>
      <c r="M195" s="1603"/>
      <c r="N195" s="1603"/>
      <c r="O195" s="1602">
        <f t="shared" si="56"/>
        <v>0</v>
      </c>
      <c r="P195" s="1603"/>
      <c r="Q195" s="1603"/>
      <c r="R195" s="1602">
        <f t="shared" si="57"/>
        <v>0</v>
      </c>
      <c r="S195" s="1603"/>
      <c r="T195" s="1603"/>
      <c r="U195" s="1602">
        <f t="shared" si="58"/>
        <v>0</v>
      </c>
      <c r="V195" s="2626">
        <f t="shared" si="59"/>
        <v>0</v>
      </c>
      <c r="W195" s="1603"/>
      <c r="X195" s="1603"/>
      <c r="Y195" s="1602">
        <f t="shared" si="60"/>
        <v>0</v>
      </c>
      <c r="Z195" s="1603"/>
      <c r="AA195" s="1603"/>
      <c r="AB195" s="1602">
        <f t="shared" si="61"/>
        <v>0</v>
      </c>
      <c r="AC195" s="1603"/>
      <c r="AD195" s="1603"/>
      <c r="AE195" s="1602">
        <f t="shared" si="62"/>
        <v>0</v>
      </c>
      <c r="AF195" s="1603"/>
      <c r="AG195" s="1603"/>
      <c r="AH195" s="1602">
        <f t="shared" si="63"/>
        <v>0</v>
      </c>
      <c r="AI195" s="2626">
        <f t="shared" si="64"/>
        <v>0</v>
      </c>
      <c r="AJ195" s="1632"/>
      <c r="AZ195" s="1536"/>
      <c r="BA195" s="1536"/>
    </row>
    <row r="196" spans="1:53" ht="15" x14ac:dyDescent="0.25">
      <c r="A196" s="1585"/>
      <c r="B196" s="1586"/>
      <c r="C196" s="1587" t="s">
        <v>427</v>
      </c>
      <c r="D196" s="1585"/>
      <c r="E196" s="1540"/>
      <c r="F196" s="1540"/>
      <c r="G196" s="1540"/>
      <c r="H196" s="1601"/>
      <c r="I196" s="1601" t="s">
        <v>509</v>
      </c>
      <c r="J196" s="1603"/>
      <c r="K196" s="1603"/>
      <c r="L196" s="1602">
        <f t="shared" si="55"/>
        <v>0</v>
      </c>
      <c r="M196" s="1603"/>
      <c r="N196" s="1603"/>
      <c r="O196" s="1602">
        <f t="shared" si="56"/>
        <v>0</v>
      </c>
      <c r="P196" s="1603"/>
      <c r="Q196" s="1603"/>
      <c r="R196" s="1602">
        <f t="shared" si="57"/>
        <v>0</v>
      </c>
      <c r="S196" s="1603"/>
      <c r="T196" s="1603"/>
      <c r="U196" s="1602">
        <f t="shared" si="58"/>
        <v>0</v>
      </c>
      <c r="V196" s="2626">
        <f t="shared" si="59"/>
        <v>0</v>
      </c>
      <c r="W196" s="1603"/>
      <c r="X196" s="1603"/>
      <c r="Y196" s="1602">
        <f t="shared" si="60"/>
        <v>0</v>
      </c>
      <c r="Z196" s="1603"/>
      <c r="AA196" s="1603"/>
      <c r="AB196" s="1602">
        <f t="shared" si="61"/>
        <v>0</v>
      </c>
      <c r="AC196" s="1603"/>
      <c r="AD196" s="1603"/>
      <c r="AE196" s="1602">
        <f t="shared" si="62"/>
        <v>0</v>
      </c>
      <c r="AF196" s="1603"/>
      <c r="AG196" s="1603"/>
      <c r="AH196" s="1602">
        <f t="shared" si="63"/>
        <v>0</v>
      </c>
      <c r="AI196" s="2626">
        <f t="shared" si="64"/>
        <v>0</v>
      </c>
      <c r="AJ196" s="1632"/>
      <c r="AZ196" s="1536"/>
      <c r="BA196" s="1536"/>
    </row>
    <row r="197" spans="1:53" ht="15" x14ac:dyDescent="0.25">
      <c r="A197" s="1585"/>
      <c r="B197" s="1586"/>
      <c r="C197" s="1587" t="s">
        <v>428</v>
      </c>
      <c r="D197" s="1585"/>
      <c r="E197" s="1540"/>
      <c r="F197" s="1540"/>
      <c r="G197" s="1540"/>
      <c r="H197" s="1601" t="s">
        <v>510</v>
      </c>
      <c r="I197" s="1601"/>
      <c r="J197" s="1603"/>
      <c r="K197" s="1603"/>
      <c r="L197" s="1602">
        <f t="shared" si="55"/>
        <v>0</v>
      </c>
      <c r="M197" s="1603"/>
      <c r="N197" s="1603"/>
      <c r="O197" s="1602">
        <f t="shared" si="56"/>
        <v>0</v>
      </c>
      <c r="P197" s="1603"/>
      <c r="Q197" s="1603"/>
      <c r="R197" s="1602">
        <f t="shared" si="57"/>
        <v>0</v>
      </c>
      <c r="S197" s="1603"/>
      <c r="T197" s="1603"/>
      <c r="U197" s="1602">
        <f t="shared" si="58"/>
        <v>0</v>
      </c>
      <c r="V197" s="2626">
        <f t="shared" si="59"/>
        <v>0</v>
      </c>
      <c r="W197" s="1603"/>
      <c r="X197" s="1603"/>
      <c r="Y197" s="1602">
        <f t="shared" si="60"/>
        <v>0</v>
      </c>
      <c r="Z197" s="1603"/>
      <c r="AA197" s="1603"/>
      <c r="AB197" s="1602">
        <f t="shared" si="61"/>
        <v>0</v>
      </c>
      <c r="AC197" s="1603"/>
      <c r="AD197" s="1603"/>
      <c r="AE197" s="1602">
        <f t="shared" si="62"/>
        <v>0</v>
      </c>
      <c r="AF197" s="1603"/>
      <c r="AG197" s="1603"/>
      <c r="AH197" s="1602">
        <f t="shared" si="63"/>
        <v>0</v>
      </c>
      <c r="AI197" s="2626">
        <f t="shared" si="64"/>
        <v>0</v>
      </c>
      <c r="AJ197" s="1632"/>
      <c r="AZ197" s="1536"/>
      <c r="BA197" s="1536"/>
    </row>
    <row r="198" spans="1:53" ht="15" x14ac:dyDescent="0.25">
      <c r="A198" s="1585"/>
      <c r="B198" s="1586"/>
      <c r="C198" s="1587" t="s">
        <v>428</v>
      </c>
      <c r="D198" s="1585"/>
      <c r="E198" s="1540"/>
      <c r="F198" s="1540"/>
      <c r="G198" s="1540"/>
      <c r="H198" s="1601" t="s">
        <v>511</v>
      </c>
      <c r="I198" s="1601"/>
      <c r="J198" s="1603"/>
      <c r="K198" s="1603"/>
      <c r="L198" s="1602">
        <f t="shared" si="55"/>
        <v>0</v>
      </c>
      <c r="M198" s="1603"/>
      <c r="N198" s="1603"/>
      <c r="O198" s="1602">
        <f t="shared" si="56"/>
        <v>0</v>
      </c>
      <c r="P198" s="1603"/>
      <c r="Q198" s="1603"/>
      <c r="R198" s="1602">
        <f t="shared" si="57"/>
        <v>0</v>
      </c>
      <c r="S198" s="1603"/>
      <c r="T198" s="1603"/>
      <c r="U198" s="1602">
        <f t="shared" si="58"/>
        <v>0</v>
      </c>
      <c r="V198" s="2626">
        <f t="shared" si="59"/>
        <v>0</v>
      </c>
      <c r="W198" s="1603"/>
      <c r="X198" s="1603"/>
      <c r="Y198" s="1602">
        <f t="shared" si="60"/>
        <v>0</v>
      </c>
      <c r="Z198" s="1603"/>
      <c r="AA198" s="1603"/>
      <c r="AB198" s="1602">
        <f t="shared" si="61"/>
        <v>0</v>
      </c>
      <c r="AC198" s="1603"/>
      <c r="AD198" s="1603"/>
      <c r="AE198" s="1602">
        <f t="shared" si="62"/>
        <v>0</v>
      </c>
      <c r="AF198" s="1603"/>
      <c r="AG198" s="1603"/>
      <c r="AH198" s="1602">
        <f t="shared" si="63"/>
        <v>0</v>
      </c>
      <c r="AI198" s="2626">
        <f t="shared" si="64"/>
        <v>0</v>
      </c>
      <c r="AJ198" s="1632"/>
      <c r="AZ198" s="1536"/>
      <c r="BA198" s="1536"/>
    </row>
    <row r="199" spans="1:53" ht="15" x14ac:dyDescent="0.25">
      <c r="A199" s="1585"/>
      <c r="B199" s="1586"/>
      <c r="C199" s="1587" t="s">
        <v>428</v>
      </c>
      <c r="D199" s="1585"/>
      <c r="E199" s="1540"/>
      <c r="F199" s="1540"/>
      <c r="G199" s="1540"/>
      <c r="H199" s="1601" t="s">
        <v>512</v>
      </c>
      <c r="I199" s="1601"/>
      <c r="J199" s="1603"/>
      <c r="K199" s="1603"/>
      <c r="L199" s="1602">
        <f t="shared" si="55"/>
        <v>0</v>
      </c>
      <c r="M199" s="1603"/>
      <c r="N199" s="1603"/>
      <c r="O199" s="1602">
        <f t="shared" si="56"/>
        <v>0</v>
      </c>
      <c r="P199" s="1603"/>
      <c r="Q199" s="1603"/>
      <c r="R199" s="1602">
        <f t="shared" si="57"/>
        <v>0</v>
      </c>
      <c r="S199" s="1603"/>
      <c r="T199" s="1603"/>
      <c r="U199" s="1602">
        <f t="shared" si="58"/>
        <v>0</v>
      </c>
      <c r="V199" s="2626">
        <f t="shared" si="59"/>
        <v>0</v>
      </c>
      <c r="W199" s="1603"/>
      <c r="X199" s="1603"/>
      <c r="Y199" s="1602">
        <f t="shared" si="60"/>
        <v>0</v>
      </c>
      <c r="Z199" s="1603"/>
      <c r="AA199" s="1603"/>
      <c r="AB199" s="1602">
        <f t="shared" si="61"/>
        <v>0</v>
      </c>
      <c r="AC199" s="1603"/>
      <c r="AD199" s="1603"/>
      <c r="AE199" s="1602">
        <f t="shared" si="62"/>
        <v>0</v>
      </c>
      <c r="AF199" s="1603"/>
      <c r="AG199" s="1603"/>
      <c r="AH199" s="1602">
        <f t="shared" si="63"/>
        <v>0</v>
      </c>
      <c r="AI199" s="2626">
        <f t="shared" si="64"/>
        <v>0</v>
      </c>
      <c r="AJ199" s="1632"/>
      <c r="AZ199" s="1536"/>
      <c r="BA199" s="1536"/>
    </row>
    <row r="200" spans="1:53" ht="15" x14ac:dyDescent="0.25">
      <c r="A200" s="1585"/>
      <c r="B200" s="1586"/>
      <c r="C200" s="1587" t="s">
        <v>428</v>
      </c>
      <c r="D200" s="1585"/>
      <c r="E200" s="1540"/>
      <c r="F200" s="1540"/>
      <c r="G200" s="1540"/>
      <c r="H200" s="1601" t="s">
        <v>513</v>
      </c>
      <c r="I200" s="1601"/>
      <c r="J200" s="1603"/>
      <c r="K200" s="1603"/>
      <c r="L200" s="1602">
        <f t="shared" si="55"/>
        <v>0</v>
      </c>
      <c r="M200" s="1603"/>
      <c r="N200" s="1603"/>
      <c r="O200" s="1602">
        <f t="shared" si="56"/>
        <v>0</v>
      </c>
      <c r="P200" s="1603"/>
      <c r="Q200" s="1603"/>
      <c r="R200" s="1602">
        <f t="shared" si="57"/>
        <v>0</v>
      </c>
      <c r="S200" s="1603"/>
      <c r="T200" s="1603"/>
      <c r="U200" s="1602">
        <f t="shared" si="58"/>
        <v>0</v>
      </c>
      <c r="V200" s="2626">
        <f t="shared" si="59"/>
        <v>0</v>
      </c>
      <c r="W200" s="1603"/>
      <c r="X200" s="1603"/>
      <c r="Y200" s="1602">
        <f t="shared" si="60"/>
        <v>0</v>
      </c>
      <c r="Z200" s="1603"/>
      <c r="AA200" s="1603"/>
      <c r="AB200" s="1602">
        <f t="shared" si="61"/>
        <v>0</v>
      </c>
      <c r="AC200" s="1603"/>
      <c r="AD200" s="1603"/>
      <c r="AE200" s="1603">
        <f t="shared" si="62"/>
        <v>0</v>
      </c>
      <c r="AF200" s="1737"/>
      <c r="AG200" s="1603"/>
      <c r="AH200" s="1602">
        <f t="shared" si="63"/>
        <v>0</v>
      </c>
      <c r="AI200" s="2626">
        <f t="shared" si="64"/>
        <v>0</v>
      </c>
      <c r="AJ200" s="1632"/>
      <c r="AZ200" s="1536"/>
      <c r="BA200" s="1536"/>
    </row>
    <row r="201" spans="1:53" s="1596" customFormat="1" ht="15" customHeight="1" x14ac:dyDescent="0.25">
      <c r="A201" s="1585"/>
      <c r="B201" s="1736"/>
      <c r="C201" s="1587" t="s">
        <v>428</v>
      </c>
      <c r="D201" s="1585"/>
      <c r="E201" s="1734"/>
      <c r="F201" s="1734"/>
      <c r="G201" s="1734"/>
      <c r="H201" s="1735" t="s">
        <v>1424</v>
      </c>
      <c r="I201" s="1737"/>
      <c r="J201" s="1737"/>
      <c r="K201" s="1737"/>
      <c r="L201" s="1737"/>
      <c r="M201" s="1737"/>
      <c r="N201" s="1737"/>
      <c r="O201" s="1737"/>
      <c r="P201" s="1737"/>
      <c r="Q201" s="1589"/>
      <c r="R201" s="1603"/>
      <c r="S201" s="1737"/>
      <c r="T201" s="1737"/>
      <c r="U201" s="1737"/>
      <c r="V201" s="2630"/>
      <c r="W201" s="1737"/>
      <c r="X201" s="1737"/>
      <c r="Y201" s="1737"/>
      <c r="Z201" s="1737"/>
      <c r="AA201" s="1737"/>
      <c r="AB201" s="2406"/>
      <c r="AC201" s="2405"/>
      <c r="AD201" s="2405"/>
      <c r="AE201" s="2405"/>
      <c r="AF201" s="2404"/>
      <c r="AG201" s="2404"/>
      <c r="AH201" s="1595"/>
      <c r="AI201" s="2633"/>
      <c r="AJ201" s="1595"/>
      <c r="AK201" s="1595"/>
      <c r="AL201" s="1595"/>
      <c r="AM201" s="1595"/>
      <c r="AN201" s="1595"/>
      <c r="AO201" s="1595"/>
    </row>
    <row r="202" spans="1:53" ht="15" x14ac:dyDescent="0.25">
      <c r="A202" s="1585"/>
      <c r="B202" s="1586"/>
      <c r="C202" s="1587"/>
      <c r="D202" s="1585"/>
      <c r="E202" s="1540"/>
      <c r="F202" s="1540"/>
      <c r="G202" s="1540"/>
      <c r="H202" s="1601"/>
      <c r="I202" s="1601"/>
      <c r="J202" s="1603"/>
      <c r="K202" s="1603"/>
      <c r="L202" s="1602"/>
      <c r="M202" s="1603"/>
      <c r="N202" s="1603"/>
      <c r="O202" s="1602"/>
      <c r="P202" s="1603"/>
      <c r="Q202" s="1603"/>
      <c r="R202" s="1602"/>
      <c r="S202" s="1603"/>
      <c r="T202" s="1603"/>
      <c r="U202" s="1602"/>
      <c r="V202" s="2626"/>
      <c r="W202" s="1603"/>
      <c r="X202" s="1603"/>
      <c r="Y202" s="1602"/>
      <c r="Z202" s="1603"/>
      <c r="AA202" s="1607"/>
      <c r="AB202" s="1603"/>
      <c r="AC202" s="1737"/>
      <c r="AD202" s="1603"/>
      <c r="AE202" s="1603"/>
      <c r="AF202" s="1737"/>
      <c r="AG202" s="1603"/>
      <c r="AH202" s="1602"/>
      <c r="AI202" s="2626"/>
      <c r="AJ202" s="1632"/>
      <c r="AZ202" s="1536"/>
      <c r="BA202" s="1536"/>
    </row>
    <row r="203" spans="1:53" ht="15" x14ac:dyDescent="0.25">
      <c r="A203" s="1585"/>
      <c r="B203" s="1586"/>
      <c r="C203" s="1587"/>
      <c r="D203" s="1585"/>
      <c r="E203" s="1540"/>
      <c r="F203" s="1540"/>
      <c r="G203" s="1540" t="s">
        <v>514</v>
      </c>
      <c r="H203" s="1540"/>
      <c r="I203" s="1540"/>
      <c r="J203" s="1587">
        <f>J204+J205</f>
        <v>0</v>
      </c>
      <c r="K203" s="1587">
        <f>K204+K205</f>
        <v>0</v>
      </c>
      <c r="L203" s="1586">
        <f>J203+K203</f>
        <v>0</v>
      </c>
      <c r="M203" s="1587">
        <f>M204+M205</f>
        <v>0</v>
      </c>
      <c r="N203" s="1587">
        <f>N204+N205</f>
        <v>0</v>
      </c>
      <c r="O203" s="1586">
        <f>M203+N203</f>
        <v>0</v>
      </c>
      <c r="P203" s="1587">
        <f>P204+P205</f>
        <v>0</v>
      </c>
      <c r="Q203" s="1587">
        <f>Q204+Q205</f>
        <v>0</v>
      </c>
      <c r="R203" s="1586">
        <f>P203+Q203</f>
        <v>0</v>
      </c>
      <c r="S203" s="1587">
        <f>S204+S205</f>
        <v>0</v>
      </c>
      <c r="T203" s="1587">
        <f>T204+T205</f>
        <v>0</v>
      </c>
      <c r="U203" s="1586">
        <f>S203+T203</f>
        <v>0</v>
      </c>
      <c r="V203" s="2625">
        <f>U203+R203+O203+L203</f>
        <v>0</v>
      </c>
      <c r="W203" s="1587">
        <f>W204+W205</f>
        <v>0</v>
      </c>
      <c r="X203" s="1587">
        <f>X204+X205</f>
        <v>0</v>
      </c>
      <c r="Y203" s="1586">
        <f>W203+X203</f>
        <v>0</v>
      </c>
      <c r="Z203" s="1587">
        <f>Z204+Z205</f>
        <v>0</v>
      </c>
      <c r="AA203" s="1587">
        <f>AA204+AA205</f>
        <v>0</v>
      </c>
      <c r="AB203" s="2407">
        <f>Z203+AA203</f>
        <v>0</v>
      </c>
      <c r="AC203" s="1587">
        <f>AC204+AC205</f>
        <v>0</v>
      </c>
      <c r="AD203" s="1587">
        <f>AD204+AD205</f>
        <v>0</v>
      </c>
      <c r="AE203" s="1586">
        <f>AC203+AD203</f>
        <v>0</v>
      </c>
      <c r="AF203" s="1587">
        <f>AF204+AF205</f>
        <v>0</v>
      </c>
      <c r="AG203" s="1587">
        <f>AG204+AG205</f>
        <v>0</v>
      </c>
      <c r="AH203" s="1586">
        <f>AF203+AG203</f>
        <v>0</v>
      </c>
      <c r="AI203" s="2625">
        <f>AH203+AE203+AB203+Y203</f>
        <v>0</v>
      </c>
      <c r="AJ203" s="1632"/>
      <c r="AZ203" s="1536"/>
      <c r="BA203" s="1536"/>
    </row>
    <row r="204" spans="1:53" ht="15" x14ac:dyDescent="0.25">
      <c r="A204" s="1585"/>
      <c r="B204" s="1586"/>
      <c r="C204" s="1587" t="s">
        <v>428</v>
      </c>
      <c r="D204" s="1585"/>
      <c r="E204" s="1540"/>
      <c r="F204" s="1540"/>
      <c r="G204" s="1540"/>
      <c r="H204" s="1601" t="s">
        <v>515</v>
      </c>
      <c r="I204" s="1601"/>
      <c r="J204" s="1603"/>
      <c r="K204" s="1603"/>
      <c r="L204" s="1602">
        <f>J204+K204</f>
        <v>0</v>
      </c>
      <c r="M204" s="1603"/>
      <c r="N204" s="1603"/>
      <c r="O204" s="1602">
        <f>M204+N204</f>
        <v>0</v>
      </c>
      <c r="P204" s="1603"/>
      <c r="Q204" s="1603"/>
      <c r="R204" s="1602">
        <f>P204+Q204</f>
        <v>0</v>
      </c>
      <c r="S204" s="1603"/>
      <c r="T204" s="1603"/>
      <c r="U204" s="1602">
        <f>S204+T204</f>
        <v>0</v>
      </c>
      <c r="V204" s="2626">
        <f>U204+R204+O204+L204</f>
        <v>0</v>
      </c>
      <c r="W204" s="1603"/>
      <c r="X204" s="1603"/>
      <c r="Y204" s="1602">
        <f>W204+X204</f>
        <v>0</v>
      </c>
      <c r="Z204" s="1603"/>
      <c r="AA204" s="1603"/>
      <c r="AB204" s="1602">
        <f>Z204+AA204</f>
        <v>0</v>
      </c>
      <c r="AC204" s="1603"/>
      <c r="AD204" s="1603"/>
      <c r="AE204" s="1602">
        <f>AC204+AD204</f>
        <v>0</v>
      </c>
      <c r="AF204" s="1603"/>
      <c r="AG204" s="1603"/>
      <c r="AH204" s="1602">
        <f>AF204+AG204</f>
        <v>0</v>
      </c>
      <c r="AI204" s="2626">
        <f>AH204+AE204+AB204+Y204</f>
        <v>0</v>
      </c>
      <c r="AJ204" s="1632"/>
      <c r="AZ204" s="1536"/>
      <c r="BA204" s="1536"/>
    </row>
    <row r="205" spans="1:53" ht="15" x14ac:dyDescent="0.25">
      <c r="A205" s="1585"/>
      <c r="B205" s="1586"/>
      <c r="C205" s="1587" t="s">
        <v>427</v>
      </c>
      <c r="D205" s="1585"/>
      <c r="E205" s="1540"/>
      <c r="F205" s="1540"/>
      <c r="G205" s="1540"/>
      <c r="H205" s="1601" t="s">
        <v>516</v>
      </c>
      <c r="I205" s="1601"/>
      <c r="J205" s="1603"/>
      <c r="K205" s="1603"/>
      <c r="L205" s="1602">
        <f>J205+K205</f>
        <v>0</v>
      </c>
      <c r="M205" s="1603"/>
      <c r="N205" s="1603"/>
      <c r="O205" s="1602">
        <f>M205+N205</f>
        <v>0</v>
      </c>
      <c r="P205" s="1603"/>
      <c r="Q205" s="1603"/>
      <c r="R205" s="1602">
        <f>P205+Q205</f>
        <v>0</v>
      </c>
      <c r="S205" s="1603"/>
      <c r="T205" s="1603"/>
      <c r="U205" s="1602">
        <f>S205+T205</f>
        <v>0</v>
      </c>
      <c r="V205" s="2626">
        <f>U205+R205+O205+L205</f>
        <v>0</v>
      </c>
      <c r="W205" s="1603"/>
      <c r="X205" s="1603"/>
      <c r="Y205" s="1602">
        <f>W205+X205</f>
        <v>0</v>
      </c>
      <c r="Z205" s="1603"/>
      <c r="AA205" s="1603"/>
      <c r="AB205" s="1602">
        <f>Z205+AA205</f>
        <v>0</v>
      </c>
      <c r="AC205" s="1603"/>
      <c r="AD205" s="1603"/>
      <c r="AE205" s="1602">
        <f>AC205+AD205</f>
        <v>0</v>
      </c>
      <c r="AF205" s="1603"/>
      <c r="AG205" s="1603"/>
      <c r="AH205" s="1602">
        <f>AF205+AG205</f>
        <v>0</v>
      </c>
      <c r="AI205" s="2626">
        <f>AH205+AE205+AB205+Y205</f>
        <v>0</v>
      </c>
      <c r="AJ205" s="1632"/>
      <c r="AZ205" s="1536"/>
      <c r="BA205" s="1536"/>
    </row>
    <row r="206" spans="1:53" ht="15" x14ac:dyDescent="0.25">
      <c r="A206" s="1585"/>
      <c r="B206" s="1586"/>
      <c r="C206" s="1587"/>
      <c r="D206" s="1585"/>
      <c r="E206" s="1540"/>
      <c r="F206" s="1540"/>
      <c r="G206" s="1540"/>
      <c r="H206" s="1601"/>
      <c r="I206" s="1601"/>
      <c r="J206" s="1603"/>
      <c r="K206" s="1603"/>
      <c r="L206" s="1602"/>
      <c r="M206" s="1603"/>
      <c r="N206" s="1603"/>
      <c r="O206" s="1602"/>
      <c r="P206" s="1603"/>
      <c r="Q206" s="1603"/>
      <c r="R206" s="1602"/>
      <c r="S206" s="1603"/>
      <c r="T206" s="1603"/>
      <c r="U206" s="1602"/>
      <c r="V206" s="2626"/>
      <c r="W206" s="1603"/>
      <c r="X206" s="1603"/>
      <c r="Y206" s="1602"/>
      <c r="Z206" s="1603"/>
      <c r="AA206" s="1603"/>
      <c r="AB206" s="1602"/>
      <c r="AC206" s="1603"/>
      <c r="AD206" s="1603"/>
      <c r="AE206" s="1602"/>
      <c r="AF206" s="1603"/>
      <c r="AG206" s="1603"/>
      <c r="AH206" s="1602"/>
      <c r="AI206" s="2626"/>
      <c r="AJ206" s="1632"/>
      <c r="AZ206" s="1536"/>
      <c r="BA206" s="1536"/>
    </row>
    <row r="207" spans="1:53" ht="15" x14ac:dyDescent="0.25">
      <c r="A207" s="1585"/>
      <c r="B207" s="1586"/>
      <c r="C207" s="1587"/>
      <c r="D207" s="1585"/>
      <c r="E207" s="1540"/>
      <c r="F207" s="1540"/>
      <c r="G207" s="1540" t="s">
        <v>517</v>
      </c>
      <c r="H207" s="1540"/>
      <c r="I207" s="1540"/>
      <c r="J207" s="1587">
        <f>J208+J209+J212+J215+J218+J221+J224+J227+J228</f>
        <v>0</v>
      </c>
      <c r="K207" s="1587">
        <f>K208+K209+K212+K215+K218+K221+K224+K227+K228</f>
        <v>0</v>
      </c>
      <c r="L207" s="1586">
        <f t="shared" ref="L207:L226" si="65">J207+K207</f>
        <v>0</v>
      </c>
      <c r="M207" s="1587">
        <f>M208+M209+M212+M215+M218+M221+M224+M227+M228</f>
        <v>0</v>
      </c>
      <c r="N207" s="1587">
        <f>N208+N209+N212+N215+N218+N221+N224+N227+N228</f>
        <v>0</v>
      </c>
      <c r="O207" s="1586">
        <f t="shared" ref="O207:O226" si="66">M207+N207</f>
        <v>0</v>
      </c>
      <c r="P207" s="1587">
        <f>P208+P209+P212+P215+P218+P221+P224+P227+P228</f>
        <v>0</v>
      </c>
      <c r="Q207" s="1587">
        <f>Q208+Q209+Q212+Q215+Q218+Q221+Q224+Q227+Q228</f>
        <v>0</v>
      </c>
      <c r="R207" s="1586">
        <f t="shared" ref="R207:R226" si="67">P207+Q207</f>
        <v>0</v>
      </c>
      <c r="S207" s="1587">
        <f>S208+S209+S212+S215+S218+S221+S224+S227+S228</f>
        <v>0</v>
      </c>
      <c r="T207" s="1587">
        <f>T208+T209+T212+T215+T218+T221+T224+T227+T228</f>
        <v>0</v>
      </c>
      <c r="U207" s="1586">
        <f t="shared" ref="U207:U226" si="68">S207+T207</f>
        <v>0</v>
      </c>
      <c r="V207" s="2625">
        <f t="shared" ref="V207:V226" si="69">U207+R207+O207+L207</f>
        <v>0</v>
      </c>
      <c r="W207" s="1587">
        <f>W208+W209+W212+W215+W218+W221+W224+W227+W228</f>
        <v>0</v>
      </c>
      <c r="X207" s="1587">
        <f>X208+X209+X212+X215+X218+X221+X224+X227+X228</f>
        <v>0</v>
      </c>
      <c r="Y207" s="1586">
        <f t="shared" ref="Y207:Y226" si="70">W207+X207</f>
        <v>0</v>
      </c>
      <c r="Z207" s="1587">
        <f>Z208+Z209+Z212+Z215+Z218+Z221+Z224+Z227+Z228</f>
        <v>0</v>
      </c>
      <c r="AA207" s="1587">
        <f>AA208+AA209+AA212+AA215+AA218+AA221+AA224+AA227+AA228</f>
        <v>0</v>
      </c>
      <c r="AB207" s="1586">
        <f t="shared" ref="AB207:AB226" si="71">Z207+AA207</f>
        <v>0</v>
      </c>
      <c r="AC207" s="1587">
        <f>AC208+AC209+AC212+AC215+AC218+AC221+AC224+AC227+AC228</f>
        <v>0</v>
      </c>
      <c r="AD207" s="1587">
        <f>AD208+AD209+AD212+AD215+AD218+AD221+AD224+AD227+AD228</f>
        <v>0</v>
      </c>
      <c r="AE207" s="1586">
        <f t="shared" ref="AE207:AE226" si="72">AC207+AD207</f>
        <v>0</v>
      </c>
      <c r="AF207" s="1587">
        <f>AF208+AF209+AF212+AF215+AF218+AF221+AF224+AF227+AF228</f>
        <v>0</v>
      </c>
      <c r="AG207" s="1587">
        <f>AG208+AG209+AG212+AG215+AG218+AG221+AG224+AG227+AG228</f>
        <v>0</v>
      </c>
      <c r="AH207" s="1586">
        <f t="shared" ref="AH207:AH226" si="73">AF207+AG207</f>
        <v>0</v>
      </c>
      <c r="AI207" s="2625">
        <f t="shared" ref="AI207:AI226" si="74">AH207+AE207+AB207+Y207</f>
        <v>0</v>
      </c>
      <c r="AJ207" s="1632"/>
      <c r="AZ207" s="1536"/>
      <c r="BA207" s="1536"/>
    </row>
    <row r="208" spans="1:53" ht="15" x14ac:dyDescent="0.25">
      <c r="A208" s="1585"/>
      <c r="B208" s="1586"/>
      <c r="C208" s="1587" t="s">
        <v>427</v>
      </c>
      <c r="D208" s="1585"/>
      <c r="E208" s="1540"/>
      <c r="F208" s="1540"/>
      <c r="G208" s="1540"/>
      <c r="H208" s="1601" t="s">
        <v>518</v>
      </c>
      <c r="I208" s="1601"/>
      <c r="J208" s="1603"/>
      <c r="K208" s="1603"/>
      <c r="L208" s="1602">
        <f t="shared" si="65"/>
        <v>0</v>
      </c>
      <c r="M208" s="1603"/>
      <c r="N208" s="1603"/>
      <c r="O208" s="1602">
        <f t="shared" si="66"/>
        <v>0</v>
      </c>
      <c r="P208" s="1603"/>
      <c r="Q208" s="1603"/>
      <c r="R208" s="1602">
        <f t="shared" si="67"/>
        <v>0</v>
      </c>
      <c r="S208" s="1603"/>
      <c r="T208" s="1603"/>
      <c r="U208" s="1602">
        <f t="shared" si="68"/>
        <v>0</v>
      </c>
      <c r="V208" s="2626">
        <f t="shared" si="69"/>
        <v>0</v>
      </c>
      <c r="W208" s="1603"/>
      <c r="X208" s="1603"/>
      <c r="Y208" s="1602">
        <f t="shared" si="70"/>
        <v>0</v>
      </c>
      <c r="Z208" s="1603"/>
      <c r="AA208" s="1603"/>
      <c r="AB208" s="1602">
        <f t="shared" si="71"/>
        <v>0</v>
      </c>
      <c r="AC208" s="1603"/>
      <c r="AD208" s="1603"/>
      <c r="AE208" s="1602">
        <f t="shared" si="72"/>
        <v>0</v>
      </c>
      <c r="AF208" s="1603"/>
      <c r="AG208" s="1603"/>
      <c r="AH208" s="1602">
        <f t="shared" si="73"/>
        <v>0</v>
      </c>
      <c r="AI208" s="2626">
        <f t="shared" si="74"/>
        <v>0</v>
      </c>
      <c r="AJ208" s="1632"/>
      <c r="AZ208" s="1536"/>
      <c r="BA208" s="1536"/>
    </row>
    <row r="209" spans="1:53" ht="15" x14ac:dyDescent="0.25">
      <c r="A209" s="1585"/>
      <c r="B209" s="1586"/>
      <c r="C209" s="1587"/>
      <c r="D209" s="1585"/>
      <c r="E209" s="1540"/>
      <c r="F209" s="1540"/>
      <c r="G209" s="1540"/>
      <c r="H209" s="1601" t="s">
        <v>519</v>
      </c>
      <c r="I209" s="1601"/>
      <c r="J209" s="1603">
        <f>J210+J211</f>
        <v>0</v>
      </c>
      <c r="K209" s="1603">
        <f>K210+K211</f>
        <v>0</v>
      </c>
      <c r="L209" s="1602">
        <f t="shared" si="65"/>
        <v>0</v>
      </c>
      <c r="M209" s="1603">
        <f>M210+M211</f>
        <v>0</v>
      </c>
      <c r="N209" s="1603">
        <f>N210+N211</f>
        <v>0</v>
      </c>
      <c r="O209" s="1602">
        <f t="shared" si="66"/>
        <v>0</v>
      </c>
      <c r="P209" s="1603">
        <f>P210+P211</f>
        <v>0</v>
      </c>
      <c r="Q209" s="1603">
        <f>Q210+Q211</f>
        <v>0</v>
      </c>
      <c r="R209" s="1602">
        <f t="shared" si="67"/>
        <v>0</v>
      </c>
      <c r="S209" s="1603">
        <f>S210+S211</f>
        <v>0</v>
      </c>
      <c r="T209" s="1603">
        <f>T210+T211</f>
        <v>0</v>
      </c>
      <c r="U209" s="1602">
        <f t="shared" si="68"/>
        <v>0</v>
      </c>
      <c r="V209" s="2626">
        <f t="shared" si="69"/>
        <v>0</v>
      </c>
      <c r="W209" s="1603">
        <f>W210+W211</f>
        <v>0</v>
      </c>
      <c r="X209" s="1603">
        <f>X210+X211</f>
        <v>0</v>
      </c>
      <c r="Y209" s="1602">
        <f t="shared" si="70"/>
        <v>0</v>
      </c>
      <c r="Z209" s="1603">
        <f>Z210+Z211</f>
        <v>0</v>
      </c>
      <c r="AA209" s="1603">
        <f>AA210+AA211</f>
        <v>0</v>
      </c>
      <c r="AB209" s="1602">
        <f t="shared" si="71"/>
        <v>0</v>
      </c>
      <c r="AC209" s="1603">
        <f>AC210+AC211</f>
        <v>0</v>
      </c>
      <c r="AD209" s="1603">
        <f>AD210+AD211</f>
        <v>0</v>
      </c>
      <c r="AE209" s="1602">
        <f t="shared" si="72"/>
        <v>0</v>
      </c>
      <c r="AF209" s="1603">
        <f>AF210+AF211</f>
        <v>0</v>
      </c>
      <c r="AG209" s="1603">
        <f>AG210+AG211</f>
        <v>0</v>
      </c>
      <c r="AH209" s="1602">
        <f t="shared" si="73"/>
        <v>0</v>
      </c>
      <c r="AI209" s="2626">
        <f t="shared" si="74"/>
        <v>0</v>
      </c>
      <c r="AJ209" s="1632"/>
      <c r="AZ209" s="1536"/>
      <c r="BA209" s="1536"/>
    </row>
    <row r="210" spans="1:53" ht="15" x14ac:dyDescent="0.25">
      <c r="A210" s="1585"/>
      <c r="B210" s="1586"/>
      <c r="C210" s="1587" t="s">
        <v>428</v>
      </c>
      <c r="D210" s="1585"/>
      <c r="E210" s="1540"/>
      <c r="F210" s="1540"/>
      <c r="G210" s="1540"/>
      <c r="H210" s="1601"/>
      <c r="I210" s="1601" t="s">
        <v>515</v>
      </c>
      <c r="J210" s="1603"/>
      <c r="K210" s="1603"/>
      <c r="L210" s="1602">
        <f t="shared" si="65"/>
        <v>0</v>
      </c>
      <c r="M210" s="1603"/>
      <c r="N210" s="1603"/>
      <c r="O210" s="1602">
        <f t="shared" si="66"/>
        <v>0</v>
      </c>
      <c r="P210" s="1603"/>
      <c r="Q210" s="1603"/>
      <c r="R210" s="1602">
        <f t="shared" si="67"/>
        <v>0</v>
      </c>
      <c r="S210" s="1603"/>
      <c r="T210" s="1603"/>
      <c r="U210" s="1602">
        <f t="shared" si="68"/>
        <v>0</v>
      </c>
      <c r="V210" s="2626">
        <f t="shared" si="69"/>
        <v>0</v>
      </c>
      <c r="W210" s="1603"/>
      <c r="X210" s="1603"/>
      <c r="Y210" s="1602">
        <f t="shared" si="70"/>
        <v>0</v>
      </c>
      <c r="Z210" s="1603"/>
      <c r="AA210" s="1603"/>
      <c r="AB210" s="1602">
        <f t="shared" si="71"/>
        <v>0</v>
      </c>
      <c r="AC210" s="1603"/>
      <c r="AD210" s="1603"/>
      <c r="AE210" s="1602">
        <f t="shared" si="72"/>
        <v>0</v>
      </c>
      <c r="AF210" s="1603"/>
      <c r="AG210" s="1603"/>
      <c r="AH210" s="1602">
        <f t="shared" si="73"/>
        <v>0</v>
      </c>
      <c r="AI210" s="2626">
        <f t="shared" si="74"/>
        <v>0</v>
      </c>
      <c r="AJ210" s="1632"/>
      <c r="AZ210" s="1536"/>
      <c r="BA210" s="1536"/>
    </row>
    <row r="211" spans="1:53" ht="15" x14ac:dyDescent="0.25">
      <c r="A211" s="1585"/>
      <c r="B211" s="1586"/>
      <c r="C211" s="1587" t="s">
        <v>427</v>
      </c>
      <c r="D211" s="1585"/>
      <c r="E211" s="1540"/>
      <c r="F211" s="1540"/>
      <c r="G211" s="1540"/>
      <c r="H211" s="1601"/>
      <c r="I211" s="1601" t="s">
        <v>520</v>
      </c>
      <c r="J211" s="1603"/>
      <c r="K211" s="1603"/>
      <c r="L211" s="1602">
        <f t="shared" si="65"/>
        <v>0</v>
      </c>
      <c r="M211" s="1603"/>
      <c r="N211" s="1603"/>
      <c r="O211" s="1602">
        <f t="shared" si="66"/>
        <v>0</v>
      </c>
      <c r="P211" s="1603"/>
      <c r="Q211" s="1603"/>
      <c r="R211" s="1602">
        <f t="shared" si="67"/>
        <v>0</v>
      </c>
      <c r="S211" s="1603"/>
      <c r="T211" s="1603"/>
      <c r="U211" s="1602">
        <f t="shared" si="68"/>
        <v>0</v>
      </c>
      <c r="V211" s="2626">
        <f t="shared" si="69"/>
        <v>0</v>
      </c>
      <c r="W211" s="1603"/>
      <c r="X211" s="1603"/>
      <c r="Y211" s="1602">
        <f t="shared" si="70"/>
        <v>0</v>
      </c>
      <c r="Z211" s="1603"/>
      <c r="AA211" s="1603"/>
      <c r="AB211" s="1602">
        <f t="shared" si="71"/>
        <v>0</v>
      </c>
      <c r="AC211" s="1603"/>
      <c r="AD211" s="1603"/>
      <c r="AE211" s="1602">
        <f t="shared" si="72"/>
        <v>0</v>
      </c>
      <c r="AF211" s="1603"/>
      <c r="AG211" s="1603"/>
      <c r="AH211" s="1602">
        <f t="shared" si="73"/>
        <v>0</v>
      </c>
      <c r="AI211" s="2626">
        <f t="shared" si="74"/>
        <v>0</v>
      </c>
      <c r="AJ211" s="1632"/>
      <c r="AZ211" s="1536"/>
      <c r="BA211" s="1536"/>
    </row>
    <row r="212" spans="1:53" ht="15" x14ac:dyDescent="0.25">
      <c r="A212" s="1585"/>
      <c r="B212" s="1586"/>
      <c r="C212" s="1587"/>
      <c r="D212" s="1585"/>
      <c r="E212" s="1540"/>
      <c r="F212" s="1540"/>
      <c r="G212" s="1540"/>
      <c r="H212" s="1601" t="s">
        <v>521</v>
      </c>
      <c r="I212" s="1601"/>
      <c r="J212" s="1603">
        <f>J213+J214</f>
        <v>0</v>
      </c>
      <c r="K212" s="1603">
        <f>K213+K214</f>
        <v>0</v>
      </c>
      <c r="L212" s="1602">
        <f t="shared" si="65"/>
        <v>0</v>
      </c>
      <c r="M212" s="1603">
        <f>M213+M214</f>
        <v>0</v>
      </c>
      <c r="N212" s="1603">
        <f>N213+N214</f>
        <v>0</v>
      </c>
      <c r="O212" s="1602">
        <f t="shared" si="66"/>
        <v>0</v>
      </c>
      <c r="P212" s="1603">
        <f>P213+P214</f>
        <v>0</v>
      </c>
      <c r="Q212" s="1603">
        <f>Q213+Q214</f>
        <v>0</v>
      </c>
      <c r="R212" s="1602">
        <f t="shared" si="67"/>
        <v>0</v>
      </c>
      <c r="S212" s="1603">
        <f>S213+S214</f>
        <v>0</v>
      </c>
      <c r="T212" s="1603">
        <f>T213+T214</f>
        <v>0</v>
      </c>
      <c r="U212" s="1602">
        <f t="shared" si="68"/>
        <v>0</v>
      </c>
      <c r="V212" s="2626">
        <f t="shared" si="69"/>
        <v>0</v>
      </c>
      <c r="W212" s="1603">
        <f>W213+W214</f>
        <v>0</v>
      </c>
      <c r="X212" s="1603">
        <f>X213+X214</f>
        <v>0</v>
      </c>
      <c r="Y212" s="1602">
        <f t="shared" si="70"/>
        <v>0</v>
      </c>
      <c r="Z212" s="1603">
        <f>Z213+Z214</f>
        <v>0</v>
      </c>
      <c r="AA212" s="1603">
        <f>AA213+AA214</f>
        <v>0</v>
      </c>
      <c r="AB212" s="1602">
        <f t="shared" si="71"/>
        <v>0</v>
      </c>
      <c r="AC212" s="1603">
        <f>AC213+AC214</f>
        <v>0</v>
      </c>
      <c r="AD212" s="1603">
        <f>AD213+AD214</f>
        <v>0</v>
      </c>
      <c r="AE212" s="1602">
        <f t="shared" si="72"/>
        <v>0</v>
      </c>
      <c r="AF212" s="1603">
        <f>AF213+AF214</f>
        <v>0</v>
      </c>
      <c r="AG212" s="1603">
        <f>AG213+AG214</f>
        <v>0</v>
      </c>
      <c r="AH212" s="1602">
        <f t="shared" si="73"/>
        <v>0</v>
      </c>
      <c r="AI212" s="2626">
        <f t="shared" si="74"/>
        <v>0</v>
      </c>
      <c r="AJ212" s="1632"/>
      <c r="AZ212" s="1536"/>
      <c r="BA212" s="1536"/>
    </row>
    <row r="213" spans="1:53" ht="15" x14ac:dyDescent="0.25">
      <c r="A213" s="1585"/>
      <c r="B213" s="1586"/>
      <c r="C213" s="1587" t="s">
        <v>428</v>
      </c>
      <c r="D213" s="1585"/>
      <c r="E213" s="1540"/>
      <c r="F213" s="1540"/>
      <c r="G213" s="1540"/>
      <c r="H213" s="1601"/>
      <c r="I213" s="1601" t="s">
        <v>515</v>
      </c>
      <c r="J213" s="1603"/>
      <c r="K213" s="1603"/>
      <c r="L213" s="1602">
        <f t="shared" si="65"/>
        <v>0</v>
      </c>
      <c r="M213" s="1603"/>
      <c r="N213" s="1603"/>
      <c r="O213" s="1602">
        <f t="shared" si="66"/>
        <v>0</v>
      </c>
      <c r="P213" s="1603"/>
      <c r="Q213" s="1603"/>
      <c r="R213" s="1602">
        <f t="shared" si="67"/>
        <v>0</v>
      </c>
      <c r="S213" s="1603"/>
      <c r="T213" s="1603"/>
      <c r="U213" s="1602">
        <f t="shared" si="68"/>
        <v>0</v>
      </c>
      <c r="V213" s="2626">
        <f t="shared" si="69"/>
        <v>0</v>
      </c>
      <c r="W213" s="1603"/>
      <c r="X213" s="1603"/>
      <c r="Y213" s="1602">
        <f t="shared" si="70"/>
        <v>0</v>
      </c>
      <c r="Z213" s="1603"/>
      <c r="AA213" s="1603"/>
      <c r="AB213" s="1602">
        <f t="shared" si="71"/>
        <v>0</v>
      </c>
      <c r="AC213" s="1603"/>
      <c r="AD213" s="1603"/>
      <c r="AE213" s="1602">
        <f t="shared" si="72"/>
        <v>0</v>
      </c>
      <c r="AF213" s="1603"/>
      <c r="AG213" s="1603"/>
      <c r="AH213" s="1602">
        <f t="shared" si="73"/>
        <v>0</v>
      </c>
      <c r="AI213" s="2626">
        <f t="shared" si="74"/>
        <v>0</v>
      </c>
      <c r="AJ213" s="1632"/>
      <c r="AZ213" s="1536"/>
      <c r="BA213" s="1536"/>
    </row>
    <row r="214" spans="1:53" ht="15" x14ac:dyDescent="0.25">
      <c r="A214" s="1585"/>
      <c r="B214" s="1586"/>
      <c r="C214" s="1587" t="s">
        <v>427</v>
      </c>
      <c r="D214" s="1585"/>
      <c r="E214" s="1540"/>
      <c r="F214" s="1540"/>
      <c r="G214" s="1540"/>
      <c r="H214" s="1601"/>
      <c r="I214" s="1601" t="s">
        <v>520</v>
      </c>
      <c r="J214" s="1603"/>
      <c r="K214" s="1603"/>
      <c r="L214" s="1602">
        <f t="shared" si="65"/>
        <v>0</v>
      </c>
      <c r="M214" s="1603"/>
      <c r="N214" s="1603"/>
      <c r="O214" s="1602">
        <f t="shared" si="66"/>
        <v>0</v>
      </c>
      <c r="P214" s="1603"/>
      <c r="Q214" s="1603"/>
      <c r="R214" s="1602">
        <f t="shared" si="67"/>
        <v>0</v>
      </c>
      <c r="S214" s="1603"/>
      <c r="T214" s="1603"/>
      <c r="U214" s="1602">
        <f t="shared" si="68"/>
        <v>0</v>
      </c>
      <c r="V214" s="2626">
        <f t="shared" si="69"/>
        <v>0</v>
      </c>
      <c r="W214" s="1603"/>
      <c r="X214" s="1603"/>
      <c r="Y214" s="1602">
        <f t="shared" si="70"/>
        <v>0</v>
      </c>
      <c r="Z214" s="1603"/>
      <c r="AA214" s="1603"/>
      <c r="AB214" s="1602">
        <f t="shared" si="71"/>
        <v>0</v>
      </c>
      <c r="AC214" s="1603"/>
      <c r="AD214" s="1603"/>
      <c r="AE214" s="1602">
        <f t="shared" si="72"/>
        <v>0</v>
      </c>
      <c r="AF214" s="1603"/>
      <c r="AG214" s="1603"/>
      <c r="AH214" s="1602">
        <f t="shared" si="73"/>
        <v>0</v>
      </c>
      <c r="AI214" s="2626">
        <f t="shared" si="74"/>
        <v>0</v>
      </c>
      <c r="AJ214" s="1632"/>
      <c r="AZ214" s="1536"/>
      <c r="BA214" s="1536"/>
    </row>
    <row r="215" spans="1:53" ht="15" x14ac:dyDescent="0.25">
      <c r="A215" s="1585"/>
      <c r="B215" s="1586"/>
      <c r="C215" s="1587"/>
      <c r="D215" s="1585"/>
      <c r="E215" s="1540"/>
      <c r="F215" s="1540"/>
      <c r="G215" s="1540"/>
      <c r="H215" s="1601" t="s">
        <v>522</v>
      </c>
      <c r="I215" s="1601"/>
      <c r="J215" s="1603">
        <f>J216+J217</f>
        <v>0</v>
      </c>
      <c r="K215" s="1603">
        <f>K216+K217</f>
        <v>0</v>
      </c>
      <c r="L215" s="1602">
        <f t="shared" si="65"/>
        <v>0</v>
      </c>
      <c r="M215" s="1603">
        <f>M216+M217</f>
        <v>0</v>
      </c>
      <c r="N215" s="1603">
        <f>N216+N217</f>
        <v>0</v>
      </c>
      <c r="O215" s="1602">
        <f t="shared" si="66"/>
        <v>0</v>
      </c>
      <c r="P215" s="1603">
        <f>P216+P217</f>
        <v>0</v>
      </c>
      <c r="Q215" s="1603">
        <f>Q216+Q217</f>
        <v>0</v>
      </c>
      <c r="R215" s="1602">
        <f t="shared" si="67"/>
        <v>0</v>
      </c>
      <c r="S215" s="1603">
        <f>S216+S217</f>
        <v>0</v>
      </c>
      <c r="T215" s="1603">
        <f>T216+T217</f>
        <v>0</v>
      </c>
      <c r="U215" s="1602">
        <f t="shared" si="68"/>
        <v>0</v>
      </c>
      <c r="V215" s="2626">
        <f t="shared" si="69"/>
        <v>0</v>
      </c>
      <c r="W215" s="1603">
        <f>W216+W217</f>
        <v>0</v>
      </c>
      <c r="X215" s="1603">
        <f>X216+X217</f>
        <v>0</v>
      </c>
      <c r="Y215" s="1602">
        <f t="shared" si="70"/>
        <v>0</v>
      </c>
      <c r="Z215" s="1603">
        <f>Z216+Z217</f>
        <v>0</v>
      </c>
      <c r="AA215" s="1603">
        <f>AA216+AA217</f>
        <v>0</v>
      </c>
      <c r="AB215" s="1602">
        <f t="shared" si="71"/>
        <v>0</v>
      </c>
      <c r="AC215" s="1603">
        <f>AC216+AC217</f>
        <v>0</v>
      </c>
      <c r="AD215" s="1603">
        <f>AD216+AD217</f>
        <v>0</v>
      </c>
      <c r="AE215" s="1602">
        <f t="shared" si="72"/>
        <v>0</v>
      </c>
      <c r="AF215" s="1603">
        <f>AF216+AF217</f>
        <v>0</v>
      </c>
      <c r="AG215" s="1603">
        <f>AG216+AG217</f>
        <v>0</v>
      </c>
      <c r="AH215" s="1602">
        <f t="shared" si="73"/>
        <v>0</v>
      </c>
      <c r="AI215" s="2626">
        <f t="shared" si="74"/>
        <v>0</v>
      </c>
      <c r="AJ215" s="1632"/>
      <c r="AZ215" s="1536"/>
      <c r="BA215" s="1536"/>
    </row>
    <row r="216" spans="1:53" ht="15" x14ac:dyDescent="0.25">
      <c r="A216" s="1585"/>
      <c r="B216" s="1586"/>
      <c r="C216" s="1587" t="s">
        <v>428</v>
      </c>
      <c r="D216" s="1585"/>
      <c r="E216" s="1540"/>
      <c r="F216" s="1540"/>
      <c r="G216" s="1540"/>
      <c r="H216" s="1601"/>
      <c r="I216" s="1601" t="s">
        <v>515</v>
      </c>
      <c r="J216" s="1603"/>
      <c r="K216" s="1603"/>
      <c r="L216" s="1602">
        <f t="shared" si="65"/>
        <v>0</v>
      </c>
      <c r="M216" s="1603"/>
      <c r="N216" s="1603"/>
      <c r="O216" s="1602">
        <f t="shared" si="66"/>
        <v>0</v>
      </c>
      <c r="P216" s="1603"/>
      <c r="Q216" s="1603"/>
      <c r="R216" s="1602">
        <f t="shared" si="67"/>
        <v>0</v>
      </c>
      <c r="S216" s="1603"/>
      <c r="T216" s="1603"/>
      <c r="U216" s="1602">
        <f t="shared" si="68"/>
        <v>0</v>
      </c>
      <c r="V216" s="2626">
        <f t="shared" si="69"/>
        <v>0</v>
      </c>
      <c r="W216" s="1603"/>
      <c r="X216" s="1603"/>
      <c r="Y216" s="1602">
        <f t="shared" si="70"/>
        <v>0</v>
      </c>
      <c r="Z216" s="1603"/>
      <c r="AA216" s="1603"/>
      <c r="AB216" s="1602">
        <f t="shared" si="71"/>
        <v>0</v>
      </c>
      <c r="AC216" s="1603"/>
      <c r="AD216" s="1603"/>
      <c r="AE216" s="1602">
        <f t="shared" si="72"/>
        <v>0</v>
      </c>
      <c r="AF216" s="1603"/>
      <c r="AG216" s="1603"/>
      <c r="AH216" s="1602">
        <f t="shared" si="73"/>
        <v>0</v>
      </c>
      <c r="AI216" s="2626">
        <f t="shared" si="74"/>
        <v>0</v>
      </c>
      <c r="AJ216" s="1632"/>
      <c r="AZ216" s="1536"/>
      <c r="BA216" s="1536"/>
    </row>
    <row r="217" spans="1:53" ht="15" x14ac:dyDescent="0.25">
      <c r="A217" s="1585"/>
      <c r="B217" s="1586"/>
      <c r="C217" s="1587" t="s">
        <v>427</v>
      </c>
      <c r="D217" s="1585"/>
      <c r="E217" s="1540"/>
      <c r="F217" s="1540"/>
      <c r="G217" s="1540"/>
      <c r="H217" s="1601"/>
      <c r="I217" s="1601" t="s">
        <v>520</v>
      </c>
      <c r="J217" s="1603"/>
      <c r="K217" s="1603"/>
      <c r="L217" s="1602">
        <f t="shared" si="65"/>
        <v>0</v>
      </c>
      <c r="M217" s="1603"/>
      <c r="N217" s="1603"/>
      <c r="O217" s="1602">
        <f t="shared" si="66"/>
        <v>0</v>
      </c>
      <c r="P217" s="1603"/>
      <c r="Q217" s="1603"/>
      <c r="R217" s="1602">
        <f t="shared" si="67"/>
        <v>0</v>
      </c>
      <c r="S217" s="1603"/>
      <c r="T217" s="1603"/>
      <c r="U217" s="1602">
        <f t="shared" si="68"/>
        <v>0</v>
      </c>
      <c r="V217" s="2626">
        <f t="shared" si="69"/>
        <v>0</v>
      </c>
      <c r="W217" s="1603"/>
      <c r="X217" s="1603"/>
      <c r="Y217" s="1602">
        <f t="shared" si="70"/>
        <v>0</v>
      </c>
      <c r="Z217" s="1603"/>
      <c r="AA217" s="1603"/>
      <c r="AB217" s="1602">
        <f t="shared" si="71"/>
        <v>0</v>
      </c>
      <c r="AC217" s="1603"/>
      <c r="AD217" s="1603"/>
      <c r="AE217" s="1602">
        <f t="shared" si="72"/>
        <v>0</v>
      </c>
      <c r="AF217" s="1603"/>
      <c r="AG217" s="1603"/>
      <c r="AH217" s="1602">
        <f t="shared" si="73"/>
        <v>0</v>
      </c>
      <c r="AI217" s="2626">
        <f t="shared" si="74"/>
        <v>0</v>
      </c>
      <c r="AJ217" s="1632"/>
      <c r="AZ217" s="1536"/>
      <c r="BA217" s="1536"/>
    </row>
    <row r="218" spans="1:53" ht="15" x14ac:dyDescent="0.25">
      <c r="A218" s="1585"/>
      <c r="B218" s="1586"/>
      <c r="C218" s="1587"/>
      <c r="D218" s="1585"/>
      <c r="E218" s="1540"/>
      <c r="F218" s="1540"/>
      <c r="G218" s="1540"/>
      <c r="H218" s="1601" t="s">
        <v>523</v>
      </c>
      <c r="I218" s="1601"/>
      <c r="J218" s="1603">
        <f>J219+J220</f>
        <v>0</v>
      </c>
      <c r="K218" s="1603">
        <f>K219+K220</f>
        <v>0</v>
      </c>
      <c r="L218" s="1602">
        <f t="shared" si="65"/>
        <v>0</v>
      </c>
      <c r="M218" s="1603">
        <f>M219+M220</f>
        <v>0</v>
      </c>
      <c r="N218" s="1603">
        <f>N219+N220</f>
        <v>0</v>
      </c>
      <c r="O218" s="1602">
        <f t="shared" si="66"/>
        <v>0</v>
      </c>
      <c r="P218" s="1603">
        <f>P219+P220</f>
        <v>0</v>
      </c>
      <c r="Q218" s="1603">
        <f>Q219+Q220</f>
        <v>0</v>
      </c>
      <c r="R218" s="1602">
        <f t="shared" si="67"/>
        <v>0</v>
      </c>
      <c r="S218" s="1603">
        <f>S219+S220</f>
        <v>0</v>
      </c>
      <c r="T218" s="1603">
        <f>T219+T220</f>
        <v>0</v>
      </c>
      <c r="U218" s="1602">
        <f t="shared" si="68"/>
        <v>0</v>
      </c>
      <c r="V218" s="2626">
        <f t="shared" si="69"/>
        <v>0</v>
      </c>
      <c r="W218" s="1603">
        <f>W219+W220</f>
        <v>0</v>
      </c>
      <c r="X218" s="1603">
        <f>X219+X220</f>
        <v>0</v>
      </c>
      <c r="Y218" s="1602">
        <f t="shared" si="70"/>
        <v>0</v>
      </c>
      <c r="Z218" s="1603">
        <f>Z219+Z220</f>
        <v>0</v>
      </c>
      <c r="AA218" s="1603">
        <f>AA219+AA220</f>
        <v>0</v>
      </c>
      <c r="AB218" s="1602">
        <f t="shared" si="71"/>
        <v>0</v>
      </c>
      <c r="AC218" s="1603">
        <f>AC219+AC220</f>
        <v>0</v>
      </c>
      <c r="AD218" s="1603">
        <f>AD219+AD220</f>
        <v>0</v>
      </c>
      <c r="AE218" s="1602">
        <f t="shared" si="72"/>
        <v>0</v>
      </c>
      <c r="AF218" s="1603">
        <f>AF219+AF220</f>
        <v>0</v>
      </c>
      <c r="AG218" s="1603">
        <f>AG219+AG220</f>
        <v>0</v>
      </c>
      <c r="AH218" s="1602">
        <f t="shared" si="73"/>
        <v>0</v>
      </c>
      <c r="AI218" s="2626">
        <f t="shared" si="74"/>
        <v>0</v>
      </c>
      <c r="AJ218" s="1632"/>
      <c r="AZ218" s="1536"/>
      <c r="BA218" s="1536"/>
    </row>
    <row r="219" spans="1:53" ht="15" x14ac:dyDescent="0.25">
      <c r="A219" s="1585"/>
      <c r="B219" s="1586"/>
      <c r="C219" s="1587" t="s">
        <v>428</v>
      </c>
      <c r="D219" s="1585"/>
      <c r="E219" s="1540"/>
      <c r="F219" s="1540"/>
      <c r="G219" s="1540"/>
      <c r="H219" s="1601"/>
      <c r="I219" s="1601" t="s">
        <v>515</v>
      </c>
      <c r="J219" s="1603"/>
      <c r="K219" s="1603"/>
      <c r="L219" s="1602">
        <f t="shared" si="65"/>
        <v>0</v>
      </c>
      <c r="M219" s="1603"/>
      <c r="N219" s="1603"/>
      <c r="O219" s="1602">
        <f t="shared" si="66"/>
        <v>0</v>
      </c>
      <c r="P219" s="1603"/>
      <c r="Q219" s="1603"/>
      <c r="R219" s="1602">
        <f t="shared" si="67"/>
        <v>0</v>
      </c>
      <c r="S219" s="1603"/>
      <c r="T219" s="1603"/>
      <c r="U219" s="1602">
        <f t="shared" si="68"/>
        <v>0</v>
      </c>
      <c r="V219" s="2626">
        <f t="shared" si="69"/>
        <v>0</v>
      </c>
      <c r="W219" s="1603"/>
      <c r="X219" s="1603"/>
      <c r="Y219" s="1602">
        <f t="shared" si="70"/>
        <v>0</v>
      </c>
      <c r="Z219" s="1603"/>
      <c r="AA219" s="1603"/>
      <c r="AB219" s="1602">
        <f t="shared" si="71"/>
        <v>0</v>
      </c>
      <c r="AC219" s="1603"/>
      <c r="AD219" s="1603"/>
      <c r="AE219" s="1602">
        <f t="shared" si="72"/>
        <v>0</v>
      </c>
      <c r="AF219" s="1603"/>
      <c r="AG219" s="1603"/>
      <c r="AH219" s="1602">
        <f t="shared" si="73"/>
        <v>0</v>
      </c>
      <c r="AI219" s="2626">
        <f t="shared" si="74"/>
        <v>0</v>
      </c>
      <c r="AJ219" s="1632"/>
      <c r="AZ219" s="1536"/>
      <c r="BA219" s="1536"/>
    </row>
    <row r="220" spans="1:53" ht="15" x14ac:dyDescent="0.25">
      <c r="A220" s="1585"/>
      <c r="B220" s="1586"/>
      <c r="C220" s="1587" t="s">
        <v>427</v>
      </c>
      <c r="D220" s="1585"/>
      <c r="E220" s="1540"/>
      <c r="F220" s="1540"/>
      <c r="G220" s="1540"/>
      <c r="H220" s="1601"/>
      <c r="I220" s="1601" t="s">
        <v>520</v>
      </c>
      <c r="J220" s="1603"/>
      <c r="K220" s="1603"/>
      <c r="L220" s="1602">
        <f t="shared" si="65"/>
        <v>0</v>
      </c>
      <c r="M220" s="1603"/>
      <c r="N220" s="1603"/>
      <c r="O220" s="1602">
        <f t="shared" si="66"/>
        <v>0</v>
      </c>
      <c r="P220" s="1603"/>
      <c r="Q220" s="1603"/>
      <c r="R220" s="1602">
        <f t="shared" si="67"/>
        <v>0</v>
      </c>
      <c r="S220" s="1603"/>
      <c r="T220" s="1603"/>
      <c r="U220" s="1602">
        <f t="shared" si="68"/>
        <v>0</v>
      </c>
      <c r="V220" s="2626">
        <f t="shared" si="69"/>
        <v>0</v>
      </c>
      <c r="W220" s="1603"/>
      <c r="X220" s="1603"/>
      <c r="Y220" s="1602">
        <f t="shared" si="70"/>
        <v>0</v>
      </c>
      <c r="Z220" s="1603"/>
      <c r="AA220" s="1603"/>
      <c r="AB220" s="1602">
        <f t="shared" si="71"/>
        <v>0</v>
      </c>
      <c r="AC220" s="1603"/>
      <c r="AD220" s="1603"/>
      <c r="AE220" s="1602">
        <f t="shared" si="72"/>
        <v>0</v>
      </c>
      <c r="AF220" s="1603"/>
      <c r="AG220" s="1603"/>
      <c r="AH220" s="1602">
        <f t="shared" si="73"/>
        <v>0</v>
      </c>
      <c r="AI220" s="2626">
        <f t="shared" si="74"/>
        <v>0</v>
      </c>
      <c r="AJ220" s="1632"/>
      <c r="AZ220" s="1536"/>
      <c r="BA220" s="1536"/>
    </row>
    <row r="221" spans="1:53" ht="15" x14ac:dyDescent="0.25">
      <c r="A221" s="1585"/>
      <c r="B221" s="1586"/>
      <c r="C221" s="1587"/>
      <c r="D221" s="1585"/>
      <c r="E221" s="1540"/>
      <c r="F221" s="1540"/>
      <c r="G221" s="1540"/>
      <c r="H221" s="1601" t="s">
        <v>524</v>
      </c>
      <c r="I221" s="1601"/>
      <c r="J221" s="1603">
        <f>J222+J223</f>
        <v>0</v>
      </c>
      <c r="K221" s="1603">
        <f>K222+K223</f>
        <v>0</v>
      </c>
      <c r="L221" s="1602">
        <f t="shared" si="65"/>
        <v>0</v>
      </c>
      <c r="M221" s="1603">
        <f>M222+M223</f>
        <v>0</v>
      </c>
      <c r="N221" s="1603">
        <f>N222+N223</f>
        <v>0</v>
      </c>
      <c r="O221" s="1602">
        <f t="shared" si="66"/>
        <v>0</v>
      </c>
      <c r="P221" s="1603">
        <f>P222+P223</f>
        <v>0</v>
      </c>
      <c r="Q221" s="1603">
        <f>Q222+Q223</f>
        <v>0</v>
      </c>
      <c r="R221" s="1602">
        <f t="shared" si="67"/>
        <v>0</v>
      </c>
      <c r="S221" s="1603">
        <f>S222+S223</f>
        <v>0</v>
      </c>
      <c r="T221" s="1603">
        <f>T222+T223</f>
        <v>0</v>
      </c>
      <c r="U221" s="1602">
        <f t="shared" si="68"/>
        <v>0</v>
      </c>
      <c r="V221" s="2626">
        <f t="shared" si="69"/>
        <v>0</v>
      </c>
      <c r="W221" s="1603">
        <f>W222+W223</f>
        <v>0</v>
      </c>
      <c r="X221" s="1603">
        <f>X222+X223</f>
        <v>0</v>
      </c>
      <c r="Y221" s="1602">
        <f t="shared" si="70"/>
        <v>0</v>
      </c>
      <c r="Z221" s="1603">
        <f>Z222+Z223</f>
        <v>0</v>
      </c>
      <c r="AA221" s="1603">
        <f>AA222+AA223</f>
        <v>0</v>
      </c>
      <c r="AB221" s="1602">
        <f t="shared" si="71"/>
        <v>0</v>
      </c>
      <c r="AC221" s="1603">
        <f>AC222+AC223</f>
        <v>0</v>
      </c>
      <c r="AD221" s="1603">
        <f>AD222+AD223</f>
        <v>0</v>
      </c>
      <c r="AE221" s="1602">
        <f t="shared" si="72"/>
        <v>0</v>
      </c>
      <c r="AF221" s="1603">
        <f>AF222+AF223</f>
        <v>0</v>
      </c>
      <c r="AG221" s="1603">
        <f>AG222+AG223</f>
        <v>0</v>
      </c>
      <c r="AH221" s="1602">
        <f t="shared" si="73"/>
        <v>0</v>
      </c>
      <c r="AI221" s="2626">
        <f t="shared" si="74"/>
        <v>0</v>
      </c>
      <c r="AJ221" s="1632"/>
      <c r="AZ221" s="1536"/>
      <c r="BA221" s="1536"/>
    </row>
    <row r="222" spans="1:53" ht="15" x14ac:dyDescent="0.25">
      <c r="A222" s="1585"/>
      <c r="B222" s="1586"/>
      <c r="C222" s="1587" t="s">
        <v>428</v>
      </c>
      <c r="D222" s="1585"/>
      <c r="E222" s="1540"/>
      <c r="F222" s="1540"/>
      <c r="G222" s="1540"/>
      <c r="H222" s="1601"/>
      <c r="I222" s="1601" t="s">
        <v>515</v>
      </c>
      <c r="J222" s="1603"/>
      <c r="K222" s="1603"/>
      <c r="L222" s="1602">
        <f t="shared" si="65"/>
        <v>0</v>
      </c>
      <c r="M222" s="1603"/>
      <c r="N222" s="1603"/>
      <c r="O222" s="1602">
        <f t="shared" si="66"/>
        <v>0</v>
      </c>
      <c r="P222" s="1603"/>
      <c r="Q222" s="1603"/>
      <c r="R222" s="1602">
        <f t="shared" si="67"/>
        <v>0</v>
      </c>
      <c r="S222" s="1603"/>
      <c r="T222" s="1603"/>
      <c r="U222" s="1602">
        <f t="shared" si="68"/>
        <v>0</v>
      </c>
      <c r="V222" s="2626">
        <f t="shared" si="69"/>
        <v>0</v>
      </c>
      <c r="W222" s="1603"/>
      <c r="X222" s="1603"/>
      <c r="Y222" s="1602">
        <f t="shared" si="70"/>
        <v>0</v>
      </c>
      <c r="Z222" s="1603"/>
      <c r="AA222" s="1603"/>
      <c r="AB222" s="1602">
        <f t="shared" si="71"/>
        <v>0</v>
      </c>
      <c r="AC222" s="1603"/>
      <c r="AD222" s="1603"/>
      <c r="AE222" s="1602">
        <f t="shared" si="72"/>
        <v>0</v>
      </c>
      <c r="AF222" s="1603"/>
      <c r="AG222" s="1603"/>
      <c r="AH222" s="1602">
        <f t="shared" si="73"/>
        <v>0</v>
      </c>
      <c r="AI222" s="2626">
        <f t="shared" si="74"/>
        <v>0</v>
      </c>
      <c r="AJ222" s="1632"/>
      <c r="AZ222" s="1536"/>
      <c r="BA222" s="1536"/>
    </row>
    <row r="223" spans="1:53" ht="15" x14ac:dyDescent="0.25">
      <c r="A223" s="1585"/>
      <c r="B223" s="1586"/>
      <c r="C223" s="1587" t="s">
        <v>427</v>
      </c>
      <c r="D223" s="1585"/>
      <c r="E223" s="1540"/>
      <c r="F223" s="1540"/>
      <c r="G223" s="1540"/>
      <c r="H223" s="1601"/>
      <c r="I223" s="1601" t="s">
        <v>520</v>
      </c>
      <c r="J223" s="1603"/>
      <c r="K223" s="1603"/>
      <c r="L223" s="1602">
        <f t="shared" si="65"/>
        <v>0</v>
      </c>
      <c r="M223" s="1603"/>
      <c r="N223" s="1603"/>
      <c r="O223" s="1602">
        <f t="shared" si="66"/>
        <v>0</v>
      </c>
      <c r="P223" s="1603"/>
      <c r="Q223" s="1603"/>
      <c r="R223" s="1602">
        <f t="shared" si="67"/>
        <v>0</v>
      </c>
      <c r="S223" s="1603"/>
      <c r="T223" s="1603"/>
      <c r="U223" s="1602">
        <f t="shared" si="68"/>
        <v>0</v>
      </c>
      <c r="V223" s="2626">
        <f t="shared" si="69"/>
        <v>0</v>
      </c>
      <c r="W223" s="1603"/>
      <c r="X223" s="1603"/>
      <c r="Y223" s="1602">
        <f t="shared" si="70"/>
        <v>0</v>
      </c>
      <c r="Z223" s="1603"/>
      <c r="AA223" s="1603"/>
      <c r="AB223" s="1602">
        <f t="shared" si="71"/>
        <v>0</v>
      </c>
      <c r="AC223" s="1603"/>
      <c r="AD223" s="1603"/>
      <c r="AE223" s="1602">
        <f t="shared" si="72"/>
        <v>0</v>
      </c>
      <c r="AF223" s="1603"/>
      <c r="AG223" s="1603"/>
      <c r="AH223" s="1602">
        <f t="shared" si="73"/>
        <v>0</v>
      </c>
      <c r="AI223" s="2626">
        <f t="shared" si="74"/>
        <v>0</v>
      </c>
      <c r="AJ223" s="1632"/>
      <c r="AZ223" s="1536"/>
      <c r="BA223" s="1536"/>
    </row>
    <row r="224" spans="1:53" ht="15" x14ac:dyDescent="0.25">
      <c r="A224" s="1585"/>
      <c r="B224" s="1586"/>
      <c r="C224" s="1587"/>
      <c r="D224" s="1585"/>
      <c r="E224" s="1540"/>
      <c r="F224" s="1540"/>
      <c r="G224" s="1540"/>
      <c r="H224" s="1601" t="s">
        <v>525</v>
      </c>
      <c r="I224" s="1601"/>
      <c r="J224" s="1603">
        <f>J225+J226</f>
        <v>0</v>
      </c>
      <c r="K224" s="1603">
        <f>K225+K226</f>
        <v>0</v>
      </c>
      <c r="L224" s="1602">
        <f t="shared" si="65"/>
        <v>0</v>
      </c>
      <c r="M224" s="1603">
        <f>M225+M226</f>
        <v>0</v>
      </c>
      <c r="N224" s="1603">
        <f>N225+N226</f>
        <v>0</v>
      </c>
      <c r="O224" s="1602">
        <f t="shared" si="66"/>
        <v>0</v>
      </c>
      <c r="P224" s="1603">
        <f>P225+P226</f>
        <v>0</v>
      </c>
      <c r="Q224" s="1603">
        <f>Q225+Q226</f>
        <v>0</v>
      </c>
      <c r="R224" s="1602">
        <f t="shared" si="67"/>
        <v>0</v>
      </c>
      <c r="S224" s="1603">
        <f>S225+S226</f>
        <v>0</v>
      </c>
      <c r="T224" s="1603">
        <f>T225+T226</f>
        <v>0</v>
      </c>
      <c r="U224" s="1602">
        <f t="shared" si="68"/>
        <v>0</v>
      </c>
      <c r="V224" s="2626">
        <f t="shared" si="69"/>
        <v>0</v>
      </c>
      <c r="W224" s="1603">
        <f>W225+W226</f>
        <v>0</v>
      </c>
      <c r="X224" s="1603">
        <f>X225+X226</f>
        <v>0</v>
      </c>
      <c r="Y224" s="1602">
        <f t="shared" si="70"/>
        <v>0</v>
      </c>
      <c r="Z224" s="1603">
        <f>Z225+Z226</f>
        <v>0</v>
      </c>
      <c r="AA224" s="1603">
        <f>AA225+AA226</f>
        <v>0</v>
      </c>
      <c r="AB224" s="1602">
        <f t="shared" si="71"/>
        <v>0</v>
      </c>
      <c r="AC224" s="1603">
        <f>AC225+AC226</f>
        <v>0</v>
      </c>
      <c r="AD224" s="1603">
        <f>AD225+AD226</f>
        <v>0</v>
      </c>
      <c r="AE224" s="1602">
        <f t="shared" si="72"/>
        <v>0</v>
      </c>
      <c r="AF224" s="1603">
        <f>AF225+AF226</f>
        <v>0</v>
      </c>
      <c r="AG224" s="1603">
        <f>AG225+AG226</f>
        <v>0</v>
      </c>
      <c r="AH224" s="1602">
        <f t="shared" si="73"/>
        <v>0</v>
      </c>
      <c r="AI224" s="2626">
        <f t="shared" si="74"/>
        <v>0</v>
      </c>
      <c r="AJ224" s="1632"/>
      <c r="AZ224" s="1536"/>
      <c r="BA224" s="1536"/>
    </row>
    <row r="225" spans="1:53" ht="15" x14ac:dyDescent="0.25">
      <c r="A225" s="1585"/>
      <c r="B225" s="1586"/>
      <c r="C225" s="1587" t="s">
        <v>428</v>
      </c>
      <c r="D225" s="1585"/>
      <c r="E225" s="1540"/>
      <c r="F225" s="1540"/>
      <c r="G225" s="1540"/>
      <c r="H225" s="1601"/>
      <c r="I225" s="1601" t="s">
        <v>515</v>
      </c>
      <c r="J225" s="1603"/>
      <c r="K225" s="1603"/>
      <c r="L225" s="1602">
        <f t="shared" si="65"/>
        <v>0</v>
      </c>
      <c r="M225" s="1603"/>
      <c r="N225" s="1603"/>
      <c r="O225" s="1602">
        <f t="shared" si="66"/>
        <v>0</v>
      </c>
      <c r="P225" s="1603"/>
      <c r="Q225" s="1603"/>
      <c r="R225" s="1602">
        <f t="shared" si="67"/>
        <v>0</v>
      </c>
      <c r="S225" s="1603"/>
      <c r="T225" s="1603"/>
      <c r="U225" s="1602">
        <f t="shared" si="68"/>
        <v>0</v>
      </c>
      <c r="V225" s="2626">
        <f t="shared" si="69"/>
        <v>0</v>
      </c>
      <c r="W225" s="1603"/>
      <c r="X225" s="1603"/>
      <c r="Y225" s="1602">
        <f t="shared" si="70"/>
        <v>0</v>
      </c>
      <c r="Z225" s="1603"/>
      <c r="AA225" s="1603"/>
      <c r="AB225" s="1602">
        <f t="shared" si="71"/>
        <v>0</v>
      </c>
      <c r="AC225" s="1603"/>
      <c r="AD225" s="1603"/>
      <c r="AE225" s="1602">
        <f t="shared" si="72"/>
        <v>0</v>
      </c>
      <c r="AF225" s="1603"/>
      <c r="AG225" s="1603"/>
      <c r="AH225" s="1602">
        <f t="shared" si="73"/>
        <v>0</v>
      </c>
      <c r="AI225" s="2626">
        <f t="shared" si="74"/>
        <v>0</v>
      </c>
      <c r="AJ225" s="1632"/>
      <c r="AZ225" s="1536"/>
      <c r="BA225" s="1536"/>
    </row>
    <row r="226" spans="1:53" ht="15" x14ac:dyDescent="0.25">
      <c r="A226" s="1585"/>
      <c r="B226" s="1586"/>
      <c r="C226" s="1587" t="s">
        <v>427</v>
      </c>
      <c r="D226" s="1585"/>
      <c r="E226" s="1540"/>
      <c r="F226" s="1540"/>
      <c r="G226" s="1540"/>
      <c r="H226" s="1601"/>
      <c r="I226" s="1601" t="s">
        <v>520</v>
      </c>
      <c r="J226" s="1603"/>
      <c r="K226" s="1603"/>
      <c r="L226" s="1602">
        <f t="shared" si="65"/>
        <v>0</v>
      </c>
      <c r="M226" s="1603"/>
      <c r="N226" s="1603"/>
      <c r="O226" s="1602">
        <f t="shared" si="66"/>
        <v>0</v>
      </c>
      <c r="P226" s="1603"/>
      <c r="Q226" s="1603"/>
      <c r="R226" s="1602">
        <f t="shared" si="67"/>
        <v>0</v>
      </c>
      <c r="S226" s="1603"/>
      <c r="T226" s="1603"/>
      <c r="U226" s="1602">
        <f t="shared" si="68"/>
        <v>0</v>
      </c>
      <c r="V226" s="2626">
        <f t="shared" si="69"/>
        <v>0</v>
      </c>
      <c r="W226" s="1603"/>
      <c r="X226" s="1603"/>
      <c r="Y226" s="1602">
        <f t="shared" si="70"/>
        <v>0</v>
      </c>
      <c r="Z226" s="1603"/>
      <c r="AA226" s="1603"/>
      <c r="AB226" s="1602">
        <f t="shared" si="71"/>
        <v>0</v>
      </c>
      <c r="AC226" s="1603"/>
      <c r="AD226" s="1603"/>
      <c r="AE226" s="1602">
        <f t="shared" si="72"/>
        <v>0</v>
      </c>
      <c r="AF226" s="1603"/>
      <c r="AG226" s="1603"/>
      <c r="AH226" s="1602">
        <f t="shared" si="73"/>
        <v>0</v>
      </c>
      <c r="AI226" s="2626">
        <f t="shared" si="74"/>
        <v>0</v>
      </c>
      <c r="AJ226" s="1632"/>
      <c r="AZ226" s="1536"/>
      <c r="BA226" s="1536"/>
    </row>
    <row r="227" spans="1:53" ht="15" x14ac:dyDescent="0.25">
      <c r="A227" s="1585"/>
      <c r="B227" s="1586"/>
      <c r="C227" s="1587" t="s">
        <v>427</v>
      </c>
      <c r="D227" s="1585"/>
      <c r="E227" s="1540"/>
      <c r="F227" s="1540"/>
      <c r="G227" s="1540"/>
      <c r="H227" s="1601" t="s">
        <v>526</v>
      </c>
      <c r="I227" s="1601"/>
      <c r="J227" s="1603"/>
      <c r="K227" s="1603"/>
      <c r="L227" s="1602"/>
      <c r="M227" s="1603"/>
      <c r="N227" s="1603"/>
      <c r="O227" s="1602"/>
      <c r="P227" s="1603"/>
      <c r="Q227" s="1603"/>
      <c r="R227" s="1602"/>
      <c r="S227" s="1603"/>
      <c r="T227" s="1603"/>
      <c r="U227" s="1602"/>
      <c r="V227" s="2626"/>
      <c r="W227" s="1603"/>
      <c r="X227" s="1603"/>
      <c r="Y227" s="1602"/>
      <c r="Z227" s="1603"/>
      <c r="AA227" s="1603"/>
      <c r="AB227" s="1602"/>
      <c r="AC227" s="1603"/>
      <c r="AD227" s="1603"/>
      <c r="AE227" s="1602"/>
      <c r="AF227" s="1603"/>
      <c r="AG227" s="1603"/>
      <c r="AH227" s="1602"/>
      <c r="AI227" s="2626"/>
      <c r="AJ227" s="1632"/>
      <c r="AZ227" s="1536"/>
      <c r="BA227" s="1536"/>
    </row>
    <row r="228" spans="1:53" ht="15" x14ac:dyDescent="0.25">
      <c r="A228" s="1585"/>
      <c r="B228" s="1586"/>
      <c r="C228" s="1587"/>
      <c r="D228" s="1585"/>
      <c r="E228" s="1540"/>
      <c r="F228" s="1540"/>
      <c r="G228" s="1540"/>
      <c r="H228" s="1601" t="s">
        <v>527</v>
      </c>
      <c r="I228" s="1601"/>
      <c r="J228" s="1603">
        <f>J229+J230+J231+J232</f>
        <v>0</v>
      </c>
      <c r="K228" s="1603">
        <f>K229+K230+K231+K232</f>
        <v>0</v>
      </c>
      <c r="L228" s="1602">
        <f t="shared" ref="L228:L233" si="75">J228+K228</f>
        <v>0</v>
      </c>
      <c r="M228" s="1603">
        <f>M229+M230+M231+M232</f>
        <v>0</v>
      </c>
      <c r="N228" s="1603">
        <f>N229+N230+N231+N232</f>
        <v>0</v>
      </c>
      <c r="O228" s="1602">
        <f t="shared" ref="O228:O233" si="76">M228+N228</f>
        <v>0</v>
      </c>
      <c r="P228" s="1603">
        <f>P229+P230+P231+P232</f>
        <v>0</v>
      </c>
      <c r="Q228" s="1603">
        <f>Q229+Q230+Q231+Q232</f>
        <v>0</v>
      </c>
      <c r="R228" s="1602">
        <f t="shared" ref="R228:R233" si="77">P228+Q228</f>
        <v>0</v>
      </c>
      <c r="S228" s="1603">
        <f>S229+S230+S231+S232</f>
        <v>0</v>
      </c>
      <c r="T228" s="1603">
        <f>T229+T230+T231+T232</f>
        <v>0</v>
      </c>
      <c r="U228" s="1602">
        <f t="shared" ref="U228:U233" si="78">S228+T228</f>
        <v>0</v>
      </c>
      <c r="V228" s="2626">
        <f t="shared" ref="V228:V233" si="79">U228+R228+O228+L228</f>
        <v>0</v>
      </c>
      <c r="W228" s="1603">
        <f>W229+W230+W231+W232</f>
        <v>0</v>
      </c>
      <c r="X228" s="1603">
        <f>X229+X230+X231+X232</f>
        <v>0</v>
      </c>
      <c r="Y228" s="1602">
        <f t="shared" ref="Y228:Y233" si="80">W228+X228</f>
        <v>0</v>
      </c>
      <c r="Z228" s="1603">
        <f>Z229+Z230+Z231+Z232</f>
        <v>0</v>
      </c>
      <c r="AA228" s="1603">
        <f>AA229+AA230+AA231+AA232</f>
        <v>0</v>
      </c>
      <c r="AB228" s="1602">
        <f t="shared" ref="AB228:AB233" si="81">Z228+AA228</f>
        <v>0</v>
      </c>
      <c r="AC228" s="1603">
        <f>AC229+AC230+AC231+AC232</f>
        <v>0</v>
      </c>
      <c r="AD228" s="1603">
        <f>AD229+AD230+AD231+AD232</f>
        <v>0</v>
      </c>
      <c r="AE228" s="1602">
        <f t="shared" ref="AE228:AE233" si="82">AC228+AD228</f>
        <v>0</v>
      </c>
      <c r="AF228" s="1603">
        <f>AF229+AF230+AF231+AF232</f>
        <v>0</v>
      </c>
      <c r="AG228" s="1603">
        <f>AG229+AG230+AG231+AG232</f>
        <v>0</v>
      </c>
      <c r="AH228" s="1602">
        <f t="shared" ref="AH228:AH233" si="83">AF228+AG228</f>
        <v>0</v>
      </c>
      <c r="AI228" s="2626">
        <f t="shared" ref="AI228:AI233" si="84">AH228+AE228+AB228+Y228</f>
        <v>0</v>
      </c>
      <c r="AJ228" s="1632"/>
      <c r="AZ228" s="1536"/>
      <c r="BA228" s="1536"/>
    </row>
    <row r="229" spans="1:53" ht="15" x14ac:dyDescent="0.25">
      <c r="A229" s="1585"/>
      <c r="B229" s="1586"/>
      <c r="C229" s="1587" t="s">
        <v>427</v>
      </c>
      <c r="D229" s="1585"/>
      <c r="E229" s="1540"/>
      <c r="F229" s="1540"/>
      <c r="G229" s="1540"/>
      <c r="H229" s="1601"/>
      <c r="I229" s="1601" t="s">
        <v>528</v>
      </c>
      <c r="J229" s="1603"/>
      <c r="K229" s="1603"/>
      <c r="L229" s="1602">
        <f t="shared" si="75"/>
        <v>0</v>
      </c>
      <c r="M229" s="1603"/>
      <c r="N229" s="1603"/>
      <c r="O229" s="1602">
        <f t="shared" si="76"/>
        <v>0</v>
      </c>
      <c r="P229" s="1603"/>
      <c r="Q229" s="1603"/>
      <c r="R229" s="1602">
        <f t="shared" si="77"/>
        <v>0</v>
      </c>
      <c r="S229" s="1603"/>
      <c r="T229" s="1603"/>
      <c r="U229" s="1602">
        <f t="shared" si="78"/>
        <v>0</v>
      </c>
      <c r="V229" s="2626">
        <f t="shared" si="79"/>
        <v>0</v>
      </c>
      <c r="W229" s="1603"/>
      <c r="X229" s="1603"/>
      <c r="Y229" s="1602">
        <f t="shared" si="80"/>
        <v>0</v>
      </c>
      <c r="Z229" s="1603"/>
      <c r="AA229" s="1603"/>
      <c r="AB229" s="1602">
        <f t="shared" si="81"/>
        <v>0</v>
      </c>
      <c r="AC229" s="1603"/>
      <c r="AD229" s="1603"/>
      <c r="AE229" s="1602">
        <f t="shared" si="82"/>
        <v>0</v>
      </c>
      <c r="AF229" s="1603"/>
      <c r="AG229" s="1603"/>
      <c r="AH229" s="1602">
        <f t="shared" si="83"/>
        <v>0</v>
      </c>
      <c r="AI229" s="2626">
        <f t="shared" si="84"/>
        <v>0</v>
      </c>
      <c r="AJ229" s="1632"/>
      <c r="AZ229" s="1536"/>
      <c r="BA229" s="1536"/>
    </row>
    <row r="230" spans="1:53" ht="15" x14ac:dyDescent="0.25">
      <c r="A230" s="1585"/>
      <c r="B230" s="1586"/>
      <c r="C230" s="1587" t="s">
        <v>427</v>
      </c>
      <c r="D230" s="1585"/>
      <c r="E230" s="1540"/>
      <c r="F230" s="1540"/>
      <c r="G230" s="1540"/>
      <c r="H230" s="1601"/>
      <c r="I230" s="1601" t="s">
        <v>529</v>
      </c>
      <c r="J230" s="1603"/>
      <c r="K230" s="1603"/>
      <c r="L230" s="1602">
        <f t="shared" si="75"/>
        <v>0</v>
      </c>
      <c r="M230" s="1603"/>
      <c r="N230" s="1603"/>
      <c r="O230" s="1602">
        <f t="shared" si="76"/>
        <v>0</v>
      </c>
      <c r="P230" s="1603"/>
      <c r="Q230" s="1603"/>
      <c r="R230" s="1602">
        <f t="shared" si="77"/>
        <v>0</v>
      </c>
      <c r="S230" s="1603"/>
      <c r="T230" s="1603"/>
      <c r="U230" s="1602">
        <f t="shared" si="78"/>
        <v>0</v>
      </c>
      <c r="V230" s="2626">
        <f t="shared" si="79"/>
        <v>0</v>
      </c>
      <c r="W230" s="1603"/>
      <c r="X230" s="1603"/>
      <c r="Y230" s="1602">
        <f t="shared" si="80"/>
        <v>0</v>
      </c>
      <c r="Z230" s="1603"/>
      <c r="AA230" s="1603"/>
      <c r="AB230" s="1602">
        <f t="shared" si="81"/>
        <v>0</v>
      </c>
      <c r="AC230" s="1603"/>
      <c r="AD230" s="1603"/>
      <c r="AE230" s="1602">
        <f t="shared" si="82"/>
        <v>0</v>
      </c>
      <c r="AF230" s="1603"/>
      <c r="AG230" s="1603"/>
      <c r="AH230" s="1602">
        <f t="shared" si="83"/>
        <v>0</v>
      </c>
      <c r="AI230" s="2626">
        <f t="shared" si="84"/>
        <v>0</v>
      </c>
      <c r="AJ230" s="1632"/>
      <c r="AZ230" s="1536"/>
      <c r="BA230" s="1536"/>
    </row>
    <row r="231" spans="1:53" ht="15" x14ac:dyDescent="0.25">
      <c r="A231" s="1585"/>
      <c r="B231" s="1586"/>
      <c r="C231" s="1587" t="s">
        <v>427</v>
      </c>
      <c r="D231" s="1585"/>
      <c r="E231" s="1540"/>
      <c r="F231" s="1540"/>
      <c r="G231" s="1540"/>
      <c r="H231" s="1601"/>
      <c r="I231" s="1601" t="s">
        <v>530</v>
      </c>
      <c r="J231" s="1603"/>
      <c r="K231" s="1603"/>
      <c r="L231" s="1602">
        <f t="shared" si="75"/>
        <v>0</v>
      </c>
      <c r="M231" s="1603"/>
      <c r="N231" s="1603"/>
      <c r="O231" s="1602">
        <f t="shared" si="76"/>
        <v>0</v>
      </c>
      <c r="P231" s="1603"/>
      <c r="Q231" s="1603"/>
      <c r="R231" s="1602">
        <f t="shared" si="77"/>
        <v>0</v>
      </c>
      <c r="S231" s="1603"/>
      <c r="T231" s="1603"/>
      <c r="U231" s="1602">
        <f t="shared" si="78"/>
        <v>0</v>
      </c>
      <c r="V231" s="2626">
        <f t="shared" si="79"/>
        <v>0</v>
      </c>
      <c r="W231" s="1603"/>
      <c r="X231" s="1603"/>
      <c r="Y231" s="1602">
        <f t="shared" si="80"/>
        <v>0</v>
      </c>
      <c r="Z231" s="1603"/>
      <c r="AA231" s="1603"/>
      <c r="AB231" s="1602">
        <f t="shared" si="81"/>
        <v>0</v>
      </c>
      <c r="AC231" s="1603"/>
      <c r="AD231" s="1603"/>
      <c r="AE231" s="1602">
        <f t="shared" si="82"/>
        <v>0</v>
      </c>
      <c r="AF231" s="1603"/>
      <c r="AG231" s="1603"/>
      <c r="AH231" s="1602">
        <f t="shared" si="83"/>
        <v>0</v>
      </c>
      <c r="AI231" s="2626">
        <f t="shared" si="84"/>
        <v>0</v>
      </c>
      <c r="AJ231" s="1632"/>
      <c r="AZ231" s="1536"/>
      <c r="BA231" s="1536"/>
    </row>
    <row r="232" spans="1:53" ht="15" x14ac:dyDescent="0.25">
      <c r="A232" s="1585"/>
      <c r="B232" s="1586"/>
      <c r="C232" s="1587" t="s">
        <v>427</v>
      </c>
      <c r="D232" s="1585"/>
      <c r="E232" s="1540"/>
      <c r="F232" s="1540"/>
      <c r="G232" s="1540"/>
      <c r="H232" s="1601"/>
      <c r="I232" s="1601" t="s">
        <v>531</v>
      </c>
      <c r="J232" s="1603"/>
      <c r="K232" s="1603"/>
      <c r="L232" s="1602">
        <f t="shared" si="75"/>
        <v>0</v>
      </c>
      <c r="M232" s="1603"/>
      <c r="N232" s="1603"/>
      <c r="O232" s="1602">
        <f t="shared" si="76"/>
        <v>0</v>
      </c>
      <c r="P232" s="1603"/>
      <c r="Q232" s="1603"/>
      <c r="R232" s="1602">
        <f t="shared" si="77"/>
        <v>0</v>
      </c>
      <c r="S232" s="1603"/>
      <c r="T232" s="1603"/>
      <c r="U232" s="1602">
        <f t="shared" si="78"/>
        <v>0</v>
      </c>
      <c r="V232" s="2626">
        <f t="shared" si="79"/>
        <v>0</v>
      </c>
      <c r="W232" s="1603"/>
      <c r="X232" s="1603"/>
      <c r="Y232" s="1602">
        <f t="shared" si="80"/>
        <v>0</v>
      </c>
      <c r="Z232" s="1603"/>
      <c r="AA232" s="1603"/>
      <c r="AB232" s="1602">
        <f t="shared" si="81"/>
        <v>0</v>
      </c>
      <c r="AC232" s="1603"/>
      <c r="AD232" s="1603"/>
      <c r="AE232" s="1602">
        <f t="shared" si="82"/>
        <v>0</v>
      </c>
      <c r="AF232" s="1603"/>
      <c r="AG232" s="1603"/>
      <c r="AH232" s="1602">
        <f t="shared" si="83"/>
        <v>0</v>
      </c>
      <c r="AI232" s="2626">
        <f t="shared" si="84"/>
        <v>0</v>
      </c>
      <c r="AJ232" s="1632"/>
      <c r="AZ232" s="1536"/>
      <c r="BA232" s="1536"/>
    </row>
    <row r="233" spans="1:53" ht="15" x14ac:dyDescent="0.25">
      <c r="A233" s="1585"/>
      <c r="B233" s="1586"/>
      <c r="C233" s="1587"/>
      <c r="D233" s="1585"/>
      <c r="E233" s="1540"/>
      <c r="F233" s="1540"/>
      <c r="G233" s="1540"/>
      <c r="H233" s="1601"/>
      <c r="I233" s="1601"/>
      <c r="J233" s="1603"/>
      <c r="K233" s="1603"/>
      <c r="L233" s="1602">
        <f t="shared" si="75"/>
        <v>0</v>
      </c>
      <c r="M233" s="1603"/>
      <c r="N233" s="1603"/>
      <c r="O233" s="1602">
        <f t="shared" si="76"/>
        <v>0</v>
      </c>
      <c r="P233" s="1603"/>
      <c r="Q233" s="1603"/>
      <c r="R233" s="1602">
        <f t="shared" si="77"/>
        <v>0</v>
      </c>
      <c r="S233" s="1603"/>
      <c r="T233" s="1603"/>
      <c r="U233" s="1602">
        <f t="shared" si="78"/>
        <v>0</v>
      </c>
      <c r="V233" s="2626">
        <f t="shared" si="79"/>
        <v>0</v>
      </c>
      <c r="W233" s="1603"/>
      <c r="X233" s="1603"/>
      <c r="Y233" s="1602">
        <f t="shared" si="80"/>
        <v>0</v>
      </c>
      <c r="Z233" s="1603"/>
      <c r="AA233" s="1603"/>
      <c r="AB233" s="1602">
        <f t="shared" si="81"/>
        <v>0</v>
      </c>
      <c r="AC233" s="1603"/>
      <c r="AD233" s="1603"/>
      <c r="AE233" s="1602">
        <f t="shared" si="82"/>
        <v>0</v>
      </c>
      <c r="AF233" s="1603"/>
      <c r="AG233" s="1603"/>
      <c r="AH233" s="1602">
        <f t="shared" si="83"/>
        <v>0</v>
      </c>
      <c r="AI233" s="2626">
        <f t="shared" si="84"/>
        <v>0</v>
      </c>
      <c r="AJ233" s="1632"/>
      <c r="AZ233" s="1536"/>
      <c r="BA233" s="1536"/>
    </row>
    <row r="234" spans="1:53" ht="15" x14ac:dyDescent="0.25">
      <c r="A234" s="1585"/>
      <c r="B234" s="1586"/>
      <c r="C234" s="1587" t="s">
        <v>428</v>
      </c>
      <c r="D234" s="1585"/>
      <c r="E234" s="1540"/>
      <c r="F234" s="1540"/>
      <c r="G234" s="1540" t="s">
        <v>55</v>
      </c>
      <c r="H234" s="1601"/>
      <c r="I234" s="1540"/>
      <c r="J234" s="1587"/>
      <c r="K234" s="1587"/>
      <c r="L234" s="1586"/>
      <c r="M234" s="1587"/>
      <c r="N234" s="1587"/>
      <c r="O234" s="1586"/>
      <c r="P234" s="1587"/>
      <c r="Q234" s="1587"/>
      <c r="R234" s="1586"/>
      <c r="S234" s="1587"/>
      <c r="T234" s="1587"/>
      <c r="U234" s="1586"/>
      <c r="V234" s="2625"/>
      <c r="W234" s="1587"/>
      <c r="X234" s="1587"/>
      <c r="Y234" s="1586"/>
      <c r="Z234" s="1587"/>
      <c r="AA234" s="1587"/>
      <c r="AB234" s="1586"/>
      <c r="AC234" s="1587"/>
      <c r="AD234" s="1587"/>
      <c r="AE234" s="1586"/>
      <c r="AF234" s="1587"/>
      <c r="AG234" s="1587"/>
      <c r="AH234" s="1586"/>
      <c r="AI234" s="2625"/>
      <c r="AJ234" s="1632"/>
      <c r="AZ234" s="1536"/>
      <c r="BA234" s="1536"/>
    </row>
    <row r="235" spans="1:53" ht="15" x14ac:dyDescent="0.25">
      <c r="A235" s="1585"/>
      <c r="B235" s="1586"/>
      <c r="C235" s="1587"/>
      <c r="D235" s="1585"/>
      <c r="E235" s="1540"/>
      <c r="F235" s="1540"/>
      <c r="G235" s="1540"/>
      <c r="H235" s="1601"/>
      <c r="I235" s="1601"/>
      <c r="J235" s="1603"/>
      <c r="K235" s="1603"/>
      <c r="L235" s="1602">
        <f>J235+K235</f>
        <v>0</v>
      </c>
      <c r="M235" s="1603"/>
      <c r="N235" s="1603"/>
      <c r="O235" s="1602">
        <f>M235+N235</f>
        <v>0</v>
      </c>
      <c r="P235" s="1603"/>
      <c r="Q235" s="1603"/>
      <c r="R235" s="1602">
        <f>P235+Q235</f>
        <v>0</v>
      </c>
      <c r="S235" s="1603"/>
      <c r="T235" s="1603"/>
      <c r="U235" s="1602">
        <f>S235+T235</f>
        <v>0</v>
      </c>
      <c r="V235" s="2626">
        <f>U235+R235+O235+L235</f>
        <v>0</v>
      </c>
      <c r="W235" s="1603"/>
      <c r="X235" s="1603"/>
      <c r="Y235" s="1602">
        <f>W235+X235</f>
        <v>0</v>
      </c>
      <c r="Z235" s="1603"/>
      <c r="AA235" s="1603"/>
      <c r="AB235" s="1602">
        <f>Z235+AA235</f>
        <v>0</v>
      </c>
      <c r="AC235" s="1603"/>
      <c r="AD235" s="1603"/>
      <c r="AE235" s="1602">
        <f>AC235+AD235</f>
        <v>0</v>
      </c>
      <c r="AF235" s="1603"/>
      <c r="AG235" s="1603"/>
      <c r="AH235" s="1602">
        <f>AF235+AG235</f>
        <v>0</v>
      </c>
      <c r="AI235" s="2626">
        <f>AH235+AE235+AB235+Y235</f>
        <v>0</v>
      </c>
      <c r="AJ235" s="1632"/>
      <c r="AZ235" s="1536"/>
      <c r="BA235" s="1536"/>
    </row>
    <row r="236" spans="1:53" ht="15" x14ac:dyDescent="0.25">
      <c r="A236" s="1585"/>
      <c r="B236" s="1586"/>
      <c r="C236" s="1587" t="s">
        <v>428</v>
      </c>
      <c r="D236" s="1585"/>
      <c r="E236" s="1540"/>
      <c r="F236" s="1540"/>
      <c r="G236" s="1540" t="s">
        <v>1428</v>
      </c>
      <c r="H236" s="1601"/>
      <c r="I236" s="1736"/>
      <c r="J236" s="1586"/>
      <c r="K236" s="1587"/>
      <c r="L236" s="1586"/>
      <c r="M236" s="1587"/>
      <c r="N236" s="1587"/>
      <c r="O236" s="1586"/>
      <c r="P236" s="1587"/>
      <c r="Q236" s="1587"/>
      <c r="R236" s="1586"/>
      <c r="S236" s="1587"/>
      <c r="T236" s="1587"/>
      <c r="U236" s="1586"/>
      <c r="V236" s="2625"/>
      <c r="W236" s="1587"/>
      <c r="X236" s="1587"/>
      <c r="Y236" s="1586"/>
      <c r="Z236" s="1587"/>
      <c r="AA236" s="1587"/>
      <c r="AB236" s="1586"/>
      <c r="AC236" s="1587"/>
      <c r="AD236" s="1587"/>
      <c r="AE236" s="1586"/>
      <c r="AF236" s="1587"/>
      <c r="AG236" s="1587"/>
      <c r="AH236" s="1586"/>
      <c r="AI236" s="2625"/>
      <c r="AJ236" s="1632"/>
      <c r="AZ236" s="1536"/>
      <c r="BA236" s="1536"/>
    </row>
    <row r="237" spans="1:53" ht="15" x14ac:dyDescent="0.25">
      <c r="A237" s="1585"/>
      <c r="B237" s="1586"/>
      <c r="C237" s="1587"/>
      <c r="D237" s="1585"/>
      <c r="E237" s="1540"/>
      <c r="F237" s="1540"/>
      <c r="G237" s="1589"/>
      <c r="H237" s="1601"/>
      <c r="I237" s="2223" t="s">
        <v>1519</v>
      </c>
      <c r="J237" s="1603"/>
      <c r="K237" s="1603"/>
      <c r="L237" s="1602">
        <f>J237+K237</f>
        <v>0</v>
      </c>
      <c r="M237" s="1603"/>
      <c r="N237" s="1603"/>
      <c r="O237" s="1602">
        <f>M237+N237</f>
        <v>0</v>
      </c>
      <c r="P237" s="1603"/>
      <c r="Q237" s="1603"/>
      <c r="R237" s="1602">
        <f>P237+Q237</f>
        <v>0</v>
      </c>
      <c r="S237" s="1603"/>
      <c r="T237" s="1603"/>
      <c r="U237" s="1602">
        <f>S237+T237</f>
        <v>0</v>
      </c>
      <c r="V237" s="2626">
        <f>U237+R237+O237+L237</f>
        <v>0</v>
      </c>
      <c r="W237" s="1603"/>
      <c r="X237" s="1603"/>
      <c r="Y237" s="1602">
        <f>W237+X237</f>
        <v>0</v>
      </c>
      <c r="Z237" s="1603"/>
      <c r="AA237" s="1603"/>
      <c r="AB237" s="1602">
        <f>Z237+AA237</f>
        <v>0</v>
      </c>
      <c r="AC237" s="1603"/>
      <c r="AD237" s="1603"/>
      <c r="AE237" s="1602">
        <f>AC237+AD237</f>
        <v>0</v>
      </c>
      <c r="AF237" s="1603"/>
      <c r="AG237" s="1603"/>
      <c r="AH237" s="1602">
        <f>AF237+AG237</f>
        <v>0</v>
      </c>
      <c r="AI237" s="2626">
        <f>AH237+AE237+AB237+Y237</f>
        <v>0</v>
      </c>
      <c r="AJ237" s="1632"/>
      <c r="AZ237" s="1536"/>
      <c r="BA237" s="1536"/>
    </row>
    <row r="238" spans="1:53" ht="15" x14ac:dyDescent="0.25">
      <c r="A238" s="1585"/>
      <c r="B238" s="1586"/>
      <c r="C238" s="1587" t="s">
        <v>427</v>
      </c>
      <c r="D238" s="1585"/>
      <c r="E238" s="1605"/>
      <c r="F238" s="1605"/>
      <c r="G238" s="1605" t="s">
        <v>469</v>
      </c>
      <c r="H238" s="1604"/>
      <c r="I238" s="1604"/>
      <c r="J238" s="1603"/>
      <c r="K238" s="1603"/>
      <c r="L238" s="1602"/>
      <c r="M238" s="1603"/>
      <c r="N238" s="1603"/>
      <c r="O238" s="1602"/>
      <c r="P238" s="1603"/>
      <c r="Q238" s="1603"/>
      <c r="R238" s="1602"/>
      <c r="S238" s="1603"/>
      <c r="T238" s="1603"/>
      <c r="U238" s="1602"/>
      <c r="V238" s="2626"/>
      <c r="W238" s="1603"/>
      <c r="X238" s="1603"/>
      <c r="Y238" s="1602"/>
      <c r="Z238" s="1603"/>
      <c r="AA238" s="1603"/>
      <c r="AB238" s="1602"/>
      <c r="AC238" s="1603"/>
      <c r="AD238" s="1603"/>
      <c r="AE238" s="1602"/>
      <c r="AF238" s="1603"/>
      <c r="AG238" s="1603"/>
      <c r="AH238" s="1602"/>
      <c r="AI238" s="2626"/>
      <c r="AJ238" s="1632"/>
      <c r="AZ238" s="1536"/>
      <c r="BA238" s="1536"/>
    </row>
    <row r="239" spans="1:53" ht="15" x14ac:dyDescent="0.25">
      <c r="A239" s="1585"/>
      <c r="B239" s="1586"/>
      <c r="C239" s="1587"/>
      <c r="D239" s="1585"/>
      <c r="E239" s="1540"/>
      <c r="F239" s="1540"/>
      <c r="G239" s="1540"/>
      <c r="H239" s="1601"/>
      <c r="I239" s="1601"/>
      <c r="J239" s="1603"/>
      <c r="K239" s="1603"/>
      <c r="L239" s="1602">
        <f>J239+K239</f>
        <v>0</v>
      </c>
      <c r="M239" s="1603"/>
      <c r="N239" s="1603"/>
      <c r="O239" s="1602">
        <f>M239+N239</f>
        <v>0</v>
      </c>
      <c r="P239" s="1603"/>
      <c r="Q239" s="1603"/>
      <c r="R239" s="1602">
        <f>P239+Q239</f>
        <v>0</v>
      </c>
      <c r="S239" s="1603"/>
      <c r="T239" s="1603"/>
      <c r="U239" s="1602">
        <f>S239+T239</f>
        <v>0</v>
      </c>
      <c r="V239" s="2626">
        <f>U239+R239+O239+L239</f>
        <v>0</v>
      </c>
      <c r="W239" s="1603"/>
      <c r="X239" s="1603"/>
      <c r="Y239" s="1602">
        <f>W239+X239</f>
        <v>0</v>
      </c>
      <c r="Z239" s="1603"/>
      <c r="AA239" s="1603"/>
      <c r="AB239" s="1602">
        <f>Z239+AA239</f>
        <v>0</v>
      </c>
      <c r="AC239" s="1603"/>
      <c r="AD239" s="1603"/>
      <c r="AE239" s="1602">
        <f>AC239+AD239</f>
        <v>0</v>
      </c>
      <c r="AF239" s="1603"/>
      <c r="AG239" s="1603"/>
      <c r="AH239" s="1602">
        <f>AF239+AG239</f>
        <v>0</v>
      </c>
      <c r="AI239" s="2626">
        <f>AH239+AE239+AB239+Y239</f>
        <v>0</v>
      </c>
      <c r="AJ239" s="1632"/>
      <c r="AZ239" s="1536"/>
      <c r="BA239" s="1536"/>
    </row>
    <row r="240" spans="1:53" ht="15" x14ac:dyDescent="0.25">
      <c r="A240" s="1585"/>
      <c r="B240" s="1586"/>
      <c r="C240" s="1587" t="s">
        <v>428</v>
      </c>
      <c r="D240" s="1585"/>
      <c r="E240" s="1540"/>
      <c r="F240" s="1540"/>
      <c r="G240" s="1540" t="s">
        <v>46</v>
      </c>
      <c r="H240" s="1601"/>
      <c r="I240" s="1601"/>
      <c r="J240" s="1603"/>
      <c r="K240" s="1603"/>
      <c r="L240" s="1602"/>
      <c r="M240" s="1603"/>
      <c r="N240" s="1603"/>
      <c r="O240" s="1602"/>
      <c r="P240" s="1603"/>
      <c r="Q240" s="1603"/>
      <c r="R240" s="1602"/>
      <c r="S240" s="1603"/>
      <c r="T240" s="1603"/>
      <c r="U240" s="1602"/>
      <c r="V240" s="2626"/>
      <c r="W240" s="1603"/>
      <c r="X240" s="1603"/>
      <c r="Y240" s="1602"/>
      <c r="Z240" s="1603"/>
      <c r="AA240" s="1603"/>
      <c r="AB240" s="1602"/>
      <c r="AC240" s="1603"/>
      <c r="AD240" s="1603"/>
      <c r="AE240" s="1602"/>
      <c r="AF240" s="1603"/>
      <c r="AG240" s="1603"/>
      <c r="AH240" s="1602"/>
      <c r="AI240" s="2626"/>
      <c r="AJ240" s="1632"/>
      <c r="AZ240" s="1536"/>
      <c r="BA240" s="1536"/>
    </row>
    <row r="241" spans="1:53" ht="15" x14ac:dyDescent="0.25">
      <c r="A241" s="1585"/>
      <c r="B241" s="1586"/>
      <c r="C241" s="1587" t="s">
        <v>428</v>
      </c>
      <c r="D241" s="1585"/>
      <c r="E241" s="1540"/>
      <c r="F241" s="1540"/>
      <c r="G241" s="1540" t="s">
        <v>736</v>
      </c>
      <c r="H241" s="1601"/>
      <c r="I241" s="1601"/>
      <c r="J241" s="1603"/>
      <c r="K241" s="1603"/>
      <c r="L241" s="1602">
        <f>J241+K241</f>
        <v>0</v>
      </c>
      <c r="M241" s="1603"/>
      <c r="N241" s="1603"/>
      <c r="O241" s="1602">
        <f>M241+N241</f>
        <v>0</v>
      </c>
      <c r="P241" s="1603"/>
      <c r="Q241" s="1603"/>
      <c r="R241" s="1602">
        <f>P241+Q241</f>
        <v>0</v>
      </c>
      <c r="S241" s="1603"/>
      <c r="T241" s="1603"/>
      <c r="U241" s="1602">
        <f>S241+T241</f>
        <v>0</v>
      </c>
      <c r="V241" s="2626">
        <f>U241+R241+O241+L241</f>
        <v>0</v>
      </c>
      <c r="W241" s="1603"/>
      <c r="X241" s="1603"/>
      <c r="Y241" s="1602">
        <f>W241+X241</f>
        <v>0</v>
      </c>
      <c r="Z241" s="1603"/>
      <c r="AA241" s="1603"/>
      <c r="AB241" s="1602">
        <f>Z241+AA241</f>
        <v>0</v>
      </c>
      <c r="AC241" s="1603"/>
      <c r="AD241" s="1603"/>
      <c r="AE241" s="1602">
        <f>AC241+AD241</f>
        <v>0</v>
      </c>
      <c r="AF241" s="1603"/>
      <c r="AG241" s="1603"/>
      <c r="AH241" s="1602">
        <f>AF241+AG241</f>
        <v>0</v>
      </c>
      <c r="AI241" s="2626">
        <f>AH241+AE241+AB241+Y241</f>
        <v>0</v>
      </c>
      <c r="AJ241" s="1632"/>
      <c r="AZ241" s="1536"/>
      <c r="BA241" s="1536"/>
    </row>
    <row r="242" spans="1:53" ht="15" x14ac:dyDescent="0.25">
      <c r="A242" s="1585"/>
      <c r="B242" s="1586"/>
      <c r="C242" s="1587"/>
      <c r="D242" s="1585"/>
      <c r="E242" s="1540"/>
      <c r="F242" s="1540"/>
      <c r="G242" s="1540"/>
      <c r="H242" s="1601"/>
      <c r="I242" s="1601"/>
      <c r="J242" s="1603"/>
      <c r="K242" s="1603"/>
      <c r="L242" s="1602"/>
      <c r="M242" s="1603"/>
      <c r="N242" s="1603"/>
      <c r="O242" s="1602"/>
      <c r="P242" s="1603"/>
      <c r="Q242" s="1603"/>
      <c r="R242" s="1602"/>
      <c r="S242" s="1603"/>
      <c r="T242" s="1603"/>
      <c r="U242" s="1602"/>
      <c r="V242" s="2626"/>
      <c r="W242" s="1603"/>
      <c r="X242" s="1603"/>
      <c r="Y242" s="1602"/>
      <c r="Z242" s="1603"/>
      <c r="AA242" s="1603"/>
      <c r="AB242" s="1602"/>
      <c r="AC242" s="1603"/>
      <c r="AD242" s="1603"/>
      <c r="AE242" s="1602"/>
      <c r="AF242" s="1603"/>
      <c r="AG242" s="1603"/>
      <c r="AH242" s="1602"/>
      <c r="AI242" s="2626"/>
      <c r="AJ242" s="1632"/>
      <c r="AZ242" s="1536"/>
      <c r="BA242" s="1536"/>
    </row>
    <row r="243" spans="1:53" ht="15" x14ac:dyDescent="0.25">
      <c r="A243" s="1585"/>
      <c r="B243" s="1586"/>
      <c r="C243" s="1587"/>
      <c r="D243" s="1585"/>
      <c r="E243" s="1540"/>
      <c r="F243" s="1540" t="s">
        <v>728</v>
      </c>
      <c r="G243" s="1540" t="s">
        <v>470</v>
      </c>
      <c r="H243" s="1540"/>
      <c r="I243" s="1540"/>
      <c r="J243" s="1587">
        <f>J245+J254+J257+J258</f>
        <v>0</v>
      </c>
      <c r="K243" s="1587">
        <f>K245+K254+K257+K258</f>
        <v>0</v>
      </c>
      <c r="L243" s="1586">
        <f>J243+K243</f>
        <v>0</v>
      </c>
      <c r="M243" s="1587">
        <f>M245+M254+M257+M258</f>
        <v>0</v>
      </c>
      <c r="N243" s="1587">
        <f>N245+N254+N257+N258</f>
        <v>0</v>
      </c>
      <c r="O243" s="1586">
        <f>M243+N243</f>
        <v>0</v>
      </c>
      <c r="P243" s="1587">
        <f>P245+P254+P257+P258</f>
        <v>0</v>
      </c>
      <c r="Q243" s="1587">
        <f>Q245+Q254+Q257+Q258</f>
        <v>0</v>
      </c>
      <c r="R243" s="1586">
        <f>P243+Q243</f>
        <v>0</v>
      </c>
      <c r="S243" s="1587">
        <f>S245+S254+S257+S258</f>
        <v>0</v>
      </c>
      <c r="T243" s="1587">
        <f>T245+T254+T257+T258</f>
        <v>0</v>
      </c>
      <c r="U243" s="1586">
        <f>S243+T243</f>
        <v>0</v>
      </c>
      <c r="V243" s="2625">
        <f>U243+R243+O243+L243</f>
        <v>0</v>
      </c>
      <c r="W243" s="1587">
        <f>W245+W254+W257+W258</f>
        <v>0</v>
      </c>
      <c r="X243" s="1587">
        <f>X245+X254+X257+X258</f>
        <v>0</v>
      </c>
      <c r="Y243" s="1586">
        <f>W243+X243</f>
        <v>0</v>
      </c>
      <c r="Z243" s="1587">
        <f>Z245+Z254+Z257+Z258</f>
        <v>0</v>
      </c>
      <c r="AA243" s="1587">
        <f>AA245+AA254+AA257+AA258</f>
        <v>0</v>
      </c>
      <c r="AB243" s="1586">
        <f>Z243+AA243</f>
        <v>0</v>
      </c>
      <c r="AC243" s="1587">
        <f>AC245+AC254+AC257+AC258</f>
        <v>0</v>
      </c>
      <c r="AD243" s="1587">
        <f>AD245+AD254+AD257+AD258</f>
        <v>0</v>
      </c>
      <c r="AE243" s="1586">
        <f>AC243+AD243</f>
        <v>0</v>
      </c>
      <c r="AF243" s="1587">
        <f>AF245+AF254+AF257+AF258</f>
        <v>0</v>
      </c>
      <c r="AG243" s="1587">
        <f>AG245+AG254+AG257+AG258</f>
        <v>0</v>
      </c>
      <c r="AH243" s="1586">
        <f>AF243+AG243</f>
        <v>0</v>
      </c>
      <c r="AI243" s="2625">
        <f>AH243+AE243+AB243+Y243</f>
        <v>0</v>
      </c>
      <c r="AJ243" s="1632"/>
      <c r="AZ243" s="1536"/>
      <c r="BA243" s="1536"/>
    </row>
    <row r="244" spans="1:53" ht="15" x14ac:dyDescent="0.25">
      <c r="A244" s="1585"/>
      <c r="B244" s="1586"/>
      <c r="C244" s="1587"/>
      <c r="D244" s="1585"/>
      <c r="E244" s="1540"/>
      <c r="F244" s="1540"/>
      <c r="G244" s="1540"/>
      <c r="H244" s="1540"/>
      <c r="I244" s="1540"/>
      <c r="J244" s="1587"/>
      <c r="K244" s="1587"/>
      <c r="L244" s="1586"/>
      <c r="M244" s="1587"/>
      <c r="N244" s="1587"/>
      <c r="O244" s="1586"/>
      <c r="P244" s="1587"/>
      <c r="Q244" s="1587"/>
      <c r="R244" s="1586"/>
      <c r="S244" s="1587"/>
      <c r="T244" s="1587"/>
      <c r="U244" s="1586"/>
      <c r="V244" s="2625"/>
      <c r="W244" s="1587"/>
      <c r="X244" s="1587"/>
      <c r="Y244" s="1586"/>
      <c r="Z244" s="1587"/>
      <c r="AA244" s="1587"/>
      <c r="AB244" s="1586"/>
      <c r="AC244" s="1587"/>
      <c r="AD244" s="1587"/>
      <c r="AE244" s="1586"/>
      <c r="AF244" s="1587"/>
      <c r="AG244" s="1587"/>
      <c r="AH244" s="1586"/>
      <c r="AI244" s="2625"/>
      <c r="AJ244" s="1632"/>
      <c r="AZ244" s="1536"/>
      <c r="BA244" s="1536"/>
    </row>
    <row r="245" spans="1:53" ht="15" x14ac:dyDescent="0.25">
      <c r="A245" s="1585"/>
      <c r="B245" s="1586"/>
      <c r="C245" s="1587"/>
      <c r="D245" s="1585"/>
      <c r="E245" s="1540"/>
      <c r="F245" s="1540"/>
      <c r="G245" s="1600" t="s">
        <v>650</v>
      </c>
      <c r="H245" s="1540" t="s">
        <v>471</v>
      </c>
      <c r="I245" s="1540"/>
      <c r="J245" s="1587">
        <f>J246+J247+J248+J252</f>
        <v>0</v>
      </c>
      <c r="K245" s="1587">
        <f>K246+K247+K248+K252</f>
        <v>0</v>
      </c>
      <c r="L245" s="1586">
        <f>J245+K245</f>
        <v>0</v>
      </c>
      <c r="M245" s="1587">
        <f>M246+M247+M248+M252</f>
        <v>0</v>
      </c>
      <c r="N245" s="1587">
        <f>N246+N247+N248+N252</f>
        <v>0</v>
      </c>
      <c r="O245" s="1586">
        <f>M245+N245</f>
        <v>0</v>
      </c>
      <c r="P245" s="1587">
        <f>P246+P247+P248+P252</f>
        <v>0</v>
      </c>
      <c r="Q245" s="1587">
        <f>Q246+Q247+Q248+Q252</f>
        <v>0</v>
      </c>
      <c r="R245" s="1586">
        <f>P245+Q245</f>
        <v>0</v>
      </c>
      <c r="S245" s="1587">
        <f>S246+S247+S248+S252</f>
        <v>0</v>
      </c>
      <c r="T245" s="1587">
        <f>T246+T247+T248+T252</f>
        <v>0</v>
      </c>
      <c r="U245" s="1586">
        <f>S245+T245</f>
        <v>0</v>
      </c>
      <c r="V245" s="2625">
        <f t="shared" ref="V245:V252" si="85">U245+R245+O245+L245</f>
        <v>0</v>
      </c>
      <c r="W245" s="1587">
        <f>W246+W247+W248+W252</f>
        <v>0</v>
      </c>
      <c r="X245" s="1587">
        <f>X246+X247+X248+X252</f>
        <v>0</v>
      </c>
      <c r="Y245" s="1586">
        <f>W245+X245</f>
        <v>0</v>
      </c>
      <c r="Z245" s="1587">
        <f>Z246+Z247+Z248+Z252</f>
        <v>0</v>
      </c>
      <c r="AA245" s="1587">
        <f>AA246+AA247+AA248+AA252</f>
        <v>0</v>
      </c>
      <c r="AB245" s="1586">
        <f>Z245+AA245</f>
        <v>0</v>
      </c>
      <c r="AC245" s="1587">
        <f>AC246+AC247+AC248+AC252</f>
        <v>0</v>
      </c>
      <c r="AD245" s="1587">
        <f>AD246+AD247+AD248+AD252</f>
        <v>0</v>
      </c>
      <c r="AE245" s="1586">
        <f>AC245+AD245</f>
        <v>0</v>
      </c>
      <c r="AF245" s="1587">
        <f>AF246+AF247+AF248+AF252</f>
        <v>0</v>
      </c>
      <c r="AG245" s="1587">
        <f>AG246+AG247+AG248+AG252</f>
        <v>0</v>
      </c>
      <c r="AH245" s="1586">
        <f>AF245+AG245</f>
        <v>0</v>
      </c>
      <c r="AI245" s="2625">
        <f t="shared" ref="AI245:AI252" si="86">AH245+AE245+AB245+Y245</f>
        <v>0</v>
      </c>
      <c r="AJ245" s="1632"/>
      <c r="AZ245" s="1536"/>
      <c r="BA245" s="1536"/>
    </row>
    <row r="246" spans="1:53" ht="15" x14ac:dyDescent="0.25">
      <c r="A246" s="1585"/>
      <c r="B246" s="1586"/>
      <c r="C246" s="1587" t="s">
        <v>427</v>
      </c>
      <c r="D246" s="1585"/>
      <c r="E246" s="1540"/>
      <c r="F246" s="1540"/>
      <c r="G246" s="1540"/>
      <c r="H246" s="1601" t="s">
        <v>472</v>
      </c>
      <c r="I246" s="1601"/>
      <c r="J246" s="1603"/>
      <c r="K246" s="1603"/>
      <c r="L246" s="1602">
        <f t="shared" ref="L246:L252" si="87">J246+K246</f>
        <v>0</v>
      </c>
      <c r="M246" s="1603"/>
      <c r="N246" s="1603"/>
      <c r="O246" s="1602">
        <f t="shared" ref="O246:O252" si="88">M246+N246</f>
        <v>0</v>
      </c>
      <c r="P246" s="1603"/>
      <c r="Q246" s="1603"/>
      <c r="R246" s="1602">
        <f t="shared" ref="R246:R252" si="89">P246+Q246</f>
        <v>0</v>
      </c>
      <c r="S246" s="1603"/>
      <c r="T246" s="1603"/>
      <c r="U246" s="1602">
        <f t="shared" ref="U246:U252" si="90">S246+T246</f>
        <v>0</v>
      </c>
      <c r="V246" s="2626">
        <f t="shared" si="85"/>
        <v>0</v>
      </c>
      <c r="W246" s="1603"/>
      <c r="X246" s="1603"/>
      <c r="Y246" s="1602">
        <f t="shared" ref="Y246:Y252" si="91">W246+X246</f>
        <v>0</v>
      </c>
      <c r="Z246" s="1603"/>
      <c r="AA246" s="1603"/>
      <c r="AB246" s="1602">
        <f t="shared" ref="AB246:AB252" si="92">Z246+AA246</f>
        <v>0</v>
      </c>
      <c r="AC246" s="1603"/>
      <c r="AD246" s="1603"/>
      <c r="AE246" s="1602">
        <f t="shared" ref="AE246:AE252" si="93">AC246+AD246</f>
        <v>0</v>
      </c>
      <c r="AF246" s="1603"/>
      <c r="AG246" s="1603"/>
      <c r="AH246" s="1602">
        <f t="shared" ref="AH246:AH252" si="94">AF246+AG246</f>
        <v>0</v>
      </c>
      <c r="AI246" s="2626">
        <f t="shared" si="86"/>
        <v>0</v>
      </c>
      <c r="AJ246" s="1632"/>
      <c r="AZ246" s="1536"/>
      <c r="BA246" s="1536"/>
    </row>
    <row r="247" spans="1:53" ht="15" x14ac:dyDescent="0.25">
      <c r="A247" s="1585"/>
      <c r="B247" s="1586"/>
      <c r="C247" s="1587" t="s">
        <v>427</v>
      </c>
      <c r="D247" s="1585"/>
      <c r="E247" s="1540"/>
      <c r="F247" s="1540"/>
      <c r="G247" s="1540"/>
      <c r="H247" s="1601" t="s">
        <v>473</v>
      </c>
      <c r="I247" s="1601"/>
      <c r="J247" s="1603"/>
      <c r="K247" s="1603"/>
      <c r="L247" s="1602">
        <f t="shared" si="87"/>
        <v>0</v>
      </c>
      <c r="M247" s="1603"/>
      <c r="N247" s="1603"/>
      <c r="O247" s="1602">
        <f t="shared" si="88"/>
        <v>0</v>
      </c>
      <c r="P247" s="1603"/>
      <c r="Q247" s="1603"/>
      <c r="R247" s="1602">
        <f t="shared" si="89"/>
        <v>0</v>
      </c>
      <c r="S247" s="1603"/>
      <c r="T247" s="1603"/>
      <c r="U247" s="1602">
        <f t="shared" si="90"/>
        <v>0</v>
      </c>
      <c r="V247" s="2626">
        <f t="shared" si="85"/>
        <v>0</v>
      </c>
      <c r="W247" s="1603"/>
      <c r="X247" s="1603"/>
      <c r="Y247" s="1602">
        <f t="shared" si="91"/>
        <v>0</v>
      </c>
      <c r="Z247" s="1603"/>
      <c r="AA247" s="1603"/>
      <c r="AB247" s="1602">
        <f t="shared" si="92"/>
        <v>0</v>
      </c>
      <c r="AC247" s="1603"/>
      <c r="AD247" s="1603"/>
      <c r="AE247" s="1602">
        <f t="shared" si="93"/>
        <v>0</v>
      </c>
      <c r="AF247" s="1603"/>
      <c r="AG247" s="1603"/>
      <c r="AH247" s="1602">
        <f t="shared" si="94"/>
        <v>0</v>
      </c>
      <c r="AI247" s="2626">
        <f t="shared" si="86"/>
        <v>0</v>
      </c>
      <c r="AJ247" s="1632"/>
      <c r="AZ247" s="1536"/>
      <c r="BA247" s="1536"/>
    </row>
    <row r="248" spans="1:53" ht="15" x14ac:dyDescent="0.25">
      <c r="A248" s="1585"/>
      <c r="B248" s="1586"/>
      <c r="C248" s="1587"/>
      <c r="D248" s="1585"/>
      <c r="E248" s="1540"/>
      <c r="F248" s="1540"/>
      <c r="G248" s="1540"/>
      <c r="H248" s="1601" t="s">
        <v>474</v>
      </c>
      <c r="I248" s="1601"/>
      <c r="J248" s="1603">
        <f>J249+J250+J251</f>
        <v>0</v>
      </c>
      <c r="K248" s="1603">
        <f>K249+K250+K251</f>
        <v>0</v>
      </c>
      <c r="L248" s="1602">
        <f t="shared" si="87"/>
        <v>0</v>
      </c>
      <c r="M248" s="1603">
        <f>M249+M250+M251</f>
        <v>0</v>
      </c>
      <c r="N248" s="1603">
        <f>N249+N250+N251</f>
        <v>0</v>
      </c>
      <c r="O248" s="1602">
        <f t="shared" si="88"/>
        <v>0</v>
      </c>
      <c r="P248" s="1603">
        <f>P249+P250+P251</f>
        <v>0</v>
      </c>
      <c r="Q248" s="1603">
        <f>Q249+Q250+Q251</f>
        <v>0</v>
      </c>
      <c r="R248" s="1602">
        <f t="shared" si="89"/>
        <v>0</v>
      </c>
      <c r="S248" s="1603">
        <f>S249+S250+S251</f>
        <v>0</v>
      </c>
      <c r="T248" s="1603">
        <f>T249+T250+T251</f>
        <v>0</v>
      </c>
      <c r="U248" s="1602">
        <f t="shared" si="90"/>
        <v>0</v>
      </c>
      <c r="V248" s="2626">
        <f t="shared" si="85"/>
        <v>0</v>
      </c>
      <c r="W248" s="1603">
        <f>W249+W250+W251</f>
        <v>0</v>
      </c>
      <c r="X248" s="1603">
        <f>X249+X250+X251</f>
        <v>0</v>
      </c>
      <c r="Y248" s="1602">
        <f t="shared" si="91"/>
        <v>0</v>
      </c>
      <c r="Z248" s="1603">
        <f>Z249+Z250+Z251</f>
        <v>0</v>
      </c>
      <c r="AA248" s="1603">
        <f>AA249+AA250+AA251</f>
        <v>0</v>
      </c>
      <c r="AB248" s="1602">
        <f t="shared" si="92"/>
        <v>0</v>
      </c>
      <c r="AC248" s="1603">
        <f>AC249+AC250+AC251</f>
        <v>0</v>
      </c>
      <c r="AD248" s="1603">
        <f>AD249+AD250+AD251</f>
        <v>0</v>
      </c>
      <c r="AE248" s="1602">
        <f t="shared" si="93"/>
        <v>0</v>
      </c>
      <c r="AF248" s="1603">
        <f>AF249+AF250+AF251</f>
        <v>0</v>
      </c>
      <c r="AG248" s="1603">
        <f>AG249+AG250+AG251</f>
        <v>0</v>
      </c>
      <c r="AH248" s="1602">
        <f t="shared" si="94"/>
        <v>0</v>
      </c>
      <c r="AI248" s="2626">
        <f t="shared" si="86"/>
        <v>0</v>
      </c>
      <c r="AJ248" s="1632"/>
      <c r="AZ248" s="1536"/>
      <c r="BA248" s="1536"/>
    </row>
    <row r="249" spans="1:53" ht="15" x14ac:dyDescent="0.25">
      <c r="A249" s="1585"/>
      <c r="B249" s="1586"/>
      <c r="C249" s="1587" t="s">
        <v>427</v>
      </c>
      <c r="D249" s="1585"/>
      <c r="E249" s="1540"/>
      <c r="F249" s="1540"/>
      <c r="G249" s="1540"/>
      <c r="H249" s="1601"/>
      <c r="I249" s="1601" t="s">
        <v>475</v>
      </c>
      <c r="J249" s="1603"/>
      <c r="K249" s="1603"/>
      <c r="L249" s="1602">
        <f t="shared" si="87"/>
        <v>0</v>
      </c>
      <c r="M249" s="1603"/>
      <c r="N249" s="1603"/>
      <c r="O249" s="1602">
        <f t="shared" si="88"/>
        <v>0</v>
      </c>
      <c r="P249" s="1603"/>
      <c r="Q249" s="1603"/>
      <c r="R249" s="1602">
        <f t="shared" si="89"/>
        <v>0</v>
      </c>
      <c r="S249" s="1603"/>
      <c r="T249" s="1603"/>
      <c r="U249" s="1602">
        <f t="shared" si="90"/>
        <v>0</v>
      </c>
      <c r="V249" s="2626">
        <f t="shared" si="85"/>
        <v>0</v>
      </c>
      <c r="W249" s="1603"/>
      <c r="X249" s="1603"/>
      <c r="Y249" s="1602">
        <f t="shared" si="91"/>
        <v>0</v>
      </c>
      <c r="Z249" s="1603"/>
      <c r="AA249" s="1603"/>
      <c r="AB249" s="1602">
        <f t="shared" si="92"/>
        <v>0</v>
      </c>
      <c r="AC249" s="1603"/>
      <c r="AD249" s="1603"/>
      <c r="AE249" s="1602">
        <f t="shared" si="93"/>
        <v>0</v>
      </c>
      <c r="AF249" s="1603"/>
      <c r="AG249" s="1603"/>
      <c r="AH249" s="1602">
        <f t="shared" si="94"/>
        <v>0</v>
      </c>
      <c r="AI249" s="2626">
        <f t="shared" si="86"/>
        <v>0</v>
      </c>
      <c r="AJ249" s="1632"/>
      <c r="AZ249" s="1536"/>
      <c r="BA249" s="1536"/>
    </row>
    <row r="250" spans="1:53" ht="15" x14ac:dyDescent="0.25">
      <c r="A250" s="1585"/>
      <c r="B250" s="1586"/>
      <c r="C250" s="1587" t="s">
        <v>428</v>
      </c>
      <c r="D250" s="1585"/>
      <c r="E250" s="1540"/>
      <c r="F250" s="1540"/>
      <c r="G250" s="1540"/>
      <c r="H250" s="1601"/>
      <c r="I250" s="1601" t="s">
        <v>515</v>
      </c>
      <c r="J250" s="1603"/>
      <c r="K250" s="1603"/>
      <c r="L250" s="1602">
        <f t="shared" si="87"/>
        <v>0</v>
      </c>
      <c r="M250" s="1603"/>
      <c r="N250" s="1603"/>
      <c r="O250" s="1602">
        <f t="shared" si="88"/>
        <v>0</v>
      </c>
      <c r="P250" s="1603"/>
      <c r="Q250" s="1603"/>
      <c r="R250" s="1602">
        <f t="shared" si="89"/>
        <v>0</v>
      </c>
      <c r="S250" s="1603"/>
      <c r="T250" s="1603"/>
      <c r="U250" s="1602">
        <f t="shared" si="90"/>
        <v>0</v>
      </c>
      <c r="V250" s="2626">
        <f t="shared" si="85"/>
        <v>0</v>
      </c>
      <c r="W250" s="1603"/>
      <c r="X250" s="1603"/>
      <c r="Y250" s="1602">
        <f t="shared" si="91"/>
        <v>0</v>
      </c>
      <c r="Z250" s="1603"/>
      <c r="AA250" s="1603"/>
      <c r="AB250" s="1602">
        <f t="shared" si="92"/>
        <v>0</v>
      </c>
      <c r="AC250" s="1603"/>
      <c r="AD250" s="1603"/>
      <c r="AE250" s="1602">
        <f t="shared" si="93"/>
        <v>0</v>
      </c>
      <c r="AF250" s="1603"/>
      <c r="AG250" s="1603"/>
      <c r="AH250" s="1602">
        <f t="shared" si="94"/>
        <v>0</v>
      </c>
      <c r="AI250" s="2626">
        <f t="shared" si="86"/>
        <v>0</v>
      </c>
      <c r="AJ250" s="1632"/>
      <c r="AZ250" s="1536"/>
      <c r="BA250" s="1536"/>
    </row>
    <row r="251" spans="1:53" ht="15" x14ac:dyDescent="0.25">
      <c r="A251" s="1585"/>
      <c r="B251" s="1586"/>
      <c r="C251" s="1587" t="s">
        <v>428</v>
      </c>
      <c r="D251" s="1585"/>
      <c r="E251" s="1540"/>
      <c r="F251" s="1540"/>
      <c r="G251" s="1540"/>
      <c r="H251" s="1601"/>
      <c r="I251" s="1601" t="s">
        <v>476</v>
      </c>
      <c r="J251" s="1603"/>
      <c r="K251" s="1603"/>
      <c r="L251" s="1602">
        <f t="shared" si="87"/>
        <v>0</v>
      </c>
      <c r="M251" s="1603"/>
      <c r="N251" s="1603"/>
      <c r="O251" s="1602">
        <f t="shared" si="88"/>
        <v>0</v>
      </c>
      <c r="P251" s="1603"/>
      <c r="Q251" s="1603"/>
      <c r="R251" s="1602">
        <f t="shared" si="89"/>
        <v>0</v>
      </c>
      <c r="S251" s="1603"/>
      <c r="T251" s="1603"/>
      <c r="U251" s="1602">
        <f t="shared" si="90"/>
        <v>0</v>
      </c>
      <c r="V251" s="2626">
        <f t="shared" si="85"/>
        <v>0</v>
      </c>
      <c r="W251" s="1603"/>
      <c r="X251" s="1603"/>
      <c r="Y251" s="1602">
        <f t="shared" si="91"/>
        <v>0</v>
      </c>
      <c r="Z251" s="1603"/>
      <c r="AA251" s="1603"/>
      <c r="AB251" s="1602">
        <f t="shared" si="92"/>
        <v>0</v>
      </c>
      <c r="AC251" s="1603"/>
      <c r="AD251" s="1603"/>
      <c r="AE251" s="1602">
        <f t="shared" si="93"/>
        <v>0</v>
      </c>
      <c r="AF251" s="1603"/>
      <c r="AG251" s="1603"/>
      <c r="AH251" s="1602">
        <f t="shared" si="94"/>
        <v>0</v>
      </c>
      <c r="AI251" s="2626">
        <f t="shared" si="86"/>
        <v>0</v>
      </c>
      <c r="AJ251" s="1632"/>
      <c r="AZ251" s="1536"/>
      <c r="BA251" s="1536"/>
    </row>
    <row r="252" spans="1:53" ht="15" x14ac:dyDescent="0.25">
      <c r="A252" s="1585"/>
      <c r="B252" s="1586"/>
      <c r="C252" s="1587" t="s">
        <v>427</v>
      </c>
      <c r="D252" s="1585"/>
      <c r="E252" s="1540"/>
      <c r="F252" s="1540"/>
      <c r="G252" s="1540"/>
      <c r="H252" s="1601" t="s">
        <v>477</v>
      </c>
      <c r="I252" s="1601"/>
      <c r="J252" s="1603"/>
      <c r="K252" s="1603"/>
      <c r="L252" s="1602">
        <f t="shared" si="87"/>
        <v>0</v>
      </c>
      <c r="M252" s="1603"/>
      <c r="N252" s="1603"/>
      <c r="O252" s="1602">
        <f t="shared" si="88"/>
        <v>0</v>
      </c>
      <c r="P252" s="1603"/>
      <c r="Q252" s="1603"/>
      <c r="R252" s="1602">
        <f t="shared" si="89"/>
        <v>0</v>
      </c>
      <c r="S252" s="1603"/>
      <c r="T252" s="1603"/>
      <c r="U252" s="1602">
        <f t="shared" si="90"/>
        <v>0</v>
      </c>
      <c r="V252" s="2626">
        <f t="shared" si="85"/>
        <v>0</v>
      </c>
      <c r="W252" s="1603"/>
      <c r="X252" s="1603"/>
      <c r="Y252" s="1602">
        <f t="shared" si="91"/>
        <v>0</v>
      </c>
      <c r="Z252" s="1603"/>
      <c r="AA252" s="1603"/>
      <c r="AB252" s="1602">
        <f t="shared" si="92"/>
        <v>0</v>
      </c>
      <c r="AC252" s="1603"/>
      <c r="AD252" s="1603"/>
      <c r="AE252" s="1602">
        <f t="shared" si="93"/>
        <v>0</v>
      </c>
      <c r="AF252" s="1603"/>
      <c r="AG252" s="1603"/>
      <c r="AH252" s="1602">
        <f t="shared" si="94"/>
        <v>0</v>
      </c>
      <c r="AI252" s="2626">
        <f t="shared" si="86"/>
        <v>0</v>
      </c>
      <c r="AJ252" s="1632"/>
      <c r="AZ252" s="1536"/>
      <c r="BA252" s="1536"/>
    </row>
    <row r="253" spans="1:53" ht="15" x14ac:dyDescent="0.25">
      <c r="A253" s="1585"/>
      <c r="B253" s="1586"/>
      <c r="C253" s="1587"/>
      <c r="D253" s="1585"/>
      <c r="E253" s="1540"/>
      <c r="F253" s="1540"/>
      <c r="G253" s="1540"/>
      <c r="H253" s="1601"/>
      <c r="I253" s="1601"/>
      <c r="J253" s="1603"/>
      <c r="K253" s="1603"/>
      <c r="L253" s="1602"/>
      <c r="M253" s="1603"/>
      <c r="N253" s="1603"/>
      <c r="O253" s="1602"/>
      <c r="P253" s="1603"/>
      <c r="Q253" s="1603"/>
      <c r="R253" s="1602"/>
      <c r="S253" s="1603"/>
      <c r="T253" s="1603"/>
      <c r="U253" s="1602"/>
      <c r="V253" s="2626"/>
      <c r="W253" s="1603"/>
      <c r="X253" s="1603"/>
      <c r="Y253" s="1602"/>
      <c r="Z253" s="1603"/>
      <c r="AA253" s="1603"/>
      <c r="AB253" s="1602"/>
      <c r="AC253" s="1603"/>
      <c r="AD253" s="1603"/>
      <c r="AE253" s="1602"/>
      <c r="AF253" s="1603"/>
      <c r="AG253" s="1603"/>
      <c r="AH253" s="1602"/>
      <c r="AI253" s="2626"/>
      <c r="AJ253" s="1632"/>
      <c r="AZ253" s="1536"/>
      <c r="BA253" s="1536"/>
    </row>
    <row r="254" spans="1:53" ht="15" x14ac:dyDescent="0.25">
      <c r="A254" s="1585"/>
      <c r="B254" s="1586"/>
      <c r="C254" s="1587" t="s">
        <v>427</v>
      </c>
      <c r="D254" s="1585"/>
      <c r="E254" s="1540"/>
      <c r="F254" s="1540"/>
      <c r="G254" s="1600" t="s">
        <v>650</v>
      </c>
      <c r="H254" s="1540" t="s">
        <v>478</v>
      </c>
      <c r="I254" s="1540"/>
      <c r="J254" s="1603"/>
      <c r="K254" s="1603"/>
      <c r="L254" s="1602">
        <f>J254+K254</f>
        <v>0</v>
      </c>
      <c r="M254" s="1603"/>
      <c r="N254" s="1603"/>
      <c r="O254" s="1602">
        <f>M254+N254</f>
        <v>0</v>
      </c>
      <c r="P254" s="1603"/>
      <c r="Q254" s="1603"/>
      <c r="R254" s="1602">
        <f>P254+Q254</f>
        <v>0</v>
      </c>
      <c r="S254" s="1603"/>
      <c r="T254" s="1603"/>
      <c r="U254" s="1602">
        <f>S254+T254</f>
        <v>0</v>
      </c>
      <c r="V254" s="2626">
        <f>U254+R254+O254+L254</f>
        <v>0</v>
      </c>
      <c r="W254" s="1603"/>
      <c r="X254" s="1603"/>
      <c r="Y254" s="1602">
        <f>W254+X254</f>
        <v>0</v>
      </c>
      <c r="Z254" s="1603"/>
      <c r="AA254" s="1603"/>
      <c r="AB254" s="1602">
        <f>Z254+AA254</f>
        <v>0</v>
      </c>
      <c r="AC254" s="1603"/>
      <c r="AD254" s="1603"/>
      <c r="AE254" s="1602">
        <f>AC254+AD254</f>
        <v>0</v>
      </c>
      <c r="AF254" s="1603"/>
      <c r="AG254" s="1603"/>
      <c r="AH254" s="1602">
        <f>AF254+AG254</f>
        <v>0</v>
      </c>
      <c r="AI254" s="2626">
        <f>AH254+AE254+AB254+Y254</f>
        <v>0</v>
      </c>
      <c r="AJ254" s="1632"/>
      <c r="AZ254" s="1536"/>
      <c r="BA254" s="1536"/>
    </row>
    <row r="255" spans="1:53" ht="15" x14ac:dyDescent="0.25">
      <c r="A255" s="1585"/>
      <c r="B255" s="1586"/>
      <c r="C255" s="1587"/>
      <c r="D255" s="1585"/>
      <c r="E255" s="1540"/>
      <c r="F255" s="1540"/>
      <c r="G255" s="1540"/>
      <c r="H255" s="1540" t="s">
        <v>479</v>
      </c>
      <c r="I255" s="1540"/>
      <c r="J255" s="1603"/>
      <c r="K255" s="1603"/>
      <c r="L255" s="1602"/>
      <c r="M255" s="1603"/>
      <c r="N255" s="1603"/>
      <c r="O255" s="1602"/>
      <c r="P255" s="1603"/>
      <c r="Q255" s="1603"/>
      <c r="R255" s="1602"/>
      <c r="S255" s="1603"/>
      <c r="T255" s="1603"/>
      <c r="U255" s="1602"/>
      <c r="V255" s="2626"/>
      <c r="W255" s="1603"/>
      <c r="X255" s="1603"/>
      <c r="Y255" s="1602"/>
      <c r="Z255" s="1603"/>
      <c r="AA255" s="1603"/>
      <c r="AB255" s="1602"/>
      <c r="AC255" s="1603"/>
      <c r="AD255" s="1603"/>
      <c r="AE255" s="1602"/>
      <c r="AF255" s="1603"/>
      <c r="AG255" s="1603"/>
      <c r="AH255" s="1602"/>
      <c r="AI255" s="2626"/>
      <c r="AJ255" s="1632"/>
      <c r="AZ255" s="1536"/>
      <c r="BA255" s="1536"/>
    </row>
    <row r="256" spans="1:53" ht="15" x14ac:dyDescent="0.25">
      <c r="A256" s="1585"/>
      <c r="B256" s="1586"/>
      <c r="C256" s="1587"/>
      <c r="D256" s="1585"/>
      <c r="E256" s="1540"/>
      <c r="F256" s="1540"/>
      <c r="G256" s="1540"/>
      <c r="H256" s="1540"/>
      <c r="I256" s="1540"/>
      <c r="J256" s="1603"/>
      <c r="K256" s="1603"/>
      <c r="L256" s="1602"/>
      <c r="M256" s="1603"/>
      <c r="N256" s="1603"/>
      <c r="O256" s="1602"/>
      <c r="P256" s="1603"/>
      <c r="Q256" s="1603"/>
      <c r="R256" s="1602"/>
      <c r="S256" s="1603"/>
      <c r="T256" s="1603"/>
      <c r="U256" s="1602"/>
      <c r="V256" s="2626"/>
      <c r="W256" s="1603"/>
      <c r="X256" s="1603"/>
      <c r="Y256" s="1602"/>
      <c r="Z256" s="1603"/>
      <c r="AA256" s="1603"/>
      <c r="AB256" s="1602"/>
      <c r="AC256" s="1603"/>
      <c r="AD256" s="1603"/>
      <c r="AE256" s="1602"/>
      <c r="AF256" s="1603"/>
      <c r="AG256" s="1603"/>
      <c r="AH256" s="1602"/>
      <c r="AI256" s="2626"/>
      <c r="AJ256" s="1632"/>
      <c r="AZ256" s="1536"/>
      <c r="BA256" s="1536"/>
    </row>
    <row r="257" spans="1:53" ht="15" x14ac:dyDescent="0.25">
      <c r="A257" s="1585"/>
      <c r="B257" s="1586"/>
      <c r="C257" s="1587" t="s">
        <v>428</v>
      </c>
      <c r="D257" s="1585"/>
      <c r="E257" s="1540"/>
      <c r="F257" s="1540"/>
      <c r="G257" s="1540" t="s">
        <v>46</v>
      </c>
      <c r="H257" s="1601"/>
      <c r="I257" s="1540"/>
      <c r="J257" s="1603"/>
      <c r="K257" s="1603"/>
      <c r="L257" s="1602"/>
      <c r="M257" s="1603"/>
      <c r="N257" s="1603"/>
      <c r="O257" s="1602"/>
      <c r="P257" s="1603"/>
      <c r="Q257" s="1603"/>
      <c r="R257" s="1602"/>
      <c r="S257" s="1603"/>
      <c r="T257" s="1603"/>
      <c r="U257" s="1602"/>
      <c r="V257" s="2626"/>
      <c r="W257" s="1603"/>
      <c r="X257" s="1603"/>
      <c r="Y257" s="1602"/>
      <c r="Z257" s="1603"/>
      <c r="AA257" s="1603"/>
      <c r="AB257" s="1602"/>
      <c r="AC257" s="1603"/>
      <c r="AD257" s="1603"/>
      <c r="AE257" s="1602"/>
      <c r="AF257" s="1603"/>
      <c r="AG257" s="1603"/>
      <c r="AH257" s="1602"/>
      <c r="AI257" s="2626"/>
      <c r="AJ257" s="1632"/>
      <c r="AZ257" s="1536"/>
      <c r="BA257" s="1536"/>
    </row>
    <row r="258" spans="1:53" ht="15" x14ac:dyDescent="0.25">
      <c r="A258" s="1585"/>
      <c r="B258" s="1586"/>
      <c r="C258" s="1587" t="s">
        <v>428</v>
      </c>
      <c r="D258" s="1585"/>
      <c r="E258" s="1540"/>
      <c r="F258" s="1540"/>
      <c r="G258" s="1540" t="s">
        <v>736</v>
      </c>
      <c r="H258" s="1601"/>
      <c r="I258" s="1540"/>
      <c r="J258" s="1603"/>
      <c r="K258" s="1603"/>
      <c r="L258" s="1602"/>
      <c r="M258" s="1603"/>
      <c r="N258" s="1603"/>
      <c r="O258" s="1602"/>
      <c r="P258" s="1603"/>
      <c r="Q258" s="1603"/>
      <c r="R258" s="1602"/>
      <c r="S258" s="1603"/>
      <c r="T258" s="1603"/>
      <c r="U258" s="1602"/>
      <c r="V258" s="2626"/>
      <c r="W258" s="1603"/>
      <c r="X258" s="1603"/>
      <c r="Y258" s="1602"/>
      <c r="Z258" s="1603"/>
      <c r="AA258" s="1603"/>
      <c r="AB258" s="1602"/>
      <c r="AC258" s="1603"/>
      <c r="AD258" s="1603"/>
      <c r="AE258" s="1602"/>
      <c r="AF258" s="1603"/>
      <c r="AG258" s="1603"/>
      <c r="AH258" s="1602"/>
      <c r="AI258" s="2626"/>
      <c r="AJ258" s="1632"/>
      <c r="AZ258" s="1536"/>
      <c r="BA258" s="1536"/>
    </row>
    <row r="259" spans="1:53" ht="15" x14ac:dyDescent="0.25">
      <c r="A259" s="1585"/>
      <c r="B259" s="1586"/>
      <c r="C259" s="1587"/>
      <c r="D259" s="1585"/>
      <c r="E259" s="1540"/>
      <c r="F259" s="1540"/>
      <c r="G259" s="1540"/>
      <c r="H259" s="1601"/>
      <c r="I259" s="1601"/>
      <c r="J259" s="1603"/>
      <c r="K259" s="1603"/>
      <c r="L259" s="1602"/>
      <c r="M259" s="1603"/>
      <c r="N259" s="1603"/>
      <c r="O259" s="1602"/>
      <c r="P259" s="1603"/>
      <c r="Q259" s="1603"/>
      <c r="R259" s="1602"/>
      <c r="S259" s="1603"/>
      <c r="T259" s="1603"/>
      <c r="U259" s="1602"/>
      <c r="V259" s="2626"/>
      <c r="W259" s="1603"/>
      <c r="X259" s="1603"/>
      <c r="Y259" s="1602"/>
      <c r="Z259" s="1603"/>
      <c r="AA259" s="1603"/>
      <c r="AB259" s="1602"/>
      <c r="AC259" s="1603"/>
      <c r="AD259" s="1603"/>
      <c r="AE259" s="1602"/>
      <c r="AF259" s="1603"/>
      <c r="AG259" s="1603"/>
      <c r="AH259" s="1602"/>
      <c r="AI259" s="2626"/>
      <c r="AJ259" s="1632"/>
      <c r="AZ259" s="1536"/>
      <c r="BA259" s="1536"/>
    </row>
    <row r="260" spans="1:53" ht="15" x14ac:dyDescent="0.25">
      <c r="A260" s="1585"/>
      <c r="B260" s="1586"/>
      <c r="C260" s="1587"/>
      <c r="D260" s="1585"/>
      <c r="E260" s="1540"/>
      <c r="F260" s="1540" t="s">
        <v>729</v>
      </c>
      <c r="G260" s="1540" t="s">
        <v>480</v>
      </c>
      <c r="H260" s="1601"/>
      <c r="I260" s="1601"/>
      <c r="J260" s="1603">
        <f>J262+J263+J265+J266</f>
        <v>0</v>
      </c>
      <c r="K260" s="1603">
        <f>K262+K263+K265+K266</f>
        <v>0</v>
      </c>
      <c r="L260" s="1602">
        <f>J260+K260</f>
        <v>0</v>
      </c>
      <c r="M260" s="1603">
        <f>M262+M263+M265+M266</f>
        <v>0</v>
      </c>
      <c r="N260" s="1603">
        <f>N262+N263+N265+N266</f>
        <v>0</v>
      </c>
      <c r="O260" s="1602">
        <f>M260+N260</f>
        <v>0</v>
      </c>
      <c r="P260" s="1603">
        <f>P262+P263+P265+P266</f>
        <v>0</v>
      </c>
      <c r="Q260" s="1603">
        <f>Q262+Q263+Q265+Q266</f>
        <v>0</v>
      </c>
      <c r="R260" s="1602">
        <f>P260+Q260</f>
        <v>0</v>
      </c>
      <c r="S260" s="1603">
        <f>S262+S263+S265+S266</f>
        <v>0</v>
      </c>
      <c r="T260" s="1603">
        <f>T262+T263+T265+T266</f>
        <v>0</v>
      </c>
      <c r="U260" s="1602">
        <f>S260+T260</f>
        <v>0</v>
      </c>
      <c r="V260" s="2626">
        <f>U260+R260+O260+L260</f>
        <v>0</v>
      </c>
      <c r="W260" s="1603">
        <f>W262+W263+W265+W266</f>
        <v>0</v>
      </c>
      <c r="X260" s="1603">
        <f>X262+X263+X265+X266</f>
        <v>0</v>
      </c>
      <c r="Y260" s="1602">
        <f>W260+X260</f>
        <v>0</v>
      </c>
      <c r="Z260" s="1603">
        <f>Z262+Z263+Z265+Z266</f>
        <v>0</v>
      </c>
      <c r="AA260" s="1603">
        <f>AA262+AA263+AA265+AA266</f>
        <v>0</v>
      </c>
      <c r="AB260" s="1602">
        <f>Z260+AA260</f>
        <v>0</v>
      </c>
      <c r="AC260" s="1603">
        <f>AC262+AC263+AC265+AC266</f>
        <v>0</v>
      </c>
      <c r="AD260" s="1603">
        <f>AD262+AD263+AD265+AD266</f>
        <v>0</v>
      </c>
      <c r="AE260" s="1602">
        <f>AC260+AD260</f>
        <v>0</v>
      </c>
      <c r="AF260" s="1603">
        <f>AF262+AF263+AF265+AF266</f>
        <v>0</v>
      </c>
      <c r="AG260" s="1603">
        <f>AG262+AG263+AG265+AG266</f>
        <v>0</v>
      </c>
      <c r="AH260" s="1602">
        <f>AF260+AG260</f>
        <v>0</v>
      </c>
      <c r="AI260" s="2626">
        <f>AH260+AE260+AB260+Y260</f>
        <v>0</v>
      </c>
      <c r="AJ260" s="1632"/>
      <c r="AZ260" s="1536"/>
      <c r="BA260" s="1536"/>
    </row>
    <row r="261" spans="1:53" ht="15" x14ac:dyDescent="0.25">
      <c r="A261" s="1585"/>
      <c r="B261" s="1586"/>
      <c r="C261" s="1587"/>
      <c r="D261" s="1585"/>
      <c r="E261" s="1540"/>
      <c r="F261" s="1540"/>
      <c r="G261" s="1540" t="s">
        <v>481</v>
      </c>
      <c r="H261" s="1601"/>
      <c r="I261" s="1601"/>
      <c r="J261" s="1603"/>
      <c r="K261" s="1603"/>
      <c r="L261" s="1602"/>
      <c r="M261" s="1603"/>
      <c r="N261" s="1603"/>
      <c r="O261" s="1602"/>
      <c r="P261" s="1603"/>
      <c r="Q261" s="1603"/>
      <c r="R261" s="1602"/>
      <c r="S261" s="1603"/>
      <c r="T261" s="1603"/>
      <c r="U261" s="1602"/>
      <c r="V261" s="2626"/>
      <c r="W261" s="1603"/>
      <c r="X261" s="1603"/>
      <c r="Y261" s="1602"/>
      <c r="Z261" s="1603"/>
      <c r="AA261" s="1603"/>
      <c r="AB261" s="1602"/>
      <c r="AC261" s="1603"/>
      <c r="AD261" s="1603"/>
      <c r="AE261" s="1602"/>
      <c r="AF261" s="1603"/>
      <c r="AG261" s="1603"/>
      <c r="AH261" s="1602"/>
      <c r="AI261" s="2626"/>
      <c r="AJ261" s="1632"/>
      <c r="AZ261" s="1536"/>
      <c r="BA261" s="1536"/>
    </row>
    <row r="262" spans="1:53" ht="15" x14ac:dyDescent="0.25">
      <c r="A262" s="1585"/>
      <c r="B262" s="1586"/>
      <c r="C262" s="1587" t="s">
        <v>428</v>
      </c>
      <c r="D262" s="1585"/>
      <c r="E262" s="1540"/>
      <c r="F262" s="1540"/>
      <c r="G262" s="1540"/>
      <c r="H262" s="1601" t="s">
        <v>515</v>
      </c>
      <c r="I262" s="1601"/>
      <c r="J262" s="1603"/>
      <c r="K262" s="1603"/>
      <c r="L262" s="1602">
        <f>J262+K262</f>
        <v>0</v>
      </c>
      <c r="M262" s="1603"/>
      <c r="N262" s="1603"/>
      <c r="O262" s="1602">
        <f>M262+N262</f>
        <v>0</v>
      </c>
      <c r="P262" s="1603"/>
      <c r="Q262" s="1603"/>
      <c r="R262" s="1602">
        <f>P262+Q262</f>
        <v>0</v>
      </c>
      <c r="S262" s="1603"/>
      <c r="T262" s="1603"/>
      <c r="U262" s="1602">
        <f>S262+T262</f>
        <v>0</v>
      </c>
      <c r="V262" s="2626">
        <f>U262+R262+O262+L262</f>
        <v>0</v>
      </c>
      <c r="W262" s="1603"/>
      <c r="X262" s="1603"/>
      <c r="Y262" s="1602">
        <f>W262+X262</f>
        <v>0</v>
      </c>
      <c r="Z262" s="1603"/>
      <c r="AA262" s="1603"/>
      <c r="AB262" s="1602">
        <f>Z262+AA262</f>
        <v>0</v>
      </c>
      <c r="AC262" s="1603"/>
      <c r="AD262" s="1603"/>
      <c r="AE262" s="1602">
        <f>AC262+AD262</f>
        <v>0</v>
      </c>
      <c r="AF262" s="1603"/>
      <c r="AG262" s="1603"/>
      <c r="AH262" s="1602">
        <f>AF262+AG262</f>
        <v>0</v>
      </c>
      <c r="AI262" s="2626">
        <f>AH262+AE262+AB262+Y262</f>
        <v>0</v>
      </c>
      <c r="AJ262" s="1632"/>
      <c r="AZ262" s="1536"/>
      <c r="BA262" s="1536"/>
    </row>
    <row r="263" spans="1:53" ht="15" x14ac:dyDescent="0.25">
      <c r="A263" s="1585"/>
      <c r="B263" s="1586"/>
      <c r="C263" s="1587" t="s">
        <v>427</v>
      </c>
      <c r="D263" s="1585"/>
      <c r="E263" s="1540"/>
      <c r="F263" s="1540"/>
      <c r="G263" s="1540"/>
      <c r="H263" s="1601" t="s">
        <v>516</v>
      </c>
      <c r="I263" s="1601"/>
      <c r="J263" s="1603"/>
      <c r="K263" s="1603"/>
      <c r="L263" s="1602">
        <f>J263+K263</f>
        <v>0</v>
      </c>
      <c r="M263" s="1603"/>
      <c r="N263" s="1603"/>
      <c r="O263" s="1602">
        <f>M263+N263</f>
        <v>0</v>
      </c>
      <c r="P263" s="1603"/>
      <c r="Q263" s="1603"/>
      <c r="R263" s="1602">
        <f>P263+Q263</f>
        <v>0</v>
      </c>
      <c r="S263" s="1603"/>
      <c r="T263" s="1603"/>
      <c r="U263" s="1602">
        <f>S263+T263</f>
        <v>0</v>
      </c>
      <c r="V263" s="2626">
        <f>U263+R263+O263+L263</f>
        <v>0</v>
      </c>
      <c r="W263" s="1603"/>
      <c r="X263" s="1603"/>
      <c r="Y263" s="1602">
        <f>W263+X263</f>
        <v>0</v>
      </c>
      <c r="Z263" s="1603"/>
      <c r="AA263" s="1603"/>
      <c r="AB263" s="1602">
        <f>Z263+AA263</f>
        <v>0</v>
      </c>
      <c r="AC263" s="1603"/>
      <c r="AD263" s="1603"/>
      <c r="AE263" s="1602">
        <f>AC263+AD263</f>
        <v>0</v>
      </c>
      <c r="AF263" s="1603"/>
      <c r="AG263" s="1603"/>
      <c r="AH263" s="1602">
        <f>AF263+AG263</f>
        <v>0</v>
      </c>
      <c r="AI263" s="2626">
        <f>AH263+AE263+AB263+Y263</f>
        <v>0</v>
      </c>
      <c r="AJ263" s="1632"/>
      <c r="AZ263" s="1536"/>
      <c r="BA263" s="1536"/>
    </row>
    <row r="264" spans="1:53" ht="15" x14ac:dyDescent="0.25">
      <c r="A264" s="1585"/>
      <c r="B264" s="1586"/>
      <c r="C264" s="1587"/>
      <c r="D264" s="1585"/>
      <c r="E264" s="1540"/>
      <c r="F264" s="1540"/>
      <c r="G264" s="1540"/>
      <c r="H264" s="1601"/>
      <c r="I264" s="1601"/>
      <c r="J264" s="1603"/>
      <c r="K264" s="1603"/>
      <c r="L264" s="1602"/>
      <c r="M264" s="1603"/>
      <c r="N264" s="1603"/>
      <c r="O264" s="1602"/>
      <c r="P264" s="1603"/>
      <c r="Q264" s="1603"/>
      <c r="R264" s="1602"/>
      <c r="S264" s="1603"/>
      <c r="T264" s="1603"/>
      <c r="U264" s="1602"/>
      <c r="V264" s="2626"/>
      <c r="W264" s="1603"/>
      <c r="X264" s="1603"/>
      <c r="Y264" s="1602"/>
      <c r="Z264" s="1603"/>
      <c r="AA264" s="1603"/>
      <c r="AB264" s="1602"/>
      <c r="AC264" s="1603"/>
      <c r="AD264" s="1603"/>
      <c r="AE264" s="1602"/>
      <c r="AF264" s="1603"/>
      <c r="AG264" s="1603"/>
      <c r="AH264" s="1602"/>
      <c r="AI264" s="2626"/>
      <c r="AJ264" s="1632"/>
      <c r="AZ264" s="1536"/>
      <c r="BA264" s="1536"/>
    </row>
    <row r="265" spans="1:53" ht="15" x14ac:dyDescent="0.25">
      <c r="A265" s="1585"/>
      <c r="B265" s="1586"/>
      <c r="C265" s="1587" t="s">
        <v>428</v>
      </c>
      <c r="D265" s="1585"/>
      <c r="E265" s="1540"/>
      <c r="F265" s="1540"/>
      <c r="G265" s="1540" t="s">
        <v>1271</v>
      </c>
      <c r="H265" s="1601"/>
      <c r="I265" s="1601"/>
      <c r="J265" s="1603"/>
      <c r="K265" s="1603"/>
      <c r="L265" s="1602"/>
      <c r="M265" s="1603"/>
      <c r="N265" s="1603"/>
      <c r="O265" s="1602"/>
      <c r="P265" s="1603"/>
      <c r="Q265" s="1603"/>
      <c r="R265" s="1602"/>
      <c r="S265" s="1603"/>
      <c r="T265" s="1603"/>
      <c r="U265" s="1602"/>
      <c r="V265" s="2626"/>
      <c r="W265" s="1603"/>
      <c r="X265" s="1603"/>
      <c r="Y265" s="1602"/>
      <c r="Z265" s="1603"/>
      <c r="AA265" s="1603"/>
      <c r="AB265" s="1602"/>
      <c r="AC265" s="1603"/>
      <c r="AD265" s="1603"/>
      <c r="AE265" s="1602"/>
      <c r="AF265" s="1603"/>
      <c r="AG265" s="1603"/>
      <c r="AH265" s="1602"/>
      <c r="AI265" s="2626"/>
      <c r="AJ265" s="1632"/>
      <c r="AZ265" s="1536"/>
      <c r="BA265" s="1536"/>
    </row>
    <row r="266" spans="1:53" ht="15" x14ac:dyDescent="0.25">
      <c r="A266" s="1585"/>
      <c r="B266" s="1586"/>
      <c r="C266" s="1587" t="s">
        <v>428</v>
      </c>
      <c r="D266" s="1585"/>
      <c r="E266" s="1540"/>
      <c r="F266" s="1540"/>
      <c r="G266" s="1540" t="s">
        <v>742</v>
      </c>
      <c r="H266" s="1601"/>
      <c r="I266" s="1601"/>
      <c r="J266" s="1603"/>
      <c r="K266" s="1603"/>
      <c r="L266" s="1602"/>
      <c r="M266" s="1603"/>
      <c r="N266" s="1603"/>
      <c r="O266" s="1602"/>
      <c r="P266" s="1603"/>
      <c r="Q266" s="1603"/>
      <c r="R266" s="1602"/>
      <c r="S266" s="1603"/>
      <c r="T266" s="1603"/>
      <c r="U266" s="1602"/>
      <c r="V266" s="2626"/>
      <c r="W266" s="1603"/>
      <c r="X266" s="1603"/>
      <c r="Y266" s="1602"/>
      <c r="Z266" s="1603"/>
      <c r="AA266" s="1603"/>
      <c r="AB266" s="1602"/>
      <c r="AC266" s="1603"/>
      <c r="AD266" s="1603"/>
      <c r="AE266" s="1602"/>
      <c r="AF266" s="1603"/>
      <c r="AG266" s="1603"/>
      <c r="AH266" s="1602"/>
      <c r="AI266" s="2626"/>
      <c r="AJ266" s="1632"/>
      <c r="AZ266" s="1536"/>
      <c r="BA266" s="1536"/>
    </row>
    <row r="267" spans="1:53" ht="15" x14ac:dyDescent="0.25">
      <c r="A267" s="1585"/>
      <c r="B267" s="1586"/>
      <c r="C267" s="1587"/>
      <c r="D267" s="1585"/>
      <c r="E267" s="1540"/>
      <c r="F267" s="1540"/>
      <c r="G267" s="1540"/>
      <c r="H267" s="1601"/>
      <c r="I267" s="1601"/>
      <c r="J267" s="1603"/>
      <c r="K267" s="1603"/>
      <c r="L267" s="1602"/>
      <c r="M267" s="1603"/>
      <c r="N267" s="1603"/>
      <c r="O267" s="1602"/>
      <c r="P267" s="1603"/>
      <c r="Q267" s="1603"/>
      <c r="R267" s="1602"/>
      <c r="S267" s="1603"/>
      <c r="T267" s="1603"/>
      <c r="U267" s="1602"/>
      <c r="V267" s="2626"/>
      <c r="W267" s="1603"/>
      <c r="X267" s="1603"/>
      <c r="Y267" s="1602"/>
      <c r="Z267" s="1603"/>
      <c r="AA267" s="1603"/>
      <c r="AB267" s="1602"/>
      <c r="AC267" s="1603"/>
      <c r="AD267" s="1603"/>
      <c r="AE267" s="1602"/>
      <c r="AF267" s="1603"/>
      <c r="AG267" s="1603"/>
      <c r="AH267" s="1602"/>
      <c r="AI267" s="2626"/>
      <c r="AJ267" s="1632"/>
      <c r="AZ267" s="1536"/>
      <c r="BA267" s="1536"/>
    </row>
    <row r="268" spans="1:53" ht="15" x14ac:dyDescent="0.25">
      <c r="A268" s="1585"/>
      <c r="B268" s="1586"/>
      <c r="C268" s="1587"/>
      <c r="D268" s="1585"/>
      <c r="E268" s="1540" t="s">
        <v>715</v>
      </c>
      <c r="F268" s="1540" t="s">
        <v>482</v>
      </c>
      <c r="G268" s="1540"/>
      <c r="H268" s="1540"/>
      <c r="I268" s="1540"/>
      <c r="J268" s="1587">
        <f>J270+J271+J272+J273+J274+J275+J276+J278</f>
        <v>0</v>
      </c>
      <c r="K268" s="1587">
        <f t="shared" ref="K268:AI268" si="95">K270+K271+K272+K273+K274+K275+K276+K278</f>
        <v>0</v>
      </c>
      <c r="L268" s="1587">
        <f t="shared" si="95"/>
        <v>0</v>
      </c>
      <c r="M268" s="1587">
        <f t="shared" si="95"/>
        <v>0</v>
      </c>
      <c r="N268" s="1587">
        <f t="shared" si="95"/>
        <v>0</v>
      </c>
      <c r="O268" s="1587">
        <f t="shared" si="95"/>
        <v>0</v>
      </c>
      <c r="P268" s="1587">
        <f t="shared" si="95"/>
        <v>0</v>
      </c>
      <c r="Q268" s="1587">
        <f t="shared" si="95"/>
        <v>0</v>
      </c>
      <c r="R268" s="1587">
        <f t="shared" si="95"/>
        <v>0</v>
      </c>
      <c r="S268" s="1587">
        <f t="shared" si="95"/>
        <v>0</v>
      </c>
      <c r="T268" s="1587">
        <f t="shared" si="95"/>
        <v>0</v>
      </c>
      <c r="U268" s="1587">
        <f t="shared" si="95"/>
        <v>0</v>
      </c>
      <c r="V268" s="2624">
        <f t="shared" si="95"/>
        <v>0</v>
      </c>
      <c r="W268" s="1587">
        <f t="shared" si="95"/>
        <v>0</v>
      </c>
      <c r="X268" s="1587">
        <f t="shared" si="95"/>
        <v>0</v>
      </c>
      <c r="Y268" s="1587">
        <f t="shared" si="95"/>
        <v>0</v>
      </c>
      <c r="Z268" s="1587">
        <f t="shared" si="95"/>
        <v>0</v>
      </c>
      <c r="AA268" s="1587">
        <f t="shared" si="95"/>
        <v>0</v>
      </c>
      <c r="AB268" s="1587">
        <f t="shared" si="95"/>
        <v>0</v>
      </c>
      <c r="AC268" s="1587">
        <f t="shared" si="95"/>
        <v>0</v>
      </c>
      <c r="AD268" s="1587">
        <f t="shared" si="95"/>
        <v>0</v>
      </c>
      <c r="AE268" s="1587">
        <f t="shared" si="95"/>
        <v>0</v>
      </c>
      <c r="AF268" s="1587">
        <f t="shared" si="95"/>
        <v>0</v>
      </c>
      <c r="AG268" s="1587">
        <f t="shared" si="95"/>
        <v>0</v>
      </c>
      <c r="AH268" s="1587">
        <f t="shared" si="95"/>
        <v>0</v>
      </c>
      <c r="AI268" s="2624">
        <f t="shared" si="95"/>
        <v>0</v>
      </c>
      <c r="AJ268" s="1632"/>
      <c r="AZ268" s="1536"/>
      <c r="BA268" s="1536"/>
    </row>
    <row r="269" spans="1:53" ht="15" x14ac:dyDescent="0.25">
      <c r="A269" s="1585"/>
      <c r="B269" s="1586"/>
      <c r="C269" s="1587"/>
      <c r="D269" s="1585"/>
      <c r="E269" s="1540"/>
      <c r="F269" s="1540"/>
      <c r="G269" s="1540"/>
      <c r="H269" s="1540"/>
      <c r="I269" s="1540"/>
      <c r="J269" s="1587"/>
      <c r="K269" s="1587"/>
      <c r="L269" s="1586"/>
      <c r="M269" s="1587"/>
      <c r="N269" s="1587"/>
      <c r="O269" s="1586"/>
      <c r="P269" s="1587"/>
      <c r="Q269" s="1587"/>
      <c r="R269" s="1586"/>
      <c r="S269" s="1587"/>
      <c r="T269" s="1587"/>
      <c r="U269" s="1586"/>
      <c r="V269" s="2625"/>
      <c r="W269" s="1587"/>
      <c r="X269" s="1587"/>
      <c r="Y269" s="1586"/>
      <c r="Z269" s="1587"/>
      <c r="AA269" s="1587"/>
      <c r="AB269" s="1586"/>
      <c r="AC269" s="1587"/>
      <c r="AD269" s="1587"/>
      <c r="AE269" s="1586"/>
      <c r="AF269" s="1587"/>
      <c r="AG269" s="1587"/>
      <c r="AH269" s="1586"/>
      <c r="AI269" s="2625"/>
      <c r="AJ269" s="1632"/>
      <c r="AZ269" s="1536"/>
      <c r="BA269" s="1536"/>
    </row>
    <row r="270" spans="1:53" s="1596" customFormat="1" ht="15" customHeight="1" x14ac:dyDescent="0.25">
      <c r="A270" s="1585"/>
      <c r="B270" s="1586"/>
      <c r="C270" s="1606" t="s">
        <v>428</v>
      </c>
      <c r="D270" s="1542"/>
      <c r="E270" s="1542"/>
      <c r="F270" s="1542"/>
      <c r="G270" s="1542" t="s">
        <v>793</v>
      </c>
      <c r="H270" s="1542"/>
      <c r="I270" s="1542"/>
      <c r="J270" s="1587"/>
      <c r="K270" s="1586"/>
      <c r="L270" s="1586"/>
      <c r="M270" s="1586"/>
      <c r="N270" s="1587"/>
      <c r="O270" s="1587"/>
      <c r="P270" s="1586"/>
      <c r="Q270" s="1586"/>
      <c r="R270" s="1586"/>
      <c r="S270" s="1586"/>
      <c r="T270" s="1586"/>
      <c r="U270" s="1586"/>
      <c r="V270" s="2625"/>
      <c r="W270" s="1586"/>
      <c r="X270" s="1587"/>
      <c r="Y270" s="1586"/>
      <c r="Z270" s="1587"/>
      <c r="AA270" s="1587"/>
      <c r="AB270" s="1586"/>
      <c r="AC270" s="1587"/>
      <c r="AD270" s="1587"/>
      <c r="AE270" s="1586"/>
      <c r="AF270" s="1587"/>
      <c r="AG270" s="1587"/>
      <c r="AH270" s="1586"/>
      <c r="AI270" s="2625"/>
      <c r="AJ270" s="1595"/>
      <c r="AK270" s="1595"/>
      <c r="AL270" s="1595"/>
    </row>
    <row r="271" spans="1:53" s="1596" customFormat="1" ht="15" customHeight="1" x14ac:dyDescent="0.25">
      <c r="A271" s="1585"/>
      <c r="B271" s="1586"/>
      <c r="C271" s="1606" t="s">
        <v>428</v>
      </c>
      <c r="D271" s="1542"/>
      <c r="E271" s="1542"/>
      <c r="F271" s="1542"/>
      <c r="G271" s="1542" t="s">
        <v>794</v>
      </c>
      <c r="H271" s="1543"/>
      <c r="I271" s="1543"/>
      <c r="J271" s="1587"/>
      <c r="K271" s="1602"/>
      <c r="L271" s="1602"/>
      <c r="M271" s="1602"/>
      <c r="N271" s="1603"/>
      <c r="O271" s="1603"/>
      <c r="P271" s="1602"/>
      <c r="Q271" s="1602"/>
      <c r="R271" s="1602"/>
      <c r="S271" s="1602"/>
      <c r="T271" s="1602"/>
      <c r="U271" s="1602"/>
      <c r="V271" s="2626"/>
      <c r="W271" s="1602"/>
      <c r="X271" s="1587"/>
      <c r="Y271" s="1586"/>
      <c r="Z271" s="1587"/>
      <c r="AA271" s="1587"/>
      <c r="AB271" s="1586"/>
      <c r="AC271" s="1587"/>
      <c r="AD271" s="1587"/>
      <c r="AE271" s="1586"/>
      <c r="AF271" s="1587"/>
      <c r="AG271" s="1587"/>
      <c r="AH271" s="1586"/>
      <c r="AI271" s="2625"/>
      <c r="AJ271" s="1595"/>
      <c r="AK271" s="1595"/>
      <c r="AL271" s="1595"/>
    </row>
    <row r="272" spans="1:53" s="1596" customFormat="1" ht="15" customHeight="1" x14ac:dyDescent="0.25">
      <c r="A272" s="1585"/>
      <c r="B272" s="1586"/>
      <c r="C272" s="1606" t="s">
        <v>795</v>
      </c>
      <c r="D272" s="1542"/>
      <c r="E272" s="1542"/>
      <c r="F272" s="1542"/>
      <c r="G272" s="1542" t="s">
        <v>796</v>
      </c>
      <c r="H272" s="1543"/>
      <c r="I272" s="1543"/>
      <c r="J272" s="1587"/>
      <c r="K272" s="1602"/>
      <c r="L272" s="1602"/>
      <c r="M272" s="1602"/>
      <c r="N272" s="1603"/>
      <c r="O272" s="1603"/>
      <c r="P272" s="1602"/>
      <c r="Q272" s="1602"/>
      <c r="R272" s="1602"/>
      <c r="S272" s="1602"/>
      <c r="T272" s="1602"/>
      <c r="U272" s="1602"/>
      <c r="V272" s="2626"/>
      <c r="W272" s="1602"/>
      <c r="X272" s="1587"/>
      <c r="Y272" s="1586"/>
      <c r="Z272" s="1587"/>
      <c r="AA272" s="1587"/>
      <c r="AB272" s="1586"/>
      <c r="AC272" s="1587"/>
      <c r="AD272" s="1587"/>
      <c r="AE272" s="1586"/>
      <c r="AF272" s="1587"/>
      <c r="AG272" s="1587"/>
      <c r="AH272" s="1586"/>
      <c r="AI272" s="2625"/>
      <c r="AJ272" s="1595"/>
      <c r="AK272" s="1595"/>
      <c r="AL272" s="1595"/>
    </row>
    <row r="273" spans="1:53" s="1596" customFormat="1" ht="15" customHeight="1" x14ac:dyDescent="0.25">
      <c r="A273" s="1585"/>
      <c r="B273" s="1586"/>
      <c r="C273" s="1606" t="s">
        <v>428</v>
      </c>
      <c r="D273" s="1542"/>
      <c r="E273" s="1542"/>
      <c r="F273" s="1542"/>
      <c r="G273" s="1542" t="s">
        <v>1275</v>
      </c>
      <c r="H273" s="1542"/>
      <c r="I273" s="1542"/>
      <c r="J273" s="1587"/>
      <c r="K273" s="1586"/>
      <c r="L273" s="1586"/>
      <c r="M273" s="1586"/>
      <c r="N273" s="1587"/>
      <c r="O273" s="1587"/>
      <c r="P273" s="1586"/>
      <c r="Q273" s="1586"/>
      <c r="R273" s="1586"/>
      <c r="S273" s="1586"/>
      <c r="T273" s="1586"/>
      <c r="U273" s="1586"/>
      <c r="V273" s="2625"/>
      <c r="W273" s="1586"/>
      <c r="X273" s="1587"/>
      <c r="Y273" s="1586"/>
      <c r="Z273" s="1587"/>
      <c r="AA273" s="1587"/>
      <c r="AB273" s="1586"/>
      <c r="AC273" s="1587"/>
      <c r="AD273" s="1587"/>
      <c r="AE273" s="1586"/>
      <c r="AF273" s="1587"/>
      <c r="AG273" s="1587"/>
      <c r="AH273" s="1586"/>
      <c r="AI273" s="2625"/>
      <c r="AJ273" s="1595"/>
      <c r="AK273" s="1595"/>
      <c r="AL273" s="1595"/>
    </row>
    <row r="274" spans="1:53" s="1596" customFormat="1" ht="15" customHeight="1" x14ac:dyDescent="0.25">
      <c r="A274" s="1585"/>
      <c r="B274" s="1586"/>
      <c r="C274" s="1606" t="s">
        <v>428</v>
      </c>
      <c r="D274" s="1542"/>
      <c r="E274" s="1542"/>
      <c r="F274" s="1542"/>
      <c r="G274" s="1542" t="s">
        <v>797</v>
      </c>
      <c r="H274" s="1542"/>
      <c r="I274" s="1542"/>
      <c r="J274" s="1587"/>
      <c r="K274" s="1586"/>
      <c r="L274" s="1586"/>
      <c r="M274" s="1586"/>
      <c r="N274" s="1587"/>
      <c r="O274" s="1587"/>
      <c r="P274" s="1586"/>
      <c r="Q274" s="1586"/>
      <c r="R274" s="1586"/>
      <c r="S274" s="1586"/>
      <c r="T274" s="1586"/>
      <c r="U274" s="1586"/>
      <c r="V274" s="2625"/>
      <c r="W274" s="1586"/>
      <c r="X274" s="1587"/>
      <c r="Y274" s="1586"/>
      <c r="Z274" s="1587"/>
      <c r="AA274" s="1587"/>
      <c r="AB274" s="1586"/>
      <c r="AC274" s="1587"/>
      <c r="AD274" s="1587"/>
      <c r="AE274" s="1586"/>
      <c r="AF274" s="1587"/>
      <c r="AG274" s="1587"/>
      <c r="AH274" s="1586"/>
      <c r="AI274" s="2625"/>
      <c r="AJ274" s="1595"/>
      <c r="AK274" s="1595"/>
      <c r="AL274" s="1595"/>
    </row>
    <row r="275" spans="1:53" s="1596" customFormat="1" ht="15" customHeight="1" x14ac:dyDescent="0.25">
      <c r="A275" s="1585"/>
      <c r="B275" s="1586"/>
      <c r="C275" s="1606" t="s">
        <v>428</v>
      </c>
      <c r="D275" s="1542"/>
      <c r="E275" s="1542"/>
      <c r="F275" s="1542"/>
      <c r="G275" s="1542" t="s">
        <v>798</v>
      </c>
      <c r="H275" s="1542"/>
      <c r="I275" s="1542"/>
      <c r="J275" s="1587"/>
      <c r="K275" s="1586"/>
      <c r="L275" s="1586"/>
      <c r="M275" s="1586"/>
      <c r="N275" s="1587"/>
      <c r="O275" s="1587"/>
      <c r="P275" s="1586"/>
      <c r="Q275" s="1586"/>
      <c r="R275" s="1586"/>
      <c r="S275" s="1586"/>
      <c r="T275" s="1586"/>
      <c r="U275" s="1586"/>
      <c r="V275" s="2625"/>
      <c r="W275" s="1586"/>
      <c r="X275" s="1587"/>
      <c r="Y275" s="1586"/>
      <c r="Z275" s="1587"/>
      <c r="AA275" s="1587"/>
      <c r="AB275" s="1586"/>
      <c r="AC275" s="1587"/>
      <c r="AD275" s="1587"/>
      <c r="AE275" s="1586"/>
      <c r="AF275" s="1587"/>
      <c r="AG275" s="1587"/>
      <c r="AH275" s="1586"/>
      <c r="AI275" s="2625"/>
      <c r="AJ275" s="1595"/>
      <c r="AK275" s="1595"/>
      <c r="AL275" s="1595"/>
    </row>
    <row r="276" spans="1:53" s="1596" customFormat="1" ht="15" customHeight="1" x14ac:dyDescent="0.25">
      <c r="A276" s="1585"/>
      <c r="B276" s="1586"/>
      <c r="C276" s="1606" t="s">
        <v>428</v>
      </c>
      <c r="D276" s="1542"/>
      <c r="E276" s="1542"/>
      <c r="F276" s="1542"/>
      <c r="G276" s="1542" t="s">
        <v>799</v>
      </c>
      <c r="H276" s="1542"/>
      <c r="I276" s="1542"/>
      <c r="J276" s="1587"/>
      <c r="K276" s="1586"/>
      <c r="L276" s="1586"/>
      <c r="M276" s="1586"/>
      <c r="N276" s="1587"/>
      <c r="O276" s="1587"/>
      <c r="P276" s="1586"/>
      <c r="Q276" s="1586"/>
      <c r="R276" s="1586"/>
      <c r="S276" s="1586"/>
      <c r="T276" s="1586"/>
      <c r="U276" s="1586"/>
      <c r="V276" s="2625"/>
      <c r="W276" s="1586"/>
      <c r="X276" s="1587"/>
      <c r="Y276" s="1586"/>
      <c r="Z276" s="1587"/>
      <c r="AA276" s="1587"/>
      <c r="AB276" s="1586"/>
      <c r="AC276" s="1587"/>
      <c r="AD276" s="1587"/>
      <c r="AE276" s="1586"/>
      <c r="AF276" s="1587"/>
      <c r="AG276" s="1587"/>
      <c r="AH276" s="1586"/>
      <c r="AI276" s="2625"/>
      <c r="AJ276" s="1595"/>
      <c r="AK276" s="1595"/>
      <c r="AL276" s="1595"/>
    </row>
    <row r="277" spans="1:53" ht="15" x14ac:dyDescent="0.25">
      <c r="A277" s="1585"/>
      <c r="B277" s="1586"/>
      <c r="C277" s="1587"/>
      <c r="D277" s="1585"/>
      <c r="E277" s="1540"/>
      <c r="F277" s="1540"/>
      <c r="G277" s="1601"/>
      <c r="H277" s="1601"/>
      <c r="I277" s="1601"/>
      <c r="J277" s="1603"/>
      <c r="K277" s="1603"/>
      <c r="L277" s="1602"/>
      <c r="M277" s="1603"/>
      <c r="N277" s="1603"/>
      <c r="O277" s="1602"/>
      <c r="P277" s="1603"/>
      <c r="Q277" s="1603"/>
      <c r="R277" s="1602"/>
      <c r="S277" s="1603"/>
      <c r="T277" s="1603"/>
      <c r="U277" s="1602"/>
      <c r="V277" s="2626"/>
      <c r="W277" s="1603"/>
      <c r="X277" s="1603"/>
      <c r="Y277" s="1602"/>
      <c r="Z277" s="1603"/>
      <c r="AA277" s="1603"/>
      <c r="AB277" s="1602"/>
      <c r="AC277" s="1603"/>
      <c r="AD277" s="1603"/>
      <c r="AE277" s="1602"/>
      <c r="AF277" s="1603"/>
      <c r="AG277" s="1603"/>
      <c r="AH277" s="1602"/>
      <c r="AI277" s="2626"/>
      <c r="AJ277" s="1632"/>
      <c r="AZ277" s="1536"/>
      <c r="BA277" s="1536"/>
    </row>
    <row r="278" spans="1:53" ht="15" x14ac:dyDescent="0.25">
      <c r="A278" s="1585"/>
      <c r="B278" s="1586"/>
      <c r="C278" s="1587" t="s">
        <v>428</v>
      </c>
      <c r="D278" s="1585"/>
      <c r="E278" s="1540"/>
      <c r="F278" s="1540"/>
      <c r="G278" s="1540" t="s">
        <v>1271</v>
      </c>
      <c r="H278" s="1601"/>
      <c r="I278" s="1540"/>
      <c r="J278" s="1587"/>
      <c r="K278" s="1587"/>
      <c r="L278" s="1586"/>
      <c r="M278" s="1587"/>
      <c r="N278" s="1587"/>
      <c r="O278" s="1586"/>
      <c r="P278" s="1587"/>
      <c r="Q278" s="1587"/>
      <c r="R278" s="1586"/>
      <c r="S278" s="1587"/>
      <c r="T278" s="1587"/>
      <c r="U278" s="1586"/>
      <c r="V278" s="2625"/>
      <c r="W278" s="1587"/>
      <c r="X278" s="1587"/>
      <c r="Y278" s="1586"/>
      <c r="Z278" s="1587"/>
      <c r="AA278" s="1587"/>
      <c r="AB278" s="1586"/>
      <c r="AC278" s="1587"/>
      <c r="AD278" s="1587"/>
      <c r="AE278" s="1586"/>
      <c r="AF278" s="1587"/>
      <c r="AG278" s="1587"/>
      <c r="AH278" s="1586"/>
      <c r="AI278" s="2625"/>
      <c r="AJ278" s="1632"/>
      <c r="AZ278" s="1536"/>
      <c r="BA278" s="1536"/>
    </row>
    <row r="279" spans="1:53" ht="15" x14ac:dyDescent="0.25">
      <c r="A279" s="1585"/>
      <c r="B279" s="1586"/>
      <c r="C279" s="1587"/>
      <c r="D279" s="1585"/>
      <c r="E279" s="1540"/>
      <c r="F279" s="1540"/>
      <c r="G279" s="1601"/>
      <c r="H279" s="1601"/>
      <c r="I279" s="1601"/>
      <c r="J279" s="1603"/>
      <c r="K279" s="1603"/>
      <c r="L279" s="1602"/>
      <c r="M279" s="1603"/>
      <c r="N279" s="1603"/>
      <c r="O279" s="1602"/>
      <c r="P279" s="1603"/>
      <c r="Q279" s="1603"/>
      <c r="R279" s="1602"/>
      <c r="S279" s="1603"/>
      <c r="T279" s="1603"/>
      <c r="U279" s="1602"/>
      <c r="V279" s="2626"/>
      <c r="W279" s="1603"/>
      <c r="X279" s="1603"/>
      <c r="Y279" s="1602"/>
      <c r="Z279" s="1603"/>
      <c r="AA279" s="1603"/>
      <c r="AB279" s="1602"/>
      <c r="AC279" s="1603"/>
      <c r="AD279" s="1603"/>
      <c r="AE279" s="1602"/>
      <c r="AF279" s="1603"/>
      <c r="AG279" s="1603"/>
      <c r="AH279" s="1602"/>
      <c r="AI279" s="2626"/>
      <c r="AJ279" s="1632"/>
      <c r="AZ279" s="1536"/>
      <c r="BA279" s="1536"/>
    </row>
    <row r="280" spans="1:53" ht="15" x14ac:dyDescent="0.25">
      <c r="A280" s="1585"/>
      <c r="B280" s="1586"/>
      <c r="C280" s="1587"/>
      <c r="D280" s="1585"/>
      <c r="E280" s="1540" t="s">
        <v>717</v>
      </c>
      <c r="F280" s="1540" t="s">
        <v>483</v>
      </c>
      <c r="G280" s="1540"/>
      <c r="H280" s="1540"/>
      <c r="I280" s="1540"/>
      <c r="J280" s="1587">
        <f>J282+J283</f>
        <v>0</v>
      </c>
      <c r="K280" s="1587">
        <f>K282+K283</f>
        <v>0</v>
      </c>
      <c r="L280" s="1586">
        <f>J280+K280</f>
        <v>0</v>
      </c>
      <c r="M280" s="1587">
        <f>M282+M283</f>
        <v>0</v>
      </c>
      <c r="N280" s="1587">
        <f>N282+N283</f>
        <v>0</v>
      </c>
      <c r="O280" s="1586">
        <f>M280+N280</f>
        <v>0</v>
      </c>
      <c r="P280" s="1587">
        <f>P282+P283</f>
        <v>0</v>
      </c>
      <c r="Q280" s="1587">
        <f>Q282+Q283</f>
        <v>0</v>
      </c>
      <c r="R280" s="1586">
        <f>P280+Q280</f>
        <v>0</v>
      </c>
      <c r="S280" s="1587">
        <f>S282+S283</f>
        <v>0</v>
      </c>
      <c r="T280" s="1587">
        <f>T282+T283</f>
        <v>0</v>
      </c>
      <c r="U280" s="1586">
        <f>S280+T280</f>
        <v>0</v>
      </c>
      <c r="V280" s="2625">
        <f>U280+R280+O280+L280</f>
        <v>0</v>
      </c>
      <c r="W280" s="1587">
        <f>W282+W283</f>
        <v>0</v>
      </c>
      <c r="X280" s="1587">
        <f>X282+X283</f>
        <v>0</v>
      </c>
      <c r="Y280" s="1586">
        <f>W280+X280</f>
        <v>0</v>
      </c>
      <c r="Z280" s="1587">
        <f>Z282+Z283</f>
        <v>0</v>
      </c>
      <c r="AA280" s="1587">
        <f>AA282+AA283</f>
        <v>0</v>
      </c>
      <c r="AB280" s="1586">
        <f>Z280+AA280</f>
        <v>0</v>
      </c>
      <c r="AC280" s="1587">
        <f>AC282+AC283</f>
        <v>0</v>
      </c>
      <c r="AD280" s="1587">
        <f>AD282+AD283</f>
        <v>0</v>
      </c>
      <c r="AE280" s="1586">
        <f>AC280+AD280</f>
        <v>0</v>
      </c>
      <c r="AF280" s="1587">
        <f>AF282+AF283</f>
        <v>0</v>
      </c>
      <c r="AG280" s="1587">
        <f>AG282+AG283</f>
        <v>0</v>
      </c>
      <c r="AH280" s="1586">
        <f>AF280+AG280</f>
        <v>0</v>
      </c>
      <c r="AI280" s="2625">
        <f>AH280+AE280+AB280+Y280</f>
        <v>0</v>
      </c>
      <c r="AJ280" s="1632"/>
      <c r="AZ280" s="1536"/>
      <c r="BA280" s="1536"/>
    </row>
    <row r="281" spans="1:53" ht="15" x14ac:dyDescent="0.25">
      <c r="A281" s="1585"/>
      <c r="B281" s="1586"/>
      <c r="C281" s="1587"/>
      <c r="D281" s="1585"/>
      <c r="E281" s="1540"/>
      <c r="F281" s="1540"/>
      <c r="G281" s="1540"/>
      <c r="H281" s="1540"/>
      <c r="I281" s="1540"/>
      <c r="J281" s="1587"/>
      <c r="K281" s="1587"/>
      <c r="L281" s="1586"/>
      <c r="M281" s="1587"/>
      <c r="N281" s="1587"/>
      <c r="O281" s="1586"/>
      <c r="P281" s="1587"/>
      <c r="Q281" s="1587"/>
      <c r="R281" s="1586"/>
      <c r="S281" s="1587"/>
      <c r="T281" s="1587"/>
      <c r="U281" s="1586"/>
      <c r="V281" s="2625"/>
      <c r="W281" s="1587"/>
      <c r="X281" s="1587"/>
      <c r="Y281" s="1586"/>
      <c r="Z281" s="1587"/>
      <c r="AA281" s="1587"/>
      <c r="AB281" s="1586"/>
      <c r="AC281" s="1587"/>
      <c r="AD281" s="1587"/>
      <c r="AE281" s="1586"/>
      <c r="AF281" s="1587"/>
      <c r="AG281" s="1587"/>
      <c r="AH281" s="1586"/>
      <c r="AI281" s="2625"/>
      <c r="AJ281" s="1632"/>
      <c r="AZ281" s="1536"/>
      <c r="BA281" s="1536"/>
    </row>
    <row r="282" spans="1:53" ht="15" x14ac:dyDescent="0.25">
      <c r="A282" s="1585"/>
      <c r="B282" s="1586"/>
      <c r="C282" s="1587" t="s">
        <v>428</v>
      </c>
      <c r="D282" s="1585"/>
      <c r="E282" s="1540"/>
      <c r="F282" s="1540"/>
      <c r="G282" s="1601" t="s">
        <v>1471</v>
      </c>
      <c r="H282" s="1601"/>
      <c r="I282" s="1601"/>
      <c r="J282" s="1603"/>
      <c r="K282" s="1603"/>
      <c r="L282" s="1602">
        <f>J282+K282</f>
        <v>0</v>
      </c>
      <c r="M282" s="1603"/>
      <c r="N282" s="1603"/>
      <c r="O282" s="1602">
        <f>M282+N282</f>
        <v>0</v>
      </c>
      <c r="P282" s="1603"/>
      <c r="Q282" s="1603"/>
      <c r="R282" s="1602">
        <f>P282+Q282</f>
        <v>0</v>
      </c>
      <c r="S282" s="1603"/>
      <c r="T282" s="1603"/>
      <c r="U282" s="1602">
        <f>S282+T282</f>
        <v>0</v>
      </c>
      <c r="V282" s="2626">
        <f>U282+R282+O282+L282</f>
        <v>0</v>
      </c>
      <c r="W282" s="1603"/>
      <c r="X282" s="1603"/>
      <c r="Y282" s="1602">
        <f>W282+X282</f>
        <v>0</v>
      </c>
      <c r="Z282" s="1603"/>
      <c r="AA282" s="1603"/>
      <c r="AB282" s="1602">
        <f>Z282+AA282</f>
        <v>0</v>
      </c>
      <c r="AC282" s="1603"/>
      <c r="AD282" s="1603"/>
      <c r="AE282" s="1602">
        <f>AC282+AD282</f>
        <v>0</v>
      </c>
      <c r="AF282" s="1603"/>
      <c r="AG282" s="1603"/>
      <c r="AH282" s="1602">
        <f>AF282+AG282</f>
        <v>0</v>
      </c>
      <c r="AI282" s="2626">
        <f>AH282+AE282+AB282+Y282</f>
        <v>0</v>
      </c>
      <c r="AJ282" s="1632"/>
      <c r="AZ282" s="1536"/>
      <c r="BA282" s="1536"/>
    </row>
    <row r="283" spans="1:53" ht="15" x14ac:dyDescent="0.25">
      <c r="A283" s="1585"/>
      <c r="B283" s="1586"/>
      <c r="C283" s="1587" t="s">
        <v>428</v>
      </c>
      <c r="D283" s="1607"/>
      <c r="E283" s="1601"/>
      <c r="F283" s="1601"/>
      <c r="G283" s="1601" t="s">
        <v>1271</v>
      </c>
      <c r="H283" s="1601"/>
      <c r="I283" s="1601"/>
      <c r="J283" s="1603"/>
      <c r="K283" s="1603"/>
      <c r="L283" s="1602">
        <f>J283+K283</f>
        <v>0</v>
      </c>
      <c r="M283" s="1603"/>
      <c r="N283" s="1603"/>
      <c r="O283" s="1602">
        <f>M283+N283</f>
        <v>0</v>
      </c>
      <c r="P283" s="1603"/>
      <c r="Q283" s="1603"/>
      <c r="R283" s="1602">
        <f>P283+Q283</f>
        <v>0</v>
      </c>
      <c r="S283" s="1603"/>
      <c r="T283" s="1603"/>
      <c r="U283" s="1602">
        <f>S283+T283</f>
        <v>0</v>
      </c>
      <c r="V283" s="2626">
        <f>U283+R283+O283+L283</f>
        <v>0</v>
      </c>
      <c r="W283" s="1603"/>
      <c r="X283" s="1603"/>
      <c r="Y283" s="1602">
        <f>W283+X283</f>
        <v>0</v>
      </c>
      <c r="Z283" s="1603"/>
      <c r="AA283" s="1603"/>
      <c r="AB283" s="1602">
        <f>Z283+AA283</f>
        <v>0</v>
      </c>
      <c r="AC283" s="1603"/>
      <c r="AD283" s="1603"/>
      <c r="AE283" s="1602">
        <f>AC283+AD283</f>
        <v>0</v>
      </c>
      <c r="AF283" s="1603"/>
      <c r="AG283" s="1603"/>
      <c r="AH283" s="1602">
        <f>AF283+AG283</f>
        <v>0</v>
      </c>
      <c r="AI283" s="2626">
        <f>AH283+AE283+AB283+Y283</f>
        <v>0</v>
      </c>
      <c r="AJ283" s="1632"/>
      <c r="AZ283" s="1536"/>
      <c r="BA283" s="1536"/>
    </row>
    <row r="284" spans="1:53" ht="15" x14ac:dyDescent="0.25">
      <c r="A284" s="1585"/>
      <c r="B284" s="1586"/>
      <c r="C284" s="1587"/>
      <c r="D284" s="1585"/>
      <c r="E284" s="1540"/>
      <c r="F284" s="1540"/>
      <c r="G284" s="1540"/>
      <c r="H284" s="1601"/>
      <c r="I284" s="1601"/>
      <c r="J284" s="1603"/>
      <c r="K284" s="1603"/>
      <c r="L284" s="1602"/>
      <c r="M284" s="1603"/>
      <c r="N284" s="1603"/>
      <c r="O284" s="1602"/>
      <c r="P284" s="1603"/>
      <c r="Q284" s="1603"/>
      <c r="R284" s="1602"/>
      <c r="S284" s="1603"/>
      <c r="T284" s="1603"/>
      <c r="U284" s="1602"/>
      <c r="V284" s="2626"/>
      <c r="W284" s="1603"/>
      <c r="X284" s="1603"/>
      <c r="Y284" s="1602"/>
      <c r="Z284" s="1603"/>
      <c r="AA284" s="1603"/>
      <c r="AB284" s="1602"/>
      <c r="AC284" s="1603"/>
      <c r="AD284" s="1603"/>
      <c r="AE284" s="1602"/>
      <c r="AF284" s="1603"/>
      <c r="AG284" s="1603"/>
      <c r="AH284" s="1602"/>
      <c r="AI284" s="2626"/>
      <c r="AJ284" s="1632"/>
      <c r="AZ284" s="1536"/>
      <c r="BA284" s="1536"/>
    </row>
    <row r="285" spans="1:53" ht="15" x14ac:dyDescent="0.25">
      <c r="A285" s="1585"/>
      <c r="B285" s="1586"/>
      <c r="C285" s="1587"/>
      <c r="D285" s="1585"/>
      <c r="E285" s="1540" t="s">
        <v>718</v>
      </c>
      <c r="F285" s="1540" t="s">
        <v>484</v>
      </c>
      <c r="G285" s="1540"/>
      <c r="H285" s="1601"/>
      <c r="I285" s="1601"/>
      <c r="J285" s="1587">
        <f>J287+J289+J295</f>
        <v>0</v>
      </c>
      <c r="K285" s="1587">
        <f>K287+K289+K295</f>
        <v>0</v>
      </c>
      <c r="L285" s="1586">
        <f>J285+K285</f>
        <v>0</v>
      </c>
      <c r="M285" s="1587">
        <f>M287+M289+M295</f>
        <v>0</v>
      </c>
      <c r="N285" s="1587">
        <f>N287+N289+N295</f>
        <v>0</v>
      </c>
      <c r="O285" s="1586">
        <f>M285+N285</f>
        <v>0</v>
      </c>
      <c r="P285" s="1587">
        <f>P287+P289+P295</f>
        <v>0</v>
      </c>
      <c r="Q285" s="1587">
        <f>Q287+Q289+Q295</f>
        <v>0</v>
      </c>
      <c r="R285" s="1586">
        <f>P285+Q285</f>
        <v>0</v>
      </c>
      <c r="S285" s="1587">
        <f>S287+S289+S295</f>
        <v>0</v>
      </c>
      <c r="T285" s="1587">
        <f>T287+T289+T295</f>
        <v>0</v>
      </c>
      <c r="U285" s="1586">
        <f>S285+T285</f>
        <v>0</v>
      </c>
      <c r="V285" s="2625">
        <f>U285+R285+O285+L285</f>
        <v>0</v>
      </c>
      <c r="W285" s="1587">
        <f>W287+W289+W295</f>
        <v>0</v>
      </c>
      <c r="X285" s="1587">
        <f>X287+X289+X295</f>
        <v>0</v>
      </c>
      <c r="Y285" s="1586">
        <f>W285+X285</f>
        <v>0</v>
      </c>
      <c r="Z285" s="1587">
        <f>Z287+Z289+Z295</f>
        <v>0</v>
      </c>
      <c r="AA285" s="1587">
        <f>AA287+AA289+AA295</f>
        <v>0</v>
      </c>
      <c r="AB285" s="1586">
        <f>Z285+AA285</f>
        <v>0</v>
      </c>
      <c r="AC285" s="1587">
        <f>AC287+AC289+AC295</f>
        <v>0</v>
      </c>
      <c r="AD285" s="1587">
        <f>AD287+AD289+AD295</f>
        <v>0</v>
      </c>
      <c r="AE285" s="1586">
        <f>AC285+AD285</f>
        <v>0</v>
      </c>
      <c r="AF285" s="1587">
        <f>AF287+AF289+AF295</f>
        <v>0</v>
      </c>
      <c r="AG285" s="1587">
        <f>AG287+AG289+AG295</f>
        <v>0</v>
      </c>
      <c r="AH285" s="1586">
        <f>AF285+AG285</f>
        <v>0</v>
      </c>
      <c r="AI285" s="2625">
        <f>AH285+AE285+AB285+Y285</f>
        <v>0</v>
      </c>
      <c r="AJ285" s="1632"/>
      <c r="AZ285" s="1536"/>
      <c r="BA285" s="1536"/>
    </row>
    <row r="286" spans="1:53" ht="15" x14ac:dyDescent="0.25">
      <c r="A286" s="1585"/>
      <c r="B286" s="1586"/>
      <c r="C286" s="1587"/>
      <c r="D286" s="1585"/>
      <c r="E286" s="1540"/>
      <c r="F286" s="1540"/>
      <c r="G286" s="1540"/>
      <c r="H286" s="1601"/>
      <c r="I286" s="1601"/>
      <c r="J286" s="1603"/>
      <c r="K286" s="1603"/>
      <c r="L286" s="1602"/>
      <c r="M286" s="1603"/>
      <c r="N286" s="1603"/>
      <c r="O286" s="1602"/>
      <c r="P286" s="1603"/>
      <c r="Q286" s="1603"/>
      <c r="R286" s="1602"/>
      <c r="S286" s="1603"/>
      <c r="T286" s="1603"/>
      <c r="U286" s="1602"/>
      <c r="V286" s="2626"/>
      <c r="W286" s="1603"/>
      <c r="X286" s="1603"/>
      <c r="Y286" s="1602"/>
      <c r="Z286" s="1603"/>
      <c r="AA286" s="1603"/>
      <c r="AB286" s="1602"/>
      <c r="AC286" s="1603"/>
      <c r="AD286" s="1603"/>
      <c r="AE286" s="1602"/>
      <c r="AF286" s="1603"/>
      <c r="AG286" s="1603"/>
      <c r="AH286" s="1602"/>
      <c r="AI286" s="2626"/>
      <c r="AJ286" s="1632"/>
      <c r="AZ286" s="1536"/>
      <c r="BA286" s="1536"/>
    </row>
    <row r="287" spans="1:53" ht="15" x14ac:dyDescent="0.25">
      <c r="A287" s="1585"/>
      <c r="B287" s="1586"/>
      <c r="C287" s="1587" t="s">
        <v>428</v>
      </c>
      <c r="D287" s="1585"/>
      <c r="E287" s="1540"/>
      <c r="F287" s="1540" t="s">
        <v>719</v>
      </c>
      <c r="G287" s="1540" t="s">
        <v>485</v>
      </c>
      <c r="H287" s="1601"/>
      <c r="I287" s="1601"/>
      <c r="J287" s="1603"/>
      <c r="K287" s="1603"/>
      <c r="L287" s="1602">
        <f>J287+K287</f>
        <v>0</v>
      </c>
      <c r="M287" s="1603"/>
      <c r="N287" s="1603"/>
      <c r="O287" s="1602">
        <f>M287+N287</f>
        <v>0</v>
      </c>
      <c r="P287" s="1603"/>
      <c r="Q287" s="1603"/>
      <c r="R287" s="1602">
        <f>P287+Q287</f>
        <v>0</v>
      </c>
      <c r="S287" s="1603"/>
      <c r="T287" s="1603"/>
      <c r="U287" s="1602">
        <f>S287+T287</f>
        <v>0</v>
      </c>
      <c r="V287" s="2626">
        <f>U287+R287+O287+L287</f>
        <v>0</v>
      </c>
      <c r="W287" s="1603"/>
      <c r="X287" s="1603"/>
      <c r="Y287" s="1602">
        <f>W287+X287</f>
        <v>0</v>
      </c>
      <c r="Z287" s="1603"/>
      <c r="AA287" s="1603"/>
      <c r="AB287" s="1602">
        <f>Z287+AA287</f>
        <v>0</v>
      </c>
      <c r="AC287" s="1603"/>
      <c r="AD287" s="1603"/>
      <c r="AE287" s="1602">
        <f>AC287+AD287</f>
        <v>0</v>
      </c>
      <c r="AF287" s="1603"/>
      <c r="AG287" s="1603"/>
      <c r="AH287" s="1602">
        <f>AF287+AG287</f>
        <v>0</v>
      </c>
      <c r="AI287" s="2626">
        <f>AH287+AE287+AB287+Y287</f>
        <v>0</v>
      </c>
      <c r="AJ287" s="1632"/>
      <c r="AZ287" s="1536"/>
      <c r="BA287" s="1536"/>
    </row>
    <row r="288" spans="1:53" ht="15" x14ac:dyDescent="0.25">
      <c r="A288" s="1585"/>
      <c r="B288" s="1586"/>
      <c r="C288" s="1587"/>
      <c r="D288" s="1585"/>
      <c r="E288" s="1540"/>
      <c r="F288" s="1540"/>
      <c r="G288" s="1540"/>
      <c r="H288" s="1601"/>
      <c r="I288" s="1601"/>
      <c r="J288" s="1603"/>
      <c r="K288" s="1603"/>
      <c r="L288" s="1602"/>
      <c r="M288" s="1603"/>
      <c r="N288" s="1603"/>
      <c r="O288" s="1602"/>
      <c r="P288" s="1603"/>
      <c r="Q288" s="1603"/>
      <c r="R288" s="1602"/>
      <c r="S288" s="1603"/>
      <c r="T288" s="1603"/>
      <c r="U288" s="1602"/>
      <c r="V288" s="2626"/>
      <c r="W288" s="1603"/>
      <c r="X288" s="1603"/>
      <c r="Y288" s="1602"/>
      <c r="Z288" s="1603"/>
      <c r="AA288" s="1603"/>
      <c r="AB288" s="1602"/>
      <c r="AC288" s="1603"/>
      <c r="AD288" s="1603"/>
      <c r="AE288" s="1602"/>
      <c r="AF288" s="1603"/>
      <c r="AG288" s="1603"/>
      <c r="AH288" s="1602"/>
      <c r="AI288" s="2626"/>
      <c r="AJ288" s="1632"/>
      <c r="AZ288" s="1536"/>
      <c r="BA288" s="1536"/>
    </row>
    <row r="289" spans="1:53" ht="15" x14ac:dyDescent="0.25">
      <c r="A289" s="1585"/>
      <c r="B289" s="1586"/>
      <c r="C289" s="1587"/>
      <c r="D289" s="1585"/>
      <c r="E289" s="1540"/>
      <c r="F289" s="1540" t="s">
        <v>720</v>
      </c>
      <c r="G289" s="1540" t="s">
        <v>486</v>
      </c>
      <c r="H289" s="1601"/>
      <c r="I289" s="1601"/>
      <c r="J289" s="1603">
        <f>J290+J291+J292+J293</f>
        <v>0</v>
      </c>
      <c r="K289" s="1603">
        <f>K290+K291+K292+K293</f>
        <v>0</v>
      </c>
      <c r="L289" s="1602">
        <f>J289+K289</f>
        <v>0</v>
      </c>
      <c r="M289" s="1603">
        <f>M290+M291+M292+M293</f>
        <v>0</v>
      </c>
      <c r="N289" s="1603">
        <f>N290+N291+N292+N293</f>
        <v>0</v>
      </c>
      <c r="O289" s="1602">
        <f>M289+N289</f>
        <v>0</v>
      </c>
      <c r="P289" s="1603">
        <f>P290+P291+P292+P293</f>
        <v>0</v>
      </c>
      <c r="Q289" s="1603">
        <f>Q290+Q291+Q292+Q293</f>
        <v>0</v>
      </c>
      <c r="R289" s="1602">
        <f>P289+Q289</f>
        <v>0</v>
      </c>
      <c r="S289" s="1603">
        <f>S290+S291+S292+S293</f>
        <v>0</v>
      </c>
      <c r="T289" s="1603">
        <f>T290+T291+T292+T293</f>
        <v>0</v>
      </c>
      <c r="U289" s="1602">
        <f>S289+T289</f>
        <v>0</v>
      </c>
      <c r="V289" s="2626">
        <f>U289+R289+O289+L289</f>
        <v>0</v>
      </c>
      <c r="W289" s="1603">
        <f>W290+W291+W292+W293</f>
        <v>0</v>
      </c>
      <c r="X289" s="1603">
        <f>X290+X291+X292+X293</f>
        <v>0</v>
      </c>
      <c r="Y289" s="1602">
        <f>W289+X289</f>
        <v>0</v>
      </c>
      <c r="Z289" s="1603">
        <f>Z290+Z291+Z292+Z293</f>
        <v>0</v>
      </c>
      <c r="AA289" s="1603">
        <f>AA290+AA291+AA292+AA293</f>
        <v>0</v>
      </c>
      <c r="AB289" s="1602">
        <f>Z289+AA289</f>
        <v>0</v>
      </c>
      <c r="AC289" s="1603">
        <f>AC290+AC291+AC292+AC293</f>
        <v>0</v>
      </c>
      <c r="AD289" s="1603">
        <f>AD290+AD291+AD292+AD293</f>
        <v>0</v>
      </c>
      <c r="AE289" s="1602">
        <f>AC289+AD289</f>
        <v>0</v>
      </c>
      <c r="AF289" s="1603">
        <f>AF290+AF291+AF292+AF293</f>
        <v>0</v>
      </c>
      <c r="AG289" s="1603">
        <f>AG290+AG291+AG292+AG293</f>
        <v>0</v>
      </c>
      <c r="AH289" s="1602">
        <f>AF289+AG289</f>
        <v>0</v>
      </c>
      <c r="AI289" s="2626">
        <f>AH289+AE289+AB289+Y289</f>
        <v>0</v>
      </c>
      <c r="AJ289" s="1632"/>
      <c r="AZ289" s="1536"/>
      <c r="BA289" s="1536"/>
    </row>
    <row r="290" spans="1:53" ht="15" x14ac:dyDescent="0.25">
      <c r="A290" s="1585"/>
      <c r="B290" s="1586"/>
      <c r="C290" s="1587" t="s">
        <v>428</v>
      </c>
      <c r="D290" s="1585"/>
      <c r="E290" s="1540"/>
      <c r="F290" s="1540"/>
      <c r="G290" s="1601" t="s">
        <v>487</v>
      </c>
      <c r="H290" s="1601"/>
      <c r="I290" s="1601"/>
      <c r="J290" s="1603"/>
      <c r="K290" s="1603"/>
      <c r="L290" s="1602">
        <f>J290+K290</f>
        <v>0</v>
      </c>
      <c r="M290" s="1603"/>
      <c r="N290" s="1603"/>
      <c r="O290" s="1602">
        <f>M290+N290</f>
        <v>0</v>
      </c>
      <c r="P290" s="1603"/>
      <c r="Q290" s="1603"/>
      <c r="R290" s="1602">
        <f>P290+Q290</f>
        <v>0</v>
      </c>
      <c r="S290" s="1603"/>
      <c r="T290" s="1603"/>
      <c r="U290" s="1602">
        <f>S290+T290</f>
        <v>0</v>
      </c>
      <c r="V290" s="2626">
        <f>U290+R290+O290+L290</f>
        <v>0</v>
      </c>
      <c r="W290" s="1603"/>
      <c r="X290" s="1603"/>
      <c r="Y290" s="1602">
        <f>W290+X290</f>
        <v>0</v>
      </c>
      <c r="Z290" s="1603"/>
      <c r="AA290" s="1603"/>
      <c r="AB290" s="1602">
        <f>Z290+AA290</f>
        <v>0</v>
      </c>
      <c r="AC290" s="1603"/>
      <c r="AD290" s="1603"/>
      <c r="AE290" s="1602">
        <f>AC290+AD290</f>
        <v>0</v>
      </c>
      <c r="AF290" s="1603"/>
      <c r="AG290" s="1603"/>
      <c r="AH290" s="1602">
        <f>AF290+AG290</f>
        <v>0</v>
      </c>
      <c r="AI290" s="2626">
        <f>AH290+AE290+AB290+Y290</f>
        <v>0</v>
      </c>
      <c r="AJ290" s="1632"/>
      <c r="AZ290" s="1536"/>
      <c r="BA290" s="1536"/>
    </row>
    <row r="291" spans="1:53" ht="15" x14ac:dyDescent="0.25">
      <c r="A291" s="1585"/>
      <c r="B291" s="1586"/>
      <c r="C291" s="1587" t="s">
        <v>428</v>
      </c>
      <c r="D291" s="1585"/>
      <c r="E291" s="1540"/>
      <c r="F291" s="1540"/>
      <c r="G291" s="1601" t="s">
        <v>488</v>
      </c>
      <c r="H291" s="1601"/>
      <c r="I291" s="1601"/>
      <c r="J291" s="1603"/>
      <c r="K291" s="1603"/>
      <c r="L291" s="1602">
        <f>J291+K291</f>
        <v>0</v>
      </c>
      <c r="M291" s="1603"/>
      <c r="N291" s="1603"/>
      <c r="O291" s="1602">
        <f>M291+N291</f>
        <v>0</v>
      </c>
      <c r="P291" s="1603"/>
      <c r="Q291" s="1603"/>
      <c r="R291" s="1602">
        <f>P291+Q291</f>
        <v>0</v>
      </c>
      <c r="S291" s="1603"/>
      <c r="T291" s="1603"/>
      <c r="U291" s="1602">
        <f>S291+T291</f>
        <v>0</v>
      </c>
      <c r="V291" s="2626">
        <f>U291+R291+O291+L291</f>
        <v>0</v>
      </c>
      <c r="W291" s="1603"/>
      <c r="X291" s="1603"/>
      <c r="Y291" s="1602">
        <f>W291+X291</f>
        <v>0</v>
      </c>
      <c r="Z291" s="1603"/>
      <c r="AA291" s="1603"/>
      <c r="AB291" s="1602">
        <f>Z291+AA291</f>
        <v>0</v>
      </c>
      <c r="AC291" s="1603"/>
      <c r="AD291" s="1603"/>
      <c r="AE291" s="1602">
        <f>AC291+AD291</f>
        <v>0</v>
      </c>
      <c r="AF291" s="1603"/>
      <c r="AG291" s="1603"/>
      <c r="AH291" s="1602">
        <f>AF291+AG291</f>
        <v>0</v>
      </c>
      <c r="AI291" s="2626">
        <f>AH291+AE291+AB291+Y291</f>
        <v>0</v>
      </c>
      <c r="AJ291" s="1632"/>
      <c r="AZ291" s="1536"/>
      <c r="BA291" s="1536"/>
    </row>
    <row r="292" spans="1:53" ht="15" x14ac:dyDescent="0.25">
      <c r="A292" s="1585"/>
      <c r="B292" s="1586"/>
      <c r="C292" s="1587" t="s">
        <v>428</v>
      </c>
      <c r="D292" s="1585"/>
      <c r="E292" s="1540"/>
      <c r="F292" s="1540"/>
      <c r="G292" s="1601" t="s">
        <v>489</v>
      </c>
      <c r="H292" s="1601"/>
      <c r="I292" s="1601"/>
      <c r="J292" s="1603"/>
      <c r="K292" s="1603"/>
      <c r="L292" s="1602">
        <f>J292+K292</f>
        <v>0</v>
      </c>
      <c r="M292" s="1603"/>
      <c r="N292" s="1603"/>
      <c r="O292" s="1602">
        <f>M292+N292</f>
        <v>0</v>
      </c>
      <c r="P292" s="1603"/>
      <c r="Q292" s="1603"/>
      <c r="R292" s="1602">
        <f>P292+Q292</f>
        <v>0</v>
      </c>
      <c r="S292" s="1603"/>
      <c r="T292" s="1603"/>
      <c r="U292" s="1602">
        <f>S292+T292</f>
        <v>0</v>
      </c>
      <c r="V292" s="2626">
        <f>U292+R292+O292+L292</f>
        <v>0</v>
      </c>
      <c r="W292" s="1603"/>
      <c r="X292" s="1603"/>
      <c r="Y292" s="1602">
        <f>W292+X292</f>
        <v>0</v>
      </c>
      <c r="Z292" s="1603"/>
      <c r="AA292" s="1603"/>
      <c r="AB292" s="1602">
        <f>Z292+AA292</f>
        <v>0</v>
      </c>
      <c r="AC292" s="1603"/>
      <c r="AD292" s="1603"/>
      <c r="AE292" s="1602">
        <f>AC292+AD292</f>
        <v>0</v>
      </c>
      <c r="AF292" s="1603"/>
      <c r="AG292" s="1603"/>
      <c r="AH292" s="1602">
        <f>AF292+AG292</f>
        <v>0</v>
      </c>
      <c r="AI292" s="2626">
        <f>AH292+AE292+AB292+Y292</f>
        <v>0</v>
      </c>
      <c r="AJ292" s="1632"/>
      <c r="AZ292" s="1536"/>
      <c r="BA292" s="1536"/>
    </row>
    <row r="293" spans="1:53" ht="15" x14ac:dyDescent="0.25">
      <c r="A293" s="1585"/>
      <c r="B293" s="1586"/>
      <c r="C293" s="1587" t="s">
        <v>428</v>
      </c>
      <c r="D293" s="1585"/>
      <c r="E293" s="1540"/>
      <c r="F293" s="1540"/>
      <c r="G293" s="1601" t="s">
        <v>1274</v>
      </c>
      <c r="H293" s="1601"/>
      <c r="I293" s="1601"/>
      <c r="J293" s="1603"/>
      <c r="K293" s="1603"/>
      <c r="L293" s="1602">
        <f>J293+K293</f>
        <v>0</v>
      </c>
      <c r="M293" s="1603"/>
      <c r="N293" s="1603"/>
      <c r="O293" s="1602">
        <f>M293+N293</f>
        <v>0</v>
      </c>
      <c r="P293" s="1603"/>
      <c r="Q293" s="1603"/>
      <c r="R293" s="1602">
        <f>P293+Q293</f>
        <v>0</v>
      </c>
      <c r="S293" s="1603"/>
      <c r="T293" s="1603"/>
      <c r="U293" s="1602">
        <f>S293+T293</f>
        <v>0</v>
      </c>
      <c r="V293" s="2626">
        <f>U293+R293+O293+L293</f>
        <v>0</v>
      </c>
      <c r="W293" s="1603"/>
      <c r="X293" s="1603"/>
      <c r="Y293" s="1602">
        <f>W293+X293</f>
        <v>0</v>
      </c>
      <c r="Z293" s="1603"/>
      <c r="AA293" s="1603"/>
      <c r="AB293" s="1602">
        <f>Z293+AA293</f>
        <v>0</v>
      </c>
      <c r="AC293" s="1603"/>
      <c r="AD293" s="1603"/>
      <c r="AE293" s="1602">
        <f>AC293+AD293</f>
        <v>0</v>
      </c>
      <c r="AF293" s="1603"/>
      <c r="AG293" s="1603"/>
      <c r="AH293" s="1602">
        <f>AF293+AG293</f>
        <v>0</v>
      </c>
      <c r="AI293" s="2626">
        <f>AH293+AE293+AB293+Y293</f>
        <v>0</v>
      </c>
      <c r="AJ293" s="1632"/>
      <c r="AZ293" s="1536"/>
      <c r="BA293" s="1536"/>
    </row>
    <row r="294" spans="1:53" ht="15" x14ac:dyDescent="0.25">
      <c r="A294" s="1585"/>
      <c r="B294" s="1586"/>
      <c r="C294" s="1587"/>
      <c r="D294" s="1585"/>
      <c r="E294" s="1540"/>
      <c r="F294" s="1540"/>
      <c r="G294" s="1601"/>
      <c r="H294" s="1601"/>
      <c r="I294" s="1601"/>
      <c r="J294" s="1603"/>
      <c r="K294" s="1603"/>
      <c r="L294" s="1602"/>
      <c r="M294" s="1603"/>
      <c r="N294" s="1603"/>
      <c r="O294" s="1602"/>
      <c r="P294" s="1603"/>
      <c r="Q294" s="1603"/>
      <c r="R294" s="1602"/>
      <c r="S294" s="1603"/>
      <c r="T294" s="1603"/>
      <c r="U294" s="1602"/>
      <c r="V294" s="2626"/>
      <c r="W294" s="1603"/>
      <c r="X294" s="1603"/>
      <c r="Y294" s="1602"/>
      <c r="Z294" s="1603"/>
      <c r="AA294" s="1603"/>
      <c r="AB294" s="1602"/>
      <c r="AC294" s="1603"/>
      <c r="AD294" s="1603"/>
      <c r="AE294" s="1602"/>
      <c r="AF294" s="1603"/>
      <c r="AG294" s="1603"/>
      <c r="AH294" s="1602"/>
      <c r="AI294" s="2626"/>
      <c r="AJ294" s="1632"/>
      <c r="AZ294" s="1536"/>
      <c r="BA294" s="1536"/>
    </row>
    <row r="295" spans="1:53" ht="15" x14ac:dyDescent="0.25">
      <c r="A295" s="1585"/>
      <c r="B295" s="1586"/>
      <c r="C295" s="1587" t="s">
        <v>428</v>
      </c>
      <c r="D295" s="1585"/>
      <c r="E295" s="1540"/>
      <c r="F295" s="1540" t="s">
        <v>722</v>
      </c>
      <c r="G295" s="1540" t="s">
        <v>490</v>
      </c>
      <c r="H295" s="1601"/>
      <c r="I295" s="1601"/>
      <c r="J295" s="1603"/>
      <c r="K295" s="1603"/>
      <c r="L295" s="1602">
        <f>J295+K295</f>
        <v>0</v>
      </c>
      <c r="M295" s="1603"/>
      <c r="N295" s="1603"/>
      <c r="O295" s="1602">
        <f>M295+N295</f>
        <v>0</v>
      </c>
      <c r="P295" s="1603"/>
      <c r="Q295" s="1603"/>
      <c r="R295" s="1602">
        <f>P295+Q295</f>
        <v>0</v>
      </c>
      <c r="S295" s="1603"/>
      <c r="T295" s="1603"/>
      <c r="U295" s="1602">
        <f>S295+T295</f>
        <v>0</v>
      </c>
      <c r="V295" s="2626">
        <f>U295+R295+O295+L295</f>
        <v>0</v>
      </c>
      <c r="W295" s="1603"/>
      <c r="X295" s="1603"/>
      <c r="Y295" s="1602">
        <f>W295+X295</f>
        <v>0</v>
      </c>
      <c r="Z295" s="1603"/>
      <c r="AA295" s="1603"/>
      <c r="AB295" s="1602">
        <f>Z295+AA295</f>
        <v>0</v>
      </c>
      <c r="AC295" s="1603"/>
      <c r="AD295" s="1603"/>
      <c r="AE295" s="1602">
        <f>AC295+AD295</f>
        <v>0</v>
      </c>
      <c r="AF295" s="1603"/>
      <c r="AG295" s="1603"/>
      <c r="AH295" s="1602">
        <f>AF295+AG295</f>
        <v>0</v>
      </c>
      <c r="AI295" s="2626">
        <f>AH295+AE295+AB295+Y295</f>
        <v>0</v>
      </c>
      <c r="AJ295" s="1632"/>
      <c r="AZ295" s="1536"/>
      <c r="BA295" s="1536"/>
    </row>
    <row r="296" spans="1:53" ht="15" x14ac:dyDescent="0.25">
      <c r="A296" s="1585"/>
      <c r="B296" s="1586"/>
      <c r="C296" s="1587"/>
      <c r="D296" s="1585"/>
      <c r="E296" s="1540"/>
      <c r="F296" s="1540"/>
      <c r="G296" s="1540"/>
      <c r="H296" s="1601"/>
      <c r="I296" s="1601"/>
      <c r="J296" s="1603"/>
      <c r="K296" s="1603"/>
      <c r="L296" s="1602"/>
      <c r="M296" s="1603"/>
      <c r="N296" s="1603"/>
      <c r="O296" s="1602"/>
      <c r="P296" s="1603"/>
      <c r="Q296" s="1603"/>
      <c r="R296" s="1602"/>
      <c r="S296" s="1603"/>
      <c r="T296" s="1603"/>
      <c r="U296" s="1602"/>
      <c r="V296" s="2626"/>
      <c r="W296" s="1603"/>
      <c r="X296" s="1603"/>
      <c r="Y296" s="1602"/>
      <c r="Z296" s="1603"/>
      <c r="AA296" s="1603"/>
      <c r="AB296" s="1602"/>
      <c r="AC296" s="1603"/>
      <c r="AD296" s="1603"/>
      <c r="AE296" s="1602"/>
      <c r="AF296" s="1603"/>
      <c r="AG296" s="1603"/>
      <c r="AH296" s="1602"/>
      <c r="AI296" s="2626"/>
      <c r="AJ296" s="1632"/>
      <c r="AZ296" s="1536"/>
      <c r="BA296" s="1536"/>
    </row>
    <row r="297" spans="1:53" ht="15" x14ac:dyDescent="0.25">
      <c r="A297" s="1585"/>
      <c r="B297" s="1586"/>
      <c r="C297" s="1587"/>
      <c r="D297" s="1585"/>
      <c r="E297" s="1540" t="s">
        <v>602</v>
      </c>
      <c r="F297" s="1540" t="s">
        <v>491</v>
      </c>
      <c r="G297" s="1540"/>
      <c r="H297" s="1540"/>
      <c r="I297" s="1540"/>
      <c r="J297" s="1587">
        <f>J299+J300+J301+J302+J308+J312+J313+J315+J314</f>
        <v>0</v>
      </c>
      <c r="K297" s="1587">
        <f t="shared" ref="K297:AI297" si="96">K299+K300+K301+K302+K308+K312+K313+K315+K314</f>
        <v>0</v>
      </c>
      <c r="L297" s="1587">
        <f t="shared" si="96"/>
        <v>0</v>
      </c>
      <c r="M297" s="1587">
        <f t="shared" si="96"/>
        <v>0</v>
      </c>
      <c r="N297" s="1587">
        <f t="shared" si="96"/>
        <v>0</v>
      </c>
      <c r="O297" s="1587">
        <f t="shared" si="96"/>
        <v>0</v>
      </c>
      <c r="P297" s="1587">
        <f t="shared" si="96"/>
        <v>0</v>
      </c>
      <c r="Q297" s="1587">
        <f t="shared" si="96"/>
        <v>0</v>
      </c>
      <c r="R297" s="1587">
        <f t="shared" si="96"/>
        <v>0</v>
      </c>
      <c r="S297" s="1587">
        <f t="shared" si="96"/>
        <v>0</v>
      </c>
      <c r="T297" s="1587">
        <f t="shared" si="96"/>
        <v>0</v>
      </c>
      <c r="U297" s="1587">
        <f t="shared" si="96"/>
        <v>0</v>
      </c>
      <c r="V297" s="2624">
        <f t="shared" si="96"/>
        <v>0</v>
      </c>
      <c r="W297" s="1587">
        <f t="shared" si="96"/>
        <v>0</v>
      </c>
      <c r="X297" s="1587">
        <f t="shared" si="96"/>
        <v>0</v>
      </c>
      <c r="Y297" s="1587">
        <f t="shared" si="96"/>
        <v>0</v>
      </c>
      <c r="Z297" s="1587">
        <f t="shared" si="96"/>
        <v>0</v>
      </c>
      <c r="AA297" s="1587">
        <f t="shared" si="96"/>
        <v>0</v>
      </c>
      <c r="AB297" s="1587">
        <f t="shared" si="96"/>
        <v>0</v>
      </c>
      <c r="AC297" s="1587">
        <f t="shared" si="96"/>
        <v>0</v>
      </c>
      <c r="AD297" s="1587">
        <f t="shared" si="96"/>
        <v>0</v>
      </c>
      <c r="AE297" s="1587">
        <f t="shared" si="96"/>
        <v>0</v>
      </c>
      <c r="AF297" s="1587">
        <f t="shared" si="96"/>
        <v>0</v>
      </c>
      <c r="AG297" s="1587">
        <f t="shared" si="96"/>
        <v>0</v>
      </c>
      <c r="AH297" s="1587">
        <f t="shared" si="96"/>
        <v>0</v>
      </c>
      <c r="AI297" s="2624">
        <f t="shared" si="96"/>
        <v>0</v>
      </c>
      <c r="AJ297" s="1632"/>
      <c r="AZ297" s="1536"/>
      <c r="BA297" s="1536"/>
    </row>
    <row r="298" spans="1:53" ht="15" x14ac:dyDescent="0.25">
      <c r="A298" s="1585"/>
      <c r="B298" s="1586"/>
      <c r="C298" s="1587"/>
      <c r="D298" s="1585"/>
      <c r="E298" s="1540"/>
      <c r="F298" s="1540"/>
      <c r="G298" s="1540"/>
      <c r="H298" s="1540"/>
      <c r="I298" s="1540"/>
      <c r="J298" s="1587"/>
      <c r="K298" s="1587"/>
      <c r="L298" s="1586"/>
      <c r="M298" s="1587"/>
      <c r="N298" s="1587"/>
      <c r="O298" s="1586"/>
      <c r="P298" s="1587"/>
      <c r="Q298" s="1587"/>
      <c r="R298" s="1586"/>
      <c r="S298" s="1587"/>
      <c r="T298" s="1587"/>
      <c r="U298" s="1586"/>
      <c r="V298" s="2625"/>
      <c r="W298" s="1587"/>
      <c r="X298" s="1587"/>
      <c r="Y298" s="1586"/>
      <c r="Z298" s="1587"/>
      <c r="AA298" s="1587"/>
      <c r="AB298" s="1586"/>
      <c r="AC298" s="1587"/>
      <c r="AD298" s="1587"/>
      <c r="AE298" s="1586"/>
      <c r="AF298" s="1587"/>
      <c r="AG298" s="1587"/>
      <c r="AH298" s="1586"/>
      <c r="AI298" s="2625"/>
      <c r="AJ298" s="1632"/>
      <c r="AZ298" s="1536"/>
      <c r="BA298" s="1536"/>
    </row>
    <row r="299" spans="1:53" ht="15" x14ac:dyDescent="0.25">
      <c r="A299" s="1585"/>
      <c r="B299" s="1586"/>
      <c r="C299" s="1587" t="s">
        <v>428</v>
      </c>
      <c r="D299" s="1585"/>
      <c r="E299" s="1540"/>
      <c r="F299" s="1540" t="s">
        <v>737</v>
      </c>
      <c r="G299" s="1540" t="s">
        <v>492</v>
      </c>
      <c r="H299" s="1596"/>
      <c r="I299" s="1601"/>
      <c r="J299" s="1603"/>
      <c r="K299" s="1603"/>
      <c r="L299" s="1602">
        <f t="shared" ref="L299:L313" si="97">J299+K299</f>
        <v>0</v>
      </c>
      <c r="M299" s="1603"/>
      <c r="N299" s="1603"/>
      <c r="O299" s="1602">
        <f t="shared" ref="O299:O314" si="98">M299+N299</f>
        <v>0</v>
      </c>
      <c r="P299" s="1603"/>
      <c r="Q299" s="1603"/>
      <c r="R299" s="1602">
        <f t="shared" ref="R299:R314" si="99">P299+Q299</f>
        <v>0</v>
      </c>
      <c r="S299" s="1603"/>
      <c r="T299" s="1603"/>
      <c r="U299" s="1602">
        <f t="shared" ref="U299:U314" si="100">S299+T299</f>
        <v>0</v>
      </c>
      <c r="V299" s="2626">
        <f t="shared" ref="V299:V314" si="101">U299+R299+O299+L299</f>
        <v>0</v>
      </c>
      <c r="W299" s="1603"/>
      <c r="X299" s="1603"/>
      <c r="Y299" s="1602">
        <f t="shared" ref="Y299:Y314" si="102">W299+X299</f>
        <v>0</v>
      </c>
      <c r="Z299" s="1603"/>
      <c r="AA299" s="1603"/>
      <c r="AB299" s="1602">
        <f t="shared" ref="AB299:AB314" si="103">Z299+AA299</f>
        <v>0</v>
      </c>
      <c r="AC299" s="1603"/>
      <c r="AD299" s="1603"/>
      <c r="AE299" s="1602">
        <f t="shared" ref="AE299:AE314" si="104">AC299+AD299</f>
        <v>0</v>
      </c>
      <c r="AF299" s="1603"/>
      <c r="AG299" s="1603"/>
      <c r="AH299" s="1602">
        <f t="shared" ref="AH299:AH314" si="105">AF299+AG299</f>
        <v>0</v>
      </c>
      <c r="AI299" s="2626">
        <f t="shared" ref="AI299:AI314" si="106">AH299+AE299+AB299+Y299</f>
        <v>0</v>
      </c>
      <c r="AJ299" s="1632"/>
      <c r="AZ299" s="1536"/>
      <c r="BA299" s="1536"/>
    </row>
    <row r="300" spans="1:53" ht="15" x14ac:dyDescent="0.25">
      <c r="A300" s="1585"/>
      <c r="B300" s="1586"/>
      <c r="C300" s="1587" t="s">
        <v>428</v>
      </c>
      <c r="D300" s="1585"/>
      <c r="E300" s="1540"/>
      <c r="F300" s="1540" t="s">
        <v>738</v>
      </c>
      <c r="G300" s="1540" t="s">
        <v>454</v>
      </c>
      <c r="H300" s="1540"/>
      <c r="I300" s="1601"/>
      <c r="J300" s="1603"/>
      <c r="K300" s="1603"/>
      <c r="L300" s="1602">
        <f t="shared" si="97"/>
        <v>0</v>
      </c>
      <c r="M300" s="1603"/>
      <c r="N300" s="1603"/>
      <c r="O300" s="1602">
        <f t="shared" si="98"/>
        <v>0</v>
      </c>
      <c r="P300" s="1603"/>
      <c r="Q300" s="1603"/>
      <c r="R300" s="1602">
        <f t="shared" si="99"/>
        <v>0</v>
      </c>
      <c r="S300" s="1603"/>
      <c r="T300" s="1603"/>
      <c r="U300" s="1602">
        <f t="shared" si="100"/>
        <v>0</v>
      </c>
      <c r="V300" s="2626">
        <f t="shared" si="101"/>
        <v>0</v>
      </c>
      <c r="W300" s="1603"/>
      <c r="X300" s="1603"/>
      <c r="Y300" s="1602">
        <f t="shared" si="102"/>
        <v>0</v>
      </c>
      <c r="Z300" s="1603"/>
      <c r="AA300" s="1603"/>
      <c r="AB300" s="1602">
        <f t="shared" si="103"/>
        <v>0</v>
      </c>
      <c r="AC300" s="1603"/>
      <c r="AD300" s="1603"/>
      <c r="AE300" s="1602">
        <f t="shared" si="104"/>
        <v>0</v>
      </c>
      <c r="AF300" s="1603"/>
      <c r="AG300" s="1603"/>
      <c r="AH300" s="1602">
        <f t="shared" si="105"/>
        <v>0</v>
      </c>
      <c r="AI300" s="2626">
        <f t="shared" si="106"/>
        <v>0</v>
      </c>
      <c r="AJ300" s="1632"/>
      <c r="AZ300" s="1536"/>
      <c r="BA300" s="1536"/>
    </row>
    <row r="301" spans="1:53" ht="15" x14ac:dyDescent="0.25">
      <c r="A301" s="1585"/>
      <c r="B301" s="1586"/>
      <c r="C301" s="1587" t="s">
        <v>428</v>
      </c>
      <c r="D301" s="1585"/>
      <c r="E301" s="1540"/>
      <c r="F301" s="1540" t="s">
        <v>739</v>
      </c>
      <c r="G301" s="1540" t="s">
        <v>455</v>
      </c>
      <c r="H301" s="1540"/>
      <c r="I301" s="1601"/>
      <c r="J301" s="1603"/>
      <c r="K301" s="1603"/>
      <c r="L301" s="1602">
        <f t="shared" si="97"/>
        <v>0</v>
      </c>
      <c r="M301" s="1603"/>
      <c r="N301" s="1603"/>
      <c r="O301" s="1602">
        <f t="shared" si="98"/>
        <v>0</v>
      </c>
      <c r="P301" s="1603"/>
      <c r="Q301" s="1603"/>
      <c r="R301" s="1602">
        <f t="shared" si="99"/>
        <v>0</v>
      </c>
      <c r="S301" s="1603"/>
      <c r="T301" s="1603"/>
      <c r="U301" s="1602">
        <f t="shared" si="100"/>
        <v>0</v>
      </c>
      <c r="V301" s="2626">
        <f t="shared" si="101"/>
        <v>0</v>
      </c>
      <c r="W301" s="1603"/>
      <c r="X301" s="1603"/>
      <c r="Y301" s="1602">
        <f t="shared" si="102"/>
        <v>0</v>
      </c>
      <c r="Z301" s="1603"/>
      <c r="AA301" s="1603"/>
      <c r="AB301" s="1602">
        <f t="shared" si="103"/>
        <v>0</v>
      </c>
      <c r="AC301" s="1603"/>
      <c r="AD301" s="1603"/>
      <c r="AE301" s="1602">
        <f t="shared" si="104"/>
        <v>0</v>
      </c>
      <c r="AF301" s="1603"/>
      <c r="AG301" s="1603"/>
      <c r="AH301" s="1602">
        <f t="shared" si="105"/>
        <v>0</v>
      </c>
      <c r="AI301" s="2626">
        <f t="shared" si="106"/>
        <v>0</v>
      </c>
      <c r="AJ301" s="1632"/>
      <c r="AZ301" s="1536"/>
      <c r="BA301" s="1536"/>
    </row>
    <row r="302" spans="1:53" ht="15" x14ac:dyDescent="0.25">
      <c r="A302" s="1585"/>
      <c r="B302" s="1586"/>
      <c r="C302" s="1587" t="s">
        <v>428</v>
      </c>
      <c r="D302" s="1585"/>
      <c r="E302" s="1540"/>
      <c r="F302" s="1540" t="s">
        <v>740</v>
      </c>
      <c r="G302" s="1540" t="s">
        <v>456</v>
      </c>
      <c r="H302" s="1540"/>
      <c r="I302" s="1601"/>
      <c r="J302" s="1603">
        <f>J303+J304+J305+J306+J307</f>
        <v>0</v>
      </c>
      <c r="K302" s="1603">
        <f>K303+K304+K305+K306+K307</f>
        <v>0</v>
      </c>
      <c r="L302" s="1602">
        <f t="shared" si="97"/>
        <v>0</v>
      </c>
      <c r="M302" s="1603">
        <f>M303+M304+M305+M306+M307</f>
        <v>0</v>
      </c>
      <c r="N302" s="1603">
        <f>N303+N304+N305+N306+N307</f>
        <v>0</v>
      </c>
      <c r="O302" s="1602">
        <f t="shared" si="98"/>
        <v>0</v>
      </c>
      <c r="P302" s="1603">
        <f>P303+P304+P305+P306+P307</f>
        <v>0</v>
      </c>
      <c r="Q302" s="1603">
        <f>Q303+Q304+Q305+Q306+Q307</f>
        <v>0</v>
      </c>
      <c r="R302" s="1602">
        <f t="shared" si="99"/>
        <v>0</v>
      </c>
      <c r="S302" s="1603">
        <f>S303+S304+S305+S306+S307</f>
        <v>0</v>
      </c>
      <c r="T302" s="1603">
        <f>T303+T304+T305+T306+T307</f>
        <v>0</v>
      </c>
      <c r="U302" s="1602">
        <f t="shared" si="100"/>
        <v>0</v>
      </c>
      <c r="V302" s="2626">
        <f t="shared" si="101"/>
        <v>0</v>
      </c>
      <c r="W302" s="1603">
        <f>W303+W304+W305+W306+W307</f>
        <v>0</v>
      </c>
      <c r="X302" s="1603">
        <f>X303+X304+X305+X306+X307</f>
        <v>0</v>
      </c>
      <c r="Y302" s="1602">
        <f t="shared" si="102"/>
        <v>0</v>
      </c>
      <c r="Z302" s="1603">
        <f>Z303+Z304+Z305+Z306+Z307</f>
        <v>0</v>
      </c>
      <c r="AA302" s="1603">
        <f>AA303+AA304+AA305+AA306+AA307</f>
        <v>0</v>
      </c>
      <c r="AB302" s="1602">
        <f t="shared" si="103"/>
        <v>0</v>
      </c>
      <c r="AC302" s="1603">
        <f>AC303+AC304+AC305+AC306+AC307</f>
        <v>0</v>
      </c>
      <c r="AD302" s="1603">
        <f>AD303+AD304+AD305+AD306+AD307</f>
        <v>0</v>
      </c>
      <c r="AE302" s="1602">
        <f t="shared" si="104"/>
        <v>0</v>
      </c>
      <c r="AF302" s="1603">
        <f>AF303+AF304+AF305+AF306+AF307</f>
        <v>0</v>
      </c>
      <c r="AG302" s="1603">
        <f>AG303+AG304+AG305+AG306+AG307</f>
        <v>0</v>
      </c>
      <c r="AH302" s="1602">
        <f t="shared" si="105"/>
        <v>0</v>
      </c>
      <c r="AI302" s="2626">
        <f t="shared" si="106"/>
        <v>0</v>
      </c>
      <c r="AJ302" s="1632"/>
      <c r="AZ302" s="1536"/>
      <c r="BA302" s="1536"/>
    </row>
    <row r="303" spans="1:53" ht="15" x14ac:dyDescent="0.25">
      <c r="A303" s="1585"/>
      <c r="B303" s="1586"/>
      <c r="C303" s="1587" t="s">
        <v>428</v>
      </c>
      <c r="D303" s="1585"/>
      <c r="E303" s="1540"/>
      <c r="F303" s="1540"/>
      <c r="G303" s="1600" t="s">
        <v>457</v>
      </c>
      <c r="H303" s="1540"/>
      <c r="I303" s="1601"/>
      <c r="J303" s="1603"/>
      <c r="K303" s="1603"/>
      <c r="L303" s="1602">
        <f t="shared" si="97"/>
        <v>0</v>
      </c>
      <c r="M303" s="1603"/>
      <c r="N303" s="1603"/>
      <c r="O303" s="1602">
        <f t="shared" si="98"/>
        <v>0</v>
      </c>
      <c r="P303" s="1603"/>
      <c r="Q303" s="1603"/>
      <c r="R303" s="1602">
        <f t="shared" si="99"/>
        <v>0</v>
      </c>
      <c r="S303" s="1603"/>
      <c r="T303" s="1603"/>
      <c r="U303" s="1602">
        <f t="shared" si="100"/>
        <v>0</v>
      </c>
      <c r="V303" s="2626">
        <f t="shared" si="101"/>
        <v>0</v>
      </c>
      <c r="W303" s="1603"/>
      <c r="X303" s="1603"/>
      <c r="Y303" s="1602">
        <f t="shared" si="102"/>
        <v>0</v>
      </c>
      <c r="Z303" s="1603"/>
      <c r="AA303" s="1603"/>
      <c r="AB303" s="1602">
        <f t="shared" si="103"/>
        <v>0</v>
      </c>
      <c r="AC303" s="1603"/>
      <c r="AD303" s="1603"/>
      <c r="AE303" s="1602">
        <f t="shared" si="104"/>
        <v>0</v>
      </c>
      <c r="AF303" s="1603"/>
      <c r="AG303" s="1603"/>
      <c r="AH303" s="1602">
        <f t="shared" si="105"/>
        <v>0</v>
      </c>
      <c r="AI303" s="2626">
        <f t="shared" si="106"/>
        <v>0</v>
      </c>
      <c r="AJ303" s="1632"/>
      <c r="AZ303" s="1536"/>
      <c r="BA303" s="1536"/>
    </row>
    <row r="304" spans="1:53" ht="15" x14ac:dyDescent="0.25">
      <c r="A304" s="1585"/>
      <c r="B304" s="1586"/>
      <c r="C304" s="1587" t="s">
        <v>428</v>
      </c>
      <c r="D304" s="1585"/>
      <c r="E304" s="1540"/>
      <c r="F304" s="1540"/>
      <c r="G304" s="1600" t="s">
        <v>458</v>
      </c>
      <c r="H304" s="1540"/>
      <c r="I304" s="1601"/>
      <c r="J304" s="1603"/>
      <c r="K304" s="1603"/>
      <c r="L304" s="1602">
        <f t="shared" si="97"/>
        <v>0</v>
      </c>
      <c r="M304" s="1603"/>
      <c r="N304" s="1603"/>
      <c r="O304" s="1602">
        <f t="shared" si="98"/>
        <v>0</v>
      </c>
      <c r="P304" s="1603"/>
      <c r="Q304" s="1603"/>
      <c r="R304" s="1602">
        <f t="shared" si="99"/>
        <v>0</v>
      </c>
      <c r="S304" s="1603"/>
      <c r="T304" s="1603"/>
      <c r="U304" s="1602">
        <f t="shared" si="100"/>
        <v>0</v>
      </c>
      <c r="V304" s="2626">
        <f t="shared" si="101"/>
        <v>0</v>
      </c>
      <c r="W304" s="1603"/>
      <c r="X304" s="1603"/>
      <c r="Y304" s="1602">
        <f t="shared" si="102"/>
        <v>0</v>
      </c>
      <c r="Z304" s="1603"/>
      <c r="AA304" s="1603"/>
      <c r="AB304" s="1602">
        <f t="shared" si="103"/>
        <v>0</v>
      </c>
      <c r="AC304" s="1603"/>
      <c r="AD304" s="1603"/>
      <c r="AE304" s="1602">
        <f t="shared" si="104"/>
        <v>0</v>
      </c>
      <c r="AF304" s="1603"/>
      <c r="AG304" s="1603"/>
      <c r="AH304" s="1602">
        <f t="shared" si="105"/>
        <v>0</v>
      </c>
      <c r="AI304" s="2626">
        <f t="shared" si="106"/>
        <v>0</v>
      </c>
      <c r="AJ304" s="1632"/>
      <c r="AZ304" s="1536"/>
      <c r="BA304" s="1536"/>
    </row>
    <row r="305" spans="1:53" ht="15" x14ac:dyDescent="0.25">
      <c r="A305" s="1585"/>
      <c r="B305" s="1586"/>
      <c r="C305" s="1587" t="s">
        <v>428</v>
      </c>
      <c r="D305" s="1585"/>
      <c r="E305" s="1540"/>
      <c r="F305" s="1540"/>
      <c r="G305" s="1600" t="s">
        <v>459</v>
      </c>
      <c r="H305" s="1540"/>
      <c r="I305" s="1601"/>
      <c r="J305" s="1603"/>
      <c r="K305" s="1603"/>
      <c r="L305" s="1602">
        <f t="shared" si="97"/>
        <v>0</v>
      </c>
      <c r="M305" s="1603"/>
      <c r="N305" s="1603"/>
      <c r="O305" s="1602">
        <f t="shared" si="98"/>
        <v>0</v>
      </c>
      <c r="P305" s="1603"/>
      <c r="Q305" s="1603"/>
      <c r="R305" s="1602">
        <f t="shared" si="99"/>
        <v>0</v>
      </c>
      <c r="S305" s="1603"/>
      <c r="T305" s="1603"/>
      <c r="U305" s="1602">
        <f t="shared" si="100"/>
        <v>0</v>
      </c>
      <c r="V305" s="2626">
        <f t="shared" si="101"/>
        <v>0</v>
      </c>
      <c r="W305" s="1603"/>
      <c r="X305" s="1603"/>
      <c r="Y305" s="1602">
        <f t="shared" si="102"/>
        <v>0</v>
      </c>
      <c r="Z305" s="1603"/>
      <c r="AA305" s="1603"/>
      <c r="AB305" s="1602">
        <f t="shared" si="103"/>
        <v>0</v>
      </c>
      <c r="AC305" s="1603"/>
      <c r="AD305" s="1603"/>
      <c r="AE305" s="1602">
        <f t="shared" si="104"/>
        <v>0</v>
      </c>
      <c r="AF305" s="1603"/>
      <c r="AG305" s="1603"/>
      <c r="AH305" s="1602">
        <f t="shared" si="105"/>
        <v>0</v>
      </c>
      <c r="AI305" s="2626">
        <f t="shared" si="106"/>
        <v>0</v>
      </c>
      <c r="AJ305" s="1632"/>
      <c r="AZ305" s="1536"/>
      <c r="BA305" s="1536"/>
    </row>
    <row r="306" spans="1:53" ht="15" x14ac:dyDescent="0.25">
      <c r="A306" s="1585"/>
      <c r="B306" s="1586"/>
      <c r="C306" s="1587" t="s">
        <v>428</v>
      </c>
      <c r="D306" s="1585"/>
      <c r="E306" s="1540"/>
      <c r="F306" s="1540"/>
      <c r="G306" s="1600" t="s">
        <v>1272</v>
      </c>
      <c r="H306" s="1540"/>
      <c r="I306" s="1601"/>
      <c r="J306" s="1603"/>
      <c r="K306" s="1603"/>
      <c r="L306" s="1602">
        <f t="shared" si="97"/>
        <v>0</v>
      </c>
      <c r="M306" s="1603"/>
      <c r="N306" s="1603"/>
      <c r="O306" s="1602">
        <f t="shared" si="98"/>
        <v>0</v>
      </c>
      <c r="P306" s="1603"/>
      <c r="Q306" s="1603"/>
      <c r="R306" s="1602">
        <f t="shared" si="99"/>
        <v>0</v>
      </c>
      <c r="S306" s="1603"/>
      <c r="T306" s="1603"/>
      <c r="U306" s="1602">
        <f t="shared" si="100"/>
        <v>0</v>
      </c>
      <c r="V306" s="2626">
        <f t="shared" si="101"/>
        <v>0</v>
      </c>
      <c r="W306" s="1603"/>
      <c r="X306" s="1603"/>
      <c r="Y306" s="1602">
        <f t="shared" si="102"/>
        <v>0</v>
      </c>
      <c r="Z306" s="1603"/>
      <c r="AA306" s="1603"/>
      <c r="AB306" s="1602">
        <f t="shared" si="103"/>
        <v>0</v>
      </c>
      <c r="AC306" s="1603"/>
      <c r="AD306" s="1603"/>
      <c r="AE306" s="1602">
        <f t="shared" si="104"/>
        <v>0</v>
      </c>
      <c r="AF306" s="1603"/>
      <c r="AG306" s="1603"/>
      <c r="AH306" s="1602">
        <f t="shared" si="105"/>
        <v>0</v>
      </c>
      <c r="AI306" s="2626">
        <f t="shared" si="106"/>
        <v>0</v>
      </c>
      <c r="AJ306" s="1632"/>
      <c r="AZ306" s="1536"/>
      <c r="BA306" s="1536"/>
    </row>
    <row r="307" spans="1:53" ht="15" x14ac:dyDescent="0.25">
      <c r="A307" s="1585"/>
      <c r="B307" s="1586"/>
      <c r="C307" s="1587" t="s">
        <v>428</v>
      </c>
      <c r="D307" s="1585"/>
      <c r="E307" s="1540"/>
      <c r="F307" s="1540"/>
      <c r="G307" s="1540" t="s">
        <v>460</v>
      </c>
      <c r="H307" s="1540"/>
      <c r="I307" s="1601"/>
      <c r="J307" s="1603"/>
      <c r="K307" s="1603"/>
      <c r="L307" s="1602">
        <f t="shared" si="97"/>
        <v>0</v>
      </c>
      <c r="M307" s="1603"/>
      <c r="N307" s="1603"/>
      <c r="O307" s="1602">
        <f t="shared" si="98"/>
        <v>0</v>
      </c>
      <c r="P307" s="1603"/>
      <c r="Q307" s="1603"/>
      <c r="R307" s="1602">
        <f t="shared" si="99"/>
        <v>0</v>
      </c>
      <c r="S307" s="1603"/>
      <c r="T307" s="1603"/>
      <c r="U307" s="1602">
        <f t="shared" si="100"/>
        <v>0</v>
      </c>
      <c r="V307" s="2626">
        <f t="shared" si="101"/>
        <v>0</v>
      </c>
      <c r="W307" s="1603"/>
      <c r="X307" s="1603"/>
      <c r="Y307" s="1602">
        <f t="shared" si="102"/>
        <v>0</v>
      </c>
      <c r="Z307" s="1603"/>
      <c r="AA307" s="1603"/>
      <c r="AB307" s="1602">
        <f t="shared" si="103"/>
        <v>0</v>
      </c>
      <c r="AC307" s="1603"/>
      <c r="AD307" s="1603"/>
      <c r="AE307" s="1602">
        <f t="shared" si="104"/>
        <v>0</v>
      </c>
      <c r="AF307" s="1603"/>
      <c r="AG307" s="1603"/>
      <c r="AH307" s="1602">
        <f t="shared" si="105"/>
        <v>0</v>
      </c>
      <c r="AI307" s="2626">
        <f t="shared" si="106"/>
        <v>0</v>
      </c>
      <c r="AJ307" s="1632"/>
      <c r="AZ307" s="1536"/>
      <c r="BA307" s="1536"/>
    </row>
    <row r="308" spans="1:53" ht="15" x14ac:dyDescent="0.25">
      <c r="A308" s="1585"/>
      <c r="B308" s="1586"/>
      <c r="C308" s="1587" t="s">
        <v>428</v>
      </c>
      <c r="D308" s="1585"/>
      <c r="E308" s="1540"/>
      <c r="F308" s="1540"/>
      <c r="G308" s="1540" t="s">
        <v>461</v>
      </c>
      <c r="H308" s="1540"/>
      <c r="I308" s="1601"/>
      <c r="J308" s="1603">
        <f>J309+J310+J311</f>
        <v>0</v>
      </c>
      <c r="K308" s="1603">
        <f>K309+K310+K311</f>
        <v>0</v>
      </c>
      <c r="L308" s="1602">
        <f t="shared" si="97"/>
        <v>0</v>
      </c>
      <c r="M308" s="1603">
        <f>M309+M310+M311</f>
        <v>0</v>
      </c>
      <c r="N308" s="1603">
        <f>N309+N310+N311</f>
        <v>0</v>
      </c>
      <c r="O308" s="1602">
        <f t="shared" si="98"/>
        <v>0</v>
      </c>
      <c r="P308" s="1603">
        <f>P309+P310+P311</f>
        <v>0</v>
      </c>
      <c r="Q308" s="1603">
        <f>Q309+Q310+Q311</f>
        <v>0</v>
      </c>
      <c r="R308" s="1602">
        <f t="shared" si="99"/>
        <v>0</v>
      </c>
      <c r="S308" s="1603">
        <f>S309+S310+S311</f>
        <v>0</v>
      </c>
      <c r="T308" s="1603">
        <f>T309+T310+T311</f>
        <v>0</v>
      </c>
      <c r="U308" s="1602">
        <f t="shared" si="100"/>
        <v>0</v>
      </c>
      <c r="V308" s="2626">
        <f t="shared" si="101"/>
        <v>0</v>
      </c>
      <c r="W308" s="1603">
        <f>W309+W310+W311</f>
        <v>0</v>
      </c>
      <c r="X308" s="1603">
        <f>X309+X310+X311</f>
        <v>0</v>
      </c>
      <c r="Y308" s="1602">
        <f t="shared" si="102"/>
        <v>0</v>
      </c>
      <c r="Z308" s="1603">
        <f>Z309+Z310+Z311</f>
        <v>0</v>
      </c>
      <c r="AA308" s="1603">
        <f>AA309+AA310+AA311</f>
        <v>0</v>
      </c>
      <c r="AB308" s="1602">
        <f t="shared" si="103"/>
        <v>0</v>
      </c>
      <c r="AC308" s="1603">
        <f>AC309+AC310+AC311</f>
        <v>0</v>
      </c>
      <c r="AD308" s="1603">
        <f>AD309+AD310+AD311</f>
        <v>0</v>
      </c>
      <c r="AE308" s="1602">
        <f t="shared" si="104"/>
        <v>0</v>
      </c>
      <c r="AF308" s="1603">
        <f>AF309+AF310+AF311</f>
        <v>0</v>
      </c>
      <c r="AG308" s="1603">
        <f>AG309+AG310+AG311</f>
        <v>0</v>
      </c>
      <c r="AH308" s="1602">
        <f t="shared" si="105"/>
        <v>0</v>
      </c>
      <c r="AI308" s="2626">
        <f t="shared" si="106"/>
        <v>0</v>
      </c>
      <c r="AJ308" s="1632"/>
      <c r="AZ308" s="1536"/>
      <c r="BA308" s="1536"/>
    </row>
    <row r="309" spans="1:53" ht="15" x14ac:dyDescent="0.25">
      <c r="A309" s="1585"/>
      <c r="B309" s="1586"/>
      <c r="C309" s="1587" t="s">
        <v>428</v>
      </c>
      <c r="D309" s="1585"/>
      <c r="E309" s="1540"/>
      <c r="F309" s="1540"/>
      <c r="G309" s="1600" t="s">
        <v>462</v>
      </c>
      <c r="H309" s="1540"/>
      <c r="I309" s="1601"/>
      <c r="J309" s="1603"/>
      <c r="K309" s="1603"/>
      <c r="L309" s="1602">
        <f t="shared" si="97"/>
        <v>0</v>
      </c>
      <c r="M309" s="1603"/>
      <c r="N309" s="1603"/>
      <c r="O309" s="1602">
        <f t="shared" si="98"/>
        <v>0</v>
      </c>
      <c r="P309" s="1603"/>
      <c r="Q309" s="1603"/>
      <c r="R309" s="1602">
        <f t="shared" si="99"/>
        <v>0</v>
      </c>
      <c r="S309" s="1603"/>
      <c r="T309" s="1603"/>
      <c r="U309" s="1602">
        <f t="shared" si="100"/>
        <v>0</v>
      </c>
      <c r="V309" s="2626">
        <f t="shared" si="101"/>
        <v>0</v>
      </c>
      <c r="W309" s="1603"/>
      <c r="X309" s="1603"/>
      <c r="Y309" s="1602">
        <f t="shared" si="102"/>
        <v>0</v>
      </c>
      <c r="Z309" s="1603"/>
      <c r="AA309" s="1603"/>
      <c r="AB309" s="1602">
        <f t="shared" si="103"/>
        <v>0</v>
      </c>
      <c r="AC309" s="1603"/>
      <c r="AD309" s="1603"/>
      <c r="AE309" s="1602">
        <f t="shared" si="104"/>
        <v>0</v>
      </c>
      <c r="AF309" s="1603"/>
      <c r="AG309" s="1603"/>
      <c r="AH309" s="1602">
        <f t="shared" si="105"/>
        <v>0</v>
      </c>
      <c r="AI309" s="2626">
        <f t="shared" si="106"/>
        <v>0</v>
      </c>
      <c r="AJ309" s="1632"/>
      <c r="AZ309" s="1536"/>
      <c r="BA309" s="1536"/>
    </row>
    <row r="310" spans="1:53" ht="15" x14ac:dyDescent="0.25">
      <c r="A310" s="1585"/>
      <c r="B310" s="1586"/>
      <c r="C310" s="1587" t="s">
        <v>428</v>
      </c>
      <c r="D310" s="1585"/>
      <c r="E310" s="1540"/>
      <c r="F310" s="1540"/>
      <c r="G310" s="1600" t="s">
        <v>459</v>
      </c>
      <c r="H310" s="1540"/>
      <c r="I310" s="1601"/>
      <c r="J310" s="1603"/>
      <c r="K310" s="1603"/>
      <c r="L310" s="1602">
        <f t="shared" si="97"/>
        <v>0</v>
      </c>
      <c r="M310" s="1603"/>
      <c r="N310" s="1603"/>
      <c r="O310" s="1602">
        <f t="shared" si="98"/>
        <v>0</v>
      </c>
      <c r="P310" s="1603"/>
      <c r="Q310" s="1603"/>
      <c r="R310" s="1602">
        <f t="shared" si="99"/>
        <v>0</v>
      </c>
      <c r="S310" s="1603"/>
      <c r="T310" s="1603"/>
      <c r="U310" s="1602">
        <f t="shared" si="100"/>
        <v>0</v>
      </c>
      <c r="V310" s="2626">
        <f t="shared" si="101"/>
        <v>0</v>
      </c>
      <c r="W310" s="1603"/>
      <c r="X310" s="1603"/>
      <c r="Y310" s="1602">
        <f t="shared" si="102"/>
        <v>0</v>
      </c>
      <c r="Z310" s="1603"/>
      <c r="AA310" s="1603"/>
      <c r="AB310" s="1602">
        <f t="shared" si="103"/>
        <v>0</v>
      </c>
      <c r="AC310" s="1603"/>
      <c r="AD310" s="1603"/>
      <c r="AE310" s="1602">
        <f t="shared" si="104"/>
        <v>0</v>
      </c>
      <c r="AF310" s="1603"/>
      <c r="AG310" s="1603"/>
      <c r="AH310" s="1602">
        <f t="shared" si="105"/>
        <v>0</v>
      </c>
      <c r="AI310" s="2626">
        <f t="shared" si="106"/>
        <v>0</v>
      </c>
      <c r="AJ310" s="1632"/>
      <c r="AZ310" s="1536"/>
      <c r="BA310" s="1536"/>
    </row>
    <row r="311" spans="1:53" ht="15" x14ac:dyDescent="0.25">
      <c r="A311" s="1585"/>
      <c r="B311" s="1586"/>
      <c r="C311" s="1587" t="s">
        <v>428</v>
      </c>
      <c r="D311" s="1585"/>
      <c r="E311" s="1540"/>
      <c r="F311" s="1540"/>
      <c r="G311" s="1600" t="s">
        <v>1272</v>
      </c>
      <c r="H311" s="1540"/>
      <c r="I311" s="1601"/>
      <c r="J311" s="1603"/>
      <c r="K311" s="1603"/>
      <c r="L311" s="1602">
        <f t="shared" si="97"/>
        <v>0</v>
      </c>
      <c r="M311" s="1603"/>
      <c r="N311" s="1603"/>
      <c r="O311" s="1602">
        <f t="shared" si="98"/>
        <v>0</v>
      </c>
      <c r="P311" s="1603"/>
      <c r="Q311" s="1603"/>
      <c r="R311" s="1602">
        <f t="shared" si="99"/>
        <v>0</v>
      </c>
      <c r="S311" s="1603"/>
      <c r="T311" s="1603"/>
      <c r="U311" s="1602">
        <f t="shared" si="100"/>
        <v>0</v>
      </c>
      <c r="V311" s="2626">
        <f t="shared" si="101"/>
        <v>0</v>
      </c>
      <c r="W311" s="1603"/>
      <c r="X311" s="1603"/>
      <c r="Y311" s="1602">
        <f t="shared" si="102"/>
        <v>0</v>
      </c>
      <c r="Z311" s="1603"/>
      <c r="AA311" s="1603"/>
      <c r="AB311" s="1602">
        <f t="shared" si="103"/>
        <v>0</v>
      </c>
      <c r="AC311" s="1603"/>
      <c r="AD311" s="1603"/>
      <c r="AE311" s="1602">
        <f t="shared" si="104"/>
        <v>0</v>
      </c>
      <c r="AF311" s="1603"/>
      <c r="AG311" s="1603"/>
      <c r="AH311" s="1602">
        <f t="shared" si="105"/>
        <v>0</v>
      </c>
      <c r="AI311" s="2626">
        <f t="shared" si="106"/>
        <v>0</v>
      </c>
      <c r="AJ311" s="1632"/>
      <c r="AZ311" s="1536"/>
      <c r="BA311" s="1536"/>
    </row>
    <row r="312" spans="1:53" ht="15" x14ac:dyDescent="0.25">
      <c r="A312" s="1585"/>
      <c r="B312" s="1586"/>
      <c r="C312" s="1587" t="s">
        <v>428</v>
      </c>
      <c r="D312" s="1585"/>
      <c r="E312" s="1540"/>
      <c r="F312" s="1540" t="s">
        <v>741</v>
      </c>
      <c r="G312" s="1540" t="s">
        <v>463</v>
      </c>
      <c r="H312" s="1540"/>
      <c r="I312" s="1601"/>
      <c r="J312" s="1603"/>
      <c r="K312" s="1603"/>
      <c r="L312" s="1602">
        <f t="shared" si="97"/>
        <v>0</v>
      </c>
      <c r="M312" s="1603"/>
      <c r="N312" s="1603"/>
      <c r="O312" s="1602">
        <f t="shared" si="98"/>
        <v>0</v>
      </c>
      <c r="P312" s="1603"/>
      <c r="Q312" s="1603"/>
      <c r="R312" s="1602">
        <f t="shared" si="99"/>
        <v>0</v>
      </c>
      <c r="S312" s="1603"/>
      <c r="T312" s="1603"/>
      <c r="U312" s="1602">
        <f t="shared" si="100"/>
        <v>0</v>
      </c>
      <c r="V312" s="2626">
        <f t="shared" si="101"/>
        <v>0</v>
      </c>
      <c r="W312" s="1603"/>
      <c r="X312" s="1603"/>
      <c r="Y312" s="1602">
        <f t="shared" si="102"/>
        <v>0</v>
      </c>
      <c r="Z312" s="1603"/>
      <c r="AA312" s="1603"/>
      <c r="AB312" s="1602">
        <f t="shared" si="103"/>
        <v>0</v>
      </c>
      <c r="AC312" s="1603"/>
      <c r="AD312" s="1603"/>
      <c r="AE312" s="1602">
        <f t="shared" si="104"/>
        <v>0</v>
      </c>
      <c r="AF312" s="1603"/>
      <c r="AG312" s="1603"/>
      <c r="AH312" s="1602">
        <f t="shared" si="105"/>
        <v>0</v>
      </c>
      <c r="AI312" s="2626">
        <f t="shared" si="106"/>
        <v>0</v>
      </c>
      <c r="AJ312" s="1632"/>
      <c r="AZ312" s="1536"/>
      <c r="BA312" s="1536"/>
    </row>
    <row r="313" spans="1:53" s="1596" customFormat="1" ht="15" customHeight="1" x14ac:dyDescent="0.25">
      <c r="A313" s="1585"/>
      <c r="B313" s="1586"/>
      <c r="C313" s="1587" t="s">
        <v>428</v>
      </c>
      <c r="D313" s="1542"/>
      <c r="E313" s="1542"/>
      <c r="F313" s="1542" t="s">
        <v>800</v>
      </c>
      <c r="G313" s="1542"/>
      <c r="H313" s="1542"/>
      <c r="I313" s="1543"/>
      <c r="J313" s="1603"/>
      <c r="K313" s="1603"/>
      <c r="L313" s="1602">
        <f t="shared" si="97"/>
        <v>0</v>
      </c>
      <c r="M313" s="1603"/>
      <c r="N313" s="1603"/>
      <c r="O313" s="1602">
        <f t="shared" si="98"/>
        <v>0</v>
      </c>
      <c r="P313" s="1603"/>
      <c r="Q313" s="1603"/>
      <c r="R313" s="1602">
        <f t="shared" si="99"/>
        <v>0</v>
      </c>
      <c r="S313" s="1603"/>
      <c r="T313" s="1603"/>
      <c r="U313" s="1602">
        <f t="shared" si="100"/>
        <v>0</v>
      </c>
      <c r="V313" s="2626">
        <f t="shared" si="101"/>
        <v>0</v>
      </c>
      <c r="W313" s="1603"/>
      <c r="X313" s="1603"/>
      <c r="Y313" s="1602">
        <f t="shared" si="102"/>
        <v>0</v>
      </c>
      <c r="Z313" s="1603"/>
      <c r="AA313" s="1603"/>
      <c r="AB313" s="1602">
        <f t="shared" si="103"/>
        <v>0</v>
      </c>
      <c r="AC313" s="1603"/>
      <c r="AD313" s="1603"/>
      <c r="AE313" s="1602">
        <f t="shared" si="104"/>
        <v>0</v>
      </c>
      <c r="AF313" s="1603"/>
      <c r="AG313" s="1603"/>
      <c r="AH313" s="1602">
        <f t="shared" si="105"/>
        <v>0</v>
      </c>
      <c r="AI313" s="2626">
        <f t="shared" si="106"/>
        <v>0</v>
      </c>
      <c r="AJ313" s="1595"/>
      <c r="AK313" s="1595"/>
      <c r="AL313" s="1595"/>
    </row>
    <row r="314" spans="1:53" s="1596" customFormat="1" ht="15" customHeight="1" x14ac:dyDescent="0.25">
      <c r="A314" s="1585"/>
      <c r="B314" s="1592"/>
      <c r="C314" s="1587" t="s">
        <v>428</v>
      </c>
      <c r="D314" s="1542"/>
      <c r="E314" s="1542"/>
      <c r="F314" s="1542" t="s">
        <v>801</v>
      </c>
      <c r="G314" s="1542" t="s">
        <v>464</v>
      </c>
      <c r="H314" s="1543"/>
      <c r="I314" s="1543"/>
      <c r="J314" s="1603"/>
      <c r="K314" s="1603"/>
      <c r="L314" s="1602">
        <f>J314+K314</f>
        <v>0</v>
      </c>
      <c r="M314" s="1603"/>
      <c r="N314" s="1603"/>
      <c r="O314" s="1602">
        <f t="shared" si="98"/>
        <v>0</v>
      </c>
      <c r="P314" s="1603"/>
      <c r="Q314" s="1603"/>
      <c r="R314" s="1602">
        <f t="shared" si="99"/>
        <v>0</v>
      </c>
      <c r="S314" s="1603"/>
      <c r="T314" s="1603"/>
      <c r="U314" s="1602">
        <f t="shared" si="100"/>
        <v>0</v>
      </c>
      <c r="V314" s="2626">
        <f t="shared" si="101"/>
        <v>0</v>
      </c>
      <c r="W314" s="1603"/>
      <c r="X314" s="1603"/>
      <c r="Y314" s="1602">
        <f t="shared" si="102"/>
        <v>0</v>
      </c>
      <c r="Z314" s="1603"/>
      <c r="AA314" s="1603"/>
      <c r="AB314" s="1602">
        <f t="shared" si="103"/>
        <v>0</v>
      </c>
      <c r="AC314" s="1603"/>
      <c r="AD314" s="1603"/>
      <c r="AE314" s="1602">
        <f t="shared" si="104"/>
        <v>0</v>
      </c>
      <c r="AF314" s="1603"/>
      <c r="AG314" s="1603"/>
      <c r="AH314" s="1602">
        <f t="shared" si="105"/>
        <v>0</v>
      </c>
      <c r="AI314" s="2626">
        <f t="shared" si="106"/>
        <v>0</v>
      </c>
      <c r="AJ314" s="1595"/>
      <c r="AK314" s="1595"/>
      <c r="AL314" s="1595"/>
    </row>
    <row r="315" spans="1:53" ht="15" x14ac:dyDescent="0.25">
      <c r="A315" s="1585"/>
      <c r="B315" s="1586"/>
      <c r="C315" s="1587" t="s">
        <v>428</v>
      </c>
      <c r="D315" s="1585"/>
      <c r="E315" s="1540"/>
      <c r="F315" s="1540" t="s">
        <v>1271</v>
      </c>
      <c r="G315" s="1540"/>
      <c r="H315" s="1601"/>
      <c r="I315" s="1601"/>
      <c r="J315" s="1603"/>
      <c r="K315" s="1603"/>
      <c r="L315" s="1602"/>
      <c r="M315" s="1603"/>
      <c r="N315" s="1603"/>
      <c r="O315" s="1602"/>
      <c r="P315" s="1603"/>
      <c r="Q315" s="1603"/>
      <c r="R315" s="1602"/>
      <c r="S315" s="1603"/>
      <c r="T315" s="1603"/>
      <c r="U315" s="1602"/>
      <c r="V315" s="2626"/>
      <c r="W315" s="1603"/>
      <c r="X315" s="1603"/>
      <c r="Y315" s="1602"/>
      <c r="Z315" s="1603"/>
      <c r="AA315" s="1603"/>
      <c r="AB315" s="1602"/>
      <c r="AC315" s="1603"/>
      <c r="AD315" s="1603"/>
      <c r="AE315" s="1602"/>
      <c r="AF315" s="1603"/>
      <c r="AG315" s="1603"/>
      <c r="AH315" s="1602"/>
      <c r="AI315" s="2626"/>
      <c r="AJ315" s="1632"/>
      <c r="AZ315" s="1536"/>
      <c r="BA315" s="1536"/>
    </row>
    <row r="316" spans="1:53" ht="15" x14ac:dyDescent="0.25">
      <c r="A316" s="1651"/>
      <c r="B316" s="1652"/>
      <c r="C316" s="2402"/>
      <c r="D316" s="1651"/>
      <c r="E316" s="2333"/>
      <c r="F316" s="2333"/>
      <c r="G316" s="2333"/>
      <c r="H316" s="2403"/>
      <c r="I316" s="1653"/>
      <c r="J316" s="1733"/>
      <c r="K316" s="1733"/>
      <c r="L316" s="1733"/>
      <c r="M316" s="1733"/>
      <c r="N316" s="1733"/>
      <c r="O316" s="1733"/>
      <c r="P316" s="1733"/>
      <c r="Q316" s="1733"/>
      <c r="R316" s="1733"/>
      <c r="S316" s="1733"/>
      <c r="T316" s="1733"/>
      <c r="U316" s="1733"/>
      <c r="V316" s="2627"/>
      <c r="W316" s="1733"/>
      <c r="X316" s="1733"/>
      <c r="Y316" s="1733"/>
      <c r="Z316" s="1733"/>
      <c r="AA316" s="1733"/>
      <c r="AB316" s="1733"/>
      <c r="AC316" s="1733"/>
      <c r="AD316" s="1733"/>
      <c r="AE316" s="1733"/>
      <c r="AF316" s="1733"/>
      <c r="AG316" s="1733"/>
      <c r="AH316" s="1733"/>
      <c r="AI316" s="2627"/>
      <c r="AJ316" s="1632"/>
      <c r="AZ316" s="1536"/>
      <c r="BA316" s="1536"/>
    </row>
    <row r="317" spans="1:53" ht="15.75" thickBot="1" x14ac:dyDescent="0.3">
      <c r="A317" s="1617"/>
      <c r="B317" s="1618"/>
      <c r="C317" s="1665"/>
      <c r="D317" s="1577"/>
      <c r="E317" s="1620"/>
      <c r="F317" s="1620"/>
      <c r="G317" s="1620"/>
      <c r="H317" s="1589"/>
      <c r="I317" s="1589"/>
      <c r="J317" s="1666"/>
      <c r="K317" s="1666"/>
      <c r="L317" s="1666"/>
      <c r="M317" s="1666"/>
      <c r="N317" s="1666"/>
      <c r="O317" s="1666"/>
      <c r="P317" s="1666"/>
      <c r="Q317" s="1666"/>
      <c r="R317" s="1666"/>
      <c r="S317" s="1666"/>
      <c r="T317" s="1666"/>
      <c r="U317" s="1666"/>
      <c r="V317" s="2628"/>
      <c r="W317" s="1666"/>
      <c r="X317" s="1666"/>
      <c r="Y317" s="1666"/>
      <c r="Z317" s="1666"/>
      <c r="AA317" s="1666"/>
      <c r="AB317" s="1666"/>
      <c r="AC317" s="1666"/>
      <c r="AD317" s="1666"/>
      <c r="AE317" s="1666"/>
      <c r="AF317" s="1666"/>
      <c r="AG317" s="1666"/>
      <c r="AH317" s="1666"/>
      <c r="AI317" s="2628"/>
      <c r="AJ317" s="1632"/>
      <c r="AZ317" s="1536"/>
      <c r="BA317" s="1536"/>
    </row>
    <row r="318" spans="1:53" ht="15.75" thickBot="1" x14ac:dyDescent="0.3">
      <c r="A318" s="1623"/>
      <c r="B318" s="1624"/>
      <c r="C318" s="1625"/>
      <c r="D318" s="1623"/>
      <c r="E318" s="1626" t="s">
        <v>465</v>
      </c>
      <c r="F318" s="1626"/>
      <c r="G318" s="1626"/>
      <c r="H318" s="1627"/>
      <c r="I318" s="1627"/>
      <c r="J318" s="1629">
        <f>J176</f>
        <v>0</v>
      </c>
      <c r="K318" s="1629">
        <f>K176</f>
        <v>0</v>
      </c>
      <c r="L318" s="1628">
        <f>J318+K318</f>
        <v>0</v>
      </c>
      <c r="M318" s="1629">
        <f>M176</f>
        <v>0</v>
      </c>
      <c r="N318" s="1629">
        <f>N176</f>
        <v>0</v>
      </c>
      <c r="O318" s="1628">
        <f>M318+N318</f>
        <v>0</v>
      </c>
      <c r="P318" s="1629">
        <f>P176</f>
        <v>0</v>
      </c>
      <c r="Q318" s="1629">
        <f>Q176</f>
        <v>0</v>
      </c>
      <c r="R318" s="1628">
        <f>P318+Q318</f>
        <v>0</v>
      </c>
      <c r="S318" s="1629">
        <f>S176</f>
        <v>0</v>
      </c>
      <c r="T318" s="1629">
        <f>T176</f>
        <v>0</v>
      </c>
      <c r="U318" s="1628">
        <f>S318+T318</f>
        <v>0</v>
      </c>
      <c r="V318" s="2629">
        <f>U318+R318+O318+L318</f>
        <v>0</v>
      </c>
      <c r="W318" s="1629">
        <f>W176</f>
        <v>0</v>
      </c>
      <c r="X318" s="1629">
        <f>X176</f>
        <v>0</v>
      </c>
      <c r="Y318" s="1628">
        <f>W318+X318</f>
        <v>0</v>
      </c>
      <c r="Z318" s="1629">
        <f>Z176</f>
        <v>0</v>
      </c>
      <c r="AA318" s="1629">
        <f>AA176</f>
        <v>0</v>
      </c>
      <c r="AB318" s="1628">
        <f>Z318+AA318</f>
        <v>0</v>
      </c>
      <c r="AC318" s="1629">
        <f>AC176</f>
        <v>0</v>
      </c>
      <c r="AD318" s="1629">
        <f>AD176</f>
        <v>0</v>
      </c>
      <c r="AE318" s="1628">
        <f>AC318+AD318</f>
        <v>0</v>
      </c>
      <c r="AF318" s="1629">
        <f>AF176</f>
        <v>0</v>
      </c>
      <c r="AG318" s="1629">
        <f>AG176</f>
        <v>0</v>
      </c>
      <c r="AH318" s="1628">
        <f>AF318+AG318</f>
        <v>0</v>
      </c>
      <c r="AI318" s="2629">
        <f>AH318+AE318+AB318+Y318</f>
        <v>0</v>
      </c>
      <c r="AJ318" s="1632"/>
      <c r="AZ318" s="1536"/>
      <c r="BA318" s="1536"/>
    </row>
    <row r="319" spans="1:53" ht="15.75" thickBot="1" x14ac:dyDescent="0.3">
      <c r="A319" s="1623"/>
      <c r="B319" s="1624"/>
      <c r="C319" s="1625"/>
      <c r="D319" s="1623"/>
      <c r="E319" s="1626" t="s">
        <v>1591</v>
      </c>
      <c r="F319" s="1626"/>
      <c r="G319" s="1626"/>
      <c r="H319" s="1627"/>
      <c r="I319" s="1627"/>
      <c r="J319" s="1629">
        <f>J171</f>
        <v>0</v>
      </c>
      <c r="K319" s="1629">
        <f t="shared" ref="K319:AG319" si="107">K171</f>
        <v>0</v>
      </c>
      <c r="L319" s="1628">
        <f>J319+K319</f>
        <v>0</v>
      </c>
      <c r="M319" s="1629">
        <f t="shared" si="107"/>
        <v>0</v>
      </c>
      <c r="N319" s="1629">
        <f t="shared" si="107"/>
        <v>0</v>
      </c>
      <c r="O319" s="1628">
        <f>M319+N319</f>
        <v>0</v>
      </c>
      <c r="P319" s="1629">
        <f t="shared" si="107"/>
        <v>0</v>
      </c>
      <c r="Q319" s="1629">
        <f t="shared" si="107"/>
        <v>0</v>
      </c>
      <c r="R319" s="1628">
        <f>P319+Q319</f>
        <v>0</v>
      </c>
      <c r="S319" s="1629">
        <f t="shared" si="107"/>
        <v>0</v>
      </c>
      <c r="T319" s="1629">
        <f t="shared" si="107"/>
        <v>0</v>
      </c>
      <c r="U319" s="1628">
        <f>S319+T319</f>
        <v>0</v>
      </c>
      <c r="V319" s="2629">
        <f>U319+R319+O319+L319</f>
        <v>0</v>
      </c>
      <c r="W319" s="1629">
        <f t="shared" si="107"/>
        <v>0</v>
      </c>
      <c r="X319" s="1629">
        <f>X171</f>
        <v>0</v>
      </c>
      <c r="Y319" s="1628">
        <f>W319+X319</f>
        <v>0</v>
      </c>
      <c r="Z319" s="1629">
        <f t="shared" si="107"/>
        <v>0</v>
      </c>
      <c r="AA319" s="1629">
        <f t="shared" si="107"/>
        <v>0</v>
      </c>
      <c r="AB319" s="1628">
        <f>Z319+AA319</f>
        <v>0</v>
      </c>
      <c r="AC319" s="1629">
        <f t="shared" si="107"/>
        <v>0</v>
      </c>
      <c r="AD319" s="1629">
        <f t="shared" si="107"/>
        <v>0</v>
      </c>
      <c r="AE319" s="1628">
        <f>AC319+AD319</f>
        <v>0</v>
      </c>
      <c r="AF319" s="1629">
        <f t="shared" si="107"/>
        <v>0</v>
      </c>
      <c r="AG319" s="1629">
        <f t="shared" si="107"/>
        <v>0</v>
      </c>
      <c r="AH319" s="1628">
        <f>AF319+AG319</f>
        <v>0</v>
      </c>
      <c r="AI319" s="2629">
        <f>AH319+AE319+AB319+Y319</f>
        <v>0</v>
      </c>
      <c r="AJ319" s="1632"/>
      <c r="AZ319" s="1536"/>
      <c r="BA319" s="1536"/>
    </row>
    <row r="320" spans="1:53" s="2420" customFormat="1" ht="15.75" x14ac:dyDescent="0.25">
      <c r="A320" s="3253"/>
      <c r="B320" s="3210"/>
      <c r="C320" s="3211"/>
      <c r="D320" s="3253"/>
      <c r="E320" s="3254"/>
      <c r="F320" s="3254"/>
      <c r="G320" s="3254"/>
      <c r="H320" s="3254"/>
      <c r="I320" s="3254" t="s">
        <v>466</v>
      </c>
      <c r="J320" s="3211">
        <f>+J318+J319</f>
        <v>0</v>
      </c>
      <c r="K320" s="3211">
        <f t="shared" ref="K320:AG320" si="108">+K318+K319</f>
        <v>0</v>
      </c>
      <c r="L320" s="3255">
        <f>J320+K320</f>
        <v>0</v>
      </c>
      <c r="M320" s="3211">
        <f t="shared" si="108"/>
        <v>0</v>
      </c>
      <c r="N320" s="3211">
        <f t="shared" si="108"/>
        <v>0</v>
      </c>
      <c r="O320" s="3256">
        <f>M320+N320</f>
        <v>0</v>
      </c>
      <c r="P320" s="3211">
        <f t="shared" si="108"/>
        <v>0</v>
      </c>
      <c r="Q320" s="3211">
        <f t="shared" si="108"/>
        <v>0</v>
      </c>
      <c r="R320" s="3255">
        <f>P320+Q320</f>
        <v>0</v>
      </c>
      <c r="S320" s="3211">
        <f t="shared" si="108"/>
        <v>0</v>
      </c>
      <c r="T320" s="3211">
        <f t="shared" si="108"/>
        <v>0</v>
      </c>
      <c r="U320" s="3256">
        <f>S320+T320</f>
        <v>0</v>
      </c>
      <c r="V320" s="3255">
        <f>U320+R320+O320+L320</f>
        <v>0</v>
      </c>
      <c r="W320" s="3211">
        <f t="shared" si="108"/>
        <v>0</v>
      </c>
      <c r="X320" s="3211">
        <f>+X318+X319</f>
        <v>0</v>
      </c>
      <c r="Y320" s="3255">
        <f>W320+X320</f>
        <v>0</v>
      </c>
      <c r="Z320" s="3211">
        <f t="shared" si="108"/>
        <v>0</v>
      </c>
      <c r="AA320" s="3211">
        <f t="shared" si="108"/>
        <v>0</v>
      </c>
      <c r="AB320" s="3256">
        <f>Z320+AA320</f>
        <v>0</v>
      </c>
      <c r="AC320" s="3211">
        <f t="shared" si="108"/>
        <v>0</v>
      </c>
      <c r="AD320" s="3211">
        <f t="shared" si="108"/>
        <v>0</v>
      </c>
      <c r="AE320" s="3256">
        <f>AC320+AD320</f>
        <v>0</v>
      </c>
      <c r="AF320" s="3211">
        <f t="shared" si="108"/>
        <v>0</v>
      </c>
      <c r="AG320" s="3211">
        <f t="shared" si="108"/>
        <v>0</v>
      </c>
      <c r="AH320" s="3255">
        <f>AF320+AG320</f>
        <v>0</v>
      </c>
      <c r="AI320" s="3255">
        <f>AH320+AE320+AB320+Y320</f>
        <v>0</v>
      </c>
      <c r="AJ320" s="2421"/>
      <c r="AK320" s="2421"/>
      <c r="AL320" s="2421"/>
      <c r="AM320" s="2421"/>
      <c r="AN320" s="2421"/>
      <c r="AO320" s="2421"/>
      <c r="AP320" s="2421"/>
      <c r="AQ320" s="2421"/>
      <c r="AR320" s="2421"/>
      <c r="AS320" s="2421"/>
      <c r="AT320" s="2421"/>
      <c r="AU320" s="2421"/>
      <c r="AV320" s="2421"/>
      <c r="AW320" s="2421"/>
      <c r="AX320" s="2421"/>
      <c r="AY320" s="2421"/>
    </row>
    <row r="321" spans="1:54" ht="13.5" thickBot="1" x14ac:dyDescent="0.25">
      <c r="A321" s="3213"/>
      <c r="B321" s="3214"/>
      <c r="C321" s="3212"/>
      <c r="D321" s="3213"/>
      <c r="E321" s="3214"/>
      <c r="F321" s="3214"/>
      <c r="G321" s="3214"/>
      <c r="H321" s="3215"/>
      <c r="I321" s="3215"/>
      <c r="J321" s="3217"/>
      <c r="K321" s="3217"/>
      <c r="L321" s="3217"/>
      <c r="M321" s="3217"/>
      <c r="N321" s="3217"/>
      <c r="O321" s="3216"/>
      <c r="P321" s="3217"/>
      <c r="Q321" s="3217"/>
      <c r="R321" s="3217"/>
      <c r="S321" s="3217"/>
      <c r="T321" s="3217"/>
      <c r="U321" s="3216"/>
      <c r="V321" s="3217"/>
      <c r="W321" s="3217"/>
      <c r="X321" s="3217"/>
      <c r="Y321" s="3217"/>
      <c r="Z321" s="3217"/>
      <c r="AA321" s="3217"/>
      <c r="AB321" s="3216"/>
      <c r="AC321" s="3217"/>
      <c r="AD321" s="3217"/>
      <c r="AE321" s="3216"/>
      <c r="AF321" s="3217"/>
      <c r="AG321" s="3217"/>
      <c r="AH321" s="3217"/>
      <c r="AI321" s="3217"/>
      <c r="AJ321" s="1632"/>
      <c r="AZ321" s="1536"/>
      <c r="BA321" s="1536"/>
    </row>
    <row r="322" spans="1:54" x14ac:dyDescent="0.2">
      <c r="A322" s="1645"/>
      <c r="B322" s="1645"/>
      <c r="C322" s="1645"/>
      <c r="D322" s="1645"/>
      <c r="E322" s="1645"/>
      <c r="F322" s="1645"/>
      <c r="G322" s="1645"/>
      <c r="H322" s="1531"/>
      <c r="I322" s="1531"/>
      <c r="J322" s="2410"/>
      <c r="K322" s="2410"/>
      <c r="L322" s="2411"/>
      <c r="M322" s="2410"/>
      <c r="N322" s="2410"/>
      <c r="O322" s="2411"/>
      <c r="P322" s="2410"/>
      <c r="Q322" s="2410"/>
      <c r="R322" s="2411"/>
      <c r="S322" s="2410"/>
      <c r="T322" s="2410"/>
      <c r="U322" s="2411" t="s">
        <v>1599</v>
      </c>
      <c r="V322" s="2413">
        <f>'Tableau 3'!N320</f>
        <v>0</v>
      </c>
      <c r="W322" s="2410"/>
      <c r="X322" s="2410"/>
      <c r="Y322" s="2411"/>
      <c r="Z322" s="2410"/>
      <c r="AA322" s="2410"/>
      <c r="AB322" s="2411"/>
      <c r="AC322" s="2410"/>
      <c r="AD322" s="2410"/>
      <c r="AE322" s="2411"/>
      <c r="AF322" s="2410"/>
      <c r="AG322" s="2410"/>
      <c r="AH322" s="2411" t="s">
        <v>1599</v>
      </c>
      <c r="AI322" s="2413">
        <f>'Tableau 3'!O319</f>
        <v>0</v>
      </c>
      <c r="AJ322" s="1632"/>
      <c r="AZ322" s="1536"/>
      <c r="BA322" s="1536"/>
    </row>
    <row r="323" spans="1:54" x14ac:dyDescent="0.2">
      <c r="A323" s="1645"/>
      <c r="B323" s="1645"/>
      <c r="C323" s="1645"/>
      <c r="D323" s="1645"/>
      <c r="E323" s="1645"/>
      <c r="F323" s="1645"/>
      <c r="G323" s="1645"/>
      <c r="H323" s="1531"/>
      <c r="I323" s="1531"/>
      <c r="J323" s="2410"/>
      <c r="K323" s="2410"/>
      <c r="L323" s="2411"/>
      <c r="M323" s="2410"/>
      <c r="N323" s="2410"/>
      <c r="O323" s="2411"/>
      <c r="P323" s="2410"/>
      <c r="Q323" s="2410"/>
      <c r="R323" s="2411"/>
      <c r="S323" s="2410"/>
      <c r="T323" s="2410"/>
      <c r="U323" s="2411"/>
      <c r="V323" s="2411"/>
      <c r="W323" s="2410"/>
      <c r="X323" s="2410"/>
      <c r="Y323" s="2411"/>
      <c r="Z323" s="2410"/>
      <c r="AA323" s="2410"/>
      <c r="AB323" s="2411"/>
      <c r="AC323" s="2410"/>
      <c r="AD323" s="2410"/>
      <c r="AE323" s="2411"/>
      <c r="AF323" s="2410"/>
      <c r="AG323" s="2410"/>
      <c r="AH323" s="2411"/>
      <c r="AI323" s="2411"/>
      <c r="AJ323" s="1632"/>
      <c r="AZ323" s="1536"/>
      <c r="BA323" s="1536"/>
    </row>
    <row r="324" spans="1:54" x14ac:dyDescent="0.2">
      <c r="G324" s="1638"/>
      <c r="I324" s="1667" t="s">
        <v>80</v>
      </c>
      <c r="J324" s="2411" t="e">
        <f>J320/L320</f>
        <v>#DIV/0!</v>
      </c>
      <c r="K324" s="2411" t="e">
        <f>K320/L320</f>
        <v>#DIV/0!</v>
      </c>
      <c r="L324" s="2412"/>
      <c r="M324" s="2411" t="e">
        <f>M320/O320</f>
        <v>#DIV/0!</v>
      </c>
      <c r="N324" s="2411" t="e">
        <f>N320/O320</f>
        <v>#DIV/0!</v>
      </c>
      <c r="O324" s="2411"/>
      <c r="P324" s="2411" t="e">
        <f>P320/R320</f>
        <v>#DIV/0!</v>
      </c>
      <c r="Q324" s="2411" t="e">
        <f>Q320/R320</f>
        <v>#DIV/0!</v>
      </c>
      <c r="R324" s="2411"/>
      <c r="S324" s="2411" t="e">
        <f>S320/U320</f>
        <v>#DIV/0!</v>
      </c>
      <c r="T324" s="2411" t="e">
        <f>T320/U320</f>
        <v>#DIV/0!</v>
      </c>
      <c r="U324" s="2412"/>
      <c r="V324" s="2412"/>
      <c r="W324" s="2411" t="e">
        <f>W320/Y320</f>
        <v>#DIV/0!</v>
      </c>
      <c r="X324" s="2411" t="e">
        <f>X320/Y320</f>
        <v>#DIV/0!</v>
      </c>
      <c r="Y324" s="2411"/>
      <c r="Z324" s="2411" t="e">
        <f>Z320/AB320</f>
        <v>#DIV/0!</v>
      </c>
      <c r="AA324" s="2411" t="e">
        <f>AA320/AB320</f>
        <v>#DIV/0!</v>
      </c>
      <c r="AB324" s="2411"/>
      <c r="AC324" s="2411" t="e">
        <f>AC320/AE320</f>
        <v>#DIV/0!</v>
      </c>
      <c r="AD324" s="2411" t="e">
        <f>AD320/AE320</f>
        <v>#DIV/0!</v>
      </c>
      <c r="AE324" s="2411"/>
      <c r="AF324" s="2411" t="e">
        <f>AF320/AH320</f>
        <v>#DIV/0!</v>
      </c>
      <c r="AG324" s="2411" t="e">
        <f>AG320/AH320</f>
        <v>#DIV/0!</v>
      </c>
      <c r="AH324" s="2411"/>
      <c r="AI324" s="2411"/>
      <c r="AJ324" s="1632"/>
      <c r="BA324" s="1536"/>
    </row>
    <row r="325" spans="1:54" x14ac:dyDescent="0.2">
      <c r="G325" s="1638"/>
      <c r="I325" s="1667" t="s">
        <v>49</v>
      </c>
      <c r="J325" s="2412"/>
      <c r="K325" s="2412"/>
      <c r="L325" s="2411" t="e">
        <f>L320/V320</f>
        <v>#DIV/0!</v>
      </c>
      <c r="M325" s="2411"/>
      <c r="N325" s="2411"/>
      <c r="O325" s="2411" t="e">
        <f>O320/V320</f>
        <v>#DIV/0!</v>
      </c>
      <c r="P325" s="2411"/>
      <c r="Q325" s="2411"/>
      <c r="R325" s="2411" t="e">
        <f>R320/V320</f>
        <v>#DIV/0!</v>
      </c>
      <c r="S325" s="2411"/>
      <c r="T325" s="2411"/>
      <c r="U325" s="2411" t="e">
        <f>U320/V320</f>
        <v>#DIV/0!</v>
      </c>
      <c r="V325" s="2412"/>
      <c r="W325" s="2411"/>
      <c r="X325" s="2411"/>
      <c r="Y325" s="2411" t="e">
        <f>Y320/AI320</f>
        <v>#DIV/0!</v>
      </c>
      <c r="Z325" s="2411"/>
      <c r="AA325" s="2411"/>
      <c r="AB325" s="2411" t="e">
        <f>AB320/AI320</f>
        <v>#DIV/0!</v>
      </c>
      <c r="AC325" s="2411"/>
      <c r="AD325" s="2411"/>
      <c r="AE325" s="2411" t="e">
        <f>AE320/AF320</f>
        <v>#DIV/0!</v>
      </c>
      <c r="AF325" s="2411"/>
      <c r="AG325" s="2411"/>
      <c r="AH325" s="2411" t="e">
        <f>AH320/AI320</f>
        <v>#DIV/0!</v>
      </c>
      <c r="AI325" s="2411"/>
      <c r="AJ325" s="1632"/>
      <c r="BA325" s="1536"/>
    </row>
    <row r="326" spans="1:54" x14ac:dyDescent="0.2">
      <c r="G326" s="1638"/>
      <c r="J326" s="1639"/>
      <c r="AJ326" s="1632"/>
      <c r="AK326" s="1638"/>
      <c r="BB326" s="1632"/>
    </row>
    <row r="328" spans="1:54" ht="18" x14ac:dyDescent="0.25">
      <c r="A328" s="1658" t="s">
        <v>1401</v>
      </c>
      <c r="B328" s="1599"/>
    </row>
    <row r="329" spans="1:54" ht="15" x14ac:dyDescent="0.25">
      <c r="A329" s="1599" t="s">
        <v>1581</v>
      </c>
      <c r="B329" s="1599" t="str">
        <f>ANNEXES!D15</f>
        <v xml:space="preserve">Une note explicative reprenant une vue d'ensemble des clés de répartition utilisées pour compléter le tableau 4 et leur justification.  </v>
      </c>
    </row>
    <row r="330" spans="1:54" ht="15" x14ac:dyDescent="0.25">
      <c r="A330" s="1596"/>
      <c r="B330" s="1599"/>
    </row>
  </sheetData>
  <mergeCells count="36">
    <mergeCell ref="A168:C170"/>
    <mergeCell ref="D5:I5"/>
    <mergeCell ref="A7:C9"/>
    <mergeCell ref="W168:Y168"/>
    <mergeCell ref="J169:L169"/>
    <mergeCell ref="M169:O169"/>
    <mergeCell ref="J7:L7"/>
    <mergeCell ref="M7:O7"/>
    <mergeCell ref="P7:R7"/>
    <mergeCell ref="J8:L8"/>
    <mergeCell ref="M8:O8"/>
    <mergeCell ref="P8:R8"/>
    <mergeCell ref="Z168:AB168"/>
    <mergeCell ref="J168:L168"/>
    <mergeCell ref="M168:O168"/>
    <mergeCell ref="P168:R168"/>
    <mergeCell ref="S168:U168"/>
    <mergeCell ref="V168:V169"/>
    <mergeCell ref="P169:R169"/>
    <mergeCell ref="S169:U169"/>
    <mergeCell ref="AF8:AH8"/>
    <mergeCell ref="AF169:AH169"/>
    <mergeCell ref="AF168:AH168"/>
    <mergeCell ref="W169:Y169"/>
    <mergeCell ref="S7:U7"/>
    <mergeCell ref="S8:U8"/>
    <mergeCell ref="W7:Y7"/>
    <mergeCell ref="Z7:AB7"/>
    <mergeCell ref="AC7:AE7"/>
    <mergeCell ref="AF7:AH7"/>
    <mergeCell ref="W8:Y8"/>
    <mergeCell ref="Z8:AB8"/>
    <mergeCell ref="AC8:AE8"/>
    <mergeCell ref="AC168:AE168"/>
    <mergeCell ref="AC169:AE169"/>
    <mergeCell ref="Z169:AB169"/>
  </mergeCells>
  <phoneticPr fontId="100"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AY329"/>
  <sheetViews>
    <sheetView showGridLines="0" zoomScale="75" zoomScaleNormal="75" zoomScaleSheetLayoutView="75" workbookViewId="0">
      <selection activeCell="G11" sqref="G11"/>
    </sheetView>
  </sheetViews>
  <sheetFormatPr baseColWidth="10" defaultColWidth="8.85546875" defaultRowHeight="12.75" x14ac:dyDescent="0.2"/>
  <cols>
    <col min="1" max="1" width="7.28515625" style="1638" customWidth="1"/>
    <col min="2" max="2" width="8.85546875" style="1638" customWidth="1"/>
    <col min="3" max="3" width="35.5703125" style="1638" customWidth="1"/>
    <col min="4" max="4" width="3.28515625" style="1638" customWidth="1"/>
    <col min="5" max="5" width="4.7109375" style="1638" customWidth="1"/>
    <col min="6" max="6" width="4" style="1638" customWidth="1"/>
    <col min="7" max="7" width="3.7109375" style="1639" customWidth="1"/>
    <col min="8" max="8" width="6.85546875" style="1639" customWidth="1"/>
    <col min="9" max="9" width="152.28515625" style="1639" customWidth="1"/>
    <col min="10" max="13" width="36.28515625" style="1638" customWidth="1"/>
    <col min="14" max="16384" width="8.85546875" style="1536"/>
  </cols>
  <sheetData>
    <row r="1" spans="1:44" s="1547" customFormat="1" ht="18" x14ac:dyDescent="0.25">
      <c r="A1" s="1544" t="s">
        <v>1188</v>
      </c>
      <c r="B1" s="1544"/>
      <c r="C1" s="1544"/>
      <c r="D1" s="1544"/>
      <c r="E1" s="1544"/>
      <c r="F1" s="1544"/>
      <c r="G1" s="1545"/>
      <c r="H1" s="1545"/>
      <c r="I1" s="1544"/>
      <c r="R1" s="1548"/>
      <c r="S1" s="1549"/>
      <c r="T1" s="1549"/>
      <c r="U1" s="1549"/>
      <c r="V1" s="1549"/>
      <c r="W1" s="1549"/>
      <c r="X1" s="1549"/>
      <c r="Y1" s="1549"/>
      <c r="Z1" s="1549"/>
      <c r="AA1" s="1549"/>
      <c r="AB1" s="1549"/>
      <c r="AC1" s="1549"/>
      <c r="AD1" s="1549"/>
      <c r="AE1" s="1549"/>
      <c r="AF1" s="1549"/>
      <c r="AG1" s="1549"/>
      <c r="AH1" s="1549"/>
      <c r="AI1" s="1549"/>
      <c r="AJ1" s="1549"/>
      <c r="AK1" s="1549"/>
      <c r="AL1" s="1549"/>
      <c r="AM1" s="1549"/>
      <c r="AN1" s="1549"/>
      <c r="AO1" s="1549"/>
      <c r="AP1" s="1549"/>
      <c r="AQ1" s="1549"/>
      <c r="AR1" s="1549"/>
    </row>
    <row r="2" spans="1:44" s="1553" customFormat="1" ht="11.25" x14ac:dyDescent="0.2">
      <c r="A2" s="273" t="str">
        <f>'PAGE DE GARDE'!C8</f>
        <v>ELECTRICITE</v>
      </c>
      <c r="B2" s="319"/>
      <c r="C2" s="273"/>
      <c r="D2" s="285" t="str">
        <f>'PAGE DE GARDE'!C10</f>
        <v>PT 2017 V0</v>
      </c>
      <c r="E2" s="1550"/>
      <c r="F2" s="1550"/>
      <c r="G2" s="1551"/>
      <c r="H2" s="1551"/>
      <c r="I2" s="1550"/>
      <c r="R2" s="1554"/>
      <c r="S2" s="1555"/>
      <c r="T2" s="1555"/>
      <c r="U2" s="1555"/>
      <c r="V2" s="1555"/>
      <c r="W2" s="1555"/>
      <c r="X2" s="1555"/>
      <c r="Y2" s="1555"/>
      <c r="Z2" s="1555"/>
      <c r="AA2" s="1555"/>
      <c r="AB2" s="1555"/>
      <c r="AC2" s="1555"/>
      <c r="AD2" s="1555"/>
      <c r="AE2" s="1555"/>
      <c r="AF2" s="1555"/>
      <c r="AG2" s="1555"/>
      <c r="AH2" s="1555"/>
      <c r="AI2" s="1555"/>
      <c r="AJ2" s="1555"/>
      <c r="AK2" s="1555"/>
      <c r="AL2" s="1555"/>
      <c r="AM2" s="1555"/>
      <c r="AN2" s="1555"/>
      <c r="AO2" s="1555"/>
      <c r="AP2" s="1555"/>
      <c r="AQ2" s="1555"/>
      <c r="AR2" s="1555"/>
    </row>
    <row r="3" spans="1:44" s="1553" customFormat="1" ht="11.25" x14ac:dyDescent="0.2">
      <c r="A3" s="825" t="str">
        <f>'PAGE DE GARDE'!C7</f>
        <v>GRD</v>
      </c>
      <c r="B3" s="285"/>
      <c r="C3" s="273"/>
      <c r="D3" s="274"/>
      <c r="E3" s="1550"/>
      <c r="F3" s="1550"/>
      <c r="G3" s="1551"/>
      <c r="H3" s="1551"/>
      <c r="I3" s="1550"/>
      <c r="R3" s="1554"/>
      <c r="S3" s="1555"/>
      <c r="T3" s="1555"/>
      <c r="U3" s="1555"/>
      <c r="V3" s="1555"/>
      <c r="W3" s="1555"/>
      <c r="X3" s="1555"/>
      <c r="Y3" s="1555"/>
      <c r="Z3" s="1555"/>
      <c r="AA3" s="1555"/>
      <c r="AB3" s="1555"/>
      <c r="AC3" s="1555"/>
      <c r="AD3" s="1555"/>
      <c r="AE3" s="1555"/>
      <c r="AF3" s="1555"/>
      <c r="AG3" s="1555"/>
      <c r="AH3" s="1555"/>
      <c r="AI3" s="1555"/>
      <c r="AJ3" s="1555"/>
      <c r="AK3" s="1555"/>
      <c r="AL3" s="1555"/>
      <c r="AM3" s="1555"/>
      <c r="AN3" s="1555"/>
      <c r="AO3" s="1555"/>
      <c r="AP3" s="1555"/>
      <c r="AQ3" s="1555"/>
      <c r="AR3" s="1555"/>
    </row>
    <row r="4" spans="1:44" s="1556" customFormat="1" ht="13.5" thickBot="1" x14ac:dyDescent="0.25">
      <c r="G4" s="1557"/>
      <c r="H4" s="1557"/>
    </row>
    <row r="5" spans="1:44" s="1562" customFormat="1" ht="14.25" thickTop="1" thickBot="1" x14ac:dyDescent="0.25">
      <c r="A5" s="2417" t="s">
        <v>467</v>
      </c>
      <c r="B5" s="2418"/>
      <c r="C5" s="2419"/>
      <c r="D5" s="4037" t="str">
        <f>'PAGE DE GARDE'!C7</f>
        <v>GRD</v>
      </c>
      <c r="E5" s="4038"/>
      <c r="F5" s="4038"/>
      <c r="G5" s="4038"/>
      <c r="H5" s="4038"/>
      <c r="I5" s="4039"/>
      <c r="J5" s="1556"/>
      <c r="K5" s="1556"/>
      <c r="L5" s="1556"/>
      <c r="M5" s="1556"/>
    </row>
    <row r="6" spans="1:44" s="1556" customFormat="1" ht="14.25" thickTop="1" thickBot="1" x14ac:dyDescent="0.25">
      <c r="G6" s="1557"/>
      <c r="H6" s="1557"/>
    </row>
    <row r="7" spans="1:44" x14ac:dyDescent="0.2">
      <c r="A7" s="4040" t="s">
        <v>426</v>
      </c>
      <c r="B7" s="4041"/>
      <c r="C7" s="4042"/>
      <c r="D7" s="1533"/>
      <c r="E7" s="1631"/>
      <c r="F7" s="1631"/>
      <c r="G7" s="1631"/>
      <c r="H7" s="1534"/>
      <c r="I7" s="1534"/>
      <c r="J7" s="4070" t="s">
        <v>1469</v>
      </c>
      <c r="K7" s="4071"/>
      <c r="L7" s="4071"/>
      <c r="M7" s="4072"/>
    </row>
    <row r="8" spans="1:44" ht="13.5" thickBot="1" x14ac:dyDescent="0.25">
      <c r="A8" s="4043"/>
      <c r="B8" s="4044"/>
      <c r="C8" s="4045"/>
      <c r="D8" s="1660"/>
      <c r="E8" s="1661"/>
      <c r="F8" s="1661"/>
      <c r="G8" s="1661"/>
      <c r="H8" s="1662"/>
      <c r="I8" s="1662"/>
      <c r="J8" s="4073"/>
      <c r="K8" s="4074"/>
      <c r="L8" s="4074"/>
      <c r="M8" s="4075"/>
    </row>
    <row r="9" spans="1:44" ht="13.5" thickBot="1" x14ac:dyDescent="0.25">
      <c r="A9" s="4046"/>
      <c r="B9" s="4047"/>
      <c r="C9" s="4048"/>
      <c r="D9" s="1636"/>
      <c r="E9" s="1637"/>
      <c r="F9" s="1637"/>
      <c r="G9" s="1637"/>
      <c r="H9" s="1532"/>
      <c r="I9" s="1532"/>
      <c r="J9" s="1663" t="s">
        <v>50</v>
      </c>
      <c r="K9" s="2275" t="s">
        <v>51</v>
      </c>
      <c r="L9" s="2276" t="s">
        <v>52</v>
      </c>
      <c r="M9" s="2277" t="s">
        <v>435</v>
      </c>
    </row>
    <row r="10" spans="1:44" ht="15" x14ac:dyDescent="0.25">
      <c r="A10" s="1673"/>
      <c r="B10" s="1676"/>
      <c r="C10" s="2334"/>
      <c r="D10" s="2330" t="s">
        <v>787</v>
      </c>
      <c r="E10" s="1674"/>
      <c r="F10" s="1672"/>
      <c r="G10" s="1661"/>
      <c r="H10" s="1662"/>
      <c r="I10" s="1662"/>
      <c r="J10" s="1679">
        <f>+J11+J12+J13</f>
        <v>0</v>
      </c>
      <c r="K10" s="1679">
        <f t="shared" ref="K10:L10" si="0">+K11+K12+K13</f>
        <v>0</v>
      </c>
      <c r="L10" s="1679">
        <f t="shared" si="0"/>
        <v>0</v>
      </c>
      <c r="M10" s="1679">
        <f>+J10+K10+L10</f>
        <v>0</v>
      </c>
    </row>
    <row r="11" spans="1:44" ht="15" x14ac:dyDescent="0.25">
      <c r="A11" s="1673"/>
      <c r="B11" s="1676"/>
      <c r="C11" s="1677"/>
      <c r="D11" s="2330"/>
      <c r="E11" s="1668"/>
      <c r="F11" s="1668" t="s">
        <v>788</v>
      </c>
      <c r="G11" s="1669"/>
      <c r="H11" s="1670"/>
      <c r="I11" s="1671"/>
      <c r="J11" s="1680"/>
      <c r="K11" s="1680"/>
      <c r="L11" s="1681"/>
      <c r="M11" s="1680"/>
    </row>
    <row r="12" spans="1:44" ht="15" x14ac:dyDescent="0.25">
      <c r="A12" s="1673"/>
      <c r="B12" s="1676"/>
      <c r="C12" s="1677"/>
      <c r="D12" s="2330"/>
      <c r="E12" s="1668"/>
      <c r="F12" s="1668" t="s">
        <v>789</v>
      </c>
      <c r="G12" s="1669"/>
      <c r="H12" s="1670"/>
      <c r="I12" s="1671"/>
      <c r="J12" s="1680"/>
      <c r="K12" s="1680"/>
      <c r="L12" s="1681"/>
      <c r="M12" s="1680"/>
    </row>
    <row r="13" spans="1:44" ht="15" x14ac:dyDescent="0.25">
      <c r="A13" s="1673"/>
      <c r="B13" s="1676"/>
      <c r="C13" s="1677"/>
      <c r="D13" s="2330"/>
      <c r="E13" s="1668"/>
      <c r="F13" s="1668" t="s">
        <v>790</v>
      </c>
      <c r="G13" s="1669"/>
      <c r="H13" s="1670"/>
      <c r="I13" s="1671"/>
      <c r="J13" s="1680"/>
      <c r="K13" s="1680"/>
      <c r="L13" s="1681"/>
      <c r="M13" s="1680"/>
    </row>
    <row r="14" spans="1:44" ht="15" x14ac:dyDescent="0.25">
      <c r="A14" s="1682"/>
      <c r="B14" s="1591"/>
      <c r="C14" s="1619"/>
      <c r="D14" s="1645"/>
      <c r="E14" s="1645"/>
      <c r="F14" s="1645"/>
      <c r="G14" s="1645"/>
      <c r="H14" s="1531"/>
      <c r="I14" s="1531"/>
      <c r="J14" s="1680"/>
      <c r="K14" s="1680"/>
      <c r="L14" s="1681"/>
      <c r="M14" s="1680"/>
    </row>
    <row r="15" spans="1:44" s="1639" customFormat="1" ht="15" x14ac:dyDescent="0.25">
      <c r="A15" s="1585"/>
      <c r="B15" s="1586"/>
      <c r="C15" s="1587"/>
      <c r="D15" s="1539" t="s">
        <v>493</v>
      </c>
      <c r="E15" s="2382"/>
      <c r="F15" s="1540"/>
      <c r="G15" s="1540"/>
      <c r="H15" s="1540"/>
      <c r="I15" s="1540"/>
      <c r="J15" s="1683">
        <f>J17+J108+J120+J125+J137</f>
        <v>0</v>
      </c>
      <c r="K15" s="1683">
        <f>K17+K108+K120+K125+K137</f>
        <v>0</v>
      </c>
      <c r="L15" s="1684">
        <f>L17+L108+L120+L125+L137</f>
        <v>0</v>
      </c>
      <c r="M15" s="1683">
        <f>K15+L15+J15</f>
        <v>0</v>
      </c>
    </row>
    <row r="16" spans="1:44" s="1639" customFormat="1" ht="15" x14ac:dyDescent="0.25">
      <c r="A16" s="1585"/>
      <c r="B16" s="1586"/>
      <c r="C16" s="1587"/>
      <c r="D16" s="2331"/>
      <c r="E16" s="1540"/>
      <c r="F16" s="1540"/>
      <c r="G16" s="1540"/>
      <c r="H16" s="1540"/>
      <c r="I16" s="1540"/>
      <c r="J16" s="1683"/>
      <c r="K16" s="1683"/>
      <c r="L16" s="1684"/>
      <c r="M16" s="1683"/>
    </row>
    <row r="17" spans="1:13" s="1638" customFormat="1" ht="15.75" x14ac:dyDescent="0.25">
      <c r="A17" s="1585"/>
      <c r="B17" s="1586"/>
      <c r="C17" s="1587"/>
      <c r="D17" s="1734"/>
      <c r="E17" s="1540" t="s">
        <v>714</v>
      </c>
      <c r="F17" s="1540" t="s">
        <v>494</v>
      </c>
      <c r="G17" s="1540"/>
      <c r="H17" s="1540"/>
      <c r="I17" s="1540"/>
      <c r="J17" s="1685">
        <f>J19+J83+J100</f>
        <v>0</v>
      </c>
      <c r="K17" s="1685">
        <f>K19+K83+K100</f>
        <v>0</v>
      </c>
      <c r="L17" s="1686">
        <f>L19+L83+L100</f>
        <v>0</v>
      </c>
      <c r="M17" s="1685">
        <f>K17+L17+J17</f>
        <v>0</v>
      </c>
    </row>
    <row r="18" spans="1:13" s="1638" customFormat="1" ht="15" x14ac:dyDescent="0.25">
      <c r="A18" s="1585"/>
      <c r="B18" s="1586"/>
      <c r="C18" s="1587"/>
      <c r="D18" s="1734"/>
      <c r="E18" s="1600"/>
      <c r="F18" s="1540"/>
      <c r="G18" s="1540"/>
      <c r="H18" s="1540"/>
      <c r="I18" s="1540"/>
      <c r="J18" s="1683"/>
      <c r="K18" s="1683"/>
      <c r="L18" s="1684"/>
      <c r="M18" s="1683"/>
    </row>
    <row r="19" spans="1:13" s="1638" customFormat="1" ht="15" x14ac:dyDescent="0.25">
      <c r="A19" s="1585"/>
      <c r="B19" s="1586"/>
      <c r="C19" s="1587"/>
      <c r="D19" s="1734"/>
      <c r="E19" s="1540"/>
      <c r="F19" s="1540" t="s">
        <v>601</v>
      </c>
      <c r="G19" s="1540" t="s">
        <v>495</v>
      </c>
      <c r="H19" s="1540"/>
      <c r="I19" s="1540"/>
      <c r="J19" s="1687">
        <f>J21+J42+J46+J74+J76+J78+J80+J81</f>
        <v>0</v>
      </c>
      <c r="K19" s="1687">
        <f>K21+K42+K46+K74+K76+K78+K80+K81</f>
        <v>0</v>
      </c>
      <c r="L19" s="1688">
        <f>L21+L42+L46+L74+L76+L78+L80+L81</f>
        <v>0</v>
      </c>
      <c r="M19" s="1687">
        <f>K19+L19+J19</f>
        <v>0</v>
      </c>
    </row>
    <row r="20" spans="1:13" s="1638" customFormat="1" ht="15" x14ac:dyDescent="0.25">
      <c r="A20" s="1585"/>
      <c r="B20" s="1586"/>
      <c r="C20" s="1587"/>
      <c r="D20" s="1734"/>
      <c r="E20" s="1540"/>
      <c r="F20" s="1540"/>
      <c r="G20" s="1540"/>
      <c r="H20" s="1540"/>
      <c r="I20" s="1601"/>
      <c r="J20" s="1683"/>
      <c r="K20" s="1683"/>
      <c r="L20" s="1684"/>
      <c r="M20" s="1683"/>
    </row>
    <row r="21" spans="1:13" s="1638" customFormat="1" ht="15" x14ac:dyDescent="0.25">
      <c r="A21" s="1585"/>
      <c r="B21" s="1586"/>
      <c r="C21" s="1587"/>
      <c r="D21" s="1734"/>
      <c r="E21" s="1540"/>
      <c r="F21" s="1540"/>
      <c r="G21" s="1540" t="s">
        <v>496</v>
      </c>
      <c r="H21" s="1601"/>
      <c r="I21" s="1601"/>
      <c r="J21" s="1683">
        <f>J22+J23+J24+J25+J26+J31+J32+J33+J36+J37+J38+J39+J40</f>
        <v>0</v>
      </c>
      <c r="K21" s="1683">
        <f>K22+K23+K24+K25+K26+K31+K32+K33+K36+K37+K38+K39+K40</f>
        <v>0</v>
      </c>
      <c r="L21" s="1684">
        <f>L22+L23+L24+L25+L26+L31+L32+L33+L36+L37+L38+L39+L40</f>
        <v>0</v>
      </c>
      <c r="M21" s="1683">
        <f t="shared" ref="M21:M39" si="1">K21+L21+J21</f>
        <v>0</v>
      </c>
    </row>
    <row r="22" spans="1:13" s="1639" customFormat="1" ht="15" x14ac:dyDescent="0.25">
      <c r="A22" s="1585"/>
      <c r="B22" s="1586"/>
      <c r="C22" s="1587" t="s">
        <v>427</v>
      </c>
      <c r="D22" s="1734"/>
      <c r="E22" s="1540"/>
      <c r="F22" s="1540"/>
      <c r="G22" s="1540"/>
      <c r="H22" s="1601" t="s">
        <v>497</v>
      </c>
      <c r="I22" s="1601"/>
      <c r="J22" s="1683"/>
      <c r="K22" s="1683"/>
      <c r="L22" s="1684"/>
      <c r="M22" s="1683">
        <f t="shared" si="1"/>
        <v>0</v>
      </c>
    </row>
    <row r="23" spans="1:13" s="1639" customFormat="1" ht="15" x14ac:dyDescent="0.25">
      <c r="A23" s="1585"/>
      <c r="B23" s="1586"/>
      <c r="C23" s="1587" t="s">
        <v>427</v>
      </c>
      <c r="D23" s="1734"/>
      <c r="E23" s="1540"/>
      <c r="F23" s="1540"/>
      <c r="G23" s="1540"/>
      <c r="H23" s="1604" t="s">
        <v>498</v>
      </c>
      <c r="I23" s="1604"/>
      <c r="J23" s="1683"/>
      <c r="K23" s="1683"/>
      <c r="L23" s="1684"/>
      <c r="M23" s="1683">
        <f t="shared" si="1"/>
        <v>0</v>
      </c>
    </row>
    <row r="24" spans="1:13" s="1639" customFormat="1" ht="15" x14ac:dyDescent="0.25">
      <c r="A24" s="1585"/>
      <c r="B24" s="1586"/>
      <c r="C24" s="1587" t="s">
        <v>428</v>
      </c>
      <c r="D24" s="1734"/>
      <c r="E24" s="1540"/>
      <c r="F24" s="1540"/>
      <c r="G24" s="1540"/>
      <c r="H24" s="1601" t="s">
        <v>499</v>
      </c>
      <c r="I24" s="1601"/>
      <c r="J24" s="1683"/>
      <c r="K24" s="1683"/>
      <c r="L24" s="1684"/>
      <c r="M24" s="1683">
        <f t="shared" si="1"/>
        <v>0</v>
      </c>
    </row>
    <row r="25" spans="1:13" s="1639" customFormat="1" ht="15" x14ac:dyDescent="0.25">
      <c r="A25" s="1585"/>
      <c r="B25" s="1586"/>
      <c r="C25" s="1587" t="s">
        <v>427</v>
      </c>
      <c r="D25" s="1734"/>
      <c r="E25" s="1540"/>
      <c r="F25" s="1540"/>
      <c r="G25" s="1540"/>
      <c r="H25" s="1601" t="s">
        <v>500</v>
      </c>
      <c r="I25" s="1601"/>
      <c r="J25" s="1683"/>
      <c r="K25" s="1683"/>
      <c r="L25" s="1684"/>
      <c r="M25" s="1683">
        <f t="shared" si="1"/>
        <v>0</v>
      </c>
    </row>
    <row r="26" spans="1:13" s="1639" customFormat="1" ht="15" x14ac:dyDescent="0.25">
      <c r="A26" s="1585"/>
      <c r="B26" s="1586"/>
      <c r="C26" s="1587"/>
      <c r="D26" s="1734"/>
      <c r="E26" s="1540"/>
      <c r="F26" s="1540"/>
      <c r="G26" s="1540"/>
      <c r="H26" s="1601" t="s">
        <v>501</v>
      </c>
      <c r="I26" s="1601"/>
      <c r="J26" s="1683">
        <f>J27+J28+J29+J30</f>
        <v>0</v>
      </c>
      <c r="K26" s="1683">
        <f>K27+K28+K29+K30</f>
        <v>0</v>
      </c>
      <c r="L26" s="1684">
        <f>L27+L28+L29+L30</f>
        <v>0</v>
      </c>
      <c r="M26" s="1683">
        <f t="shared" si="1"/>
        <v>0</v>
      </c>
    </row>
    <row r="27" spans="1:13" s="1639" customFormat="1" ht="15" x14ac:dyDescent="0.25">
      <c r="A27" s="1585"/>
      <c r="B27" s="1586"/>
      <c r="C27" s="1587" t="s">
        <v>427</v>
      </c>
      <c r="D27" s="1734"/>
      <c r="E27" s="1540"/>
      <c r="F27" s="1540"/>
      <c r="G27" s="1540"/>
      <c r="H27" s="1601"/>
      <c r="I27" s="1601" t="s">
        <v>502</v>
      </c>
      <c r="J27" s="1683"/>
      <c r="K27" s="1683"/>
      <c r="L27" s="1684"/>
      <c r="M27" s="1683">
        <f t="shared" si="1"/>
        <v>0</v>
      </c>
    </row>
    <row r="28" spans="1:13" s="1639" customFormat="1" ht="15" x14ac:dyDescent="0.25">
      <c r="A28" s="1585"/>
      <c r="B28" s="1586"/>
      <c r="C28" s="1587" t="s">
        <v>427</v>
      </c>
      <c r="D28" s="1734"/>
      <c r="E28" s="1540"/>
      <c r="F28" s="1540"/>
      <c r="G28" s="1540"/>
      <c r="H28" s="1601"/>
      <c r="I28" s="1601" t="s">
        <v>503</v>
      </c>
      <c r="J28" s="1683"/>
      <c r="K28" s="1683"/>
      <c r="L28" s="1684"/>
      <c r="M28" s="1683">
        <f t="shared" si="1"/>
        <v>0</v>
      </c>
    </row>
    <row r="29" spans="1:13" s="1639" customFormat="1" ht="15" x14ac:dyDescent="0.25">
      <c r="A29" s="1585"/>
      <c r="B29" s="1586"/>
      <c r="C29" s="1587" t="s">
        <v>428</v>
      </c>
      <c r="D29" s="1734"/>
      <c r="E29" s="1540"/>
      <c r="F29" s="1540"/>
      <c r="G29" s="1540"/>
      <c r="H29" s="1601"/>
      <c r="I29" s="1601" t="s">
        <v>48</v>
      </c>
      <c r="J29" s="1683"/>
      <c r="K29" s="1683"/>
      <c r="L29" s="1684"/>
      <c r="M29" s="1683">
        <f t="shared" si="1"/>
        <v>0</v>
      </c>
    </row>
    <row r="30" spans="1:13" s="1639" customFormat="1" ht="15" x14ac:dyDescent="0.25">
      <c r="A30" s="1585"/>
      <c r="B30" s="1586"/>
      <c r="C30" s="1587" t="s">
        <v>427</v>
      </c>
      <c r="D30" s="1734"/>
      <c r="E30" s="1540"/>
      <c r="F30" s="1540"/>
      <c r="G30" s="1540"/>
      <c r="H30" s="1601"/>
      <c r="I30" s="1601" t="s">
        <v>504</v>
      </c>
      <c r="J30" s="1683"/>
      <c r="K30" s="1683"/>
      <c r="L30" s="1684"/>
      <c r="M30" s="1683">
        <f t="shared" si="1"/>
        <v>0</v>
      </c>
    </row>
    <row r="31" spans="1:13" s="1639" customFormat="1" ht="15" x14ac:dyDescent="0.25">
      <c r="A31" s="1585"/>
      <c r="B31" s="1586"/>
      <c r="C31" s="1587" t="s">
        <v>427</v>
      </c>
      <c r="D31" s="1734"/>
      <c r="E31" s="1540"/>
      <c r="F31" s="1540"/>
      <c r="G31" s="1540"/>
      <c r="H31" s="1601" t="s">
        <v>505</v>
      </c>
      <c r="I31" s="1601"/>
      <c r="J31" s="1683"/>
      <c r="K31" s="1683"/>
      <c r="L31" s="1684"/>
      <c r="M31" s="1683">
        <f t="shared" si="1"/>
        <v>0</v>
      </c>
    </row>
    <row r="32" spans="1:13" s="1639" customFormat="1" ht="15" x14ac:dyDescent="0.25">
      <c r="A32" s="1585"/>
      <c r="B32" s="1586"/>
      <c r="C32" s="1587" t="s">
        <v>427</v>
      </c>
      <c r="D32" s="1734"/>
      <c r="E32" s="1540"/>
      <c r="F32" s="1540"/>
      <c r="G32" s="1540"/>
      <c r="H32" s="1601" t="s">
        <v>506</v>
      </c>
      <c r="I32" s="1601"/>
      <c r="J32" s="1683"/>
      <c r="K32" s="1683"/>
      <c r="L32" s="1684"/>
      <c r="M32" s="1683">
        <f t="shared" si="1"/>
        <v>0</v>
      </c>
    </row>
    <row r="33" spans="1:13" s="1639" customFormat="1" ht="15" x14ac:dyDescent="0.25">
      <c r="A33" s="1585"/>
      <c r="B33" s="1586"/>
      <c r="C33" s="1587"/>
      <c r="D33" s="1734"/>
      <c r="E33" s="1540"/>
      <c r="F33" s="1540"/>
      <c r="G33" s="1540"/>
      <c r="H33" s="1601" t="s">
        <v>507</v>
      </c>
      <c r="I33" s="1601"/>
      <c r="J33" s="1683">
        <f>J34+J35</f>
        <v>0</v>
      </c>
      <c r="K33" s="1683">
        <f>K34+K35</f>
        <v>0</v>
      </c>
      <c r="L33" s="1684">
        <f>L34+L35</f>
        <v>0</v>
      </c>
      <c r="M33" s="1683">
        <f t="shared" si="1"/>
        <v>0</v>
      </c>
    </row>
    <row r="34" spans="1:13" s="1639" customFormat="1" ht="15" x14ac:dyDescent="0.25">
      <c r="A34" s="1585"/>
      <c r="B34" s="1586"/>
      <c r="C34" s="1587" t="s">
        <v>427</v>
      </c>
      <c r="D34" s="1734"/>
      <c r="E34" s="1540"/>
      <c r="F34" s="1540"/>
      <c r="G34" s="1540"/>
      <c r="H34" s="1601"/>
      <c r="I34" s="1601" t="s">
        <v>508</v>
      </c>
      <c r="J34" s="1683"/>
      <c r="K34" s="1683"/>
      <c r="L34" s="1684"/>
      <c r="M34" s="1683">
        <f t="shared" si="1"/>
        <v>0</v>
      </c>
    </row>
    <row r="35" spans="1:13" s="1639" customFormat="1" ht="15" x14ac:dyDescent="0.25">
      <c r="A35" s="1585"/>
      <c r="B35" s="1586"/>
      <c r="C35" s="1587" t="s">
        <v>427</v>
      </c>
      <c r="D35" s="1734"/>
      <c r="E35" s="1540"/>
      <c r="F35" s="1540"/>
      <c r="G35" s="1540"/>
      <c r="H35" s="1601"/>
      <c r="I35" s="1601" t="s">
        <v>509</v>
      </c>
      <c r="J35" s="1683"/>
      <c r="K35" s="1683"/>
      <c r="L35" s="1684"/>
      <c r="M35" s="1683">
        <f t="shared" si="1"/>
        <v>0</v>
      </c>
    </row>
    <row r="36" spans="1:13" s="1639" customFormat="1" ht="15" x14ac:dyDescent="0.25">
      <c r="A36" s="1585"/>
      <c r="B36" s="1586"/>
      <c r="C36" s="1587" t="s">
        <v>428</v>
      </c>
      <c r="D36" s="1734"/>
      <c r="E36" s="1540"/>
      <c r="F36" s="1540"/>
      <c r="G36" s="1540"/>
      <c r="H36" s="1601" t="s">
        <v>510</v>
      </c>
      <c r="I36" s="1601"/>
      <c r="J36" s="1683"/>
      <c r="K36" s="1683"/>
      <c r="L36" s="1684"/>
      <c r="M36" s="1683">
        <f t="shared" si="1"/>
        <v>0</v>
      </c>
    </row>
    <row r="37" spans="1:13" s="1639" customFormat="1" ht="15" x14ac:dyDescent="0.25">
      <c r="A37" s="1585"/>
      <c r="B37" s="1586"/>
      <c r="C37" s="1587" t="s">
        <v>428</v>
      </c>
      <c r="D37" s="1734"/>
      <c r="E37" s="1540"/>
      <c r="F37" s="1540"/>
      <c r="G37" s="1540"/>
      <c r="H37" s="1601" t="s">
        <v>511</v>
      </c>
      <c r="I37" s="1601"/>
      <c r="J37" s="1683"/>
      <c r="K37" s="1683"/>
      <c r="L37" s="1684"/>
      <c r="M37" s="1683">
        <f t="shared" si="1"/>
        <v>0</v>
      </c>
    </row>
    <row r="38" spans="1:13" s="1639" customFormat="1" ht="15" x14ac:dyDescent="0.25">
      <c r="A38" s="1585"/>
      <c r="B38" s="1586"/>
      <c r="C38" s="1587" t="s">
        <v>428</v>
      </c>
      <c r="D38" s="1734"/>
      <c r="E38" s="1540"/>
      <c r="F38" s="1540"/>
      <c r="G38" s="1540"/>
      <c r="H38" s="1601" t="s">
        <v>512</v>
      </c>
      <c r="I38" s="1601"/>
      <c r="J38" s="1683"/>
      <c r="K38" s="1683"/>
      <c r="L38" s="1684"/>
      <c r="M38" s="1683">
        <f t="shared" si="1"/>
        <v>0</v>
      </c>
    </row>
    <row r="39" spans="1:13" s="1639" customFormat="1" ht="15" x14ac:dyDescent="0.25">
      <c r="A39" s="1585"/>
      <c r="B39" s="1586"/>
      <c r="C39" s="1587" t="s">
        <v>428</v>
      </c>
      <c r="D39" s="1734"/>
      <c r="E39" s="1540"/>
      <c r="F39" s="1540"/>
      <c r="G39" s="1540"/>
      <c r="H39" s="1601" t="s">
        <v>513</v>
      </c>
      <c r="I39" s="1601"/>
      <c r="J39" s="1683"/>
      <c r="K39" s="1683"/>
      <c r="L39" s="1684"/>
      <c r="M39" s="1683">
        <f t="shared" si="1"/>
        <v>0</v>
      </c>
    </row>
    <row r="40" spans="1:13" s="1639" customFormat="1" ht="15" x14ac:dyDescent="0.25">
      <c r="A40" s="1585"/>
      <c r="B40" s="1736"/>
      <c r="C40" s="1587" t="s">
        <v>428</v>
      </c>
      <c r="D40" s="1734"/>
      <c r="E40" s="1734"/>
      <c r="F40" s="1734"/>
      <c r="G40" s="1734"/>
      <c r="H40" s="1735" t="s">
        <v>1424</v>
      </c>
      <c r="I40" s="1735"/>
      <c r="J40" s="1683"/>
      <c r="K40" s="1683"/>
      <c r="L40" s="1684"/>
      <c r="M40" s="1683">
        <f t="shared" ref="M40" si="2">K40+L40+J40</f>
        <v>0</v>
      </c>
    </row>
    <row r="41" spans="1:13" s="1639" customFormat="1" ht="15" x14ac:dyDescent="0.25">
      <c r="A41" s="1585"/>
      <c r="B41" s="1586"/>
      <c r="C41" s="1587"/>
      <c r="D41" s="1734"/>
      <c r="E41" s="1540"/>
      <c r="F41" s="1540"/>
      <c r="G41" s="1540"/>
      <c r="H41" s="1601"/>
      <c r="I41" s="1601"/>
      <c r="J41" s="1683"/>
      <c r="K41" s="1683"/>
      <c r="L41" s="1684"/>
      <c r="M41" s="1683"/>
    </row>
    <row r="42" spans="1:13" s="1639" customFormat="1" ht="15" x14ac:dyDescent="0.25">
      <c r="A42" s="1585"/>
      <c r="B42" s="1586"/>
      <c r="C42" s="1587"/>
      <c r="D42" s="1734"/>
      <c r="E42" s="1540"/>
      <c r="F42" s="1540"/>
      <c r="G42" s="1540" t="s">
        <v>514</v>
      </c>
      <c r="H42" s="1540"/>
      <c r="I42" s="1540"/>
      <c r="J42" s="1683">
        <f>J43+J44</f>
        <v>0</v>
      </c>
      <c r="K42" s="1683">
        <f>K43+K44</f>
        <v>0</v>
      </c>
      <c r="L42" s="1684">
        <f>L43+L44</f>
        <v>0</v>
      </c>
      <c r="M42" s="1683">
        <f>K42+L42+J42</f>
        <v>0</v>
      </c>
    </row>
    <row r="43" spans="1:13" s="1639" customFormat="1" ht="15" x14ac:dyDescent="0.25">
      <c r="A43" s="1585"/>
      <c r="B43" s="1586"/>
      <c r="C43" s="1587" t="s">
        <v>428</v>
      </c>
      <c r="D43" s="1734"/>
      <c r="E43" s="1540"/>
      <c r="F43" s="1540"/>
      <c r="G43" s="1540"/>
      <c r="H43" s="1601" t="s">
        <v>515</v>
      </c>
      <c r="I43" s="1601"/>
      <c r="J43" s="1683"/>
      <c r="K43" s="1683"/>
      <c r="L43" s="1684"/>
      <c r="M43" s="1683">
        <f>K43+L43+J43</f>
        <v>0</v>
      </c>
    </row>
    <row r="44" spans="1:13" s="1639" customFormat="1" ht="15" x14ac:dyDescent="0.25">
      <c r="A44" s="1585"/>
      <c r="B44" s="1586"/>
      <c r="C44" s="1587" t="s">
        <v>427</v>
      </c>
      <c r="D44" s="1734"/>
      <c r="E44" s="1540"/>
      <c r="F44" s="1540"/>
      <c r="G44" s="1540"/>
      <c r="H44" s="1601" t="s">
        <v>516</v>
      </c>
      <c r="I44" s="1601"/>
      <c r="J44" s="1683"/>
      <c r="K44" s="1683"/>
      <c r="L44" s="1684"/>
      <c r="M44" s="1683">
        <f>K44+L44+J44</f>
        <v>0</v>
      </c>
    </row>
    <row r="45" spans="1:13" s="1639" customFormat="1" ht="15" x14ac:dyDescent="0.25">
      <c r="A45" s="1585"/>
      <c r="B45" s="1586"/>
      <c r="C45" s="1587"/>
      <c r="D45" s="1734"/>
      <c r="E45" s="1540"/>
      <c r="F45" s="1540"/>
      <c r="G45" s="1540"/>
      <c r="H45" s="1601"/>
      <c r="I45" s="1601"/>
      <c r="J45" s="1683"/>
      <c r="K45" s="1683"/>
      <c r="L45" s="1684"/>
      <c r="M45" s="1683"/>
    </row>
    <row r="46" spans="1:13" s="1639" customFormat="1" ht="15" x14ac:dyDescent="0.25">
      <c r="A46" s="1585"/>
      <c r="B46" s="1586"/>
      <c r="C46" s="1587"/>
      <c r="D46" s="1734"/>
      <c r="E46" s="1540"/>
      <c r="F46" s="1540"/>
      <c r="G46" s="1540" t="s">
        <v>517</v>
      </c>
      <c r="H46" s="1540"/>
      <c r="I46" s="1540"/>
      <c r="J46" s="1683">
        <f>J47+J48+J51+J54+J57+J60+J63+J67+J68</f>
        <v>0</v>
      </c>
      <c r="K46" s="1683">
        <f>K47+K48+K51+K54+K57+K60+K63+K67+K68</f>
        <v>0</v>
      </c>
      <c r="L46" s="1684">
        <f>L47+L48+L51+L54+L57+L60+L63+L67+L68</f>
        <v>0</v>
      </c>
      <c r="M46" s="1683">
        <f t="shared" ref="M46:M65" si="3">K46+L46+J46</f>
        <v>0</v>
      </c>
    </row>
    <row r="47" spans="1:13" s="1639" customFormat="1" ht="15" x14ac:dyDescent="0.25">
      <c r="A47" s="1585"/>
      <c r="B47" s="1586"/>
      <c r="C47" s="1587" t="s">
        <v>427</v>
      </c>
      <c r="D47" s="1734"/>
      <c r="E47" s="1540"/>
      <c r="F47" s="1540"/>
      <c r="G47" s="1540"/>
      <c r="H47" s="1601" t="s">
        <v>518</v>
      </c>
      <c r="I47" s="1601"/>
      <c r="J47" s="1683"/>
      <c r="K47" s="1683"/>
      <c r="L47" s="1684"/>
      <c r="M47" s="1683">
        <f t="shared" si="3"/>
        <v>0</v>
      </c>
    </row>
    <row r="48" spans="1:13" s="1639" customFormat="1" ht="15" x14ac:dyDescent="0.25">
      <c r="A48" s="1585"/>
      <c r="B48" s="1586"/>
      <c r="C48" s="1587"/>
      <c r="D48" s="1734"/>
      <c r="E48" s="1540"/>
      <c r="F48" s="1540"/>
      <c r="G48" s="1540"/>
      <c r="H48" s="1601" t="s">
        <v>519</v>
      </c>
      <c r="I48" s="1601"/>
      <c r="J48" s="1689">
        <f>J49+J50</f>
        <v>0</v>
      </c>
      <c r="K48" s="1689">
        <f>K49+K50</f>
        <v>0</v>
      </c>
      <c r="L48" s="1690">
        <f>L49+L50</f>
        <v>0</v>
      </c>
      <c r="M48" s="1689">
        <f t="shared" si="3"/>
        <v>0</v>
      </c>
    </row>
    <row r="49" spans="1:13" s="1639" customFormat="1" ht="15" x14ac:dyDescent="0.25">
      <c r="A49" s="1585"/>
      <c r="B49" s="1586"/>
      <c r="C49" s="1587" t="s">
        <v>428</v>
      </c>
      <c r="D49" s="1734"/>
      <c r="E49" s="1540"/>
      <c r="F49" s="1540"/>
      <c r="G49" s="1540"/>
      <c r="H49" s="1601"/>
      <c r="I49" s="1601" t="s">
        <v>515</v>
      </c>
      <c r="J49" s="1689"/>
      <c r="K49" s="1689"/>
      <c r="L49" s="1690"/>
      <c r="M49" s="1689">
        <f t="shared" si="3"/>
        <v>0</v>
      </c>
    </row>
    <row r="50" spans="1:13" s="1639" customFormat="1" ht="15" x14ac:dyDescent="0.25">
      <c r="A50" s="1585"/>
      <c r="B50" s="1586"/>
      <c r="C50" s="1587" t="s">
        <v>427</v>
      </c>
      <c r="D50" s="1734"/>
      <c r="E50" s="1540"/>
      <c r="F50" s="1540"/>
      <c r="G50" s="1540"/>
      <c r="H50" s="1601"/>
      <c r="I50" s="1601" t="s">
        <v>520</v>
      </c>
      <c r="J50" s="1689"/>
      <c r="K50" s="1689"/>
      <c r="L50" s="1690"/>
      <c r="M50" s="1689">
        <f t="shared" si="3"/>
        <v>0</v>
      </c>
    </row>
    <row r="51" spans="1:13" s="1639" customFormat="1" ht="15" x14ac:dyDescent="0.25">
      <c r="A51" s="1585"/>
      <c r="B51" s="1586"/>
      <c r="C51" s="1587"/>
      <c r="D51" s="1734"/>
      <c r="E51" s="1540"/>
      <c r="F51" s="1540"/>
      <c r="G51" s="1540"/>
      <c r="H51" s="1601" t="s">
        <v>521</v>
      </c>
      <c r="I51" s="1601"/>
      <c r="J51" s="1689">
        <f>J52+J53</f>
        <v>0</v>
      </c>
      <c r="K51" s="1689">
        <f>K52+K53</f>
        <v>0</v>
      </c>
      <c r="L51" s="1690">
        <f>L52+L53</f>
        <v>0</v>
      </c>
      <c r="M51" s="1689">
        <f t="shared" si="3"/>
        <v>0</v>
      </c>
    </row>
    <row r="52" spans="1:13" s="1639" customFormat="1" ht="15" x14ac:dyDescent="0.25">
      <c r="A52" s="1585"/>
      <c r="B52" s="1586"/>
      <c r="C52" s="1587" t="s">
        <v>428</v>
      </c>
      <c r="D52" s="1734"/>
      <c r="E52" s="1540"/>
      <c r="F52" s="1540"/>
      <c r="G52" s="1540"/>
      <c r="H52" s="1601"/>
      <c r="I52" s="1601" t="s">
        <v>515</v>
      </c>
      <c r="J52" s="1689"/>
      <c r="K52" s="1689"/>
      <c r="L52" s="1690"/>
      <c r="M52" s="1689">
        <f t="shared" si="3"/>
        <v>0</v>
      </c>
    </row>
    <row r="53" spans="1:13" s="1639" customFormat="1" ht="15" x14ac:dyDescent="0.25">
      <c r="A53" s="1585"/>
      <c r="B53" s="1586"/>
      <c r="C53" s="1587" t="s">
        <v>427</v>
      </c>
      <c r="D53" s="1734"/>
      <c r="E53" s="1540"/>
      <c r="F53" s="1540"/>
      <c r="G53" s="1540"/>
      <c r="H53" s="1601"/>
      <c r="I53" s="1601" t="s">
        <v>520</v>
      </c>
      <c r="J53" s="1689"/>
      <c r="K53" s="1689"/>
      <c r="L53" s="1690"/>
      <c r="M53" s="1689">
        <f t="shared" si="3"/>
        <v>0</v>
      </c>
    </row>
    <row r="54" spans="1:13" s="1639" customFormat="1" ht="15" x14ac:dyDescent="0.25">
      <c r="A54" s="1585"/>
      <c r="B54" s="1586"/>
      <c r="C54" s="1587"/>
      <c r="D54" s="1734"/>
      <c r="E54" s="1540"/>
      <c r="F54" s="1540"/>
      <c r="G54" s="1540"/>
      <c r="H54" s="1601" t="s">
        <v>522</v>
      </c>
      <c r="I54" s="1601"/>
      <c r="J54" s="1689">
        <f>J55+J56</f>
        <v>0</v>
      </c>
      <c r="K54" s="1689">
        <f>K55+K56</f>
        <v>0</v>
      </c>
      <c r="L54" s="1690">
        <f>L55+L56</f>
        <v>0</v>
      </c>
      <c r="M54" s="1689">
        <f t="shared" si="3"/>
        <v>0</v>
      </c>
    </row>
    <row r="55" spans="1:13" s="1639" customFormat="1" ht="15" x14ac:dyDescent="0.25">
      <c r="A55" s="1585"/>
      <c r="B55" s="1586"/>
      <c r="C55" s="1587" t="s">
        <v>428</v>
      </c>
      <c r="D55" s="1734"/>
      <c r="E55" s="1540"/>
      <c r="F55" s="1540"/>
      <c r="G55" s="1540"/>
      <c r="H55" s="1601"/>
      <c r="I55" s="1601" t="s">
        <v>515</v>
      </c>
      <c r="J55" s="1689"/>
      <c r="K55" s="1689"/>
      <c r="L55" s="1690"/>
      <c r="M55" s="1689">
        <f t="shared" si="3"/>
        <v>0</v>
      </c>
    </row>
    <row r="56" spans="1:13" s="1639" customFormat="1" ht="15" x14ac:dyDescent="0.25">
      <c r="A56" s="1585"/>
      <c r="B56" s="1586"/>
      <c r="C56" s="1587" t="s">
        <v>427</v>
      </c>
      <c r="D56" s="1734"/>
      <c r="E56" s="1540"/>
      <c r="F56" s="1540"/>
      <c r="G56" s="1540"/>
      <c r="H56" s="1601"/>
      <c r="I56" s="1601" t="s">
        <v>520</v>
      </c>
      <c r="J56" s="1689"/>
      <c r="K56" s="1689"/>
      <c r="L56" s="1690"/>
      <c r="M56" s="1689">
        <f t="shared" si="3"/>
        <v>0</v>
      </c>
    </row>
    <row r="57" spans="1:13" s="1639" customFormat="1" ht="15" x14ac:dyDescent="0.25">
      <c r="A57" s="1585"/>
      <c r="B57" s="1586"/>
      <c r="C57" s="1587"/>
      <c r="D57" s="1734"/>
      <c r="E57" s="1540"/>
      <c r="F57" s="1540"/>
      <c r="G57" s="1540"/>
      <c r="H57" s="1601" t="s">
        <v>523</v>
      </c>
      <c r="I57" s="1601"/>
      <c r="J57" s="1689">
        <f>J58+J59</f>
        <v>0</v>
      </c>
      <c r="K57" s="1689">
        <f>K58+K59</f>
        <v>0</v>
      </c>
      <c r="L57" s="1690">
        <f>L58+L59</f>
        <v>0</v>
      </c>
      <c r="M57" s="1689">
        <f t="shared" si="3"/>
        <v>0</v>
      </c>
    </row>
    <row r="58" spans="1:13" s="1639" customFormat="1" ht="15" x14ac:dyDescent="0.25">
      <c r="A58" s="1585"/>
      <c r="B58" s="1586"/>
      <c r="C58" s="1587" t="s">
        <v>428</v>
      </c>
      <c r="D58" s="1734"/>
      <c r="E58" s="1540"/>
      <c r="F58" s="1540"/>
      <c r="G58" s="1540"/>
      <c r="H58" s="1601"/>
      <c r="I58" s="1601" t="s">
        <v>515</v>
      </c>
      <c r="J58" s="1689"/>
      <c r="K58" s="1689"/>
      <c r="L58" s="1690"/>
      <c r="M58" s="1689">
        <f t="shared" si="3"/>
        <v>0</v>
      </c>
    </row>
    <row r="59" spans="1:13" s="1639" customFormat="1" ht="15" x14ac:dyDescent="0.25">
      <c r="A59" s="1585"/>
      <c r="B59" s="1586"/>
      <c r="C59" s="1587" t="s">
        <v>427</v>
      </c>
      <c r="D59" s="1734"/>
      <c r="E59" s="1540"/>
      <c r="F59" s="1540"/>
      <c r="G59" s="1540"/>
      <c r="H59" s="1601"/>
      <c r="I59" s="1601" t="s">
        <v>520</v>
      </c>
      <c r="J59" s="1689"/>
      <c r="K59" s="1689"/>
      <c r="L59" s="1690"/>
      <c r="M59" s="1689">
        <f t="shared" si="3"/>
        <v>0</v>
      </c>
    </row>
    <row r="60" spans="1:13" s="1639" customFormat="1" ht="15" x14ac:dyDescent="0.25">
      <c r="A60" s="1585"/>
      <c r="B60" s="1586"/>
      <c r="C60" s="1587"/>
      <c r="D60" s="1734"/>
      <c r="E60" s="1540"/>
      <c r="F60" s="1540"/>
      <c r="G60" s="1540"/>
      <c r="H60" s="1601" t="s">
        <v>524</v>
      </c>
      <c r="I60" s="1601"/>
      <c r="J60" s="1689">
        <f>J61+J62</f>
        <v>0</v>
      </c>
      <c r="K60" s="1689">
        <f>K61+K62</f>
        <v>0</v>
      </c>
      <c r="L60" s="1690">
        <f>L61+L62</f>
        <v>0</v>
      </c>
      <c r="M60" s="1689">
        <f t="shared" si="3"/>
        <v>0</v>
      </c>
    </row>
    <row r="61" spans="1:13" s="1639" customFormat="1" ht="15" x14ac:dyDescent="0.25">
      <c r="A61" s="1585"/>
      <c r="B61" s="1586"/>
      <c r="C61" s="1587" t="s">
        <v>428</v>
      </c>
      <c r="D61" s="1734"/>
      <c r="E61" s="1540"/>
      <c r="F61" s="1540"/>
      <c r="G61" s="1540"/>
      <c r="H61" s="1601"/>
      <c r="I61" s="1601" t="s">
        <v>515</v>
      </c>
      <c r="J61" s="1689"/>
      <c r="K61" s="1689"/>
      <c r="L61" s="1690"/>
      <c r="M61" s="1689">
        <f t="shared" si="3"/>
        <v>0</v>
      </c>
    </row>
    <row r="62" spans="1:13" s="1639" customFormat="1" ht="15" x14ac:dyDescent="0.25">
      <c r="A62" s="1585"/>
      <c r="B62" s="1586"/>
      <c r="C62" s="1587" t="s">
        <v>427</v>
      </c>
      <c r="D62" s="1734"/>
      <c r="E62" s="1540"/>
      <c r="F62" s="1540"/>
      <c r="G62" s="1540"/>
      <c r="H62" s="1601"/>
      <c r="I62" s="1601" t="s">
        <v>520</v>
      </c>
      <c r="J62" s="1689"/>
      <c r="K62" s="1689"/>
      <c r="L62" s="1690"/>
      <c r="M62" s="1689">
        <f t="shared" si="3"/>
        <v>0</v>
      </c>
    </row>
    <row r="63" spans="1:13" s="1639" customFormat="1" ht="15" x14ac:dyDescent="0.25">
      <c r="A63" s="1585"/>
      <c r="B63" s="1586"/>
      <c r="C63" s="1587"/>
      <c r="D63" s="1734"/>
      <c r="E63" s="1540"/>
      <c r="F63" s="1540"/>
      <c r="G63" s="1540"/>
      <c r="H63" s="1601" t="s">
        <v>525</v>
      </c>
      <c r="I63" s="1601"/>
      <c r="J63" s="1689">
        <f>J64+J65</f>
        <v>0</v>
      </c>
      <c r="K63" s="1689">
        <f>K64+K65</f>
        <v>0</v>
      </c>
      <c r="L63" s="1690">
        <f>L64+L65</f>
        <v>0</v>
      </c>
      <c r="M63" s="1689">
        <f t="shared" si="3"/>
        <v>0</v>
      </c>
    </row>
    <row r="64" spans="1:13" s="1639" customFormat="1" ht="15" x14ac:dyDescent="0.25">
      <c r="A64" s="1585"/>
      <c r="B64" s="1586"/>
      <c r="C64" s="1587" t="s">
        <v>428</v>
      </c>
      <c r="D64" s="1734"/>
      <c r="E64" s="1540"/>
      <c r="F64" s="1540"/>
      <c r="G64" s="1540"/>
      <c r="H64" s="1601"/>
      <c r="I64" s="1601" t="s">
        <v>515</v>
      </c>
      <c r="J64" s="1689"/>
      <c r="K64" s="1689"/>
      <c r="L64" s="1690"/>
      <c r="M64" s="1689">
        <f t="shared" si="3"/>
        <v>0</v>
      </c>
    </row>
    <row r="65" spans="1:13" s="1639" customFormat="1" ht="15" x14ac:dyDescent="0.25">
      <c r="A65" s="1585"/>
      <c r="B65" s="1586"/>
      <c r="C65" s="1587" t="s">
        <v>427</v>
      </c>
      <c r="D65" s="1734"/>
      <c r="E65" s="1540"/>
      <c r="F65" s="1540"/>
      <c r="G65" s="1540"/>
      <c r="H65" s="1601"/>
      <c r="I65" s="1601" t="s">
        <v>520</v>
      </c>
      <c r="J65" s="1689"/>
      <c r="K65" s="1689"/>
      <c r="L65" s="1690"/>
      <c r="M65" s="1689">
        <f t="shared" si="3"/>
        <v>0</v>
      </c>
    </row>
    <row r="66" spans="1:13" s="1639" customFormat="1" ht="15" x14ac:dyDescent="0.25">
      <c r="A66" s="1585"/>
      <c r="B66" s="1586"/>
      <c r="C66" s="1587"/>
      <c r="D66" s="1734"/>
      <c r="E66" s="1540"/>
      <c r="F66" s="1540"/>
      <c r="G66" s="1540"/>
      <c r="H66" s="1601"/>
      <c r="I66" s="1601"/>
      <c r="J66" s="1689"/>
      <c r="K66" s="1689"/>
      <c r="L66" s="1690"/>
      <c r="M66" s="1689"/>
    </row>
    <row r="67" spans="1:13" s="1639" customFormat="1" ht="15" x14ac:dyDescent="0.25">
      <c r="A67" s="1585"/>
      <c r="B67" s="1586"/>
      <c r="C67" s="1587" t="s">
        <v>427</v>
      </c>
      <c r="D67" s="1734"/>
      <c r="E67" s="1540"/>
      <c r="F67" s="1540"/>
      <c r="G67" s="1540"/>
      <c r="H67" s="1601" t="s">
        <v>526</v>
      </c>
      <c r="I67" s="1601"/>
      <c r="J67" s="1689">
        <f t="shared" ref="J67:L68" si="4">J68+J69+J70+J71</f>
        <v>0</v>
      </c>
      <c r="K67" s="1689">
        <f t="shared" si="4"/>
        <v>0</v>
      </c>
      <c r="L67" s="1690">
        <f t="shared" si="4"/>
        <v>0</v>
      </c>
      <c r="M67" s="1689">
        <f t="shared" ref="M67:M72" si="5">K67+L67+J67</f>
        <v>0</v>
      </c>
    </row>
    <row r="68" spans="1:13" s="1639" customFormat="1" ht="15" x14ac:dyDescent="0.25">
      <c r="A68" s="1585"/>
      <c r="B68" s="1586"/>
      <c r="C68" s="1587"/>
      <c r="D68" s="1734"/>
      <c r="E68" s="1540"/>
      <c r="F68" s="1540"/>
      <c r="G68" s="1540"/>
      <c r="H68" s="1601" t="s">
        <v>527</v>
      </c>
      <c r="I68" s="1601"/>
      <c r="J68" s="1689">
        <f t="shared" si="4"/>
        <v>0</v>
      </c>
      <c r="K68" s="1689">
        <f t="shared" si="4"/>
        <v>0</v>
      </c>
      <c r="L68" s="1690">
        <f t="shared" si="4"/>
        <v>0</v>
      </c>
      <c r="M68" s="1689">
        <f t="shared" si="5"/>
        <v>0</v>
      </c>
    </row>
    <row r="69" spans="1:13" s="1639" customFormat="1" ht="15" x14ac:dyDescent="0.25">
      <c r="A69" s="1585"/>
      <c r="B69" s="1586"/>
      <c r="C69" s="1587" t="s">
        <v>427</v>
      </c>
      <c r="D69" s="1734"/>
      <c r="E69" s="1540"/>
      <c r="F69" s="1540"/>
      <c r="G69" s="1540"/>
      <c r="H69" s="1601"/>
      <c r="I69" s="1601" t="s">
        <v>528</v>
      </c>
      <c r="J69" s="1683"/>
      <c r="K69" s="1683"/>
      <c r="L69" s="1684"/>
      <c r="M69" s="1683">
        <f t="shared" si="5"/>
        <v>0</v>
      </c>
    </row>
    <row r="70" spans="1:13" s="1639" customFormat="1" ht="15" x14ac:dyDescent="0.25">
      <c r="A70" s="1585"/>
      <c r="B70" s="1586"/>
      <c r="C70" s="1587" t="s">
        <v>427</v>
      </c>
      <c r="D70" s="1734"/>
      <c r="E70" s="1540"/>
      <c r="F70" s="1540"/>
      <c r="G70" s="1540"/>
      <c r="H70" s="1601"/>
      <c r="I70" s="1601" t="s">
        <v>529</v>
      </c>
      <c r="J70" s="1683"/>
      <c r="K70" s="1683"/>
      <c r="L70" s="1684"/>
      <c r="M70" s="1683">
        <f t="shared" si="5"/>
        <v>0</v>
      </c>
    </row>
    <row r="71" spans="1:13" s="1639" customFormat="1" ht="15" x14ac:dyDescent="0.25">
      <c r="A71" s="1585"/>
      <c r="B71" s="1586"/>
      <c r="C71" s="1587" t="s">
        <v>427</v>
      </c>
      <c r="D71" s="1734"/>
      <c r="E71" s="1540"/>
      <c r="F71" s="1540"/>
      <c r="G71" s="1540"/>
      <c r="H71" s="1601"/>
      <c r="I71" s="1601" t="s">
        <v>530</v>
      </c>
      <c r="J71" s="1683"/>
      <c r="K71" s="1683"/>
      <c r="L71" s="1684"/>
      <c r="M71" s="1683">
        <f t="shared" si="5"/>
        <v>0</v>
      </c>
    </row>
    <row r="72" spans="1:13" s="1639" customFormat="1" ht="15" x14ac:dyDescent="0.25">
      <c r="A72" s="1585"/>
      <c r="B72" s="1586"/>
      <c r="C72" s="1587" t="s">
        <v>427</v>
      </c>
      <c r="D72" s="1734"/>
      <c r="E72" s="1540"/>
      <c r="F72" s="1540"/>
      <c r="G72" s="1540"/>
      <c r="H72" s="1601"/>
      <c r="I72" s="1601" t="s">
        <v>531</v>
      </c>
      <c r="J72" s="1683"/>
      <c r="K72" s="1683"/>
      <c r="L72" s="1684"/>
      <c r="M72" s="1683">
        <f t="shared" si="5"/>
        <v>0</v>
      </c>
    </row>
    <row r="73" spans="1:13" s="1639" customFormat="1" ht="15" x14ac:dyDescent="0.25">
      <c r="A73" s="1585"/>
      <c r="B73" s="1586"/>
      <c r="C73" s="1587"/>
      <c r="D73" s="1734"/>
      <c r="E73" s="1540"/>
      <c r="F73" s="1540"/>
      <c r="G73" s="1540"/>
      <c r="H73" s="1601"/>
      <c r="I73" s="1601"/>
      <c r="J73" s="1683"/>
      <c r="K73" s="1683"/>
      <c r="L73" s="1684"/>
      <c r="M73" s="1683"/>
    </row>
    <row r="74" spans="1:13" s="1639" customFormat="1" ht="15" x14ac:dyDescent="0.25">
      <c r="A74" s="1585"/>
      <c r="B74" s="1586"/>
      <c r="C74" s="1587" t="s">
        <v>428</v>
      </c>
      <c r="D74" s="1734"/>
      <c r="E74" s="1540"/>
      <c r="F74" s="1540"/>
      <c r="G74" s="1540" t="s">
        <v>55</v>
      </c>
      <c r="H74" s="1601"/>
      <c r="I74" s="1540"/>
      <c r="J74" s="1683"/>
      <c r="K74" s="1683"/>
      <c r="L74" s="1684"/>
      <c r="M74" s="1683">
        <f>K74+L74+J74</f>
        <v>0</v>
      </c>
    </row>
    <row r="75" spans="1:13" s="1639" customFormat="1" ht="15" x14ac:dyDescent="0.25">
      <c r="A75" s="1585"/>
      <c r="B75" s="1586"/>
      <c r="C75" s="1587"/>
      <c r="D75" s="1734"/>
      <c r="E75" s="1540"/>
      <c r="F75" s="1540"/>
      <c r="G75" s="1540"/>
      <c r="H75" s="1601"/>
      <c r="I75" s="1601"/>
      <c r="J75" s="1683"/>
      <c r="K75" s="1683"/>
      <c r="L75" s="1684"/>
      <c r="M75" s="1683"/>
    </row>
    <row r="76" spans="1:13" s="1639" customFormat="1" ht="15" x14ac:dyDescent="0.25">
      <c r="A76" s="1585"/>
      <c r="B76" s="1586"/>
      <c r="C76" s="1587" t="s">
        <v>428</v>
      </c>
      <c r="D76" s="1734"/>
      <c r="E76" s="1540"/>
      <c r="F76" s="1540"/>
      <c r="G76" s="1540" t="s">
        <v>1428</v>
      </c>
      <c r="H76" s="1601"/>
      <c r="I76" s="1540"/>
      <c r="J76" s="1683"/>
      <c r="K76" s="1683"/>
      <c r="L76" s="1684"/>
      <c r="M76" s="1683">
        <f>K76+L76+J76</f>
        <v>0</v>
      </c>
    </row>
    <row r="77" spans="1:13" s="1639" customFormat="1" ht="15" x14ac:dyDescent="0.25">
      <c r="A77" s="1585"/>
      <c r="B77" s="1586"/>
      <c r="C77" s="1587"/>
      <c r="D77" s="1734"/>
      <c r="E77" s="1540"/>
      <c r="F77" s="1540"/>
      <c r="G77" s="1589"/>
      <c r="H77" s="1601"/>
      <c r="I77" s="2223" t="s">
        <v>1521</v>
      </c>
      <c r="J77" s="1683"/>
      <c r="K77" s="1683"/>
      <c r="L77" s="1684"/>
      <c r="M77" s="1683"/>
    </row>
    <row r="78" spans="1:13" s="1639" customFormat="1" ht="15" x14ac:dyDescent="0.25">
      <c r="A78" s="1585"/>
      <c r="B78" s="1586"/>
      <c r="C78" s="1587" t="s">
        <v>427</v>
      </c>
      <c r="D78" s="1734"/>
      <c r="E78" s="1605"/>
      <c r="F78" s="1605"/>
      <c r="G78" s="1605" t="s">
        <v>469</v>
      </c>
      <c r="H78" s="1604"/>
      <c r="I78" s="1604"/>
      <c r="J78" s="1683"/>
      <c r="K78" s="1683"/>
      <c r="L78" s="1684"/>
      <c r="M78" s="1683">
        <f>K78+L78+J78</f>
        <v>0</v>
      </c>
    </row>
    <row r="79" spans="1:13" s="1639" customFormat="1" ht="15" x14ac:dyDescent="0.25">
      <c r="A79" s="1585"/>
      <c r="B79" s="1586"/>
      <c r="C79" s="1587"/>
      <c r="D79" s="1734"/>
      <c r="E79" s="1540"/>
      <c r="F79" s="1540"/>
      <c r="G79" s="1540"/>
      <c r="H79" s="1601"/>
      <c r="I79" s="1601"/>
      <c r="J79" s="1683"/>
      <c r="K79" s="1683"/>
      <c r="L79" s="1684"/>
      <c r="M79" s="1683"/>
    </row>
    <row r="80" spans="1:13" s="1639" customFormat="1" ht="15" x14ac:dyDescent="0.25">
      <c r="A80" s="1585"/>
      <c r="B80" s="1586"/>
      <c r="C80" s="1587" t="s">
        <v>428</v>
      </c>
      <c r="D80" s="1734"/>
      <c r="E80" s="1540"/>
      <c r="F80" s="1540"/>
      <c r="G80" s="1540" t="s">
        <v>46</v>
      </c>
      <c r="H80" s="1601"/>
      <c r="I80" s="1601"/>
      <c r="J80" s="1683"/>
      <c r="K80" s="1683"/>
      <c r="L80" s="1684"/>
      <c r="M80" s="1683">
        <f>K80+L80+J80</f>
        <v>0</v>
      </c>
    </row>
    <row r="81" spans="1:13" s="1639" customFormat="1" ht="15" x14ac:dyDescent="0.25">
      <c r="A81" s="1585"/>
      <c r="B81" s="1586"/>
      <c r="C81" s="1587" t="s">
        <v>428</v>
      </c>
      <c r="D81" s="1734"/>
      <c r="E81" s="1540"/>
      <c r="F81" s="1540"/>
      <c r="G81" s="1540" t="s">
        <v>736</v>
      </c>
      <c r="H81" s="1601"/>
      <c r="I81" s="1601"/>
      <c r="J81" s="1683"/>
      <c r="K81" s="1683"/>
      <c r="L81" s="1684"/>
      <c r="M81" s="1683"/>
    </row>
    <row r="82" spans="1:13" s="1639" customFormat="1" ht="15" x14ac:dyDescent="0.25">
      <c r="A82" s="1585"/>
      <c r="B82" s="1586"/>
      <c r="C82" s="1587"/>
      <c r="D82" s="1734"/>
      <c r="E82" s="1540"/>
      <c r="F82" s="1540"/>
      <c r="G82" s="1540"/>
      <c r="H82" s="1601"/>
      <c r="I82" s="1601"/>
      <c r="J82" s="1683"/>
      <c r="K82" s="1683"/>
      <c r="L82" s="1684"/>
      <c r="M82" s="1683"/>
    </row>
    <row r="83" spans="1:13" s="1639" customFormat="1" ht="15" x14ac:dyDescent="0.25">
      <c r="A83" s="1585"/>
      <c r="B83" s="1586"/>
      <c r="C83" s="1587"/>
      <c r="D83" s="1734"/>
      <c r="E83" s="1540"/>
      <c r="F83" s="1540" t="s">
        <v>728</v>
      </c>
      <c r="G83" s="1540" t="s">
        <v>470</v>
      </c>
      <c r="H83" s="1540"/>
      <c r="I83" s="1540"/>
      <c r="J83" s="1687">
        <f>J85+J94+J97+J98</f>
        <v>0</v>
      </c>
      <c r="K83" s="1687">
        <f>K85+K94+K97+K98</f>
        <v>0</v>
      </c>
      <c r="L83" s="1688">
        <f>L85+L94+L97+L98</f>
        <v>0</v>
      </c>
      <c r="M83" s="1687">
        <f>K83+L83+J83</f>
        <v>0</v>
      </c>
    </row>
    <row r="84" spans="1:13" s="1639" customFormat="1" ht="15" x14ac:dyDescent="0.25">
      <c r="A84" s="1585"/>
      <c r="B84" s="1586"/>
      <c r="C84" s="1587"/>
      <c r="D84" s="1734"/>
      <c r="E84" s="1540"/>
      <c r="F84" s="1540"/>
      <c r="G84" s="1540"/>
      <c r="H84" s="1540"/>
      <c r="I84" s="1540"/>
      <c r="J84" s="1683"/>
      <c r="K84" s="1683"/>
      <c r="L84" s="1684"/>
      <c r="M84" s="1683"/>
    </row>
    <row r="85" spans="1:13" s="1639" customFormat="1" ht="15" x14ac:dyDescent="0.25">
      <c r="A85" s="1585"/>
      <c r="B85" s="1586"/>
      <c r="C85" s="1587"/>
      <c r="D85" s="1734"/>
      <c r="E85" s="1540"/>
      <c r="F85" s="1540"/>
      <c r="G85" s="1600" t="s">
        <v>650</v>
      </c>
      <c r="H85" s="1540" t="s">
        <v>471</v>
      </c>
      <c r="I85" s="1540"/>
      <c r="J85" s="1683">
        <f>J86+J87+J88+J92</f>
        <v>0</v>
      </c>
      <c r="K85" s="1683">
        <f>K86+K87+K88+K92</f>
        <v>0</v>
      </c>
      <c r="L85" s="1684">
        <f>L86+L87+L88+L92</f>
        <v>0</v>
      </c>
      <c r="M85" s="1683">
        <f t="shared" ref="M85:M92" si="6">K85+L85+J85</f>
        <v>0</v>
      </c>
    </row>
    <row r="86" spans="1:13" s="1639" customFormat="1" ht="15" x14ac:dyDescent="0.25">
      <c r="A86" s="1585"/>
      <c r="B86" s="1586"/>
      <c r="C86" s="1587" t="s">
        <v>427</v>
      </c>
      <c r="D86" s="1734"/>
      <c r="E86" s="1540"/>
      <c r="F86" s="1540"/>
      <c r="G86" s="1540"/>
      <c r="H86" s="1601" t="s">
        <v>472</v>
      </c>
      <c r="I86" s="1601"/>
      <c r="J86" s="1683"/>
      <c r="K86" s="1683"/>
      <c r="L86" s="1684"/>
      <c r="M86" s="1683">
        <f t="shared" si="6"/>
        <v>0</v>
      </c>
    </row>
    <row r="87" spans="1:13" s="1639" customFormat="1" ht="15" x14ac:dyDescent="0.25">
      <c r="A87" s="1585"/>
      <c r="B87" s="1586"/>
      <c r="C87" s="1587" t="s">
        <v>427</v>
      </c>
      <c r="D87" s="1734"/>
      <c r="E87" s="1540"/>
      <c r="F87" s="1540"/>
      <c r="G87" s="1540"/>
      <c r="H87" s="1601" t="s">
        <v>473</v>
      </c>
      <c r="I87" s="1601"/>
      <c r="J87" s="1683"/>
      <c r="K87" s="1683"/>
      <c r="L87" s="1684"/>
      <c r="M87" s="1683">
        <f t="shared" si="6"/>
        <v>0</v>
      </c>
    </row>
    <row r="88" spans="1:13" s="1639" customFormat="1" ht="15" x14ac:dyDescent="0.25">
      <c r="A88" s="1585"/>
      <c r="B88" s="1586"/>
      <c r="C88" s="1587"/>
      <c r="D88" s="1734"/>
      <c r="E88" s="1540"/>
      <c r="F88" s="1540"/>
      <c r="G88" s="1540"/>
      <c r="H88" s="1601" t="s">
        <v>474</v>
      </c>
      <c r="I88" s="1601"/>
      <c r="J88" s="1683">
        <f>J89+J90+J91</f>
        <v>0</v>
      </c>
      <c r="K88" s="1683">
        <f>K89+K90+K91</f>
        <v>0</v>
      </c>
      <c r="L88" s="1684">
        <f>L89+L90+L91</f>
        <v>0</v>
      </c>
      <c r="M88" s="1683">
        <f t="shared" si="6"/>
        <v>0</v>
      </c>
    </row>
    <row r="89" spans="1:13" s="1639" customFormat="1" ht="15" x14ac:dyDescent="0.25">
      <c r="A89" s="1585"/>
      <c r="B89" s="1586"/>
      <c r="C89" s="1587" t="s">
        <v>427</v>
      </c>
      <c r="D89" s="1734"/>
      <c r="E89" s="1540"/>
      <c r="F89" s="1540"/>
      <c r="G89" s="1540"/>
      <c r="H89" s="1601"/>
      <c r="I89" s="1601" t="s">
        <v>475</v>
      </c>
      <c r="J89" s="1683"/>
      <c r="K89" s="1683"/>
      <c r="L89" s="1684"/>
      <c r="M89" s="1683">
        <f t="shared" si="6"/>
        <v>0</v>
      </c>
    </row>
    <row r="90" spans="1:13" s="1639" customFormat="1" ht="15" x14ac:dyDescent="0.25">
      <c r="A90" s="1585"/>
      <c r="B90" s="1586"/>
      <c r="C90" s="1587" t="s">
        <v>428</v>
      </c>
      <c r="D90" s="1734"/>
      <c r="E90" s="1540"/>
      <c r="F90" s="1540"/>
      <c r="G90" s="1540"/>
      <c r="H90" s="1601"/>
      <c r="I90" s="1601" t="s">
        <v>515</v>
      </c>
      <c r="J90" s="1683"/>
      <c r="K90" s="1683"/>
      <c r="L90" s="1684"/>
      <c r="M90" s="1683">
        <f t="shared" si="6"/>
        <v>0</v>
      </c>
    </row>
    <row r="91" spans="1:13" s="1639" customFormat="1" ht="15" x14ac:dyDescent="0.25">
      <c r="A91" s="1585"/>
      <c r="B91" s="1586"/>
      <c r="C91" s="1587" t="s">
        <v>428</v>
      </c>
      <c r="D91" s="1734"/>
      <c r="E91" s="1540"/>
      <c r="F91" s="1540"/>
      <c r="G91" s="1540"/>
      <c r="H91" s="1601"/>
      <c r="I91" s="1601" t="s">
        <v>476</v>
      </c>
      <c r="J91" s="1683"/>
      <c r="K91" s="1683"/>
      <c r="L91" s="1684"/>
      <c r="M91" s="1683">
        <f t="shared" si="6"/>
        <v>0</v>
      </c>
    </row>
    <row r="92" spans="1:13" s="1639" customFormat="1" ht="15" x14ac:dyDescent="0.25">
      <c r="A92" s="1585"/>
      <c r="B92" s="1586"/>
      <c r="C92" s="1587" t="s">
        <v>427</v>
      </c>
      <c r="D92" s="1734"/>
      <c r="E92" s="1540"/>
      <c r="F92" s="1540"/>
      <c r="G92" s="1540"/>
      <c r="H92" s="1601" t="s">
        <v>477</v>
      </c>
      <c r="I92" s="1601"/>
      <c r="J92" s="1683"/>
      <c r="K92" s="1683"/>
      <c r="L92" s="1684"/>
      <c r="M92" s="1683">
        <f t="shared" si="6"/>
        <v>0</v>
      </c>
    </row>
    <row r="93" spans="1:13" s="1639" customFormat="1" ht="15" x14ac:dyDescent="0.25">
      <c r="A93" s="1585"/>
      <c r="B93" s="1586"/>
      <c r="C93" s="1587"/>
      <c r="D93" s="1734"/>
      <c r="E93" s="1540"/>
      <c r="F93" s="1540"/>
      <c r="G93" s="1540"/>
      <c r="H93" s="1601"/>
      <c r="I93" s="1601"/>
      <c r="J93" s="1683"/>
      <c r="K93" s="1683"/>
      <c r="L93" s="1684"/>
      <c r="M93" s="1683"/>
    </row>
    <row r="94" spans="1:13" s="1639" customFormat="1" ht="15" x14ac:dyDescent="0.25">
      <c r="A94" s="1585"/>
      <c r="B94" s="1586"/>
      <c r="C94" s="1587" t="s">
        <v>427</v>
      </c>
      <c r="D94" s="1734"/>
      <c r="E94" s="1540"/>
      <c r="F94" s="1540"/>
      <c r="G94" s="1600" t="s">
        <v>650</v>
      </c>
      <c r="H94" s="1540" t="s">
        <v>478</v>
      </c>
      <c r="I94" s="1540"/>
      <c r="J94" s="1683"/>
      <c r="K94" s="1683"/>
      <c r="L94" s="1684"/>
      <c r="M94" s="1683">
        <f>K94+L94+J94</f>
        <v>0</v>
      </c>
    </row>
    <row r="95" spans="1:13" s="1639" customFormat="1" ht="15" x14ac:dyDescent="0.25">
      <c r="A95" s="1585"/>
      <c r="B95" s="1586"/>
      <c r="C95" s="1587"/>
      <c r="D95" s="1734"/>
      <c r="E95" s="1540"/>
      <c r="F95" s="1540"/>
      <c r="G95" s="1540"/>
      <c r="H95" s="1540" t="s">
        <v>479</v>
      </c>
      <c r="I95" s="1540"/>
      <c r="J95" s="1683"/>
      <c r="K95" s="1683"/>
      <c r="L95" s="1684"/>
      <c r="M95" s="1683"/>
    </row>
    <row r="96" spans="1:13" s="1639" customFormat="1" ht="15" x14ac:dyDescent="0.25">
      <c r="A96" s="1585"/>
      <c r="B96" s="1586"/>
      <c r="C96" s="1587"/>
      <c r="D96" s="1734"/>
      <c r="E96" s="1540"/>
      <c r="F96" s="1540"/>
      <c r="G96" s="1540"/>
      <c r="H96" s="1540"/>
      <c r="I96" s="1540"/>
      <c r="J96" s="1683"/>
      <c r="K96" s="1683"/>
      <c r="L96" s="1684"/>
      <c r="M96" s="1683"/>
    </row>
    <row r="97" spans="1:13" s="1639" customFormat="1" ht="15" x14ac:dyDescent="0.25">
      <c r="A97" s="1585"/>
      <c r="B97" s="1586"/>
      <c r="C97" s="1587" t="s">
        <v>428</v>
      </c>
      <c r="D97" s="1734"/>
      <c r="E97" s="1540"/>
      <c r="F97" s="1540"/>
      <c r="G97" s="1540" t="s">
        <v>1271</v>
      </c>
      <c r="H97" s="1540"/>
      <c r="I97" s="1540"/>
      <c r="J97" s="1683"/>
      <c r="K97" s="1683"/>
      <c r="L97" s="1684"/>
      <c r="M97" s="1683"/>
    </row>
    <row r="98" spans="1:13" s="1639" customFormat="1" ht="15" x14ac:dyDescent="0.25">
      <c r="A98" s="1585"/>
      <c r="B98" s="1586"/>
      <c r="C98" s="1587" t="s">
        <v>428</v>
      </c>
      <c r="D98" s="1734"/>
      <c r="E98" s="1540"/>
      <c r="F98" s="1540"/>
      <c r="G98" s="1540" t="s">
        <v>736</v>
      </c>
      <c r="H98" s="1601"/>
      <c r="I98" s="1540"/>
      <c r="J98" s="1683"/>
      <c r="K98" s="1683"/>
      <c r="L98" s="1684"/>
      <c r="M98" s="1683"/>
    </row>
    <row r="99" spans="1:13" s="1639" customFormat="1" ht="15" x14ac:dyDescent="0.25">
      <c r="A99" s="1585"/>
      <c r="B99" s="1586"/>
      <c r="C99" s="1587"/>
      <c r="D99" s="1734"/>
      <c r="E99" s="1540"/>
      <c r="F99" s="1540"/>
      <c r="G99" s="1540"/>
      <c r="H99" s="1601"/>
      <c r="I99" s="1601"/>
      <c r="J99" s="1683"/>
      <c r="K99" s="1683"/>
      <c r="L99" s="1684"/>
      <c r="M99" s="1683"/>
    </row>
    <row r="100" spans="1:13" s="1639" customFormat="1" ht="15" x14ac:dyDescent="0.25">
      <c r="A100" s="1585"/>
      <c r="B100" s="1586"/>
      <c r="C100" s="1587"/>
      <c r="D100" s="1734"/>
      <c r="E100" s="1540"/>
      <c r="F100" s="1540" t="s">
        <v>729</v>
      </c>
      <c r="G100" s="1540" t="s">
        <v>480</v>
      </c>
      <c r="H100" s="1601"/>
      <c r="I100" s="1601"/>
      <c r="J100" s="1687">
        <f>J102+J103+J106+J105</f>
        <v>0</v>
      </c>
      <c r="K100" s="1687">
        <f>K102+K103+K106+K105</f>
        <v>0</v>
      </c>
      <c r="L100" s="1688">
        <f>L102+L103+L106+L105</f>
        <v>0</v>
      </c>
      <c r="M100" s="1687">
        <f>K100+L100+J100</f>
        <v>0</v>
      </c>
    </row>
    <row r="101" spans="1:13" s="1639" customFormat="1" ht="15" x14ac:dyDescent="0.25">
      <c r="A101" s="1585"/>
      <c r="B101" s="1586"/>
      <c r="C101" s="1587"/>
      <c r="D101" s="1734"/>
      <c r="E101" s="1540"/>
      <c r="F101" s="1540"/>
      <c r="G101" s="1540" t="s">
        <v>481</v>
      </c>
      <c r="H101" s="1601"/>
      <c r="I101" s="1601"/>
      <c r="J101" s="1683"/>
      <c r="K101" s="1683"/>
      <c r="L101" s="1684"/>
      <c r="M101" s="1683"/>
    </row>
    <row r="102" spans="1:13" s="1639" customFormat="1" ht="15" x14ac:dyDescent="0.25">
      <c r="A102" s="1585"/>
      <c r="B102" s="1586"/>
      <c r="C102" s="1587" t="s">
        <v>428</v>
      </c>
      <c r="D102" s="1734"/>
      <c r="E102" s="1540"/>
      <c r="F102" s="1540"/>
      <c r="G102" s="1540"/>
      <c r="H102" s="1601" t="s">
        <v>515</v>
      </c>
      <c r="I102" s="1601"/>
      <c r="J102" s="1683"/>
      <c r="K102" s="1683"/>
      <c r="L102" s="1684"/>
      <c r="M102" s="1683">
        <f>K102+L102+J102</f>
        <v>0</v>
      </c>
    </row>
    <row r="103" spans="1:13" s="1639" customFormat="1" ht="15" x14ac:dyDescent="0.25">
      <c r="A103" s="1585"/>
      <c r="B103" s="1586"/>
      <c r="C103" s="1587" t="s">
        <v>427</v>
      </c>
      <c r="D103" s="1734"/>
      <c r="E103" s="1540"/>
      <c r="F103" s="1540"/>
      <c r="G103" s="1540"/>
      <c r="H103" s="1601" t="s">
        <v>516</v>
      </c>
      <c r="I103" s="1601"/>
      <c r="J103" s="1683"/>
      <c r="K103" s="1683"/>
      <c r="L103" s="1684"/>
      <c r="M103" s="1683">
        <f>K103+L103+J103</f>
        <v>0</v>
      </c>
    </row>
    <row r="104" spans="1:13" s="1639" customFormat="1" ht="15" x14ac:dyDescent="0.25">
      <c r="A104" s="1585"/>
      <c r="B104" s="1586"/>
      <c r="C104" s="1587"/>
      <c r="D104" s="1734"/>
      <c r="E104" s="1540"/>
      <c r="F104" s="1540"/>
      <c r="G104" s="1540"/>
      <c r="H104" s="1601"/>
      <c r="I104" s="1601"/>
      <c r="J104" s="1683"/>
      <c r="K104" s="1683"/>
      <c r="L104" s="1684"/>
      <c r="M104" s="1683"/>
    </row>
    <row r="105" spans="1:13" s="1639" customFormat="1" ht="15" x14ac:dyDescent="0.25">
      <c r="A105" s="1585"/>
      <c r="B105" s="1586"/>
      <c r="C105" s="1587" t="s">
        <v>428</v>
      </c>
      <c r="D105" s="1734"/>
      <c r="E105" s="1540"/>
      <c r="F105" s="1540"/>
      <c r="G105" s="1540" t="s">
        <v>1271</v>
      </c>
      <c r="H105" s="1540"/>
      <c r="I105" s="1601"/>
      <c r="J105" s="1683"/>
      <c r="K105" s="1683"/>
      <c r="L105" s="1684"/>
      <c r="M105" s="1683"/>
    </row>
    <row r="106" spans="1:13" s="1639" customFormat="1" ht="15" x14ac:dyDescent="0.25">
      <c r="A106" s="1585"/>
      <c r="B106" s="1586"/>
      <c r="C106" s="1587" t="s">
        <v>428</v>
      </c>
      <c r="D106" s="1734"/>
      <c r="E106" s="1540"/>
      <c r="F106" s="1540"/>
      <c r="G106" s="1540" t="s">
        <v>736</v>
      </c>
      <c r="H106" s="1601"/>
      <c r="I106" s="1601"/>
      <c r="J106" s="1683"/>
      <c r="K106" s="1683"/>
      <c r="L106" s="1684"/>
      <c r="M106" s="1683"/>
    </row>
    <row r="107" spans="1:13" s="1639" customFormat="1" ht="15" x14ac:dyDescent="0.25">
      <c r="A107" s="1585"/>
      <c r="B107" s="1586"/>
      <c r="C107" s="1587"/>
      <c r="D107" s="1734"/>
      <c r="E107" s="1540"/>
      <c r="F107" s="1540"/>
      <c r="G107" s="1540"/>
      <c r="H107" s="1601"/>
      <c r="I107" s="1601"/>
      <c r="J107" s="1683"/>
      <c r="K107" s="1683"/>
      <c r="L107" s="1684"/>
      <c r="M107" s="1683"/>
    </row>
    <row r="108" spans="1:13" s="1639" customFormat="1" ht="15.75" x14ac:dyDescent="0.25">
      <c r="A108" s="1585"/>
      <c r="B108" s="1586"/>
      <c r="C108" s="1587"/>
      <c r="D108" s="1734"/>
      <c r="E108" s="1540" t="s">
        <v>715</v>
      </c>
      <c r="F108" s="1540" t="s">
        <v>482</v>
      </c>
      <c r="G108" s="1540"/>
      <c r="H108" s="1540"/>
      <c r="I108" s="1540"/>
      <c r="J108" s="1685">
        <f>J110+J111+J112+J113+J114+J115+J116+J118</f>
        <v>0</v>
      </c>
      <c r="K108" s="1685">
        <f>K110+K111+K112+K113+K114+K115+K116+K118</f>
        <v>0</v>
      </c>
      <c r="L108" s="1686">
        <f t="shared" ref="L108:M108" si="7">L110+L111+L112+L113+L114+L115+L116+L118</f>
        <v>0</v>
      </c>
      <c r="M108" s="1685">
        <f t="shared" si="7"/>
        <v>0</v>
      </c>
    </row>
    <row r="109" spans="1:13" s="1639" customFormat="1" ht="15" x14ac:dyDescent="0.25">
      <c r="A109" s="1585"/>
      <c r="B109" s="1586"/>
      <c r="C109" s="1587"/>
      <c r="D109" s="1734"/>
      <c r="E109" s="1540"/>
      <c r="F109" s="1540"/>
      <c r="G109" s="1540"/>
      <c r="H109" s="1540"/>
      <c r="I109" s="1540"/>
      <c r="J109" s="1683"/>
      <c r="K109" s="1683"/>
      <c r="L109" s="1684"/>
      <c r="M109" s="1683"/>
    </row>
    <row r="110" spans="1:13" s="1639" customFormat="1" ht="15" x14ac:dyDescent="0.25">
      <c r="A110" s="1585"/>
      <c r="B110" s="1586"/>
      <c r="C110" s="1587" t="s">
        <v>428</v>
      </c>
      <c r="D110" s="2332"/>
      <c r="E110" s="1542"/>
      <c r="F110" s="1542"/>
      <c r="G110" s="1542" t="s">
        <v>793</v>
      </c>
      <c r="H110" s="1542"/>
      <c r="I110" s="1542"/>
      <c r="J110" s="1683"/>
      <c r="K110" s="1683"/>
      <c r="L110" s="1684"/>
      <c r="M110" s="1683">
        <f>K110+L110+J110</f>
        <v>0</v>
      </c>
    </row>
    <row r="111" spans="1:13" s="1639" customFormat="1" ht="15" x14ac:dyDescent="0.25">
      <c r="A111" s="1585"/>
      <c r="B111" s="1586"/>
      <c r="C111" s="1587" t="s">
        <v>428</v>
      </c>
      <c r="D111" s="2332"/>
      <c r="E111" s="1542"/>
      <c r="F111" s="1542"/>
      <c r="G111" s="1542" t="s">
        <v>794</v>
      </c>
      <c r="H111" s="1543"/>
      <c r="I111" s="1543"/>
      <c r="J111" s="1683"/>
      <c r="K111" s="1683"/>
      <c r="L111" s="1684"/>
      <c r="M111" s="1683">
        <f t="shared" ref="M111:M116" si="8">K111+L111+J111</f>
        <v>0</v>
      </c>
    </row>
    <row r="112" spans="1:13" s="1639" customFormat="1" ht="15" x14ac:dyDescent="0.25">
      <c r="A112" s="1585"/>
      <c r="B112" s="1586"/>
      <c r="C112" s="1587" t="s">
        <v>428</v>
      </c>
      <c r="D112" s="2332"/>
      <c r="E112" s="1542"/>
      <c r="F112" s="1542"/>
      <c r="G112" s="1542" t="s">
        <v>796</v>
      </c>
      <c r="H112" s="1543"/>
      <c r="I112" s="1543"/>
      <c r="J112" s="1683"/>
      <c r="K112" s="1683"/>
      <c r="L112" s="1684"/>
      <c r="M112" s="1683">
        <f t="shared" si="8"/>
        <v>0</v>
      </c>
    </row>
    <row r="113" spans="1:13" s="1639" customFormat="1" ht="15" x14ac:dyDescent="0.25">
      <c r="A113" s="1585"/>
      <c r="B113" s="1586"/>
      <c r="C113" s="1587" t="s">
        <v>428</v>
      </c>
      <c r="D113" s="2332"/>
      <c r="E113" s="1542"/>
      <c r="F113" s="1542"/>
      <c r="G113" s="1542" t="s">
        <v>1275</v>
      </c>
      <c r="H113" s="1542"/>
      <c r="I113" s="1542"/>
      <c r="J113" s="1683"/>
      <c r="K113" s="1683"/>
      <c r="L113" s="1684"/>
      <c r="M113" s="1683">
        <f t="shared" si="8"/>
        <v>0</v>
      </c>
    </row>
    <row r="114" spans="1:13" s="1639" customFormat="1" ht="15" x14ac:dyDescent="0.25">
      <c r="A114" s="1585"/>
      <c r="B114" s="1586"/>
      <c r="C114" s="1587" t="s">
        <v>428</v>
      </c>
      <c r="D114" s="2332"/>
      <c r="E114" s="1542"/>
      <c r="F114" s="1542"/>
      <c r="G114" s="1542" t="s">
        <v>797</v>
      </c>
      <c r="H114" s="1542"/>
      <c r="I114" s="1542"/>
      <c r="J114" s="1683"/>
      <c r="K114" s="1683"/>
      <c r="L114" s="1684"/>
      <c r="M114" s="1683">
        <f>K114+L114+J114</f>
        <v>0</v>
      </c>
    </row>
    <row r="115" spans="1:13" s="1639" customFormat="1" ht="15" x14ac:dyDescent="0.25">
      <c r="A115" s="1585"/>
      <c r="B115" s="1586"/>
      <c r="C115" s="1587" t="s">
        <v>428</v>
      </c>
      <c r="D115" s="2332"/>
      <c r="E115" s="1542"/>
      <c r="F115" s="1542"/>
      <c r="G115" s="1542" t="s">
        <v>798</v>
      </c>
      <c r="H115" s="1542"/>
      <c r="I115" s="1542"/>
      <c r="J115" s="1683"/>
      <c r="K115" s="1683"/>
      <c r="L115" s="1684"/>
      <c r="M115" s="1683">
        <f t="shared" si="8"/>
        <v>0</v>
      </c>
    </row>
    <row r="116" spans="1:13" s="1639" customFormat="1" ht="15" x14ac:dyDescent="0.25">
      <c r="A116" s="1585"/>
      <c r="B116" s="1586"/>
      <c r="C116" s="1587" t="s">
        <v>428</v>
      </c>
      <c r="D116" s="2332"/>
      <c r="E116" s="1542"/>
      <c r="F116" s="1542"/>
      <c r="G116" s="1542" t="s">
        <v>799</v>
      </c>
      <c r="H116" s="1542"/>
      <c r="I116" s="1542"/>
      <c r="J116" s="1683"/>
      <c r="K116" s="1683"/>
      <c r="L116" s="1684"/>
      <c r="M116" s="1683">
        <f t="shared" si="8"/>
        <v>0</v>
      </c>
    </row>
    <row r="117" spans="1:13" s="1639" customFormat="1" ht="15" x14ac:dyDescent="0.25">
      <c r="A117" s="1585"/>
      <c r="B117" s="1586"/>
      <c r="C117" s="1587"/>
      <c r="D117" s="1734"/>
      <c r="E117" s="1540"/>
      <c r="F117" s="1540"/>
      <c r="G117" s="1601"/>
      <c r="H117" s="1601"/>
      <c r="I117" s="1601"/>
      <c r="J117" s="1683"/>
      <c r="K117" s="1683"/>
      <c r="L117" s="1684"/>
      <c r="M117" s="1683"/>
    </row>
    <row r="118" spans="1:13" s="1639" customFormat="1" ht="15" x14ac:dyDescent="0.25">
      <c r="A118" s="1585"/>
      <c r="B118" s="1586"/>
      <c r="C118" s="1587" t="s">
        <v>428</v>
      </c>
      <c r="D118" s="1734"/>
      <c r="E118" s="1540"/>
      <c r="F118" s="1540"/>
      <c r="G118" s="1540" t="s">
        <v>532</v>
      </c>
      <c r="H118" s="1601"/>
      <c r="I118" s="1540"/>
      <c r="J118" s="1683"/>
      <c r="K118" s="1683"/>
      <c r="L118" s="1684"/>
      <c r="M118" s="1683"/>
    </row>
    <row r="119" spans="1:13" s="1639" customFormat="1" ht="15" x14ac:dyDescent="0.25">
      <c r="A119" s="1585"/>
      <c r="B119" s="1586"/>
      <c r="C119" s="1587"/>
      <c r="D119" s="1734"/>
      <c r="E119" s="1540"/>
      <c r="F119" s="1540"/>
      <c r="G119" s="1601"/>
      <c r="H119" s="1601"/>
      <c r="I119" s="1601"/>
      <c r="J119" s="1683"/>
      <c r="K119" s="1683"/>
      <c r="L119" s="1684"/>
      <c r="M119" s="1683"/>
    </row>
    <row r="120" spans="1:13" s="1639" customFormat="1" ht="15.75" x14ac:dyDescent="0.25">
      <c r="A120" s="1585"/>
      <c r="B120" s="1586"/>
      <c r="C120" s="1587"/>
      <c r="D120" s="1734"/>
      <c r="E120" s="1540" t="s">
        <v>717</v>
      </c>
      <c r="F120" s="1540" t="s">
        <v>483</v>
      </c>
      <c r="G120" s="1540"/>
      <c r="H120" s="1540"/>
      <c r="I120" s="1540"/>
      <c r="J120" s="1685">
        <f>J122+J123</f>
        <v>0</v>
      </c>
      <c r="K120" s="1685">
        <f>K122+K123</f>
        <v>0</v>
      </c>
      <c r="L120" s="1686">
        <f>L122+L123</f>
        <v>0</v>
      </c>
      <c r="M120" s="1685">
        <f>K120+L120+J120</f>
        <v>0</v>
      </c>
    </row>
    <row r="121" spans="1:13" s="1639" customFormat="1" ht="15" x14ac:dyDescent="0.25">
      <c r="A121" s="1585"/>
      <c r="B121" s="1586"/>
      <c r="C121" s="1587"/>
      <c r="D121" s="1734"/>
      <c r="E121" s="1540"/>
      <c r="F121" s="1540"/>
      <c r="G121" s="1540"/>
      <c r="H121" s="1540"/>
      <c r="I121" s="1540"/>
      <c r="J121" s="1683"/>
      <c r="K121" s="1683"/>
      <c r="L121" s="1684"/>
      <c r="M121" s="1683"/>
    </row>
    <row r="122" spans="1:13" s="1639" customFormat="1" ht="15" x14ac:dyDescent="0.25">
      <c r="A122" s="1585"/>
      <c r="B122" s="1586"/>
      <c r="C122" s="1587" t="s">
        <v>428</v>
      </c>
      <c r="D122" s="1734"/>
      <c r="E122" s="1540"/>
      <c r="F122" s="1540"/>
      <c r="G122" s="1601" t="s">
        <v>1471</v>
      </c>
      <c r="H122" s="1601"/>
      <c r="I122" s="1601"/>
      <c r="J122" s="1683"/>
      <c r="K122" s="1683"/>
      <c r="L122" s="1684"/>
      <c r="M122" s="1683">
        <f>K122+L122+J122</f>
        <v>0</v>
      </c>
    </row>
    <row r="123" spans="1:13" s="1639" customFormat="1" ht="15" x14ac:dyDescent="0.25">
      <c r="A123" s="1585"/>
      <c r="B123" s="1586"/>
      <c r="C123" s="1587" t="s">
        <v>428</v>
      </c>
      <c r="D123" s="1735"/>
      <c r="E123" s="1601"/>
      <c r="F123" s="1601"/>
      <c r="G123" s="1601" t="s">
        <v>1271</v>
      </c>
      <c r="H123" s="1601"/>
      <c r="I123" s="1601"/>
      <c r="J123" s="1683"/>
      <c r="K123" s="1683"/>
      <c r="L123" s="1684"/>
      <c r="M123" s="1683">
        <f>K123+L123+J123</f>
        <v>0</v>
      </c>
    </row>
    <row r="124" spans="1:13" s="1639" customFormat="1" ht="15" x14ac:dyDescent="0.25">
      <c r="A124" s="1585"/>
      <c r="B124" s="1586"/>
      <c r="C124" s="1587"/>
      <c r="D124" s="1734"/>
      <c r="E124" s="1540"/>
      <c r="F124" s="1540"/>
      <c r="G124" s="1540"/>
      <c r="H124" s="1601"/>
      <c r="I124" s="1601"/>
      <c r="J124" s="1683"/>
      <c r="K124" s="1683"/>
      <c r="L124" s="1684"/>
      <c r="M124" s="1683"/>
    </row>
    <row r="125" spans="1:13" s="1639" customFormat="1" ht="15.75" x14ac:dyDescent="0.25">
      <c r="A125" s="1585"/>
      <c r="B125" s="1586"/>
      <c r="C125" s="1587"/>
      <c r="D125" s="1734"/>
      <c r="E125" s="1540" t="s">
        <v>718</v>
      </c>
      <c r="F125" s="1540" t="s">
        <v>484</v>
      </c>
      <c r="G125" s="1540"/>
      <c r="H125" s="1601"/>
      <c r="I125" s="1601"/>
      <c r="J125" s="1685">
        <f>J127+J129+J135</f>
        <v>0</v>
      </c>
      <c r="K125" s="1685">
        <f>K127+K129+K135</f>
        <v>0</v>
      </c>
      <c r="L125" s="1686">
        <f>L127+L129+L135</f>
        <v>0</v>
      </c>
      <c r="M125" s="1685">
        <f>K125+L125+J125</f>
        <v>0</v>
      </c>
    </row>
    <row r="126" spans="1:13" s="1639" customFormat="1" ht="15" x14ac:dyDescent="0.25">
      <c r="A126" s="1585"/>
      <c r="B126" s="1586"/>
      <c r="C126" s="1587"/>
      <c r="D126" s="1734"/>
      <c r="E126" s="1540"/>
      <c r="F126" s="1540"/>
      <c r="G126" s="1540"/>
      <c r="H126" s="1601"/>
      <c r="I126" s="1601"/>
      <c r="J126" s="1683"/>
      <c r="K126" s="1683"/>
      <c r="L126" s="1684"/>
      <c r="M126" s="1683"/>
    </row>
    <row r="127" spans="1:13" s="1639" customFormat="1" ht="15" x14ac:dyDescent="0.25">
      <c r="A127" s="1585"/>
      <c r="B127" s="1586"/>
      <c r="C127" s="1587" t="s">
        <v>428</v>
      </c>
      <c r="D127" s="1734"/>
      <c r="E127" s="1540"/>
      <c r="F127" s="1540" t="s">
        <v>719</v>
      </c>
      <c r="G127" s="1540" t="s">
        <v>485</v>
      </c>
      <c r="H127" s="1601"/>
      <c r="I127" s="1601"/>
      <c r="J127" s="1687"/>
      <c r="K127" s="1687"/>
      <c r="L127" s="1688"/>
      <c r="M127" s="1687">
        <f>K127+L127+J127</f>
        <v>0</v>
      </c>
    </row>
    <row r="128" spans="1:13" s="1639" customFormat="1" ht="15" x14ac:dyDescent="0.25">
      <c r="A128" s="1585"/>
      <c r="B128" s="1586"/>
      <c r="C128" s="1587"/>
      <c r="D128" s="1734"/>
      <c r="E128" s="1540"/>
      <c r="F128" s="1540"/>
      <c r="G128" s="1540"/>
      <c r="H128" s="1601"/>
      <c r="I128" s="1601"/>
      <c r="J128" s="1683"/>
      <c r="K128" s="1683"/>
      <c r="L128" s="1684"/>
      <c r="M128" s="1683"/>
    </row>
    <row r="129" spans="1:13" s="1639" customFormat="1" ht="15" x14ac:dyDescent="0.25">
      <c r="A129" s="1585"/>
      <c r="B129" s="1586"/>
      <c r="C129" s="1587"/>
      <c r="D129" s="1734"/>
      <c r="E129" s="1540"/>
      <c r="F129" s="1540" t="s">
        <v>720</v>
      </c>
      <c r="G129" s="1540" t="s">
        <v>486</v>
      </c>
      <c r="H129" s="1601"/>
      <c r="I129" s="1601"/>
      <c r="J129" s="1687">
        <f>J130+J131+J132+J133</f>
        <v>0</v>
      </c>
      <c r="K129" s="1687">
        <f>K130+K131+K132+K133</f>
        <v>0</v>
      </c>
      <c r="L129" s="1688">
        <f>L130+L131+L132+L133</f>
        <v>0</v>
      </c>
      <c r="M129" s="1687">
        <f>K129+L129+J129</f>
        <v>0</v>
      </c>
    </row>
    <row r="130" spans="1:13" s="1639" customFormat="1" ht="15" x14ac:dyDescent="0.25">
      <c r="A130" s="1585"/>
      <c r="B130" s="1586"/>
      <c r="C130" s="1587" t="s">
        <v>428</v>
      </c>
      <c r="D130" s="1734"/>
      <c r="E130" s="1540"/>
      <c r="F130" s="1540"/>
      <c r="G130" s="1601" t="s">
        <v>487</v>
      </c>
      <c r="H130" s="1601"/>
      <c r="I130" s="1601"/>
      <c r="J130" s="1683"/>
      <c r="K130" s="1683"/>
      <c r="L130" s="1684"/>
      <c r="M130" s="1683">
        <f>K130+L130+J130</f>
        <v>0</v>
      </c>
    </row>
    <row r="131" spans="1:13" s="1639" customFormat="1" ht="15" x14ac:dyDescent="0.25">
      <c r="A131" s="1585"/>
      <c r="B131" s="1586"/>
      <c r="C131" s="1587" t="s">
        <v>428</v>
      </c>
      <c r="D131" s="1734"/>
      <c r="E131" s="1540"/>
      <c r="F131" s="1540"/>
      <c r="G131" s="1601" t="s">
        <v>488</v>
      </c>
      <c r="H131" s="1601"/>
      <c r="I131" s="1601"/>
      <c r="J131" s="1683"/>
      <c r="K131" s="1683"/>
      <c r="L131" s="1684"/>
      <c r="M131" s="1683">
        <f>K131+L131+J131</f>
        <v>0</v>
      </c>
    </row>
    <row r="132" spans="1:13" s="1531" customFormat="1" ht="15" x14ac:dyDescent="0.25">
      <c r="A132" s="1585"/>
      <c r="B132" s="1586"/>
      <c r="C132" s="1587" t="s">
        <v>428</v>
      </c>
      <c r="D132" s="1734"/>
      <c r="E132" s="1540"/>
      <c r="F132" s="1540"/>
      <c r="G132" s="1601" t="s">
        <v>489</v>
      </c>
      <c r="H132" s="1601"/>
      <c r="I132" s="1601"/>
      <c r="J132" s="1683"/>
      <c r="K132" s="1683"/>
      <c r="L132" s="1684"/>
      <c r="M132" s="1683">
        <f>K132+L132+J132</f>
        <v>0</v>
      </c>
    </row>
    <row r="133" spans="1:13" s="1531" customFormat="1" ht="15" x14ac:dyDescent="0.25">
      <c r="A133" s="1585"/>
      <c r="B133" s="1586"/>
      <c r="C133" s="1587" t="s">
        <v>428</v>
      </c>
      <c r="D133" s="1734"/>
      <c r="E133" s="1540"/>
      <c r="F133" s="1540"/>
      <c r="G133" s="1601" t="s">
        <v>1273</v>
      </c>
      <c r="H133" s="1601"/>
      <c r="I133" s="1601"/>
      <c r="J133" s="1683"/>
      <c r="K133" s="1683"/>
      <c r="L133" s="1684"/>
      <c r="M133" s="1683">
        <f>K133+L133+J133</f>
        <v>0</v>
      </c>
    </row>
    <row r="134" spans="1:13" s="1639" customFormat="1" ht="15" x14ac:dyDescent="0.25">
      <c r="A134" s="1585"/>
      <c r="B134" s="1586"/>
      <c r="C134" s="1587"/>
      <c r="D134" s="1734"/>
      <c r="E134" s="1540"/>
      <c r="F134" s="1540"/>
      <c r="G134" s="1601"/>
      <c r="H134" s="1601"/>
      <c r="I134" s="1601"/>
      <c r="J134" s="1683"/>
      <c r="K134" s="1683"/>
      <c r="L134" s="1684"/>
      <c r="M134" s="1683"/>
    </row>
    <row r="135" spans="1:13" s="1639" customFormat="1" ht="15" x14ac:dyDescent="0.25">
      <c r="A135" s="1585"/>
      <c r="B135" s="1586"/>
      <c r="C135" s="1587" t="s">
        <v>428</v>
      </c>
      <c r="D135" s="1734"/>
      <c r="E135" s="1540"/>
      <c r="F135" s="1540" t="s">
        <v>722</v>
      </c>
      <c r="G135" s="1540" t="s">
        <v>490</v>
      </c>
      <c r="H135" s="1601"/>
      <c r="I135" s="1601"/>
      <c r="J135" s="1687"/>
      <c r="K135" s="1687"/>
      <c r="L135" s="1688"/>
      <c r="M135" s="1687">
        <f>K135+L135+J135</f>
        <v>0</v>
      </c>
    </row>
    <row r="136" spans="1:13" s="1639" customFormat="1" ht="15" x14ac:dyDescent="0.25">
      <c r="A136" s="1585"/>
      <c r="B136" s="1586"/>
      <c r="C136" s="1587"/>
      <c r="D136" s="1734"/>
      <c r="E136" s="1540"/>
      <c r="F136" s="1540"/>
      <c r="G136" s="1540"/>
      <c r="H136" s="1601"/>
      <c r="I136" s="1601"/>
      <c r="J136" s="1683"/>
      <c r="K136" s="1683"/>
      <c r="L136" s="1684"/>
      <c r="M136" s="1683"/>
    </row>
    <row r="137" spans="1:13" s="1639" customFormat="1" ht="15.75" x14ac:dyDescent="0.25">
      <c r="A137" s="1585"/>
      <c r="B137" s="1586"/>
      <c r="C137" s="1587"/>
      <c r="D137" s="1734"/>
      <c r="E137" s="1540" t="s">
        <v>602</v>
      </c>
      <c r="F137" s="1540" t="s">
        <v>491</v>
      </c>
      <c r="G137" s="1540"/>
      <c r="H137" s="1540"/>
      <c r="I137" s="1540"/>
      <c r="J137" s="1685">
        <f>J139+J140+J141+J142+J148+J153+J152+J155+J154</f>
        <v>0</v>
      </c>
      <c r="K137" s="1685">
        <f t="shared" ref="K137:M137" si="9">K139+K140+K141+K142+K148+K153+K152+K155+K154</f>
        <v>0</v>
      </c>
      <c r="L137" s="1686">
        <f t="shared" si="9"/>
        <v>0</v>
      </c>
      <c r="M137" s="1685">
        <f t="shared" si="9"/>
        <v>0</v>
      </c>
    </row>
    <row r="138" spans="1:13" s="1639" customFormat="1" ht="15" x14ac:dyDescent="0.25">
      <c r="A138" s="1585"/>
      <c r="B138" s="1586"/>
      <c r="C138" s="1587"/>
      <c r="D138" s="1734"/>
      <c r="E138" s="1540"/>
      <c r="F138" s="1540"/>
      <c r="G138" s="1540"/>
      <c r="H138" s="1540"/>
      <c r="I138" s="1540"/>
      <c r="J138" s="1683"/>
      <c r="K138" s="1683"/>
      <c r="L138" s="1684"/>
      <c r="M138" s="1683"/>
    </row>
    <row r="139" spans="1:13" s="1639" customFormat="1" ht="15" x14ac:dyDescent="0.25">
      <c r="A139" s="1585"/>
      <c r="B139" s="1586"/>
      <c r="C139" s="1587" t="s">
        <v>428</v>
      </c>
      <c r="D139" s="1734"/>
      <c r="E139" s="1540"/>
      <c r="F139" s="1540" t="s">
        <v>737</v>
      </c>
      <c r="G139" s="1540" t="s">
        <v>492</v>
      </c>
      <c r="H139" s="1596"/>
      <c r="I139" s="1601"/>
      <c r="J139" s="1687"/>
      <c r="K139" s="1687"/>
      <c r="L139" s="1688"/>
      <c r="M139" s="1687">
        <f t="shared" ref="M139:M154" si="10">K139+L139+J139</f>
        <v>0</v>
      </c>
    </row>
    <row r="140" spans="1:13" s="1639" customFormat="1" ht="15" x14ac:dyDescent="0.25">
      <c r="A140" s="1585"/>
      <c r="B140" s="1586"/>
      <c r="C140" s="1587" t="s">
        <v>428</v>
      </c>
      <c r="D140" s="1734"/>
      <c r="E140" s="1540"/>
      <c r="F140" s="1540" t="s">
        <v>738</v>
      </c>
      <c r="G140" s="1540" t="s">
        <v>454</v>
      </c>
      <c r="H140" s="1540"/>
      <c r="I140" s="1601"/>
      <c r="J140" s="1687"/>
      <c r="K140" s="1687"/>
      <c r="L140" s="1688"/>
      <c r="M140" s="1687">
        <f t="shared" si="10"/>
        <v>0</v>
      </c>
    </row>
    <row r="141" spans="1:13" s="1639" customFormat="1" ht="15" x14ac:dyDescent="0.25">
      <c r="A141" s="1585"/>
      <c r="B141" s="1586"/>
      <c r="C141" s="1587" t="s">
        <v>428</v>
      </c>
      <c r="D141" s="1734"/>
      <c r="E141" s="1540"/>
      <c r="F141" s="1540" t="s">
        <v>739</v>
      </c>
      <c r="G141" s="1540" t="s">
        <v>455</v>
      </c>
      <c r="H141" s="1540"/>
      <c r="I141" s="1601"/>
      <c r="J141" s="1687"/>
      <c r="K141" s="1687"/>
      <c r="L141" s="1688"/>
      <c r="M141" s="1687">
        <f t="shared" si="10"/>
        <v>0</v>
      </c>
    </row>
    <row r="142" spans="1:13" s="1639" customFormat="1" ht="15" x14ac:dyDescent="0.25">
      <c r="A142" s="1585"/>
      <c r="B142" s="1586"/>
      <c r="C142" s="1587" t="s">
        <v>428</v>
      </c>
      <c r="D142" s="1734"/>
      <c r="E142" s="1540"/>
      <c r="F142" s="1540" t="s">
        <v>740</v>
      </c>
      <c r="G142" s="1540" t="s">
        <v>456</v>
      </c>
      <c r="H142" s="1540"/>
      <c r="I142" s="1601"/>
      <c r="J142" s="1687">
        <f>J143+J144+J145+J146+J147</f>
        <v>0</v>
      </c>
      <c r="K142" s="1687">
        <f>K143+K144+K145+K146+K147</f>
        <v>0</v>
      </c>
      <c r="L142" s="1688">
        <f>L143+L144+L145+L146+L147</f>
        <v>0</v>
      </c>
      <c r="M142" s="1687">
        <f t="shared" si="10"/>
        <v>0</v>
      </c>
    </row>
    <row r="143" spans="1:13" s="1639" customFormat="1" ht="15" x14ac:dyDescent="0.25">
      <c r="A143" s="1585"/>
      <c r="B143" s="1586"/>
      <c r="C143" s="1587" t="s">
        <v>428</v>
      </c>
      <c r="D143" s="1734"/>
      <c r="E143" s="1540"/>
      <c r="F143" s="1540"/>
      <c r="G143" s="1600" t="s">
        <v>457</v>
      </c>
      <c r="H143" s="1540"/>
      <c r="I143" s="1601"/>
      <c r="J143" s="1683"/>
      <c r="K143" s="1683"/>
      <c r="L143" s="1684"/>
      <c r="M143" s="1683">
        <f t="shared" si="10"/>
        <v>0</v>
      </c>
    </row>
    <row r="144" spans="1:13" s="1639" customFormat="1" ht="15" x14ac:dyDescent="0.25">
      <c r="A144" s="1585"/>
      <c r="B144" s="1586"/>
      <c r="C144" s="1587" t="s">
        <v>428</v>
      </c>
      <c r="D144" s="1734"/>
      <c r="E144" s="1540"/>
      <c r="F144" s="1540"/>
      <c r="G144" s="1600" t="s">
        <v>458</v>
      </c>
      <c r="H144" s="1540"/>
      <c r="I144" s="1601"/>
      <c r="J144" s="1683"/>
      <c r="K144" s="1683"/>
      <c r="L144" s="1684"/>
      <c r="M144" s="1683">
        <f t="shared" si="10"/>
        <v>0</v>
      </c>
    </row>
    <row r="145" spans="1:13" s="1639" customFormat="1" ht="15" x14ac:dyDescent="0.25">
      <c r="A145" s="1585"/>
      <c r="B145" s="1586"/>
      <c r="C145" s="1587" t="s">
        <v>428</v>
      </c>
      <c r="D145" s="1734"/>
      <c r="E145" s="1540"/>
      <c r="F145" s="1540"/>
      <c r="G145" s="1600" t="s">
        <v>459</v>
      </c>
      <c r="H145" s="1540"/>
      <c r="I145" s="1601"/>
      <c r="J145" s="1683"/>
      <c r="K145" s="1683"/>
      <c r="L145" s="1684"/>
      <c r="M145" s="1683">
        <f t="shared" si="10"/>
        <v>0</v>
      </c>
    </row>
    <row r="146" spans="1:13" s="1639" customFormat="1" ht="15" x14ac:dyDescent="0.25">
      <c r="A146" s="1585"/>
      <c r="B146" s="1586"/>
      <c r="C146" s="1587" t="s">
        <v>428</v>
      </c>
      <c r="D146" s="1734"/>
      <c r="E146" s="1540"/>
      <c r="F146" s="1540"/>
      <c r="G146" s="1600" t="s">
        <v>1272</v>
      </c>
      <c r="H146" s="1540"/>
      <c r="I146" s="1601"/>
      <c r="J146" s="1683"/>
      <c r="K146" s="1683"/>
      <c r="L146" s="1684"/>
      <c r="M146" s="1683">
        <f t="shared" si="10"/>
        <v>0</v>
      </c>
    </row>
    <row r="147" spans="1:13" s="1639" customFormat="1" ht="15" x14ac:dyDescent="0.25">
      <c r="A147" s="1585"/>
      <c r="B147" s="1586"/>
      <c r="C147" s="1587" t="s">
        <v>428</v>
      </c>
      <c r="D147" s="1734"/>
      <c r="E147" s="1540"/>
      <c r="F147" s="1540"/>
      <c r="G147" s="1540" t="s">
        <v>460</v>
      </c>
      <c r="H147" s="1540"/>
      <c r="I147" s="1601"/>
      <c r="J147" s="1683"/>
      <c r="K147" s="1683"/>
      <c r="L147" s="1684"/>
      <c r="M147" s="1683">
        <f t="shared" si="10"/>
        <v>0</v>
      </c>
    </row>
    <row r="148" spans="1:13" s="1639" customFormat="1" ht="15" x14ac:dyDescent="0.25">
      <c r="A148" s="1585"/>
      <c r="B148" s="1586"/>
      <c r="C148" s="1587" t="s">
        <v>428</v>
      </c>
      <c r="D148" s="1734"/>
      <c r="E148" s="1540"/>
      <c r="F148" s="1540"/>
      <c r="G148" s="1540" t="s">
        <v>461</v>
      </c>
      <c r="H148" s="1540"/>
      <c r="I148" s="1601"/>
      <c r="J148" s="1687">
        <f>J149+J150+J151</f>
        <v>0</v>
      </c>
      <c r="K148" s="1687">
        <f>K149+K150+K151</f>
        <v>0</v>
      </c>
      <c r="L148" s="1688">
        <f>L149+L150+L151</f>
        <v>0</v>
      </c>
      <c r="M148" s="1687">
        <f>K148+L148+J148</f>
        <v>0</v>
      </c>
    </row>
    <row r="149" spans="1:13" s="1639" customFormat="1" ht="15" x14ac:dyDescent="0.25">
      <c r="A149" s="1585"/>
      <c r="B149" s="1586"/>
      <c r="C149" s="1587" t="s">
        <v>428</v>
      </c>
      <c r="D149" s="1734"/>
      <c r="E149" s="1540"/>
      <c r="F149" s="1540"/>
      <c r="G149" s="1600" t="s">
        <v>462</v>
      </c>
      <c r="H149" s="1540"/>
      <c r="I149" s="1601"/>
      <c r="J149" s="1683"/>
      <c r="K149" s="1683"/>
      <c r="L149" s="1684"/>
      <c r="M149" s="1683">
        <f t="shared" si="10"/>
        <v>0</v>
      </c>
    </row>
    <row r="150" spans="1:13" s="1639" customFormat="1" ht="15" x14ac:dyDescent="0.25">
      <c r="A150" s="1585"/>
      <c r="B150" s="1586"/>
      <c r="C150" s="1587" t="s">
        <v>428</v>
      </c>
      <c r="D150" s="1734"/>
      <c r="E150" s="1540"/>
      <c r="F150" s="1540"/>
      <c r="G150" s="1600" t="s">
        <v>459</v>
      </c>
      <c r="H150" s="1540"/>
      <c r="I150" s="1601"/>
      <c r="J150" s="1683"/>
      <c r="K150" s="1683"/>
      <c r="L150" s="1684"/>
      <c r="M150" s="1683">
        <f t="shared" si="10"/>
        <v>0</v>
      </c>
    </row>
    <row r="151" spans="1:13" s="1639" customFormat="1" ht="15" x14ac:dyDescent="0.25">
      <c r="A151" s="1585"/>
      <c r="B151" s="1586"/>
      <c r="C151" s="1587" t="s">
        <v>428</v>
      </c>
      <c r="D151" s="1734"/>
      <c r="E151" s="1540"/>
      <c r="F151" s="1540"/>
      <c r="G151" s="1600" t="s">
        <v>1272</v>
      </c>
      <c r="H151" s="1540"/>
      <c r="I151" s="1601"/>
      <c r="J151" s="1683"/>
      <c r="K151" s="1683"/>
      <c r="L151" s="1684"/>
      <c r="M151" s="1683">
        <f t="shared" si="10"/>
        <v>0</v>
      </c>
    </row>
    <row r="152" spans="1:13" s="1639" customFormat="1" ht="15" x14ac:dyDescent="0.25">
      <c r="A152" s="1585"/>
      <c r="B152" s="1586"/>
      <c r="C152" s="1587" t="s">
        <v>428</v>
      </c>
      <c r="D152" s="1734"/>
      <c r="E152" s="1540"/>
      <c r="F152" s="1540" t="s">
        <v>741</v>
      </c>
      <c r="G152" s="1540" t="s">
        <v>463</v>
      </c>
      <c r="H152" s="1540"/>
      <c r="I152" s="1601"/>
      <c r="J152" s="1687"/>
      <c r="K152" s="1687"/>
      <c r="L152" s="1688"/>
      <c r="M152" s="1687">
        <f t="shared" si="10"/>
        <v>0</v>
      </c>
    </row>
    <row r="153" spans="1:13" s="1639" customFormat="1" ht="15" x14ac:dyDescent="0.25">
      <c r="A153" s="1585"/>
      <c r="B153" s="1586"/>
      <c r="C153" s="1587" t="s">
        <v>428</v>
      </c>
      <c r="D153" s="1734"/>
      <c r="E153" s="1540"/>
      <c r="F153" s="1542" t="s">
        <v>800</v>
      </c>
      <c r="G153" s="1542"/>
      <c r="H153" s="1601"/>
      <c r="I153" s="1601"/>
      <c r="J153" s="1687"/>
      <c r="K153" s="1687"/>
      <c r="L153" s="1688"/>
      <c r="M153" s="1687">
        <f t="shared" si="10"/>
        <v>0</v>
      </c>
    </row>
    <row r="154" spans="1:13" s="1639" customFormat="1" ht="15" x14ac:dyDescent="0.25">
      <c r="A154" s="1585"/>
      <c r="B154" s="1592"/>
      <c r="C154" s="1587" t="s">
        <v>428</v>
      </c>
      <c r="D154" s="1734"/>
      <c r="E154" s="1541"/>
      <c r="F154" s="1542" t="s">
        <v>801</v>
      </c>
      <c r="G154" s="1542" t="s">
        <v>464</v>
      </c>
      <c r="H154" s="1659"/>
      <c r="I154" s="1659"/>
      <c r="J154" s="1687"/>
      <c r="K154" s="1687"/>
      <c r="L154" s="1688"/>
      <c r="M154" s="1687">
        <f t="shared" si="10"/>
        <v>0</v>
      </c>
    </row>
    <row r="155" spans="1:13" s="1639" customFormat="1" ht="15" x14ac:dyDescent="0.25">
      <c r="A155" s="1585"/>
      <c r="B155" s="1586"/>
      <c r="C155" s="1587" t="s">
        <v>428</v>
      </c>
      <c r="D155" s="1734"/>
      <c r="E155" s="1540"/>
      <c r="F155" s="1540" t="s">
        <v>1271</v>
      </c>
      <c r="G155" s="1540"/>
      <c r="H155" s="1601"/>
      <c r="I155" s="1601"/>
      <c r="J155" s="1683"/>
      <c r="K155" s="1683"/>
      <c r="L155" s="1684"/>
      <c r="M155" s="1687">
        <f>K155+L155+J155</f>
        <v>0</v>
      </c>
    </row>
    <row r="156" spans="1:13" s="1639" customFormat="1" ht="15.75" thickBot="1" x14ac:dyDescent="0.3">
      <c r="A156" s="1610"/>
      <c r="B156" s="1611"/>
      <c r="C156" s="2335"/>
      <c r="D156" s="2333"/>
      <c r="E156" s="1613"/>
      <c r="F156" s="1613"/>
      <c r="G156" s="1613"/>
      <c r="H156" s="1614"/>
      <c r="I156" s="1614"/>
      <c r="J156" s="1691"/>
      <c r="K156" s="1691"/>
      <c r="L156" s="1692"/>
      <c r="M156" s="1691"/>
    </row>
    <row r="157" spans="1:13" s="1639" customFormat="1" ht="15.75" thickBot="1" x14ac:dyDescent="0.3">
      <c r="A157" s="1623"/>
      <c r="B157" s="1624"/>
      <c r="C157" s="1625"/>
      <c r="D157" s="1623"/>
      <c r="E157" s="1626" t="s">
        <v>465</v>
      </c>
      <c r="F157" s="1626"/>
      <c r="G157" s="1626"/>
      <c r="H157" s="1627"/>
      <c r="I157" s="1628"/>
      <c r="J157" s="2391">
        <f>J15</f>
        <v>0</v>
      </c>
      <c r="K157" s="2391">
        <f>K15</f>
        <v>0</v>
      </c>
      <c r="L157" s="2391">
        <f>L15</f>
        <v>0</v>
      </c>
      <c r="M157" s="2392">
        <f>K157+L157+J157</f>
        <v>0</v>
      </c>
    </row>
    <row r="158" spans="1:13" s="1639" customFormat="1" ht="15.75" thickBot="1" x14ac:dyDescent="0.3">
      <c r="A158" s="1533"/>
      <c r="B158" s="1630"/>
      <c r="C158" s="2385"/>
      <c r="D158" s="2383"/>
      <c r="E158" s="1626" t="s">
        <v>1591</v>
      </c>
      <c r="F158" s="2386"/>
      <c r="G158" s="2386"/>
      <c r="H158" s="2387"/>
      <c r="I158" s="2387"/>
      <c r="J158" s="2389">
        <f>J10</f>
        <v>0</v>
      </c>
      <c r="K158" s="2389">
        <f t="shared" ref="K158:L158" si="11">K10</f>
        <v>0</v>
      </c>
      <c r="L158" s="2389">
        <f t="shared" si="11"/>
        <v>0</v>
      </c>
      <c r="M158" s="2390">
        <f>+J158+K158+L158</f>
        <v>0</v>
      </c>
    </row>
    <row r="159" spans="1:13" s="1639" customFormat="1" ht="15.75" x14ac:dyDescent="0.25">
      <c r="A159" s="3207"/>
      <c r="B159" s="3227"/>
      <c r="C159" s="3206"/>
      <c r="D159" s="3207"/>
      <c r="E159" s="3208"/>
      <c r="F159" s="3208"/>
      <c r="G159" s="3208"/>
      <c r="H159" s="3209"/>
      <c r="I159" s="3254" t="s">
        <v>466</v>
      </c>
      <c r="J159" s="2408">
        <f>J157+J158</f>
        <v>0</v>
      </c>
      <c r="K159" s="2408">
        <f t="shared" ref="K159:L159" si="12">K157+K158</f>
        <v>0</v>
      </c>
      <c r="L159" s="2408">
        <f t="shared" si="12"/>
        <v>0</v>
      </c>
      <c r="M159" s="2409">
        <f>M157+M158</f>
        <v>0</v>
      </c>
    </row>
    <row r="160" spans="1:13" s="1639" customFormat="1" ht="13.5" thickBot="1" x14ac:dyDescent="0.25">
      <c r="A160" s="3213"/>
      <c r="B160" s="3214"/>
      <c r="C160" s="3212"/>
      <c r="D160" s="3213"/>
      <c r="E160" s="3214"/>
      <c r="F160" s="3214"/>
      <c r="G160" s="3214"/>
      <c r="H160" s="3215"/>
      <c r="I160" s="3215"/>
      <c r="J160" s="3257"/>
      <c r="K160" s="3257"/>
      <c r="L160" s="3257"/>
      <c r="M160" s="3258"/>
    </row>
    <row r="161" spans="1:51" s="1639" customFormat="1" x14ac:dyDescent="0.2">
      <c r="A161" s="1645"/>
      <c r="B161" s="1645"/>
      <c r="C161" s="1645"/>
      <c r="D161" s="1645"/>
      <c r="E161" s="1645"/>
      <c r="F161" s="1645"/>
      <c r="G161" s="1645"/>
      <c r="H161" s="1531"/>
      <c r="I161" s="1531"/>
      <c r="J161" s="2411"/>
      <c r="K161" s="2411"/>
      <c r="L161" s="2411" t="s">
        <v>1599</v>
      </c>
      <c r="M161" s="2411">
        <f>'Tableau 3'!O319</f>
        <v>0</v>
      </c>
    </row>
    <row r="162" spans="1:51" s="1639" customFormat="1" x14ac:dyDescent="0.2">
      <c r="A162" s="1645"/>
      <c r="B162" s="1645"/>
      <c r="C162" s="1645"/>
      <c r="D162" s="1645"/>
      <c r="E162" s="1645"/>
      <c r="F162" s="1645"/>
      <c r="G162" s="1645"/>
      <c r="H162" s="1531"/>
      <c r="I162" s="1667" t="s">
        <v>612</v>
      </c>
      <c r="J162" s="2411" t="e">
        <f>J159/(J159+K159)</f>
        <v>#DIV/0!</v>
      </c>
      <c r="K162" s="2411" t="e">
        <f>K159/(K159+J159)</f>
        <v>#DIV/0!</v>
      </c>
      <c r="L162" s="2411"/>
      <c r="M162" s="2411"/>
    </row>
    <row r="163" spans="1:51" s="1639" customFormat="1" ht="15" x14ac:dyDescent="0.2">
      <c r="A163" s="1638"/>
      <c r="B163" s="1638"/>
      <c r="C163" s="1638"/>
      <c r="D163" s="1638"/>
      <c r="E163" s="1638"/>
      <c r="F163" s="1638"/>
      <c r="I163" s="1693" t="s">
        <v>53</v>
      </c>
      <c r="J163" s="2411" t="e">
        <f>J159/M159</f>
        <v>#DIV/0!</v>
      </c>
      <c r="K163" s="2411" t="e">
        <f>K159/M159</f>
        <v>#DIV/0!</v>
      </c>
      <c r="L163" s="2411" t="e">
        <f>L159/M159</f>
        <v>#DIV/0!</v>
      </c>
      <c r="M163" s="2411"/>
      <c r="N163" s="1635"/>
      <c r="O163" s="1638"/>
      <c r="P163" s="1638"/>
      <c r="Q163" s="1638"/>
      <c r="R163" s="1638"/>
      <c r="S163" s="1638"/>
      <c r="T163" s="1638"/>
      <c r="U163" s="1638"/>
      <c r="V163" s="1638"/>
      <c r="W163" s="1638"/>
      <c r="X163" s="1638"/>
      <c r="Y163" s="1645"/>
      <c r="Z163" s="1642"/>
      <c r="AA163" s="1642"/>
      <c r="AB163" s="1642"/>
      <c r="AC163" s="1642"/>
      <c r="AD163" s="1642"/>
      <c r="AE163" s="1642"/>
      <c r="AF163" s="1642"/>
      <c r="AG163" s="1644"/>
      <c r="AH163" s="1644"/>
      <c r="AI163" s="1644"/>
      <c r="AJ163" s="1644"/>
      <c r="AK163" s="1644"/>
      <c r="AL163" s="1644"/>
      <c r="AM163" s="1644"/>
      <c r="AN163" s="1644"/>
      <c r="AO163" s="1644"/>
      <c r="AP163" s="1644"/>
      <c r="AQ163" s="1644"/>
      <c r="AR163" s="1644"/>
      <c r="AS163" s="1644"/>
      <c r="AT163" s="1644"/>
      <c r="AU163" s="1644"/>
      <c r="AV163" s="1644"/>
      <c r="AW163" s="1644"/>
      <c r="AX163" s="1644"/>
      <c r="AY163" s="1644"/>
    </row>
    <row r="164" spans="1:51" s="1639" customFormat="1" ht="15" x14ac:dyDescent="0.2">
      <c r="A164" s="1638"/>
      <c r="B164" s="1638"/>
      <c r="C164" s="1638"/>
      <c r="D164" s="1638"/>
      <c r="E164" s="1638"/>
      <c r="F164" s="1638"/>
      <c r="I164" s="1693"/>
      <c r="J164" s="1654"/>
      <c r="K164" s="1654"/>
      <c r="L164" s="1654"/>
      <c r="M164" s="1654"/>
      <c r="N164" s="1635"/>
      <c r="O164" s="1638"/>
      <c r="P164" s="1638"/>
      <c r="Q164" s="1638"/>
      <c r="R164" s="1638"/>
      <c r="S164" s="1638"/>
      <c r="T164" s="1638"/>
      <c r="U164" s="1638"/>
      <c r="V164" s="1638"/>
      <c r="W164" s="1638"/>
      <c r="X164" s="1638"/>
      <c r="Y164" s="1645"/>
      <c r="Z164" s="1642"/>
      <c r="AA164" s="1642"/>
      <c r="AB164" s="1642"/>
      <c r="AC164" s="1642"/>
      <c r="AD164" s="1642"/>
      <c r="AE164" s="1642"/>
      <c r="AF164" s="1642"/>
      <c r="AG164" s="1644"/>
      <c r="AH164" s="1644"/>
      <c r="AI164" s="1644"/>
      <c r="AJ164" s="1644"/>
      <c r="AK164" s="1644"/>
      <c r="AL164" s="1644"/>
      <c r="AM164" s="1644"/>
      <c r="AN164" s="1644"/>
      <c r="AO164" s="1644"/>
      <c r="AP164" s="1644"/>
      <c r="AQ164" s="1644"/>
      <c r="AR164" s="1644"/>
      <c r="AS164" s="1644"/>
      <c r="AT164" s="1644"/>
      <c r="AU164" s="1644"/>
      <c r="AV164" s="1644"/>
      <c r="AW164" s="1644"/>
      <c r="AX164" s="1644"/>
      <c r="AY164" s="1644"/>
    </row>
    <row r="165" spans="1:51" s="1639" customFormat="1" ht="15" x14ac:dyDescent="0.2">
      <c r="A165" s="1638"/>
      <c r="B165" s="1638"/>
      <c r="C165" s="1638"/>
      <c r="D165" s="1638"/>
      <c r="E165" s="1638"/>
      <c r="F165" s="1638"/>
      <c r="I165" s="1693"/>
      <c r="J165" s="1654" t="s">
        <v>1308</v>
      </c>
      <c r="K165" s="1654" t="s">
        <v>1307</v>
      </c>
      <c r="L165" s="1654"/>
      <c r="M165" s="1654"/>
      <c r="N165" s="1635"/>
      <c r="O165" s="1638"/>
      <c r="P165" s="1638"/>
      <c r="Q165" s="1638"/>
      <c r="R165" s="1638"/>
      <c r="S165" s="1638"/>
      <c r="T165" s="1638"/>
      <c r="U165" s="1638"/>
      <c r="V165" s="1638"/>
      <c r="W165" s="1638"/>
      <c r="X165" s="1638"/>
      <c r="Y165" s="1645"/>
      <c r="Z165" s="1642"/>
      <c r="AA165" s="1642"/>
      <c r="AB165" s="1642"/>
      <c r="AC165" s="1642"/>
      <c r="AD165" s="1642"/>
      <c r="AE165" s="1642"/>
      <c r="AF165" s="1642"/>
      <c r="AG165" s="1644"/>
      <c r="AH165" s="1644"/>
      <c r="AI165" s="1644"/>
      <c r="AJ165" s="1644"/>
      <c r="AK165" s="1644"/>
      <c r="AL165" s="1644"/>
      <c r="AM165" s="1644"/>
      <c r="AN165" s="1644"/>
      <c r="AO165" s="1644"/>
      <c r="AP165" s="1644"/>
      <c r="AQ165" s="1644"/>
      <c r="AR165" s="1644"/>
      <c r="AS165" s="1644"/>
      <c r="AT165" s="1644"/>
      <c r="AU165" s="1644"/>
      <c r="AV165" s="1644"/>
      <c r="AW165" s="1644"/>
      <c r="AX165" s="1644"/>
      <c r="AY165" s="1644"/>
    </row>
    <row r="166" spans="1:51" s="1639" customFormat="1" ht="15" x14ac:dyDescent="0.2">
      <c r="A166" s="1638"/>
      <c r="B166" s="1638"/>
      <c r="C166" s="1638"/>
      <c r="D166" s="1638"/>
      <c r="E166" s="1638"/>
      <c r="F166" s="1638"/>
      <c r="I166" s="2266" t="s">
        <v>1500</v>
      </c>
      <c r="J166" s="2043"/>
      <c r="K166" s="2043"/>
      <c r="L166" s="1654"/>
      <c r="M166" s="1654"/>
      <c r="N166" s="1635"/>
      <c r="O166" s="1638"/>
      <c r="P166" s="1638"/>
      <c r="Q166" s="1638"/>
      <c r="R166" s="1638"/>
      <c r="S166" s="1638"/>
      <c r="T166" s="1638"/>
      <c r="U166" s="1638"/>
      <c r="V166" s="1638"/>
      <c r="W166" s="1638"/>
      <c r="X166" s="1638"/>
      <c r="Y166" s="1645"/>
      <c r="Z166" s="1642"/>
      <c r="AA166" s="1642"/>
      <c r="AB166" s="1642"/>
      <c r="AC166" s="1642"/>
      <c r="AD166" s="1642"/>
      <c r="AE166" s="1642"/>
      <c r="AF166" s="1642"/>
      <c r="AG166" s="1644"/>
      <c r="AH166" s="1644"/>
      <c r="AI166" s="1644"/>
      <c r="AJ166" s="1644"/>
      <c r="AK166" s="1644"/>
      <c r="AL166" s="1644"/>
      <c r="AM166" s="1644"/>
      <c r="AN166" s="1644"/>
      <c r="AO166" s="1644"/>
      <c r="AP166" s="1644"/>
      <c r="AQ166" s="1644"/>
      <c r="AR166" s="1644"/>
      <c r="AS166" s="1644"/>
      <c r="AT166" s="1644"/>
      <c r="AU166" s="1644"/>
      <c r="AV166" s="1644"/>
      <c r="AW166" s="1644"/>
      <c r="AX166" s="1644"/>
      <c r="AY166" s="1644"/>
    </row>
    <row r="167" spans="1:51" s="1639" customFormat="1" ht="15" x14ac:dyDescent="0.2">
      <c r="A167" s="1638" t="s">
        <v>1929</v>
      </c>
      <c r="B167" s="2057"/>
      <c r="C167" s="1638"/>
      <c r="D167" s="1638"/>
      <c r="E167" s="1638"/>
      <c r="F167" s="1638"/>
      <c r="I167" s="1693"/>
      <c r="J167" s="1654"/>
      <c r="K167" s="1654"/>
      <c r="L167" s="1654"/>
      <c r="M167" s="1654"/>
      <c r="N167" s="1635"/>
      <c r="O167" s="1638"/>
      <c r="P167" s="1638"/>
      <c r="Q167" s="1638"/>
      <c r="R167" s="1638"/>
      <c r="S167" s="1638"/>
      <c r="T167" s="1638"/>
      <c r="U167" s="1638"/>
      <c r="V167" s="1638"/>
      <c r="W167" s="1638"/>
      <c r="X167" s="1638"/>
      <c r="Y167" s="1645"/>
      <c r="Z167" s="1642"/>
      <c r="AA167" s="1642"/>
      <c r="AB167" s="1642"/>
      <c r="AC167" s="1642"/>
      <c r="AD167" s="1642"/>
      <c r="AE167" s="1642"/>
      <c r="AF167" s="1642"/>
      <c r="AG167" s="1644"/>
      <c r="AH167" s="1644"/>
      <c r="AI167" s="1644"/>
      <c r="AJ167" s="1644"/>
      <c r="AK167" s="1644"/>
      <c r="AL167" s="1644"/>
      <c r="AM167" s="1644"/>
      <c r="AN167" s="1644"/>
      <c r="AO167" s="1644"/>
      <c r="AP167" s="1644"/>
      <c r="AQ167" s="1644"/>
      <c r="AR167" s="1644"/>
      <c r="AS167" s="1644"/>
      <c r="AT167" s="1644"/>
      <c r="AU167" s="1644"/>
      <c r="AV167" s="1644"/>
      <c r="AW167" s="1644"/>
      <c r="AX167" s="1644"/>
      <c r="AY167" s="1644"/>
    </row>
    <row r="168" spans="1:51" s="1639" customFormat="1" ht="15" x14ac:dyDescent="0.2">
      <c r="A168" s="1639" t="s">
        <v>1940</v>
      </c>
      <c r="C168" s="1638"/>
      <c r="D168" s="1638"/>
      <c r="E168" s="1638"/>
      <c r="F168" s="1638"/>
      <c r="I168" s="1693"/>
      <c r="J168" s="1654"/>
      <c r="K168" s="1654"/>
      <c r="L168" s="1654"/>
      <c r="M168" s="1654"/>
      <c r="N168" s="1635"/>
      <c r="O168" s="1638"/>
      <c r="P168" s="1638"/>
      <c r="Q168" s="1638"/>
      <c r="R168" s="1638"/>
      <c r="S168" s="1638"/>
      <c r="T168" s="1638"/>
      <c r="U168" s="1638"/>
      <c r="V168" s="1638"/>
      <c r="W168" s="1638"/>
      <c r="X168" s="1638"/>
      <c r="Y168" s="1645"/>
      <c r="Z168" s="1642"/>
      <c r="AA168" s="1642"/>
      <c r="AB168" s="1642"/>
      <c r="AC168" s="1642"/>
      <c r="AD168" s="1642"/>
      <c r="AE168" s="1642"/>
      <c r="AF168" s="1642"/>
      <c r="AG168" s="1644"/>
      <c r="AH168" s="1644"/>
      <c r="AI168" s="1644"/>
      <c r="AJ168" s="1644"/>
      <c r="AK168" s="1644"/>
      <c r="AL168" s="1644"/>
      <c r="AM168" s="1644"/>
      <c r="AN168" s="1644"/>
      <c r="AO168" s="1644"/>
      <c r="AP168" s="1644"/>
      <c r="AQ168" s="1644"/>
      <c r="AR168" s="1644"/>
      <c r="AS168" s="1644"/>
      <c r="AT168" s="1644"/>
      <c r="AU168" s="1644"/>
      <c r="AV168" s="1644"/>
      <c r="AW168" s="1644"/>
      <c r="AX168" s="1644"/>
      <c r="AY168" s="1644"/>
    </row>
    <row r="169" spans="1:51" x14ac:dyDescent="0.2">
      <c r="B169" s="1639"/>
      <c r="G169" s="1638"/>
      <c r="J169" s="1639"/>
      <c r="N169" s="1632"/>
      <c r="O169" s="1632"/>
      <c r="P169" s="1632"/>
      <c r="Q169" s="1632"/>
      <c r="R169" s="1632"/>
    </row>
    <row r="170" spans="1:51" s="1639" customFormat="1" ht="15" x14ac:dyDescent="0.2">
      <c r="A170" s="1638"/>
      <c r="B170" s="1638"/>
      <c r="C170" s="1638"/>
      <c r="D170" s="1638"/>
      <c r="E170" s="1638"/>
      <c r="F170" s="1638"/>
      <c r="J170" s="1638"/>
      <c r="K170" s="1638"/>
      <c r="L170" s="1638"/>
      <c r="M170" s="1638"/>
      <c r="N170" s="1635"/>
      <c r="O170" s="1638"/>
      <c r="P170" s="1638"/>
      <c r="Q170" s="1638"/>
      <c r="R170" s="1638"/>
      <c r="S170" s="1638"/>
      <c r="T170" s="1638"/>
      <c r="U170" s="1638"/>
      <c r="V170" s="1638"/>
      <c r="W170" s="1638"/>
      <c r="X170" s="1638"/>
      <c r="Y170" s="1645"/>
      <c r="Z170" s="1642"/>
      <c r="AA170" s="1642"/>
      <c r="AB170" s="1642"/>
      <c r="AC170" s="1642"/>
      <c r="AD170" s="1642"/>
      <c r="AE170" s="1642"/>
      <c r="AF170" s="1642"/>
      <c r="AG170" s="1644"/>
      <c r="AH170" s="1644"/>
      <c r="AI170" s="1644"/>
      <c r="AJ170" s="1644"/>
      <c r="AK170" s="1644"/>
      <c r="AL170" s="1644"/>
      <c r="AM170" s="1644"/>
      <c r="AN170" s="1644"/>
      <c r="AO170" s="1644"/>
      <c r="AP170" s="1644"/>
      <c r="AQ170" s="1644"/>
      <c r="AR170" s="1644"/>
      <c r="AS170" s="1644"/>
      <c r="AT170" s="1644"/>
      <c r="AU170" s="1644"/>
      <c r="AV170" s="1644"/>
      <c r="AW170" s="1644"/>
      <c r="AX170" s="1644"/>
      <c r="AY170" s="1644"/>
    </row>
    <row r="171" spans="1:51" s="1639" customFormat="1" ht="15" x14ac:dyDescent="0.2">
      <c r="A171" s="1638"/>
      <c r="B171" s="1638"/>
      <c r="C171" s="1638"/>
      <c r="D171" s="1638"/>
      <c r="E171" s="1638"/>
      <c r="F171" s="1638"/>
      <c r="J171" s="1638"/>
      <c r="K171" s="1638"/>
      <c r="L171" s="1638"/>
      <c r="M171" s="1638"/>
      <c r="N171" s="1635"/>
      <c r="O171" s="1638"/>
      <c r="P171" s="1638"/>
      <c r="Q171" s="1638"/>
      <c r="R171" s="1638"/>
      <c r="S171" s="1638"/>
      <c r="T171" s="1638"/>
      <c r="U171" s="1638"/>
      <c r="V171" s="1638"/>
      <c r="W171" s="1638"/>
      <c r="X171" s="1638"/>
      <c r="Y171" s="1645"/>
      <c r="Z171" s="1642"/>
      <c r="AA171" s="1642"/>
      <c r="AB171" s="1642"/>
      <c r="AC171" s="1642"/>
      <c r="AD171" s="1642"/>
      <c r="AE171" s="1642"/>
      <c r="AF171" s="1642"/>
      <c r="AG171" s="1644"/>
      <c r="AH171" s="1644"/>
      <c r="AI171" s="1644"/>
      <c r="AJ171" s="1644"/>
      <c r="AK171" s="1644"/>
      <c r="AL171" s="1644"/>
      <c r="AM171" s="1644"/>
      <c r="AN171" s="1644"/>
      <c r="AO171" s="1644"/>
      <c r="AP171" s="1644"/>
      <c r="AQ171" s="1644"/>
      <c r="AR171" s="1644"/>
      <c r="AS171" s="1644"/>
      <c r="AT171" s="1644"/>
      <c r="AU171" s="1644"/>
      <c r="AV171" s="1644"/>
      <c r="AW171" s="1644"/>
      <c r="AX171" s="1644"/>
      <c r="AY171" s="1644"/>
    </row>
    <row r="172" spans="1:51" s="1639" customFormat="1" ht="15" x14ac:dyDescent="0.2">
      <c r="A172" s="1638"/>
      <c r="B172" s="1638"/>
      <c r="C172" s="1638"/>
      <c r="D172" s="1638"/>
      <c r="E172" s="1638"/>
      <c r="F172" s="1638"/>
      <c r="J172" s="1638"/>
      <c r="K172" s="1638"/>
      <c r="L172" s="1638"/>
      <c r="M172" s="1638"/>
      <c r="N172" s="1635"/>
      <c r="O172" s="1638"/>
      <c r="P172" s="1638"/>
      <c r="Q172" s="1638"/>
      <c r="R172" s="1638"/>
      <c r="S172" s="1638"/>
      <c r="T172" s="1638"/>
      <c r="U172" s="1638"/>
      <c r="V172" s="1638"/>
      <c r="W172" s="1638"/>
      <c r="X172" s="1638"/>
      <c r="Y172" s="1645"/>
      <c r="Z172" s="1642"/>
      <c r="AA172" s="1642"/>
      <c r="AB172" s="1642"/>
      <c r="AC172" s="1642"/>
      <c r="AD172" s="1642"/>
      <c r="AE172" s="1642"/>
      <c r="AF172" s="1642"/>
      <c r="AG172" s="1644"/>
      <c r="AH172" s="1644"/>
      <c r="AI172" s="1644"/>
      <c r="AJ172" s="1644"/>
      <c r="AK172" s="1644"/>
      <c r="AL172" s="1644"/>
      <c r="AM172" s="1644"/>
      <c r="AN172" s="1644"/>
      <c r="AO172" s="1644"/>
      <c r="AP172" s="1644"/>
      <c r="AQ172" s="1644"/>
      <c r="AR172" s="1644"/>
      <c r="AS172" s="1644"/>
      <c r="AT172" s="1644"/>
      <c r="AU172" s="1644"/>
      <c r="AV172" s="1644"/>
      <c r="AW172" s="1644"/>
      <c r="AX172" s="1644"/>
      <c r="AY172" s="1644"/>
    </row>
    <row r="173" spans="1:51" s="1639" customFormat="1" ht="15" x14ac:dyDescent="0.2">
      <c r="A173" s="1638"/>
      <c r="B173" s="1638"/>
      <c r="C173" s="1638"/>
      <c r="D173" s="1638"/>
      <c r="E173" s="1638"/>
      <c r="F173" s="1638"/>
      <c r="J173" s="1638"/>
      <c r="K173" s="1638"/>
      <c r="L173" s="1638"/>
      <c r="M173" s="1638"/>
      <c r="N173" s="1635"/>
      <c r="O173" s="1638"/>
      <c r="P173" s="1638"/>
      <c r="Q173" s="1638"/>
      <c r="R173" s="1638"/>
      <c r="S173" s="1638"/>
      <c r="T173" s="1638"/>
      <c r="U173" s="1638"/>
      <c r="V173" s="1638"/>
      <c r="W173" s="1638"/>
      <c r="X173" s="1638"/>
      <c r="Y173" s="1645"/>
      <c r="Z173" s="1642"/>
      <c r="AA173" s="1642"/>
      <c r="AB173" s="1642"/>
      <c r="AC173" s="1642"/>
      <c r="AD173" s="1642"/>
      <c r="AE173" s="1642"/>
      <c r="AF173" s="1642"/>
      <c r="AG173" s="1644"/>
      <c r="AH173" s="1644"/>
      <c r="AI173" s="1644"/>
      <c r="AJ173" s="1644"/>
      <c r="AK173" s="1644"/>
      <c r="AL173" s="1644"/>
      <c r="AM173" s="1644"/>
      <c r="AN173" s="1644"/>
      <c r="AO173" s="1644"/>
      <c r="AP173" s="1644"/>
      <c r="AQ173" s="1644"/>
      <c r="AR173" s="1644"/>
      <c r="AS173" s="1644"/>
      <c r="AT173" s="1644"/>
      <c r="AU173" s="1644"/>
      <c r="AV173" s="1644"/>
      <c r="AW173" s="1644"/>
      <c r="AX173" s="1644"/>
      <c r="AY173" s="1644"/>
    </row>
    <row r="174" spans="1:51" s="1639" customFormat="1" ht="15" x14ac:dyDescent="0.2">
      <c r="A174" s="1638"/>
      <c r="B174" s="1638"/>
      <c r="C174" s="1638"/>
      <c r="D174" s="1638"/>
      <c r="E174" s="1638"/>
      <c r="F174" s="1638"/>
      <c r="J174" s="1638"/>
      <c r="K174" s="1638"/>
      <c r="L174" s="1638"/>
      <c r="M174" s="1638"/>
      <c r="N174" s="1635"/>
      <c r="O174" s="1638"/>
      <c r="P174" s="1638"/>
      <c r="Q174" s="1638"/>
      <c r="R174" s="1638"/>
      <c r="S174" s="1638"/>
      <c r="T174" s="1638"/>
      <c r="U174" s="1638"/>
      <c r="V174" s="1638"/>
      <c r="W174" s="1638"/>
      <c r="X174" s="1638"/>
      <c r="Y174" s="1645"/>
      <c r="Z174" s="1642"/>
      <c r="AA174" s="1642"/>
      <c r="AB174" s="1642"/>
      <c r="AC174" s="1642"/>
      <c r="AD174" s="1642"/>
      <c r="AE174" s="1642"/>
      <c r="AF174" s="1642"/>
      <c r="AG174" s="1644"/>
      <c r="AH174" s="1644"/>
      <c r="AI174" s="1644"/>
      <c r="AJ174" s="1644"/>
      <c r="AK174" s="1644"/>
      <c r="AL174" s="1644"/>
      <c r="AM174" s="1644"/>
      <c r="AN174" s="1644"/>
      <c r="AO174" s="1644"/>
      <c r="AP174" s="1644"/>
      <c r="AQ174" s="1644"/>
      <c r="AR174" s="1644"/>
      <c r="AS174" s="1644"/>
      <c r="AT174" s="1644"/>
      <c r="AU174" s="1644"/>
      <c r="AV174" s="1644"/>
      <c r="AW174" s="1644"/>
      <c r="AX174" s="1644"/>
      <c r="AY174" s="1644"/>
    </row>
    <row r="175" spans="1:51" s="1639" customFormat="1" ht="15" x14ac:dyDescent="0.2">
      <c r="A175" s="1638"/>
      <c r="B175" s="1638"/>
      <c r="C175" s="1638"/>
      <c r="D175" s="1638"/>
      <c r="E175" s="1638"/>
      <c r="F175" s="1638"/>
      <c r="J175" s="1638"/>
      <c r="K175" s="1638"/>
      <c r="L175" s="1638"/>
      <c r="M175" s="1638"/>
      <c r="N175" s="1635"/>
      <c r="O175" s="1638"/>
      <c r="P175" s="1638"/>
      <c r="Q175" s="1638"/>
      <c r="R175" s="1638"/>
      <c r="S175" s="1638"/>
      <c r="T175" s="1638"/>
      <c r="U175" s="1638"/>
      <c r="V175" s="1638"/>
      <c r="W175" s="1638"/>
      <c r="X175" s="1638"/>
      <c r="Y175" s="1645"/>
      <c r="Z175" s="1642"/>
      <c r="AA175" s="1642"/>
      <c r="AB175" s="1642"/>
      <c r="AC175" s="1642"/>
      <c r="AD175" s="1642"/>
      <c r="AE175" s="1642"/>
      <c r="AF175" s="1642"/>
      <c r="AG175" s="1644"/>
      <c r="AH175" s="1644"/>
      <c r="AI175" s="1644"/>
      <c r="AJ175" s="1644"/>
      <c r="AK175" s="1644"/>
      <c r="AL175" s="1644"/>
      <c r="AM175" s="1644"/>
      <c r="AN175" s="1644"/>
      <c r="AO175" s="1644"/>
      <c r="AP175" s="1644"/>
      <c r="AQ175" s="1644"/>
      <c r="AR175" s="1644"/>
      <c r="AS175" s="1644"/>
      <c r="AT175" s="1644"/>
      <c r="AU175" s="1644"/>
      <c r="AV175" s="1644"/>
      <c r="AW175" s="1644"/>
      <c r="AX175" s="1644"/>
      <c r="AY175" s="1644"/>
    </row>
    <row r="176" spans="1:51" s="1639" customFormat="1" ht="15" x14ac:dyDescent="0.2">
      <c r="A176" s="1638"/>
      <c r="B176" s="1638"/>
      <c r="C176" s="1638"/>
      <c r="D176" s="1638"/>
      <c r="E176" s="1638"/>
      <c r="F176" s="1638"/>
      <c r="J176" s="1638"/>
      <c r="K176" s="1638"/>
      <c r="L176" s="1638"/>
      <c r="M176" s="1638"/>
      <c r="N176" s="1635"/>
      <c r="O176" s="1638"/>
      <c r="P176" s="1638"/>
      <c r="Q176" s="1638"/>
      <c r="R176" s="1638"/>
      <c r="S176" s="1638"/>
      <c r="T176" s="1638"/>
      <c r="U176" s="1638"/>
      <c r="V176" s="1638"/>
      <c r="W176" s="1638"/>
      <c r="X176" s="1638"/>
      <c r="Y176" s="1645"/>
      <c r="Z176" s="1642"/>
      <c r="AA176" s="1642"/>
      <c r="AB176" s="1642"/>
      <c r="AC176" s="1642"/>
      <c r="AD176" s="1642"/>
      <c r="AE176" s="1642"/>
      <c r="AF176" s="1642"/>
      <c r="AG176" s="1644"/>
      <c r="AH176" s="1644"/>
      <c r="AI176" s="1644"/>
      <c r="AJ176" s="1644"/>
      <c r="AK176" s="1644"/>
      <c r="AL176" s="1644"/>
      <c r="AM176" s="1644"/>
      <c r="AN176" s="1644"/>
      <c r="AO176" s="1644"/>
      <c r="AP176" s="1644"/>
      <c r="AQ176" s="1644"/>
      <c r="AR176" s="1644"/>
      <c r="AS176" s="1644"/>
      <c r="AT176" s="1644"/>
      <c r="AU176" s="1644"/>
      <c r="AV176" s="1644"/>
      <c r="AW176" s="1644"/>
      <c r="AX176" s="1644"/>
      <c r="AY176" s="1644"/>
    </row>
    <row r="177" spans="1:51" s="1639" customFormat="1" ht="15" x14ac:dyDescent="0.2">
      <c r="A177" s="1638"/>
      <c r="B177" s="1638"/>
      <c r="C177" s="1638"/>
      <c r="D177" s="1638"/>
      <c r="E177" s="1638"/>
      <c r="F177" s="1638"/>
      <c r="J177" s="1638"/>
      <c r="K177" s="1638"/>
      <c r="L177" s="1638"/>
      <c r="M177" s="1638"/>
      <c r="N177" s="1635"/>
      <c r="O177" s="1638"/>
      <c r="P177" s="1638"/>
      <c r="Q177" s="1638"/>
      <c r="R177" s="1638"/>
      <c r="S177" s="1638"/>
      <c r="T177" s="1638"/>
      <c r="U177" s="1638"/>
      <c r="V177" s="1638"/>
      <c r="W177" s="1638"/>
      <c r="X177" s="1638"/>
      <c r="Y177" s="1645"/>
      <c r="Z177" s="1642"/>
      <c r="AA177" s="1642"/>
      <c r="AB177" s="1642"/>
      <c r="AC177" s="1642"/>
      <c r="AD177" s="1642"/>
      <c r="AE177" s="1642"/>
      <c r="AF177" s="1642"/>
      <c r="AG177" s="1644"/>
      <c r="AH177" s="1644"/>
      <c r="AI177" s="1644"/>
      <c r="AJ177" s="1644"/>
      <c r="AK177" s="1644"/>
      <c r="AL177" s="1644"/>
      <c r="AM177" s="1644"/>
      <c r="AN177" s="1644"/>
      <c r="AO177" s="1644"/>
      <c r="AP177" s="1644"/>
      <c r="AQ177" s="1644"/>
      <c r="AR177" s="1644"/>
      <c r="AS177" s="1644"/>
      <c r="AT177" s="1644"/>
      <c r="AU177" s="1644"/>
      <c r="AV177" s="1644"/>
      <c r="AW177" s="1644"/>
      <c r="AX177" s="1644"/>
      <c r="AY177" s="1644"/>
    </row>
    <row r="178" spans="1:51" s="1639" customFormat="1" ht="15" x14ac:dyDescent="0.2">
      <c r="A178" s="1638"/>
      <c r="B178" s="1638"/>
      <c r="C178" s="1638"/>
      <c r="D178" s="1638"/>
      <c r="E178" s="1638"/>
      <c r="F178" s="1638"/>
      <c r="J178" s="1638"/>
      <c r="K178" s="1638"/>
      <c r="L178" s="1638"/>
      <c r="M178" s="1638"/>
      <c r="N178" s="1635"/>
      <c r="O178" s="1638"/>
      <c r="P178" s="1638"/>
      <c r="Q178" s="1638"/>
      <c r="R178" s="1638"/>
      <c r="S178" s="1638"/>
      <c r="T178" s="1638"/>
      <c r="U178" s="1638"/>
      <c r="V178" s="1638"/>
      <c r="W178" s="1638"/>
      <c r="X178" s="1638"/>
      <c r="Y178" s="1645"/>
      <c r="Z178" s="1642"/>
      <c r="AA178" s="1642"/>
      <c r="AB178" s="1642"/>
      <c r="AC178" s="1642"/>
      <c r="AD178" s="1642"/>
      <c r="AE178" s="1642"/>
      <c r="AF178" s="1642"/>
      <c r="AG178" s="1644"/>
      <c r="AH178" s="1644"/>
      <c r="AI178" s="1644"/>
      <c r="AJ178" s="1644"/>
      <c r="AK178" s="1644"/>
      <c r="AL178" s="1644"/>
      <c r="AM178" s="1644"/>
      <c r="AN178" s="1644"/>
      <c r="AO178" s="1644"/>
      <c r="AP178" s="1644"/>
      <c r="AQ178" s="1644"/>
      <c r="AR178" s="1644"/>
      <c r="AS178" s="1644"/>
      <c r="AT178" s="1644"/>
      <c r="AU178" s="1644"/>
      <c r="AV178" s="1644"/>
      <c r="AW178" s="1644"/>
      <c r="AX178" s="1644"/>
      <c r="AY178" s="1644"/>
    </row>
    <row r="179" spans="1:51" s="1639" customFormat="1" ht="15" x14ac:dyDescent="0.2">
      <c r="A179" s="1638"/>
      <c r="B179" s="1638"/>
      <c r="C179" s="1638"/>
      <c r="D179" s="1638"/>
      <c r="E179" s="1638"/>
      <c r="F179" s="1638"/>
      <c r="J179" s="1638"/>
      <c r="K179" s="1638"/>
      <c r="L179" s="1638"/>
      <c r="M179" s="1638"/>
      <c r="N179" s="1635"/>
      <c r="O179" s="1638"/>
      <c r="P179" s="1638"/>
      <c r="Q179" s="1638"/>
      <c r="R179" s="1638"/>
      <c r="S179" s="1638"/>
      <c r="T179" s="1638"/>
      <c r="U179" s="1638"/>
      <c r="V179" s="1638"/>
      <c r="W179" s="1638"/>
      <c r="X179" s="1638"/>
      <c r="Y179" s="1645"/>
      <c r="Z179" s="1642"/>
      <c r="AA179" s="1642"/>
      <c r="AB179" s="1642"/>
      <c r="AC179" s="1642"/>
      <c r="AD179" s="1642"/>
      <c r="AE179" s="1642"/>
      <c r="AF179" s="1642"/>
      <c r="AG179" s="1644"/>
      <c r="AH179" s="1644"/>
      <c r="AI179" s="1644"/>
      <c r="AJ179" s="1644"/>
      <c r="AK179" s="1644"/>
      <c r="AL179" s="1644"/>
      <c r="AM179" s="1644"/>
      <c r="AN179" s="1644"/>
      <c r="AO179" s="1644"/>
      <c r="AP179" s="1644"/>
      <c r="AQ179" s="1644"/>
      <c r="AR179" s="1644"/>
      <c r="AS179" s="1644"/>
      <c r="AT179" s="1644"/>
      <c r="AU179" s="1644"/>
      <c r="AV179" s="1644"/>
      <c r="AW179" s="1644"/>
      <c r="AX179" s="1644"/>
      <c r="AY179" s="1644"/>
    </row>
    <row r="180" spans="1:51" s="1639" customFormat="1" ht="15" x14ac:dyDescent="0.2">
      <c r="A180" s="1638"/>
      <c r="B180" s="1638"/>
      <c r="C180" s="1638"/>
      <c r="D180" s="1638"/>
      <c r="E180" s="1638"/>
      <c r="F180" s="1638"/>
      <c r="J180" s="1638"/>
      <c r="K180" s="1638"/>
      <c r="L180" s="1638"/>
      <c r="M180" s="1638"/>
      <c r="N180" s="1635"/>
      <c r="O180" s="1638"/>
      <c r="P180" s="1638"/>
      <c r="Q180" s="1638"/>
      <c r="R180" s="1638"/>
      <c r="S180" s="1638"/>
      <c r="T180" s="1638"/>
      <c r="U180" s="1638"/>
      <c r="V180" s="1638"/>
      <c r="W180" s="1638"/>
      <c r="X180" s="1638"/>
      <c r="Y180" s="1645"/>
      <c r="Z180" s="1642"/>
      <c r="AA180" s="1642"/>
      <c r="AB180" s="1642"/>
      <c r="AC180" s="1642"/>
      <c r="AD180" s="1642"/>
      <c r="AE180" s="1642"/>
      <c r="AF180" s="1642"/>
      <c r="AG180" s="1644"/>
      <c r="AH180" s="1644"/>
      <c r="AI180" s="1644"/>
      <c r="AJ180" s="1644"/>
      <c r="AK180" s="1644"/>
      <c r="AL180" s="1644"/>
      <c r="AM180" s="1644"/>
      <c r="AN180" s="1644"/>
      <c r="AO180" s="1644"/>
      <c r="AP180" s="1644"/>
      <c r="AQ180" s="1644"/>
      <c r="AR180" s="1644"/>
      <c r="AS180" s="1644"/>
      <c r="AT180" s="1644"/>
      <c r="AU180" s="1644"/>
      <c r="AV180" s="1644"/>
      <c r="AW180" s="1644"/>
      <c r="AX180" s="1644"/>
      <c r="AY180" s="1644"/>
    </row>
    <row r="181" spans="1:51" s="1639" customFormat="1" ht="15" x14ac:dyDescent="0.2">
      <c r="A181" s="1638"/>
      <c r="B181" s="1638"/>
      <c r="C181" s="1638"/>
      <c r="D181" s="1638"/>
      <c r="E181" s="1638"/>
      <c r="F181" s="1638"/>
      <c r="J181" s="1638"/>
      <c r="K181" s="1638"/>
      <c r="L181" s="1638"/>
      <c r="M181" s="1638"/>
      <c r="N181" s="1635"/>
      <c r="O181" s="1638"/>
      <c r="P181" s="1638"/>
      <c r="Q181" s="1638"/>
      <c r="R181" s="1638"/>
      <c r="S181" s="1638"/>
      <c r="T181" s="1638"/>
      <c r="U181" s="1638"/>
      <c r="V181" s="1638"/>
      <c r="W181" s="1638"/>
      <c r="X181" s="1638"/>
      <c r="Y181" s="1645"/>
      <c r="Z181" s="1642"/>
      <c r="AA181" s="1642"/>
      <c r="AB181" s="1642"/>
      <c r="AC181" s="1642"/>
      <c r="AD181" s="1642"/>
      <c r="AE181" s="1642"/>
      <c r="AF181" s="1642"/>
      <c r="AG181" s="1644"/>
      <c r="AH181" s="1644"/>
      <c r="AI181" s="1644"/>
      <c r="AJ181" s="1644"/>
      <c r="AK181" s="1644"/>
      <c r="AL181" s="1644"/>
      <c r="AM181" s="1644"/>
      <c r="AN181" s="1644"/>
      <c r="AO181" s="1644"/>
      <c r="AP181" s="1644"/>
      <c r="AQ181" s="1644"/>
      <c r="AR181" s="1644"/>
      <c r="AS181" s="1644"/>
      <c r="AT181" s="1644"/>
      <c r="AU181" s="1644"/>
      <c r="AV181" s="1644"/>
      <c r="AW181" s="1644"/>
      <c r="AX181" s="1644"/>
      <c r="AY181" s="1644"/>
    </row>
    <row r="182" spans="1:51" s="1639" customFormat="1" ht="15" x14ac:dyDescent="0.2">
      <c r="A182" s="1638"/>
      <c r="B182" s="1638"/>
      <c r="C182" s="1638"/>
      <c r="D182" s="1638"/>
      <c r="E182" s="1638"/>
      <c r="F182" s="1638"/>
      <c r="J182" s="1638"/>
      <c r="K182" s="1638"/>
      <c r="L182" s="1638"/>
      <c r="M182" s="1638"/>
      <c r="N182" s="1635"/>
      <c r="O182" s="1638"/>
      <c r="P182" s="1638"/>
      <c r="Q182" s="1638"/>
      <c r="R182" s="1638"/>
      <c r="S182" s="1638"/>
      <c r="T182" s="1638"/>
      <c r="U182" s="1638"/>
      <c r="V182" s="1638"/>
      <c r="W182" s="1638"/>
      <c r="X182" s="1638"/>
      <c r="Y182" s="1645"/>
      <c r="Z182" s="1642"/>
      <c r="AA182" s="1642"/>
      <c r="AB182" s="1642"/>
      <c r="AC182" s="1642"/>
      <c r="AD182" s="1642"/>
      <c r="AE182" s="1642"/>
      <c r="AF182" s="1642"/>
      <c r="AG182" s="1644"/>
      <c r="AH182" s="1644"/>
      <c r="AI182" s="1644"/>
      <c r="AJ182" s="1644"/>
      <c r="AK182" s="1644"/>
      <c r="AL182" s="1644"/>
      <c r="AM182" s="1644"/>
      <c r="AN182" s="1644"/>
      <c r="AO182" s="1644"/>
      <c r="AP182" s="1644"/>
      <c r="AQ182" s="1644"/>
      <c r="AR182" s="1644"/>
      <c r="AS182" s="1644"/>
      <c r="AT182" s="1644"/>
      <c r="AU182" s="1644"/>
      <c r="AV182" s="1644"/>
      <c r="AW182" s="1644"/>
      <c r="AX182" s="1644"/>
      <c r="AY182" s="1644"/>
    </row>
    <row r="183" spans="1:51" s="1639" customFormat="1" ht="15" x14ac:dyDescent="0.2">
      <c r="A183" s="1638"/>
      <c r="B183" s="1638"/>
      <c r="C183" s="1638"/>
      <c r="D183" s="1638"/>
      <c r="E183" s="1638"/>
      <c r="F183" s="1638"/>
      <c r="J183" s="1638"/>
      <c r="K183" s="1638"/>
      <c r="L183" s="1638"/>
      <c r="M183" s="1638"/>
      <c r="N183" s="1635"/>
      <c r="O183" s="1638"/>
      <c r="P183" s="1638"/>
      <c r="Q183" s="1638"/>
      <c r="R183" s="1638"/>
      <c r="S183" s="1638"/>
      <c r="T183" s="1638"/>
      <c r="U183" s="1638"/>
      <c r="V183" s="1638"/>
      <c r="W183" s="1638"/>
      <c r="X183" s="1638"/>
      <c r="Y183" s="1645"/>
      <c r="Z183" s="1642"/>
      <c r="AA183" s="1642"/>
      <c r="AB183" s="1642"/>
      <c r="AC183" s="1642"/>
      <c r="AD183" s="1642"/>
      <c r="AE183" s="1642"/>
      <c r="AF183" s="1642"/>
      <c r="AG183" s="1644"/>
      <c r="AH183" s="1644"/>
      <c r="AI183" s="1644"/>
      <c r="AJ183" s="1644"/>
      <c r="AK183" s="1644"/>
      <c r="AL183" s="1644"/>
      <c r="AM183" s="1644"/>
      <c r="AN183" s="1644"/>
      <c r="AO183" s="1644"/>
      <c r="AP183" s="1644"/>
      <c r="AQ183" s="1644"/>
      <c r="AR183" s="1644"/>
      <c r="AS183" s="1644"/>
      <c r="AT183" s="1644"/>
      <c r="AU183" s="1644"/>
      <c r="AV183" s="1644"/>
      <c r="AW183" s="1644"/>
      <c r="AX183" s="1644"/>
      <c r="AY183" s="1644"/>
    </row>
    <row r="184" spans="1:51" s="1639" customFormat="1" ht="15" x14ac:dyDescent="0.2">
      <c r="A184" s="1638"/>
      <c r="B184" s="1638"/>
      <c r="C184" s="1638"/>
      <c r="D184" s="1638"/>
      <c r="E184" s="1638"/>
      <c r="F184" s="1638"/>
      <c r="J184" s="1638"/>
      <c r="K184" s="1638"/>
      <c r="L184" s="1638"/>
      <c r="M184" s="1638"/>
      <c r="N184" s="1635"/>
      <c r="O184" s="1638"/>
      <c r="P184" s="1638"/>
      <c r="Q184" s="1638"/>
      <c r="R184" s="1638"/>
      <c r="S184" s="1638"/>
      <c r="T184" s="1638"/>
      <c r="U184" s="1638"/>
      <c r="V184" s="1638"/>
      <c r="W184" s="1638"/>
      <c r="X184" s="1638"/>
      <c r="Y184" s="1645"/>
      <c r="Z184" s="1642"/>
      <c r="AA184" s="1642"/>
      <c r="AB184" s="1642"/>
      <c r="AC184" s="1642"/>
      <c r="AD184" s="1642"/>
      <c r="AE184" s="1642"/>
      <c r="AF184" s="1642"/>
      <c r="AG184" s="1644"/>
      <c r="AH184" s="1644"/>
      <c r="AI184" s="1644"/>
      <c r="AJ184" s="1644"/>
      <c r="AK184" s="1644"/>
      <c r="AL184" s="1644"/>
      <c r="AM184" s="1644"/>
      <c r="AN184" s="1644"/>
      <c r="AO184" s="1644"/>
      <c r="AP184" s="1644"/>
      <c r="AQ184" s="1644"/>
      <c r="AR184" s="1644"/>
      <c r="AS184" s="1644"/>
      <c r="AT184" s="1644"/>
      <c r="AU184" s="1644"/>
      <c r="AV184" s="1644"/>
      <c r="AW184" s="1644"/>
      <c r="AX184" s="1644"/>
      <c r="AY184" s="1644"/>
    </row>
    <row r="185" spans="1:51" s="1639" customFormat="1" ht="15" x14ac:dyDescent="0.2">
      <c r="A185" s="1638"/>
      <c r="B185" s="1638"/>
      <c r="C185" s="1638"/>
      <c r="D185" s="1638"/>
      <c r="E185" s="1638"/>
      <c r="F185" s="1638"/>
      <c r="J185" s="1638"/>
      <c r="K185" s="1638"/>
      <c r="L185" s="1638"/>
      <c r="M185" s="1638"/>
      <c r="N185" s="1635"/>
      <c r="O185" s="1638"/>
      <c r="P185" s="1638"/>
      <c r="Q185" s="1638"/>
      <c r="R185" s="1638"/>
      <c r="S185" s="1638"/>
      <c r="T185" s="1638"/>
      <c r="U185" s="1638"/>
      <c r="V185" s="1638"/>
      <c r="W185" s="1638"/>
      <c r="X185" s="1638"/>
      <c r="Y185" s="1645"/>
      <c r="Z185" s="1642"/>
      <c r="AA185" s="1642"/>
      <c r="AB185" s="1642"/>
      <c r="AC185" s="1642"/>
      <c r="AD185" s="1642"/>
      <c r="AE185" s="1642"/>
      <c r="AF185" s="1642"/>
      <c r="AG185" s="1644"/>
      <c r="AH185" s="1644"/>
      <c r="AI185" s="1644"/>
      <c r="AJ185" s="1644"/>
      <c r="AK185" s="1644"/>
      <c r="AL185" s="1644"/>
      <c r="AM185" s="1644"/>
      <c r="AN185" s="1644"/>
      <c r="AO185" s="1644"/>
      <c r="AP185" s="1644"/>
      <c r="AQ185" s="1644"/>
      <c r="AR185" s="1644"/>
      <c r="AS185" s="1644"/>
      <c r="AT185" s="1644"/>
      <c r="AU185" s="1644"/>
      <c r="AV185" s="1644"/>
      <c r="AW185" s="1644"/>
      <c r="AX185" s="1644"/>
      <c r="AY185" s="1644"/>
    </row>
    <row r="186" spans="1:51" s="1639" customFormat="1" ht="15" x14ac:dyDescent="0.2">
      <c r="A186" s="1638"/>
      <c r="B186" s="1638"/>
      <c r="C186" s="1638"/>
      <c r="D186" s="1638"/>
      <c r="E186" s="1638"/>
      <c r="F186" s="1638"/>
      <c r="J186" s="1638"/>
      <c r="K186" s="1638"/>
      <c r="L186" s="1638"/>
      <c r="M186" s="1638"/>
      <c r="N186" s="1635"/>
      <c r="O186" s="1638"/>
      <c r="P186" s="1638"/>
      <c r="Q186" s="1638"/>
      <c r="R186" s="1638"/>
      <c r="S186" s="1638"/>
      <c r="T186" s="1638"/>
      <c r="U186" s="1638"/>
      <c r="V186" s="1638"/>
      <c r="W186" s="1638"/>
      <c r="X186" s="1638"/>
      <c r="Y186" s="1645"/>
      <c r="Z186" s="1642"/>
      <c r="AA186" s="1642"/>
      <c r="AB186" s="1642"/>
      <c r="AC186" s="1642"/>
      <c r="AD186" s="1642"/>
      <c r="AE186" s="1642"/>
      <c r="AF186" s="1642"/>
      <c r="AG186" s="1644"/>
      <c r="AH186" s="1644"/>
      <c r="AI186" s="1644"/>
      <c r="AJ186" s="1644"/>
      <c r="AK186" s="1644"/>
      <c r="AL186" s="1644"/>
      <c r="AM186" s="1644"/>
      <c r="AN186" s="1644"/>
      <c r="AO186" s="1644"/>
      <c r="AP186" s="1644"/>
      <c r="AQ186" s="1644"/>
      <c r="AR186" s="1644"/>
      <c r="AS186" s="1644"/>
      <c r="AT186" s="1644"/>
      <c r="AU186" s="1644"/>
      <c r="AV186" s="1644"/>
      <c r="AW186" s="1644"/>
      <c r="AX186" s="1644"/>
      <c r="AY186" s="1644"/>
    </row>
    <row r="187" spans="1:51" s="1639" customFormat="1" ht="15" x14ac:dyDescent="0.2">
      <c r="A187" s="1638"/>
      <c r="B187" s="1638"/>
      <c r="C187" s="1638"/>
      <c r="D187" s="1638"/>
      <c r="E187" s="1638"/>
      <c r="F187" s="1638"/>
      <c r="J187" s="1638"/>
      <c r="K187" s="1638"/>
      <c r="L187" s="1638"/>
      <c r="M187" s="1638"/>
      <c r="N187" s="1635"/>
      <c r="O187" s="1638"/>
      <c r="P187" s="1638"/>
      <c r="Q187" s="1638"/>
      <c r="R187" s="1638"/>
      <c r="S187" s="1638"/>
      <c r="T187" s="1638"/>
      <c r="U187" s="1638"/>
      <c r="V187" s="1638"/>
      <c r="W187" s="1638"/>
      <c r="X187" s="1638"/>
      <c r="Y187" s="1645"/>
      <c r="Z187" s="1642"/>
      <c r="AA187" s="1642"/>
      <c r="AB187" s="1642"/>
      <c r="AC187" s="1642"/>
      <c r="AD187" s="1642"/>
      <c r="AE187" s="1642"/>
      <c r="AF187" s="1642"/>
      <c r="AG187" s="1644"/>
      <c r="AH187" s="1644"/>
      <c r="AI187" s="1644"/>
      <c r="AJ187" s="1644"/>
      <c r="AK187" s="1644"/>
      <c r="AL187" s="1644"/>
      <c r="AM187" s="1644"/>
      <c r="AN187" s="1644"/>
      <c r="AO187" s="1644"/>
      <c r="AP187" s="1644"/>
      <c r="AQ187" s="1644"/>
      <c r="AR187" s="1644"/>
      <c r="AS187" s="1644"/>
      <c r="AT187" s="1644"/>
      <c r="AU187" s="1644"/>
      <c r="AV187" s="1644"/>
      <c r="AW187" s="1644"/>
      <c r="AX187" s="1644"/>
      <c r="AY187" s="1644"/>
    </row>
    <row r="188" spans="1:51" s="1639" customFormat="1" ht="15" x14ac:dyDescent="0.2">
      <c r="A188" s="1638"/>
      <c r="B188" s="1638"/>
      <c r="C188" s="1638"/>
      <c r="D188" s="1638"/>
      <c r="E188" s="1638"/>
      <c r="F188" s="1638"/>
      <c r="J188" s="1638"/>
      <c r="K188" s="1638"/>
      <c r="L188" s="1638"/>
      <c r="M188" s="1638"/>
      <c r="N188" s="1635"/>
      <c r="O188" s="1638"/>
      <c r="P188" s="1638"/>
      <c r="Q188" s="1638"/>
      <c r="R188" s="1638"/>
      <c r="S188" s="1638"/>
      <c r="T188" s="1638"/>
      <c r="U188" s="1638"/>
      <c r="V188" s="1638"/>
      <c r="W188" s="1638"/>
      <c r="X188" s="1638"/>
      <c r="Y188" s="1645"/>
      <c r="Z188" s="1642"/>
      <c r="AA188" s="1642"/>
      <c r="AB188" s="1642"/>
      <c r="AC188" s="1642"/>
      <c r="AD188" s="1642"/>
      <c r="AE188" s="1642"/>
      <c r="AF188" s="1642"/>
      <c r="AG188" s="1644"/>
      <c r="AH188" s="1644"/>
      <c r="AI188" s="1644"/>
      <c r="AJ188" s="1644"/>
      <c r="AK188" s="1644"/>
      <c r="AL188" s="1644"/>
      <c r="AM188" s="1644"/>
      <c r="AN188" s="1644"/>
      <c r="AO188" s="1644"/>
      <c r="AP188" s="1644"/>
      <c r="AQ188" s="1644"/>
      <c r="AR188" s="1644"/>
      <c r="AS188" s="1644"/>
      <c r="AT188" s="1644"/>
      <c r="AU188" s="1644"/>
      <c r="AV188" s="1644"/>
      <c r="AW188" s="1644"/>
      <c r="AX188" s="1644"/>
      <c r="AY188" s="1644"/>
    </row>
    <row r="189" spans="1:51" s="1639" customFormat="1" ht="15" x14ac:dyDescent="0.2">
      <c r="A189" s="1638"/>
      <c r="B189" s="1638"/>
      <c r="C189" s="1638"/>
      <c r="D189" s="1638"/>
      <c r="E189" s="1638"/>
      <c r="F189" s="1638"/>
      <c r="J189" s="1638"/>
      <c r="K189" s="1638"/>
      <c r="L189" s="1638"/>
      <c r="M189" s="1638"/>
      <c r="N189" s="1635"/>
      <c r="O189" s="1638"/>
      <c r="P189" s="1638"/>
      <c r="Q189" s="1638"/>
      <c r="R189" s="1638"/>
      <c r="S189" s="1638"/>
      <c r="T189" s="1638"/>
      <c r="U189" s="1638"/>
      <c r="V189" s="1638"/>
      <c r="W189" s="1638"/>
      <c r="X189" s="1638"/>
      <c r="Y189" s="1645"/>
      <c r="Z189" s="1642"/>
      <c r="AA189" s="1642"/>
      <c r="AB189" s="1642"/>
      <c r="AC189" s="1642"/>
      <c r="AD189" s="1642"/>
      <c r="AE189" s="1642"/>
      <c r="AF189" s="1642"/>
      <c r="AG189" s="1644"/>
      <c r="AH189" s="1644"/>
      <c r="AI189" s="1644"/>
      <c r="AJ189" s="1644"/>
      <c r="AK189" s="1644"/>
      <c r="AL189" s="1644"/>
      <c r="AM189" s="1644"/>
      <c r="AN189" s="1644"/>
      <c r="AO189" s="1644"/>
      <c r="AP189" s="1644"/>
      <c r="AQ189" s="1644"/>
      <c r="AR189" s="1644"/>
      <c r="AS189" s="1644"/>
      <c r="AT189" s="1644"/>
      <c r="AU189" s="1644"/>
      <c r="AV189" s="1644"/>
      <c r="AW189" s="1644"/>
      <c r="AX189" s="1644"/>
      <c r="AY189" s="1644"/>
    </row>
    <row r="190" spans="1:51" s="1639" customFormat="1" ht="15" x14ac:dyDescent="0.2">
      <c r="A190" s="1638"/>
      <c r="B190" s="1638"/>
      <c r="C190" s="1638"/>
      <c r="D190" s="1638"/>
      <c r="E190" s="1638"/>
      <c r="F190" s="1638"/>
      <c r="J190" s="1638"/>
      <c r="K190" s="1638"/>
      <c r="L190" s="1638"/>
      <c r="M190" s="1638"/>
      <c r="N190" s="1635"/>
      <c r="O190" s="1638"/>
      <c r="P190" s="1638"/>
      <c r="Q190" s="1638"/>
      <c r="R190" s="1638"/>
      <c r="S190" s="1638"/>
      <c r="T190" s="1638"/>
      <c r="U190" s="1638"/>
      <c r="V190" s="1638"/>
      <c r="W190" s="1638"/>
      <c r="X190" s="1638"/>
      <c r="Y190" s="1645"/>
      <c r="Z190" s="1642"/>
      <c r="AA190" s="1642"/>
      <c r="AB190" s="1642"/>
      <c r="AC190" s="1642"/>
      <c r="AD190" s="1642"/>
      <c r="AE190" s="1642"/>
      <c r="AF190" s="1642"/>
      <c r="AG190" s="1644"/>
      <c r="AH190" s="1644"/>
      <c r="AI190" s="1644"/>
      <c r="AJ190" s="1644"/>
      <c r="AK190" s="1644"/>
      <c r="AL190" s="1644"/>
      <c r="AM190" s="1644"/>
      <c r="AN190" s="1644"/>
      <c r="AO190" s="1644"/>
      <c r="AP190" s="1644"/>
      <c r="AQ190" s="1644"/>
      <c r="AR190" s="1644"/>
      <c r="AS190" s="1644"/>
      <c r="AT190" s="1644"/>
      <c r="AU190" s="1644"/>
      <c r="AV190" s="1644"/>
      <c r="AW190" s="1644"/>
      <c r="AX190" s="1644"/>
      <c r="AY190" s="1644"/>
    </row>
    <row r="191" spans="1:51" s="1639" customFormat="1" ht="15" x14ac:dyDescent="0.2">
      <c r="A191" s="1638"/>
      <c r="B191" s="1638"/>
      <c r="C191" s="1638"/>
      <c r="D191" s="1638"/>
      <c r="E191" s="1638"/>
      <c r="F191" s="1638"/>
      <c r="J191" s="1638"/>
      <c r="K191" s="1638"/>
      <c r="L191" s="1638"/>
      <c r="M191" s="1638"/>
      <c r="N191" s="1635"/>
      <c r="O191" s="1638"/>
      <c r="P191" s="1638"/>
      <c r="Q191" s="1638"/>
      <c r="R191" s="1638"/>
      <c r="S191" s="1638"/>
      <c r="T191" s="1638"/>
      <c r="U191" s="1638"/>
      <c r="V191" s="1638"/>
      <c r="W191" s="1638"/>
      <c r="X191" s="1638"/>
      <c r="Y191" s="1645"/>
      <c r="Z191" s="1642"/>
      <c r="AA191" s="1642"/>
      <c r="AB191" s="1642"/>
      <c r="AC191" s="1642"/>
      <c r="AD191" s="1642"/>
      <c r="AE191" s="1642"/>
      <c r="AF191" s="1642"/>
      <c r="AG191" s="1644"/>
      <c r="AH191" s="1644"/>
      <c r="AI191" s="1644"/>
      <c r="AJ191" s="1644"/>
      <c r="AK191" s="1644"/>
      <c r="AL191" s="1644"/>
      <c r="AM191" s="1644"/>
      <c r="AN191" s="1644"/>
      <c r="AO191" s="1644"/>
      <c r="AP191" s="1644"/>
      <c r="AQ191" s="1644"/>
      <c r="AR191" s="1644"/>
      <c r="AS191" s="1644"/>
      <c r="AT191" s="1644"/>
      <c r="AU191" s="1644"/>
      <c r="AV191" s="1644"/>
      <c r="AW191" s="1644"/>
      <c r="AX191" s="1644"/>
      <c r="AY191" s="1644"/>
    </row>
    <row r="192" spans="1:51" s="1639" customFormat="1" ht="15" x14ac:dyDescent="0.2">
      <c r="A192" s="1638"/>
      <c r="B192" s="1638"/>
      <c r="C192" s="1638"/>
      <c r="D192" s="1638"/>
      <c r="E192" s="1638"/>
      <c r="F192" s="1638"/>
      <c r="J192" s="1638"/>
      <c r="K192" s="1638"/>
      <c r="L192" s="1638"/>
      <c r="M192" s="1638"/>
      <c r="N192" s="1635"/>
      <c r="O192" s="1638"/>
      <c r="P192" s="1638"/>
      <c r="Q192" s="1638"/>
      <c r="R192" s="1638"/>
      <c r="S192" s="1638"/>
      <c r="T192" s="1638"/>
      <c r="U192" s="1638"/>
      <c r="V192" s="1638"/>
      <c r="W192" s="1638"/>
      <c r="X192" s="1638"/>
      <c r="Y192" s="1645"/>
      <c r="Z192" s="1642"/>
      <c r="AA192" s="1642"/>
      <c r="AB192" s="1642"/>
      <c r="AC192" s="1642"/>
      <c r="AD192" s="1642"/>
      <c r="AE192" s="1642"/>
      <c r="AF192" s="1642"/>
      <c r="AG192" s="1644"/>
      <c r="AH192" s="1644"/>
      <c r="AI192" s="1644"/>
      <c r="AJ192" s="1644"/>
      <c r="AK192" s="1644"/>
      <c r="AL192" s="1644"/>
      <c r="AM192" s="1644"/>
      <c r="AN192" s="1644"/>
      <c r="AO192" s="1644"/>
      <c r="AP192" s="1644"/>
      <c r="AQ192" s="1644"/>
      <c r="AR192" s="1644"/>
      <c r="AS192" s="1644"/>
      <c r="AT192" s="1644"/>
      <c r="AU192" s="1644"/>
      <c r="AV192" s="1644"/>
      <c r="AW192" s="1644"/>
      <c r="AX192" s="1644"/>
      <c r="AY192" s="1644"/>
    </row>
    <row r="193" spans="1:51" s="1639" customFormat="1" ht="15" x14ac:dyDescent="0.2">
      <c r="A193" s="1638"/>
      <c r="B193" s="1638"/>
      <c r="C193" s="1638"/>
      <c r="D193" s="1638"/>
      <c r="E193" s="1638"/>
      <c r="F193" s="1638"/>
      <c r="J193" s="1638"/>
      <c r="K193" s="1638"/>
      <c r="L193" s="1638"/>
      <c r="M193" s="1638"/>
      <c r="N193" s="1635"/>
      <c r="O193" s="1638"/>
      <c r="P193" s="1638"/>
      <c r="Q193" s="1638"/>
      <c r="R193" s="1638"/>
      <c r="S193" s="1638"/>
      <c r="T193" s="1638"/>
      <c r="U193" s="1638"/>
      <c r="V193" s="1638"/>
      <c r="W193" s="1638"/>
      <c r="X193" s="1638"/>
      <c r="Y193" s="1645"/>
      <c r="Z193" s="1642"/>
      <c r="AA193" s="1642"/>
      <c r="AB193" s="1642"/>
      <c r="AC193" s="1642"/>
      <c r="AD193" s="1642"/>
      <c r="AE193" s="1642"/>
      <c r="AF193" s="1642"/>
      <c r="AG193" s="1644"/>
      <c r="AH193" s="1644"/>
      <c r="AI193" s="1644"/>
      <c r="AJ193" s="1644"/>
      <c r="AK193" s="1644"/>
      <c r="AL193" s="1644"/>
      <c r="AM193" s="1644"/>
      <c r="AN193" s="1644"/>
      <c r="AO193" s="1644"/>
      <c r="AP193" s="1644"/>
      <c r="AQ193" s="1644"/>
      <c r="AR193" s="1644"/>
      <c r="AS193" s="1644"/>
      <c r="AT193" s="1644"/>
      <c r="AU193" s="1644"/>
      <c r="AV193" s="1644"/>
      <c r="AW193" s="1644"/>
      <c r="AX193" s="1644"/>
      <c r="AY193" s="1644"/>
    </row>
    <row r="194" spans="1:51" s="1639" customFormat="1" ht="15" x14ac:dyDescent="0.2">
      <c r="A194" s="1638"/>
      <c r="B194" s="1638"/>
      <c r="C194" s="1638"/>
      <c r="D194" s="1638"/>
      <c r="E194" s="1638"/>
      <c r="F194" s="1638"/>
      <c r="J194" s="1638"/>
      <c r="K194" s="1638"/>
      <c r="L194" s="1638"/>
      <c r="M194" s="1638"/>
      <c r="N194" s="1635"/>
      <c r="O194" s="1638"/>
      <c r="P194" s="1638"/>
      <c r="Q194" s="1638"/>
      <c r="R194" s="1638"/>
      <c r="S194" s="1638"/>
      <c r="T194" s="1638"/>
      <c r="U194" s="1638"/>
      <c r="V194" s="1638"/>
      <c r="W194" s="1638"/>
      <c r="X194" s="1638"/>
      <c r="Y194" s="1645"/>
      <c r="Z194" s="1642"/>
      <c r="AA194" s="1642"/>
      <c r="AB194" s="1642"/>
      <c r="AC194" s="1642"/>
      <c r="AD194" s="1642"/>
      <c r="AE194" s="1642"/>
      <c r="AF194" s="1642"/>
      <c r="AG194" s="1644"/>
      <c r="AH194" s="1644"/>
      <c r="AI194" s="1644"/>
      <c r="AJ194" s="1644"/>
      <c r="AK194" s="1644"/>
      <c r="AL194" s="1644"/>
      <c r="AM194" s="1644"/>
      <c r="AN194" s="1644"/>
      <c r="AO194" s="1644"/>
      <c r="AP194" s="1644"/>
      <c r="AQ194" s="1644"/>
      <c r="AR194" s="1644"/>
      <c r="AS194" s="1644"/>
      <c r="AT194" s="1644"/>
      <c r="AU194" s="1644"/>
      <c r="AV194" s="1644"/>
      <c r="AW194" s="1644"/>
      <c r="AX194" s="1644"/>
      <c r="AY194" s="1644"/>
    </row>
    <row r="195" spans="1:51" s="1639" customFormat="1" ht="15" x14ac:dyDescent="0.2">
      <c r="A195" s="1638"/>
      <c r="B195" s="1638"/>
      <c r="C195" s="1638"/>
      <c r="D195" s="1638"/>
      <c r="E195" s="1638"/>
      <c r="F195" s="1638"/>
      <c r="J195" s="1638"/>
      <c r="K195" s="1638"/>
      <c r="L195" s="1638"/>
      <c r="M195" s="1638"/>
      <c r="N195" s="1635"/>
      <c r="O195" s="1638"/>
      <c r="P195" s="1638"/>
      <c r="Q195" s="1638"/>
      <c r="R195" s="1638"/>
      <c r="S195" s="1638"/>
      <c r="T195" s="1638"/>
      <c r="U195" s="1638"/>
      <c r="V195" s="1638"/>
      <c r="W195" s="1638"/>
      <c r="X195" s="1638"/>
      <c r="Y195" s="1645"/>
      <c r="Z195" s="1642"/>
      <c r="AA195" s="1642"/>
      <c r="AB195" s="1642"/>
      <c r="AC195" s="1642"/>
      <c r="AD195" s="1642"/>
      <c r="AE195" s="1642"/>
      <c r="AF195" s="1642"/>
      <c r="AG195" s="1644"/>
      <c r="AH195" s="1644"/>
      <c r="AI195" s="1644"/>
      <c r="AJ195" s="1644"/>
      <c r="AK195" s="1644"/>
      <c r="AL195" s="1644"/>
      <c r="AM195" s="1644"/>
      <c r="AN195" s="1644"/>
      <c r="AO195" s="1644"/>
      <c r="AP195" s="1644"/>
      <c r="AQ195" s="1644"/>
      <c r="AR195" s="1644"/>
      <c r="AS195" s="1644"/>
      <c r="AT195" s="1644"/>
      <c r="AU195" s="1644"/>
      <c r="AV195" s="1644"/>
      <c r="AW195" s="1644"/>
      <c r="AX195" s="1644"/>
      <c r="AY195" s="1644"/>
    </row>
    <row r="196" spans="1:51" s="1639" customFormat="1" ht="15" x14ac:dyDescent="0.2">
      <c r="A196" s="1638"/>
      <c r="B196" s="1638"/>
      <c r="C196" s="1638"/>
      <c r="D196" s="1638"/>
      <c r="E196" s="1638"/>
      <c r="F196" s="1638"/>
      <c r="J196" s="1638"/>
      <c r="K196" s="1638"/>
      <c r="L196" s="1638"/>
      <c r="M196" s="1638"/>
      <c r="N196" s="1635"/>
      <c r="O196" s="1638"/>
      <c r="P196" s="1638"/>
      <c r="Q196" s="1638"/>
      <c r="R196" s="1638"/>
      <c r="S196" s="1638"/>
      <c r="T196" s="1638"/>
      <c r="U196" s="1638"/>
      <c r="V196" s="1638"/>
      <c r="W196" s="1638"/>
      <c r="X196" s="1638"/>
      <c r="Y196" s="1645"/>
      <c r="Z196" s="1642"/>
      <c r="AA196" s="1642"/>
      <c r="AB196" s="1642"/>
      <c r="AC196" s="1642"/>
      <c r="AD196" s="1642"/>
      <c r="AE196" s="1642"/>
      <c r="AF196" s="1642"/>
      <c r="AG196" s="1644"/>
      <c r="AH196" s="1644"/>
      <c r="AI196" s="1644"/>
      <c r="AJ196" s="1644"/>
      <c r="AK196" s="1644"/>
      <c r="AL196" s="1644"/>
      <c r="AM196" s="1644"/>
      <c r="AN196" s="1644"/>
      <c r="AO196" s="1644"/>
      <c r="AP196" s="1644"/>
      <c r="AQ196" s="1644"/>
      <c r="AR196" s="1644"/>
      <c r="AS196" s="1644"/>
      <c r="AT196" s="1644"/>
      <c r="AU196" s="1644"/>
      <c r="AV196" s="1644"/>
      <c r="AW196" s="1644"/>
      <c r="AX196" s="1644"/>
      <c r="AY196" s="1644"/>
    </row>
    <row r="197" spans="1:51" s="1639" customFormat="1" ht="15" x14ac:dyDescent="0.2">
      <c r="A197" s="1638"/>
      <c r="B197" s="1638"/>
      <c r="C197" s="1638"/>
      <c r="D197" s="1638"/>
      <c r="E197" s="1638"/>
      <c r="F197" s="1638"/>
      <c r="J197" s="1638"/>
      <c r="K197" s="1638"/>
      <c r="L197" s="1638"/>
      <c r="M197" s="1638"/>
      <c r="N197" s="1635"/>
      <c r="O197" s="1638"/>
      <c r="P197" s="1638"/>
      <c r="Q197" s="1638"/>
      <c r="R197" s="1638"/>
      <c r="S197" s="1638"/>
      <c r="T197" s="1638"/>
      <c r="U197" s="1638"/>
      <c r="V197" s="1638"/>
      <c r="W197" s="1638"/>
      <c r="X197" s="1638"/>
      <c r="Y197" s="1645"/>
      <c r="Z197" s="1642"/>
      <c r="AA197" s="1642"/>
      <c r="AB197" s="1642"/>
      <c r="AC197" s="1642"/>
      <c r="AD197" s="1642"/>
      <c r="AE197" s="1642"/>
      <c r="AF197" s="1642"/>
      <c r="AG197" s="1644"/>
      <c r="AH197" s="1644"/>
      <c r="AI197" s="1644"/>
      <c r="AJ197" s="1644"/>
      <c r="AK197" s="1644"/>
      <c r="AL197" s="1644"/>
      <c r="AM197" s="1644"/>
      <c r="AN197" s="1644"/>
      <c r="AO197" s="1644"/>
      <c r="AP197" s="1644"/>
      <c r="AQ197" s="1644"/>
      <c r="AR197" s="1644"/>
      <c r="AS197" s="1644"/>
      <c r="AT197" s="1644"/>
      <c r="AU197" s="1644"/>
      <c r="AV197" s="1644"/>
      <c r="AW197" s="1644"/>
      <c r="AX197" s="1644"/>
      <c r="AY197" s="1644"/>
    </row>
    <row r="198" spans="1:51" s="1639" customFormat="1" ht="15" x14ac:dyDescent="0.2">
      <c r="A198" s="1638"/>
      <c r="B198" s="1638"/>
      <c r="C198" s="1638"/>
      <c r="D198" s="1638"/>
      <c r="E198" s="1638"/>
      <c r="F198" s="1638"/>
      <c r="J198" s="1638"/>
      <c r="K198" s="1638"/>
      <c r="L198" s="1638"/>
      <c r="M198" s="1638"/>
      <c r="N198" s="1635"/>
      <c r="O198" s="1638"/>
      <c r="P198" s="1638"/>
      <c r="Q198" s="1638"/>
      <c r="R198" s="1638"/>
      <c r="S198" s="1638"/>
      <c r="T198" s="1638"/>
      <c r="U198" s="1638"/>
      <c r="V198" s="1638"/>
      <c r="W198" s="1638"/>
      <c r="X198" s="1638"/>
      <c r="Y198" s="1645"/>
      <c r="Z198" s="1642"/>
      <c r="AA198" s="1642"/>
      <c r="AB198" s="1642"/>
      <c r="AC198" s="1642"/>
      <c r="AD198" s="1642"/>
      <c r="AE198" s="1642"/>
      <c r="AF198" s="1642"/>
      <c r="AG198" s="1644"/>
      <c r="AH198" s="1644"/>
      <c r="AI198" s="1644"/>
      <c r="AJ198" s="1644"/>
      <c r="AK198" s="1644"/>
      <c r="AL198" s="1644"/>
      <c r="AM198" s="1644"/>
      <c r="AN198" s="1644"/>
      <c r="AO198" s="1644"/>
      <c r="AP198" s="1644"/>
      <c r="AQ198" s="1644"/>
      <c r="AR198" s="1644"/>
      <c r="AS198" s="1644"/>
      <c r="AT198" s="1644"/>
      <c r="AU198" s="1644"/>
      <c r="AV198" s="1644"/>
      <c r="AW198" s="1644"/>
      <c r="AX198" s="1644"/>
      <c r="AY198" s="1644"/>
    </row>
    <row r="199" spans="1:51" s="1639" customFormat="1" ht="15" x14ac:dyDescent="0.2">
      <c r="A199" s="1638"/>
      <c r="B199" s="1638"/>
      <c r="C199" s="1638"/>
      <c r="D199" s="1638"/>
      <c r="E199" s="1638"/>
      <c r="F199" s="1638"/>
      <c r="J199" s="1638"/>
      <c r="K199" s="1638"/>
      <c r="L199" s="1638"/>
      <c r="M199" s="1638"/>
      <c r="N199" s="1635"/>
      <c r="O199" s="1638"/>
      <c r="P199" s="1638"/>
      <c r="Q199" s="1638"/>
      <c r="R199" s="1638"/>
      <c r="S199" s="1638"/>
      <c r="T199" s="1638"/>
      <c r="U199" s="1638"/>
      <c r="V199" s="1638"/>
      <c r="W199" s="1638"/>
      <c r="X199" s="1638"/>
      <c r="Y199" s="1645"/>
      <c r="Z199" s="1642"/>
      <c r="AA199" s="1642"/>
      <c r="AB199" s="1642"/>
      <c r="AC199" s="1642"/>
      <c r="AD199" s="1642"/>
      <c r="AE199" s="1642"/>
      <c r="AF199" s="1642"/>
      <c r="AG199" s="1644"/>
      <c r="AH199" s="1644"/>
      <c r="AI199" s="1644"/>
      <c r="AJ199" s="1644"/>
      <c r="AK199" s="1644"/>
      <c r="AL199" s="1644"/>
      <c r="AM199" s="1644"/>
      <c r="AN199" s="1644"/>
      <c r="AO199" s="1644"/>
      <c r="AP199" s="1644"/>
      <c r="AQ199" s="1644"/>
      <c r="AR199" s="1644"/>
      <c r="AS199" s="1644"/>
      <c r="AT199" s="1644"/>
      <c r="AU199" s="1644"/>
      <c r="AV199" s="1644"/>
      <c r="AW199" s="1644"/>
      <c r="AX199" s="1644"/>
      <c r="AY199" s="1644"/>
    </row>
    <row r="200" spans="1:51" s="1639" customFormat="1" ht="15" x14ac:dyDescent="0.2">
      <c r="A200" s="1638"/>
      <c r="B200" s="1638"/>
      <c r="C200" s="1638"/>
      <c r="D200" s="1638"/>
      <c r="E200" s="1638"/>
      <c r="F200" s="1638"/>
      <c r="J200" s="1638"/>
      <c r="K200" s="1638"/>
      <c r="L200" s="1638"/>
      <c r="M200" s="1638"/>
      <c r="N200" s="1635"/>
      <c r="O200" s="1638"/>
      <c r="P200" s="1638"/>
      <c r="Q200" s="1638"/>
      <c r="R200" s="1638"/>
      <c r="S200" s="1638"/>
      <c r="T200" s="1638"/>
      <c r="U200" s="1638"/>
      <c r="V200" s="1638"/>
      <c r="W200" s="1638"/>
      <c r="X200" s="1638"/>
      <c r="Y200" s="1645"/>
      <c r="Z200" s="1642"/>
      <c r="AA200" s="1642"/>
      <c r="AB200" s="1642"/>
      <c r="AC200" s="1642"/>
      <c r="AD200" s="1642"/>
      <c r="AE200" s="1642"/>
      <c r="AF200" s="1642"/>
      <c r="AG200" s="1644"/>
      <c r="AH200" s="1644"/>
      <c r="AI200" s="1644"/>
      <c r="AJ200" s="1644"/>
      <c r="AK200" s="1644"/>
      <c r="AL200" s="1644"/>
      <c r="AM200" s="1644"/>
      <c r="AN200" s="1644"/>
      <c r="AO200" s="1644"/>
      <c r="AP200" s="1644"/>
      <c r="AQ200" s="1644"/>
      <c r="AR200" s="1644"/>
      <c r="AS200" s="1644"/>
      <c r="AT200" s="1644"/>
      <c r="AU200" s="1644"/>
      <c r="AV200" s="1644"/>
      <c r="AW200" s="1644"/>
      <c r="AX200" s="1644"/>
      <c r="AY200" s="1644"/>
    </row>
    <row r="201" spans="1:51" s="1639" customFormat="1" ht="15" x14ac:dyDescent="0.2">
      <c r="A201" s="1638"/>
      <c r="B201" s="1638"/>
      <c r="C201" s="1638"/>
      <c r="D201" s="1638"/>
      <c r="E201" s="1638"/>
      <c r="F201" s="1638"/>
      <c r="J201" s="1638"/>
      <c r="K201" s="1638"/>
      <c r="L201" s="1638"/>
      <c r="M201" s="1638"/>
      <c r="N201" s="1635"/>
      <c r="O201" s="1638"/>
      <c r="P201" s="1638"/>
      <c r="Q201" s="1638"/>
      <c r="R201" s="1638"/>
      <c r="S201" s="1638"/>
      <c r="T201" s="1638"/>
      <c r="U201" s="1638"/>
      <c r="V201" s="1638"/>
      <c r="W201" s="1638"/>
      <c r="X201" s="1638"/>
      <c r="Y201" s="1645"/>
      <c r="Z201" s="1642"/>
      <c r="AA201" s="1642"/>
      <c r="AB201" s="1642"/>
      <c r="AC201" s="1642"/>
      <c r="AD201" s="1642"/>
      <c r="AE201" s="1642"/>
      <c r="AF201" s="1642"/>
      <c r="AG201" s="1644"/>
      <c r="AH201" s="1644"/>
      <c r="AI201" s="1644"/>
      <c r="AJ201" s="1644"/>
      <c r="AK201" s="1644"/>
      <c r="AL201" s="1644"/>
      <c r="AM201" s="1644"/>
      <c r="AN201" s="1644"/>
      <c r="AO201" s="1644"/>
      <c r="AP201" s="1644"/>
      <c r="AQ201" s="1644"/>
      <c r="AR201" s="1644"/>
      <c r="AS201" s="1644"/>
      <c r="AT201" s="1644"/>
      <c r="AU201" s="1644"/>
      <c r="AV201" s="1644"/>
      <c r="AW201" s="1644"/>
      <c r="AX201" s="1644"/>
      <c r="AY201" s="1644"/>
    </row>
    <row r="202" spans="1:51" s="1639" customFormat="1" ht="15" x14ac:dyDescent="0.2">
      <c r="A202" s="1638"/>
      <c r="B202" s="1638"/>
      <c r="C202" s="1638"/>
      <c r="D202" s="1638"/>
      <c r="E202" s="1638"/>
      <c r="F202" s="1638"/>
      <c r="J202" s="1638"/>
      <c r="K202" s="1638"/>
      <c r="L202" s="1638"/>
      <c r="M202" s="1638"/>
      <c r="N202" s="1635"/>
      <c r="O202" s="1638"/>
      <c r="P202" s="1638"/>
      <c r="Q202" s="1638"/>
      <c r="R202" s="1638"/>
      <c r="S202" s="1638"/>
      <c r="T202" s="1638"/>
      <c r="U202" s="1638"/>
      <c r="V202" s="1638"/>
      <c r="W202" s="1638"/>
      <c r="X202" s="1638"/>
      <c r="Y202" s="1645"/>
      <c r="Z202" s="1642"/>
      <c r="AA202" s="1642"/>
      <c r="AB202" s="1642"/>
      <c r="AC202" s="1642"/>
      <c r="AD202" s="1642"/>
      <c r="AE202" s="1642"/>
      <c r="AF202" s="1642"/>
      <c r="AG202" s="1644"/>
      <c r="AH202" s="1644"/>
      <c r="AI202" s="1644"/>
      <c r="AJ202" s="1644"/>
      <c r="AK202" s="1644"/>
      <c r="AL202" s="1644"/>
      <c r="AM202" s="1644"/>
      <c r="AN202" s="1644"/>
      <c r="AO202" s="1644"/>
      <c r="AP202" s="1644"/>
      <c r="AQ202" s="1644"/>
      <c r="AR202" s="1644"/>
      <c r="AS202" s="1644"/>
      <c r="AT202" s="1644"/>
      <c r="AU202" s="1644"/>
      <c r="AV202" s="1644"/>
      <c r="AW202" s="1644"/>
      <c r="AX202" s="1644"/>
      <c r="AY202" s="1644"/>
    </row>
    <row r="203" spans="1:51" s="1639" customFormat="1" ht="15" x14ac:dyDescent="0.2">
      <c r="A203" s="1638"/>
      <c r="B203" s="1638"/>
      <c r="C203" s="1638"/>
      <c r="D203" s="1638"/>
      <c r="E203" s="1638"/>
      <c r="F203" s="1638"/>
      <c r="J203" s="1638"/>
      <c r="K203" s="1638"/>
      <c r="L203" s="1638"/>
      <c r="M203" s="1638"/>
      <c r="N203" s="1635"/>
      <c r="O203" s="1638"/>
      <c r="P203" s="1638"/>
      <c r="Q203" s="1638"/>
      <c r="R203" s="1638"/>
      <c r="S203" s="1638"/>
      <c r="T203" s="1638"/>
      <c r="U203" s="1638"/>
      <c r="V203" s="1638"/>
      <c r="W203" s="1638"/>
      <c r="X203" s="1638"/>
      <c r="Y203" s="1645"/>
      <c r="Z203" s="1642"/>
      <c r="AA203" s="1642"/>
      <c r="AB203" s="1642"/>
      <c r="AC203" s="1642"/>
      <c r="AD203" s="1642"/>
      <c r="AE203" s="1642"/>
      <c r="AF203" s="1642"/>
      <c r="AG203" s="1644"/>
      <c r="AH203" s="1644"/>
      <c r="AI203" s="1644"/>
      <c r="AJ203" s="1644"/>
      <c r="AK203" s="1644"/>
      <c r="AL203" s="1644"/>
      <c r="AM203" s="1644"/>
      <c r="AN203" s="1644"/>
      <c r="AO203" s="1644"/>
      <c r="AP203" s="1644"/>
      <c r="AQ203" s="1644"/>
      <c r="AR203" s="1644"/>
      <c r="AS203" s="1644"/>
      <c r="AT203" s="1644"/>
      <c r="AU203" s="1644"/>
      <c r="AV203" s="1644"/>
      <c r="AW203" s="1644"/>
      <c r="AX203" s="1644"/>
      <c r="AY203" s="1644"/>
    </row>
    <row r="204" spans="1:51" s="1639" customFormat="1" ht="15" x14ac:dyDescent="0.2">
      <c r="A204" s="1638"/>
      <c r="B204" s="1638"/>
      <c r="C204" s="1638"/>
      <c r="D204" s="1638"/>
      <c r="E204" s="1638"/>
      <c r="F204" s="1638"/>
      <c r="J204" s="1638"/>
      <c r="K204" s="1638"/>
      <c r="L204" s="1638"/>
      <c r="M204" s="1638"/>
      <c r="N204" s="1635"/>
      <c r="O204" s="1638"/>
      <c r="P204" s="1638"/>
      <c r="Q204" s="1638"/>
      <c r="R204" s="1638"/>
      <c r="S204" s="1638"/>
      <c r="T204" s="1638"/>
      <c r="U204" s="1638"/>
      <c r="V204" s="1638"/>
      <c r="W204" s="1638"/>
      <c r="X204" s="1638"/>
      <c r="Y204" s="1645"/>
      <c r="Z204" s="1642"/>
      <c r="AA204" s="1642"/>
      <c r="AB204" s="1642"/>
      <c r="AC204" s="1642"/>
      <c r="AD204" s="1642"/>
      <c r="AE204" s="1642"/>
      <c r="AF204" s="1642"/>
      <c r="AG204" s="1644"/>
      <c r="AH204" s="1644"/>
      <c r="AI204" s="1644"/>
      <c r="AJ204" s="1644"/>
      <c r="AK204" s="1644"/>
      <c r="AL204" s="1644"/>
      <c r="AM204" s="1644"/>
      <c r="AN204" s="1644"/>
      <c r="AO204" s="1644"/>
      <c r="AP204" s="1644"/>
      <c r="AQ204" s="1644"/>
      <c r="AR204" s="1644"/>
      <c r="AS204" s="1644"/>
      <c r="AT204" s="1644"/>
      <c r="AU204" s="1644"/>
      <c r="AV204" s="1644"/>
      <c r="AW204" s="1644"/>
      <c r="AX204" s="1644"/>
      <c r="AY204" s="1644"/>
    </row>
    <row r="205" spans="1:51" s="1639" customFormat="1" x14ac:dyDescent="0.2">
      <c r="A205" s="1638"/>
      <c r="B205" s="1638"/>
      <c r="C205" s="1638"/>
      <c r="D205" s="1638"/>
      <c r="E205" s="1638"/>
      <c r="F205" s="1638"/>
      <c r="J205" s="1638"/>
      <c r="K205" s="1638"/>
      <c r="L205" s="1638"/>
      <c r="M205" s="1638"/>
      <c r="N205" s="1638"/>
      <c r="O205" s="1638"/>
      <c r="P205" s="1638"/>
      <c r="Q205" s="1638"/>
      <c r="R205" s="1638"/>
      <c r="S205" s="1638"/>
      <c r="T205" s="1638"/>
      <c r="U205" s="1638"/>
      <c r="V205" s="1638"/>
      <c r="W205" s="1638"/>
      <c r="X205" s="1638"/>
      <c r="Y205" s="1645"/>
      <c r="Z205" s="1642"/>
      <c r="AA205" s="1642"/>
      <c r="AB205" s="1642"/>
      <c r="AC205" s="1642"/>
      <c r="AD205" s="1642"/>
      <c r="AE205" s="1642"/>
      <c r="AF205" s="1642"/>
      <c r="AG205" s="1644"/>
      <c r="AH205" s="1644"/>
      <c r="AI205" s="1644"/>
      <c r="AJ205" s="1644"/>
      <c r="AK205" s="1644"/>
      <c r="AL205" s="1644"/>
      <c r="AM205" s="1644"/>
      <c r="AN205" s="1644"/>
      <c r="AO205" s="1644"/>
      <c r="AP205" s="1644"/>
      <c r="AQ205" s="1644"/>
      <c r="AR205" s="1644"/>
      <c r="AS205" s="1644"/>
      <c r="AT205" s="1644"/>
      <c r="AU205" s="1644"/>
      <c r="AV205" s="1644"/>
      <c r="AW205" s="1644"/>
      <c r="AX205" s="1644"/>
      <c r="AY205" s="1644"/>
    </row>
    <row r="206" spans="1:51" s="1639" customFormat="1" x14ac:dyDescent="0.2">
      <c r="A206" s="1638"/>
      <c r="B206" s="1638"/>
      <c r="C206" s="1638"/>
      <c r="D206" s="1638"/>
      <c r="E206" s="1638"/>
      <c r="F206" s="1638"/>
      <c r="J206" s="1638"/>
      <c r="K206" s="1638"/>
      <c r="L206" s="1638"/>
      <c r="M206" s="1638"/>
      <c r="N206" s="1638"/>
      <c r="O206" s="1638"/>
      <c r="P206" s="1638"/>
      <c r="Q206" s="1638"/>
      <c r="R206" s="1638"/>
      <c r="S206" s="1638"/>
      <c r="T206" s="1638"/>
      <c r="U206" s="1638"/>
      <c r="V206" s="1638"/>
      <c r="W206" s="1638"/>
      <c r="X206" s="1638"/>
      <c r="Y206" s="1645"/>
      <c r="Z206" s="1642"/>
      <c r="AA206" s="1642"/>
      <c r="AB206" s="1642"/>
      <c r="AC206" s="1642"/>
      <c r="AD206" s="1642"/>
      <c r="AE206" s="1642"/>
      <c r="AF206" s="1642"/>
      <c r="AG206" s="1644"/>
      <c r="AH206" s="1644"/>
      <c r="AI206" s="1644"/>
      <c r="AJ206" s="1644"/>
      <c r="AK206" s="1644"/>
      <c r="AL206" s="1644"/>
      <c r="AM206" s="1644"/>
      <c r="AN206" s="1644"/>
      <c r="AO206" s="1644"/>
      <c r="AP206" s="1644"/>
      <c r="AQ206" s="1644"/>
      <c r="AR206" s="1644"/>
      <c r="AS206" s="1644"/>
      <c r="AT206" s="1644"/>
      <c r="AU206" s="1644"/>
      <c r="AV206" s="1644"/>
      <c r="AW206" s="1644"/>
      <c r="AX206" s="1644"/>
      <c r="AY206" s="1644"/>
    </row>
    <row r="207" spans="1:51" s="1639" customFormat="1" x14ac:dyDescent="0.2">
      <c r="A207" s="1638"/>
      <c r="B207" s="1638"/>
      <c r="C207" s="1638"/>
      <c r="D207" s="1638"/>
      <c r="E207" s="1638"/>
      <c r="F207" s="1638"/>
      <c r="J207" s="1638"/>
      <c r="K207" s="1638"/>
      <c r="L207" s="1638"/>
      <c r="M207" s="1638"/>
      <c r="N207" s="1638"/>
      <c r="O207" s="1638"/>
      <c r="P207" s="1638"/>
      <c r="Q207" s="1638"/>
      <c r="R207" s="1638"/>
      <c r="S207" s="1638"/>
      <c r="T207" s="1638"/>
      <c r="U207" s="1638"/>
      <c r="V207" s="1638"/>
      <c r="W207" s="1638"/>
      <c r="X207" s="1638"/>
      <c r="Y207" s="1645"/>
      <c r="Z207" s="1642"/>
      <c r="AA207" s="1642"/>
      <c r="AB207" s="1642"/>
      <c r="AC207" s="1642"/>
      <c r="AD207" s="1642"/>
      <c r="AE207" s="1642"/>
      <c r="AF207" s="1642"/>
      <c r="AG207" s="1644"/>
      <c r="AH207" s="1644"/>
      <c r="AI207" s="1644"/>
      <c r="AJ207" s="1644"/>
      <c r="AK207" s="1644"/>
      <c r="AL207" s="1644"/>
      <c r="AM207" s="1644"/>
      <c r="AN207" s="1644"/>
      <c r="AO207" s="1644"/>
      <c r="AP207" s="1644"/>
      <c r="AQ207" s="1644"/>
      <c r="AR207" s="1644"/>
      <c r="AS207" s="1644"/>
      <c r="AT207" s="1644"/>
      <c r="AU207" s="1644"/>
      <c r="AV207" s="1644"/>
      <c r="AW207" s="1644"/>
      <c r="AX207" s="1644"/>
      <c r="AY207" s="1644"/>
    </row>
    <row r="208" spans="1:51" s="1639" customFormat="1" x14ac:dyDescent="0.2">
      <c r="A208" s="1638"/>
      <c r="B208" s="1638"/>
      <c r="C208" s="1638"/>
      <c r="D208" s="1638"/>
      <c r="E208" s="1638"/>
      <c r="F208" s="1638"/>
      <c r="J208" s="1638"/>
      <c r="K208" s="1638"/>
      <c r="L208" s="1638"/>
      <c r="M208" s="1638"/>
      <c r="N208" s="1638"/>
      <c r="O208" s="1638"/>
      <c r="P208" s="1638"/>
      <c r="Q208" s="1638"/>
      <c r="R208" s="1638"/>
      <c r="S208" s="1638"/>
      <c r="T208" s="1638"/>
      <c r="U208" s="1638"/>
      <c r="V208" s="1638"/>
      <c r="W208" s="1638"/>
      <c r="X208" s="1638"/>
      <c r="Y208" s="1645"/>
      <c r="Z208" s="1642"/>
      <c r="AA208" s="1642"/>
      <c r="AB208" s="1642"/>
      <c r="AC208" s="1642"/>
      <c r="AD208" s="1642"/>
      <c r="AE208" s="1642"/>
      <c r="AF208" s="1642"/>
      <c r="AG208" s="1644"/>
      <c r="AH208" s="1644"/>
      <c r="AI208" s="1644"/>
      <c r="AJ208" s="1644"/>
      <c r="AK208" s="1644"/>
      <c r="AL208" s="1644"/>
      <c r="AM208" s="1644"/>
      <c r="AN208" s="1644"/>
      <c r="AO208" s="1644"/>
      <c r="AP208" s="1644"/>
      <c r="AQ208" s="1644"/>
      <c r="AR208" s="1644"/>
      <c r="AS208" s="1644"/>
      <c r="AT208" s="1644"/>
      <c r="AU208" s="1644"/>
      <c r="AV208" s="1644"/>
      <c r="AW208" s="1644"/>
      <c r="AX208" s="1644"/>
      <c r="AY208" s="1644"/>
    </row>
    <row r="209" spans="1:51" s="1639" customFormat="1" x14ac:dyDescent="0.2">
      <c r="A209" s="1638"/>
      <c r="B209" s="1638"/>
      <c r="C209" s="1638"/>
      <c r="D209" s="1638"/>
      <c r="E209" s="1638"/>
      <c r="F209" s="1638"/>
      <c r="J209" s="1638"/>
      <c r="K209" s="1638"/>
      <c r="L209" s="1638"/>
      <c r="M209" s="1638"/>
      <c r="N209" s="1638"/>
      <c r="O209" s="1638"/>
      <c r="P209" s="1638"/>
      <c r="Q209" s="1638"/>
      <c r="R209" s="1638"/>
      <c r="S209" s="1638"/>
      <c r="T209" s="1638"/>
      <c r="U209" s="1638"/>
      <c r="V209" s="1638"/>
      <c r="W209" s="1638"/>
      <c r="X209" s="1638"/>
      <c r="Y209" s="1645"/>
      <c r="Z209" s="1642"/>
      <c r="AA209" s="1642"/>
      <c r="AB209" s="1642"/>
      <c r="AC209" s="1642"/>
      <c r="AD209" s="1642"/>
      <c r="AE209" s="1642"/>
      <c r="AF209" s="1642"/>
      <c r="AG209" s="1644"/>
      <c r="AH209" s="1644"/>
      <c r="AI209" s="1644"/>
      <c r="AJ209" s="1644"/>
      <c r="AK209" s="1644"/>
      <c r="AL209" s="1644"/>
      <c r="AM209" s="1644"/>
      <c r="AN209" s="1644"/>
      <c r="AO209" s="1644"/>
      <c r="AP209" s="1644"/>
      <c r="AQ209" s="1644"/>
      <c r="AR209" s="1644"/>
      <c r="AS209" s="1644"/>
      <c r="AT209" s="1644"/>
      <c r="AU209" s="1644"/>
      <c r="AV209" s="1644"/>
      <c r="AW209" s="1644"/>
      <c r="AX209" s="1644"/>
      <c r="AY209" s="1644"/>
    </row>
    <row r="210" spans="1:51" s="1639" customFormat="1" x14ac:dyDescent="0.2">
      <c r="A210" s="1638"/>
      <c r="B210" s="1638"/>
      <c r="C210" s="1638"/>
      <c r="D210" s="1638"/>
      <c r="E210" s="1638"/>
      <c r="F210" s="1638"/>
      <c r="J210" s="1638"/>
      <c r="K210" s="1638"/>
      <c r="L210" s="1638"/>
      <c r="M210" s="1638"/>
      <c r="N210" s="1638"/>
      <c r="O210" s="1638"/>
      <c r="P210" s="1638"/>
      <c r="Q210" s="1638"/>
      <c r="R210" s="1638"/>
      <c r="S210" s="1638"/>
      <c r="T210" s="1638"/>
      <c r="U210" s="1638"/>
      <c r="V210" s="1638"/>
      <c r="W210" s="1638"/>
      <c r="X210" s="1638"/>
      <c r="Y210" s="1645"/>
      <c r="Z210" s="1642"/>
      <c r="AA210" s="1642"/>
      <c r="AB210" s="1642"/>
      <c r="AC210" s="1642"/>
      <c r="AD210" s="1642"/>
      <c r="AE210" s="1642"/>
      <c r="AF210" s="1642"/>
      <c r="AG210" s="1644"/>
      <c r="AH210" s="1644"/>
      <c r="AI210" s="1644"/>
      <c r="AJ210" s="1644"/>
      <c r="AK210" s="1644"/>
      <c r="AL210" s="1644"/>
      <c r="AM210" s="1644"/>
      <c r="AN210" s="1644"/>
      <c r="AO210" s="1644"/>
      <c r="AP210" s="1644"/>
      <c r="AQ210" s="1644"/>
      <c r="AR210" s="1644"/>
      <c r="AS210" s="1644"/>
      <c r="AT210" s="1644"/>
      <c r="AU210" s="1644"/>
      <c r="AV210" s="1644"/>
      <c r="AW210" s="1644"/>
      <c r="AX210" s="1644"/>
      <c r="AY210" s="1644"/>
    </row>
    <row r="211" spans="1:51" s="1639" customFormat="1" x14ac:dyDescent="0.2">
      <c r="A211" s="1638"/>
      <c r="B211" s="1638"/>
      <c r="C211" s="1638"/>
      <c r="D211" s="1638"/>
      <c r="E211" s="1638"/>
      <c r="F211" s="1638"/>
      <c r="J211" s="1638"/>
      <c r="K211" s="1638"/>
      <c r="L211" s="1638"/>
      <c r="M211" s="1638"/>
      <c r="N211" s="1638"/>
      <c r="O211" s="1638"/>
      <c r="P211" s="1638"/>
      <c r="Q211" s="1638"/>
      <c r="R211" s="1638"/>
      <c r="S211" s="1638"/>
      <c r="T211" s="1638"/>
      <c r="U211" s="1638"/>
      <c r="V211" s="1638"/>
      <c r="W211" s="1638"/>
      <c r="X211" s="1638"/>
      <c r="Y211" s="1645"/>
      <c r="Z211" s="1642"/>
      <c r="AA211" s="1642"/>
      <c r="AB211" s="1642"/>
      <c r="AC211" s="1642"/>
      <c r="AD211" s="1642"/>
      <c r="AE211" s="1642"/>
      <c r="AF211" s="1642"/>
      <c r="AG211" s="1644"/>
      <c r="AH211" s="1644"/>
      <c r="AI211" s="1644"/>
      <c r="AJ211" s="1644"/>
      <c r="AK211" s="1644"/>
      <c r="AL211" s="1644"/>
      <c r="AM211" s="1644"/>
      <c r="AN211" s="1644"/>
      <c r="AO211" s="1644"/>
      <c r="AP211" s="1644"/>
      <c r="AQ211" s="1644"/>
      <c r="AR211" s="1644"/>
      <c r="AS211" s="1644"/>
      <c r="AT211" s="1644"/>
      <c r="AU211" s="1644"/>
      <c r="AV211" s="1644"/>
      <c r="AW211" s="1644"/>
      <c r="AX211" s="1644"/>
      <c r="AY211" s="1644"/>
    </row>
    <row r="212" spans="1:51" s="1639" customFormat="1" x14ac:dyDescent="0.2">
      <c r="A212" s="1638"/>
      <c r="B212" s="1638"/>
      <c r="C212" s="1638"/>
      <c r="D212" s="1638"/>
      <c r="E212" s="1638"/>
      <c r="F212" s="1638"/>
      <c r="J212" s="1638"/>
      <c r="K212" s="1638"/>
      <c r="L212" s="1638"/>
      <c r="M212" s="1638"/>
      <c r="N212" s="1638"/>
      <c r="O212" s="1638"/>
      <c r="P212" s="1638"/>
      <c r="Q212" s="1638"/>
      <c r="R212" s="1638"/>
      <c r="S212" s="1638"/>
      <c r="T212" s="1638"/>
      <c r="U212" s="1638"/>
      <c r="V212" s="1638"/>
      <c r="W212" s="1638"/>
      <c r="X212" s="1638"/>
      <c r="Y212" s="1645"/>
      <c r="Z212" s="1642"/>
      <c r="AA212" s="1642"/>
      <c r="AB212" s="1642"/>
      <c r="AC212" s="1642"/>
      <c r="AD212" s="1642"/>
      <c r="AE212" s="1642"/>
      <c r="AF212" s="1642"/>
      <c r="AG212" s="1644"/>
      <c r="AH212" s="1644"/>
      <c r="AI212" s="1644"/>
      <c r="AJ212" s="1644"/>
      <c r="AK212" s="1644"/>
      <c r="AL212" s="1644"/>
      <c r="AM212" s="1644"/>
      <c r="AN212" s="1644"/>
      <c r="AO212" s="1644"/>
      <c r="AP212" s="1644"/>
      <c r="AQ212" s="1644"/>
      <c r="AR212" s="1644"/>
      <c r="AS212" s="1644"/>
      <c r="AT212" s="1644"/>
      <c r="AU212" s="1644"/>
      <c r="AV212" s="1644"/>
      <c r="AW212" s="1644"/>
      <c r="AX212" s="1644"/>
      <c r="AY212" s="1644"/>
    </row>
    <row r="213" spans="1:51" s="1639" customFormat="1" x14ac:dyDescent="0.2">
      <c r="A213" s="1638"/>
      <c r="B213" s="1638"/>
      <c r="C213" s="1638"/>
      <c r="D213" s="1638"/>
      <c r="E213" s="1638"/>
      <c r="F213" s="1638"/>
      <c r="J213" s="1638"/>
      <c r="K213" s="1638"/>
      <c r="L213" s="1638"/>
      <c r="M213" s="1638"/>
      <c r="N213" s="1638"/>
      <c r="O213" s="1638"/>
      <c r="P213" s="1638"/>
      <c r="Q213" s="1638"/>
      <c r="R213" s="1638"/>
      <c r="S213" s="1638"/>
      <c r="T213" s="1638"/>
      <c r="U213" s="1638"/>
      <c r="V213" s="1638"/>
      <c r="W213" s="1638"/>
      <c r="X213" s="1638"/>
      <c r="Y213" s="1645"/>
      <c r="Z213" s="1642"/>
      <c r="AA213" s="1642"/>
      <c r="AB213" s="1642"/>
      <c r="AC213" s="1642"/>
      <c r="AD213" s="1642"/>
      <c r="AE213" s="1642"/>
      <c r="AF213" s="1642"/>
      <c r="AG213" s="1644"/>
      <c r="AH213" s="1644"/>
      <c r="AI213" s="1644"/>
      <c r="AJ213" s="1644"/>
      <c r="AK213" s="1644"/>
      <c r="AL213" s="1644"/>
      <c r="AM213" s="1644"/>
      <c r="AN213" s="1644"/>
      <c r="AO213" s="1644"/>
      <c r="AP213" s="1644"/>
      <c r="AQ213" s="1644"/>
      <c r="AR213" s="1644"/>
      <c r="AS213" s="1644"/>
      <c r="AT213" s="1644"/>
      <c r="AU213" s="1644"/>
      <c r="AV213" s="1644"/>
      <c r="AW213" s="1644"/>
      <c r="AX213" s="1644"/>
      <c r="AY213" s="1644"/>
    </row>
    <row r="214" spans="1:51" s="1639" customFormat="1" x14ac:dyDescent="0.2">
      <c r="A214" s="1638"/>
      <c r="B214" s="1638"/>
      <c r="C214" s="1638"/>
      <c r="D214" s="1638"/>
      <c r="E214" s="1638"/>
      <c r="F214" s="1638"/>
      <c r="J214" s="1638"/>
      <c r="K214" s="1638"/>
      <c r="L214" s="1638"/>
      <c r="M214" s="1638"/>
      <c r="N214" s="1638"/>
      <c r="O214" s="1638"/>
      <c r="P214" s="1638"/>
      <c r="Q214" s="1638"/>
      <c r="R214" s="1638"/>
      <c r="S214" s="1638"/>
      <c r="T214" s="1638"/>
      <c r="U214" s="1638"/>
      <c r="V214" s="1638"/>
      <c r="W214" s="1638"/>
      <c r="X214" s="1638"/>
      <c r="Y214" s="1645"/>
      <c r="Z214" s="1642"/>
      <c r="AA214" s="1642"/>
      <c r="AB214" s="1642"/>
      <c r="AC214" s="1642"/>
      <c r="AD214" s="1642"/>
      <c r="AE214" s="1642"/>
      <c r="AF214" s="1642"/>
      <c r="AG214" s="1644"/>
      <c r="AH214" s="1644"/>
      <c r="AI214" s="1644"/>
      <c r="AJ214" s="1644"/>
      <c r="AK214" s="1644"/>
      <c r="AL214" s="1644"/>
      <c r="AM214" s="1644"/>
      <c r="AN214" s="1644"/>
      <c r="AO214" s="1644"/>
      <c r="AP214" s="1644"/>
      <c r="AQ214" s="1644"/>
      <c r="AR214" s="1644"/>
      <c r="AS214" s="1644"/>
      <c r="AT214" s="1644"/>
      <c r="AU214" s="1644"/>
      <c r="AV214" s="1644"/>
      <c r="AW214" s="1644"/>
      <c r="AX214" s="1644"/>
      <c r="AY214" s="1644"/>
    </row>
    <row r="215" spans="1:51" s="1639" customFormat="1" x14ac:dyDescent="0.2">
      <c r="A215" s="1638"/>
      <c r="B215" s="1638"/>
      <c r="C215" s="1638"/>
      <c r="D215" s="1638"/>
      <c r="E215" s="1638"/>
      <c r="F215" s="1638"/>
      <c r="J215" s="1638"/>
      <c r="K215" s="1638"/>
      <c r="L215" s="1638"/>
      <c r="M215" s="1638"/>
      <c r="N215" s="1638"/>
      <c r="O215" s="1638"/>
      <c r="P215" s="1638"/>
      <c r="Q215" s="1638"/>
      <c r="R215" s="1638"/>
      <c r="S215" s="1638"/>
      <c r="T215" s="1638"/>
      <c r="U215" s="1638"/>
      <c r="V215" s="1638"/>
      <c r="W215" s="1638"/>
      <c r="X215" s="1638"/>
      <c r="Y215" s="1645"/>
      <c r="Z215" s="1642"/>
      <c r="AA215" s="1642"/>
      <c r="AB215" s="1642"/>
      <c r="AC215" s="1642"/>
      <c r="AD215" s="1642"/>
      <c r="AE215" s="1642"/>
      <c r="AF215" s="1642"/>
      <c r="AG215" s="1644"/>
      <c r="AH215" s="1644"/>
      <c r="AI215" s="1644"/>
      <c r="AJ215" s="1644"/>
      <c r="AK215" s="1644"/>
      <c r="AL215" s="1644"/>
      <c r="AM215" s="1644"/>
      <c r="AN215" s="1644"/>
      <c r="AO215" s="1644"/>
      <c r="AP215" s="1644"/>
      <c r="AQ215" s="1644"/>
      <c r="AR215" s="1644"/>
      <c r="AS215" s="1644"/>
      <c r="AT215" s="1644"/>
      <c r="AU215" s="1644"/>
      <c r="AV215" s="1644"/>
      <c r="AW215" s="1644"/>
      <c r="AX215" s="1644"/>
      <c r="AY215" s="1644"/>
    </row>
    <row r="216" spans="1:51" s="1639" customFormat="1" x14ac:dyDescent="0.2">
      <c r="A216" s="1638"/>
      <c r="B216" s="1638"/>
      <c r="C216" s="1638"/>
      <c r="D216" s="1638"/>
      <c r="E216" s="1638"/>
      <c r="F216" s="1638"/>
      <c r="J216" s="1638"/>
      <c r="K216" s="1638"/>
      <c r="L216" s="1638"/>
      <c r="M216" s="1638"/>
      <c r="N216" s="1638"/>
      <c r="O216" s="1638"/>
      <c r="P216" s="1638"/>
      <c r="Q216" s="1638"/>
      <c r="R216" s="1638"/>
      <c r="S216" s="1638"/>
      <c r="T216" s="1638"/>
      <c r="U216" s="1638"/>
      <c r="V216" s="1638"/>
      <c r="W216" s="1638"/>
      <c r="X216" s="1638"/>
      <c r="Y216" s="1645"/>
      <c r="Z216" s="1642"/>
      <c r="AA216" s="1642"/>
      <c r="AB216" s="1642"/>
      <c r="AC216" s="1642"/>
      <c r="AD216" s="1642"/>
      <c r="AE216" s="1642"/>
      <c r="AF216" s="1642"/>
      <c r="AG216" s="1644"/>
      <c r="AH216" s="1644"/>
      <c r="AI216" s="1644"/>
      <c r="AJ216" s="1644"/>
      <c r="AK216" s="1644"/>
      <c r="AL216" s="1644"/>
      <c r="AM216" s="1644"/>
      <c r="AN216" s="1644"/>
      <c r="AO216" s="1644"/>
      <c r="AP216" s="1644"/>
      <c r="AQ216" s="1644"/>
      <c r="AR216" s="1644"/>
      <c r="AS216" s="1644"/>
      <c r="AT216" s="1644"/>
      <c r="AU216" s="1644"/>
      <c r="AV216" s="1644"/>
      <c r="AW216" s="1644"/>
      <c r="AX216" s="1644"/>
      <c r="AY216" s="1644"/>
    </row>
    <row r="217" spans="1:51" s="1639" customFormat="1" x14ac:dyDescent="0.2">
      <c r="A217" s="1638"/>
      <c r="B217" s="1638"/>
      <c r="C217" s="1638"/>
      <c r="D217" s="1638"/>
      <c r="E217" s="1638"/>
      <c r="F217" s="1638"/>
      <c r="J217" s="1638"/>
      <c r="K217" s="1638"/>
      <c r="L217" s="1638"/>
      <c r="M217" s="1638"/>
      <c r="N217" s="1638"/>
      <c r="O217" s="1638"/>
      <c r="P217" s="1638"/>
      <c r="Q217" s="1638"/>
      <c r="R217" s="1638"/>
      <c r="S217" s="1638"/>
      <c r="T217" s="1638"/>
      <c r="U217" s="1638"/>
      <c r="V217" s="1638"/>
      <c r="W217" s="1638"/>
      <c r="X217" s="1638"/>
      <c r="Y217" s="1645"/>
      <c r="Z217" s="1642"/>
      <c r="AA217" s="1642"/>
      <c r="AB217" s="1642"/>
      <c r="AC217" s="1642"/>
      <c r="AD217" s="1642"/>
      <c r="AE217" s="1642"/>
      <c r="AF217" s="1642"/>
      <c r="AG217" s="1644"/>
      <c r="AH217" s="1644"/>
      <c r="AI217" s="1644"/>
      <c r="AJ217" s="1644"/>
      <c r="AK217" s="1644"/>
      <c r="AL217" s="1644"/>
      <c r="AM217" s="1644"/>
      <c r="AN217" s="1644"/>
      <c r="AO217" s="1644"/>
      <c r="AP217" s="1644"/>
      <c r="AQ217" s="1644"/>
      <c r="AR217" s="1644"/>
      <c r="AS217" s="1644"/>
      <c r="AT217" s="1644"/>
      <c r="AU217" s="1644"/>
      <c r="AV217" s="1644"/>
      <c r="AW217" s="1644"/>
      <c r="AX217" s="1644"/>
      <c r="AY217" s="1644"/>
    </row>
    <row r="218" spans="1:51" s="1639" customFormat="1" x14ac:dyDescent="0.2">
      <c r="A218" s="1638"/>
      <c r="B218" s="1638"/>
      <c r="C218" s="1638"/>
      <c r="D218" s="1638"/>
      <c r="E218" s="1638"/>
      <c r="F218" s="1638"/>
      <c r="J218" s="1638"/>
      <c r="K218" s="1638"/>
      <c r="L218" s="1638"/>
      <c r="M218" s="1638"/>
      <c r="N218" s="1638"/>
      <c r="O218" s="1638"/>
      <c r="P218" s="1638"/>
      <c r="Q218" s="1638"/>
      <c r="R218" s="1638"/>
      <c r="S218" s="1638"/>
      <c r="T218" s="1638"/>
      <c r="U218" s="1638"/>
      <c r="V218" s="1638"/>
      <c r="W218" s="1638"/>
      <c r="X218" s="1638"/>
      <c r="Y218" s="1645"/>
      <c r="Z218" s="1642"/>
      <c r="AA218" s="1642"/>
      <c r="AB218" s="1642"/>
      <c r="AC218" s="1642"/>
      <c r="AD218" s="1642"/>
      <c r="AE218" s="1642"/>
      <c r="AF218" s="1642"/>
      <c r="AG218" s="1644"/>
      <c r="AH218" s="1644"/>
      <c r="AI218" s="1644"/>
      <c r="AJ218" s="1644"/>
      <c r="AK218" s="1644"/>
      <c r="AL218" s="1644"/>
      <c r="AM218" s="1644"/>
      <c r="AN218" s="1644"/>
      <c r="AO218" s="1644"/>
      <c r="AP218" s="1644"/>
      <c r="AQ218" s="1644"/>
      <c r="AR218" s="1644"/>
      <c r="AS218" s="1644"/>
      <c r="AT218" s="1644"/>
      <c r="AU218" s="1644"/>
      <c r="AV218" s="1644"/>
      <c r="AW218" s="1644"/>
      <c r="AX218" s="1644"/>
      <c r="AY218" s="1644"/>
    </row>
    <row r="219" spans="1:51" s="1639" customFormat="1" x14ac:dyDescent="0.2">
      <c r="A219" s="1638"/>
      <c r="B219" s="1638"/>
      <c r="C219" s="1638"/>
      <c r="D219" s="1638"/>
      <c r="E219" s="1638"/>
      <c r="F219" s="1638"/>
      <c r="J219" s="1638"/>
      <c r="K219" s="1638"/>
      <c r="L219" s="1638"/>
      <c r="M219" s="1638"/>
      <c r="N219" s="1638"/>
      <c r="O219" s="1638"/>
      <c r="P219" s="1638"/>
      <c r="Q219" s="1638"/>
      <c r="R219" s="1638"/>
      <c r="S219" s="1638"/>
      <c r="T219" s="1638"/>
      <c r="U219" s="1638"/>
      <c r="V219" s="1638"/>
      <c r="W219" s="1638"/>
      <c r="X219" s="1638"/>
      <c r="Y219" s="1645"/>
      <c r="Z219" s="1642"/>
      <c r="AA219" s="1642"/>
      <c r="AB219" s="1642"/>
      <c r="AC219" s="1642"/>
      <c r="AD219" s="1642"/>
      <c r="AE219" s="1642"/>
      <c r="AF219" s="1642"/>
      <c r="AG219" s="1644"/>
      <c r="AH219" s="1644"/>
      <c r="AI219" s="1644"/>
      <c r="AJ219" s="1644"/>
      <c r="AK219" s="1644"/>
      <c r="AL219" s="1644"/>
      <c r="AM219" s="1644"/>
      <c r="AN219" s="1644"/>
      <c r="AO219" s="1644"/>
      <c r="AP219" s="1644"/>
      <c r="AQ219" s="1644"/>
      <c r="AR219" s="1644"/>
      <c r="AS219" s="1644"/>
      <c r="AT219" s="1644"/>
      <c r="AU219" s="1644"/>
      <c r="AV219" s="1644"/>
      <c r="AW219" s="1644"/>
      <c r="AX219" s="1644"/>
      <c r="AY219" s="1644"/>
    </row>
    <row r="220" spans="1:51" s="1639" customFormat="1" x14ac:dyDescent="0.2">
      <c r="A220" s="1638"/>
      <c r="B220" s="1638"/>
      <c r="C220" s="1638"/>
      <c r="D220" s="1638"/>
      <c r="E220" s="1638"/>
      <c r="F220" s="1638"/>
      <c r="J220" s="1638"/>
      <c r="K220" s="1638"/>
      <c r="L220" s="1638"/>
      <c r="M220" s="1638"/>
      <c r="N220" s="1638"/>
      <c r="O220" s="1638"/>
      <c r="P220" s="1638"/>
      <c r="Q220" s="1638"/>
      <c r="R220" s="1638"/>
      <c r="S220" s="1638"/>
      <c r="T220" s="1638"/>
      <c r="U220" s="1638"/>
      <c r="V220" s="1638"/>
      <c r="W220" s="1638"/>
      <c r="X220" s="1638"/>
      <c r="Y220" s="1645"/>
      <c r="Z220" s="1642"/>
      <c r="AA220" s="1642"/>
      <c r="AB220" s="1642"/>
      <c r="AC220" s="1642"/>
      <c r="AD220" s="1642"/>
      <c r="AE220" s="1642"/>
      <c r="AF220" s="1642"/>
      <c r="AG220" s="1644"/>
      <c r="AH220" s="1644"/>
      <c r="AI220" s="1644"/>
      <c r="AJ220" s="1644"/>
      <c r="AK220" s="1644"/>
      <c r="AL220" s="1644"/>
      <c r="AM220" s="1644"/>
      <c r="AN220" s="1644"/>
      <c r="AO220" s="1644"/>
      <c r="AP220" s="1644"/>
      <c r="AQ220" s="1644"/>
      <c r="AR220" s="1644"/>
      <c r="AS220" s="1644"/>
      <c r="AT220" s="1644"/>
      <c r="AU220" s="1644"/>
      <c r="AV220" s="1644"/>
      <c r="AW220" s="1644"/>
      <c r="AX220" s="1644"/>
      <c r="AY220" s="1644"/>
    </row>
    <row r="221" spans="1:51" s="1639" customFormat="1" x14ac:dyDescent="0.2">
      <c r="A221" s="1638"/>
      <c r="B221" s="1638"/>
      <c r="C221" s="1638"/>
      <c r="D221" s="1638"/>
      <c r="E221" s="1638"/>
      <c r="F221" s="1638"/>
      <c r="J221" s="1638"/>
      <c r="K221" s="1638"/>
      <c r="L221" s="1638"/>
      <c r="M221" s="1638"/>
      <c r="N221" s="1638"/>
      <c r="O221" s="1638"/>
      <c r="P221" s="1638"/>
      <c r="Q221" s="1638"/>
      <c r="R221" s="1638"/>
      <c r="S221" s="1638"/>
      <c r="T221" s="1638"/>
      <c r="U221" s="1638"/>
      <c r="V221" s="1638"/>
      <c r="W221" s="1638"/>
      <c r="X221" s="1638"/>
      <c r="Y221" s="1645"/>
      <c r="Z221" s="1642"/>
      <c r="AA221" s="1642"/>
      <c r="AB221" s="1642"/>
      <c r="AC221" s="1642"/>
      <c r="AD221" s="1642"/>
      <c r="AE221" s="1642"/>
      <c r="AF221" s="1642"/>
      <c r="AG221" s="1644"/>
      <c r="AH221" s="1644"/>
      <c r="AI221" s="1644"/>
      <c r="AJ221" s="1644"/>
      <c r="AK221" s="1644"/>
      <c r="AL221" s="1644"/>
      <c r="AM221" s="1644"/>
      <c r="AN221" s="1644"/>
      <c r="AO221" s="1644"/>
      <c r="AP221" s="1644"/>
      <c r="AQ221" s="1644"/>
      <c r="AR221" s="1644"/>
      <c r="AS221" s="1644"/>
      <c r="AT221" s="1644"/>
      <c r="AU221" s="1644"/>
      <c r="AV221" s="1644"/>
      <c r="AW221" s="1644"/>
      <c r="AX221" s="1644"/>
      <c r="AY221" s="1644"/>
    </row>
    <row r="222" spans="1:51" s="1639" customFormat="1" x14ac:dyDescent="0.2">
      <c r="A222" s="1638"/>
      <c r="B222" s="1638"/>
      <c r="C222" s="1638"/>
      <c r="D222" s="1638"/>
      <c r="E222" s="1638"/>
      <c r="F222" s="1638"/>
      <c r="J222" s="1638"/>
      <c r="K222" s="1638"/>
      <c r="L222" s="1638"/>
      <c r="M222" s="1638"/>
      <c r="N222" s="1638"/>
      <c r="O222" s="1638"/>
      <c r="P222" s="1638"/>
      <c r="Q222" s="1638"/>
      <c r="R222" s="1638"/>
      <c r="S222" s="1638"/>
      <c r="T222" s="1638"/>
      <c r="U222" s="1638"/>
      <c r="V222" s="1638"/>
      <c r="W222" s="1638"/>
      <c r="X222" s="1638"/>
      <c r="Y222" s="1645"/>
      <c r="Z222" s="1642"/>
      <c r="AA222" s="1642"/>
      <c r="AB222" s="1642"/>
      <c r="AC222" s="1642"/>
      <c r="AD222" s="1642"/>
      <c r="AE222" s="1642"/>
      <c r="AF222" s="1642"/>
      <c r="AG222" s="1644"/>
      <c r="AH222" s="1644"/>
      <c r="AI222" s="1644"/>
      <c r="AJ222" s="1644"/>
      <c r="AK222" s="1644"/>
      <c r="AL222" s="1644"/>
      <c r="AM222" s="1644"/>
      <c r="AN222" s="1644"/>
      <c r="AO222" s="1644"/>
      <c r="AP222" s="1644"/>
      <c r="AQ222" s="1644"/>
      <c r="AR222" s="1644"/>
      <c r="AS222" s="1644"/>
      <c r="AT222" s="1644"/>
      <c r="AU222" s="1644"/>
      <c r="AV222" s="1644"/>
      <c r="AW222" s="1644"/>
      <c r="AX222" s="1644"/>
      <c r="AY222" s="1644"/>
    </row>
    <row r="223" spans="1:51" s="1639" customFormat="1" x14ac:dyDescent="0.2">
      <c r="A223" s="1638"/>
      <c r="B223" s="1638"/>
      <c r="C223" s="1638"/>
      <c r="D223" s="1638"/>
      <c r="E223" s="1638"/>
      <c r="F223" s="1638"/>
      <c r="J223" s="1638"/>
      <c r="K223" s="1638"/>
      <c r="L223" s="1638"/>
      <c r="M223" s="1638"/>
      <c r="N223" s="1638"/>
      <c r="O223" s="1638"/>
      <c r="P223" s="1638"/>
      <c r="Q223" s="1638"/>
      <c r="R223" s="1638"/>
      <c r="S223" s="1638"/>
      <c r="T223" s="1638"/>
      <c r="U223" s="1638"/>
      <c r="V223" s="1638"/>
      <c r="W223" s="1638"/>
      <c r="X223" s="1638"/>
      <c r="Y223" s="1645"/>
      <c r="Z223" s="1642"/>
      <c r="AA223" s="1642"/>
      <c r="AB223" s="1642"/>
      <c r="AC223" s="1642"/>
      <c r="AD223" s="1642"/>
      <c r="AE223" s="1642"/>
      <c r="AF223" s="1642"/>
      <c r="AG223" s="1644"/>
      <c r="AH223" s="1644"/>
      <c r="AI223" s="1644"/>
      <c r="AJ223" s="1644"/>
      <c r="AK223" s="1644"/>
      <c r="AL223" s="1644"/>
      <c r="AM223" s="1644"/>
      <c r="AN223" s="1644"/>
      <c r="AO223" s="1644"/>
      <c r="AP223" s="1644"/>
      <c r="AQ223" s="1644"/>
      <c r="AR223" s="1644"/>
      <c r="AS223" s="1644"/>
      <c r="AT223" s="1644"/>
      <c r="AU223" s="1644"/>
      <c r="AV223" s="1644"/>
      <c r="AW223" s="1644"/>
      <c r="AX223" s="1644"/>
      <c r="AY223" s="1644"/>
    </row>
    <row r="224" spans="1:51" s="1639" customFormat="1" x14ac:dyDescent="0.2">
      <c r="A224" s="1638"/>
      <c r="B224" s="1638"/>
      <c r="C224" s="1638"/>
      <c r="D224" s="1638"/>
      <c r="E224" s="1638"/>
      <c r="F224" s="1638"/>
      <c r="J224" s="1638"/>
      <c r="K224" s="1638"/>
      <c r="L224" s="1638"/>
      <c r="M224" s="1638"/>
      <c r="N224" s="1638"/>
      <c r="O224" s="1638"/>
      <c r="P224" s="1638"/>
      <c r="Q224" s="1638"/>
      <c r="R224" s="1638"/>
      <c r="S224" s="1638"/>
      <c r="T224" s="1638"/>
      <c r="U224" s="1638"/>
      <c r="V224" s="1638"/>
      <c r="W224" s="1638"/>
      <c r="X224" s="1638"/>
      <c r="Y224" s="1645"/>
      <c r="Z224" s="1642"/>
      <c r="AA224" s="1642"/>
      <c r="AB224" s="1642"/>
      <c r="AC224" s="1642"/>
      <c r="AD224" s="1642"/>
      <c r="AE224" s="1642"/>
      <c r="AF224" s="1642"/>
      <c r="AG224" s="1644"/>
      <c r="AH224" s="1644"/>
      <c r="AI224" s="1644"/>
      <c r="AJ224" s="1644"/>
      <c r="AK224" s="1644"/>
      <c r="AL224" s="1644"/>
      <c r="AM224" s="1644"/>
      <c r="AN224" s="1644"/>
      <c r="AO224" s="1644"/>
      <c r="AP224" s="1644"/>
      <c r="AQ224" s="1644"/>
      <c r="AR224" s="1644"/>
      <c r="AS224" s="1644"/>
      <c r="AT224" s="1644"/>
      <c r="AU224" s="1644"/>
      <c r="AV224" s="1644"/>
      <c r="AW224" s="1644"/>
      <c r="AX224" s="1644"/>
      <c r="AY224" s="1644"/>
    </row>
    <row r="225" spans="1:51" s="1639" customFormat="1" x14ac:dyDescent="0.2">
      <c r="A225" s="1638"/>
      <c r="B225" s="1638"/>
      <c r="C225" s="1638"/>
      <c r="D225" s="1638"/>
      <c r="E225" s="1638"/>
      <c r="F225" s="1638"/>
      <c r="J225" s="1638"/>
      <c r="K225" s="1638"/>
      <c r="L225" s="1638"/>
      <c r="M225" s="1638"/>
      <c r="N225" s="1638"/>
      <c r="O225" s="1638"/>
      <c r="P225" s="1638"/>
      <c r="Q225" s="1638"/>
      <c r="R225" s="1638"/>
      <c r="S225" s="1638"/>
      <c r="T225" s="1638"/>
      <c r="U225" s="1638"/>
      <c r="V225" s="1638"/>
      <c r="W225" s="1638"/>
      <c r="X225" s="1638"/>
      <c r="Y225" s="1645"/>
      <c r="Z225" s="1642"/>
      <c r="AA225" s="1642"/>
      <c r="AB225" s="1642"/>
      <c r="AC225" s="1642"/>
      <c r="AD225" s="1642"/>
      <c r="AE225" s="1642"/>
      <c r="AF225" s="1642"/>
      <c r="AG225" s="1644"/>
      <c r="AH225" s="1644"/>
      <c r="AI225" s="1644"/>
      <c r="AJ225" s="1644"/>
      <c r="AK225" s="1644"/>
      <c r="AL225" s="1644"/>
      <c r="AM225" s="1644"/>
      <c r="AN225" s="1644"/>
      <c r="AO225" s="1644"/>
      <c r="AP225" s="1644"/>
      <c r="AQ225" s="1644"/>
      <c r="AR225" s="1644"/>
      <c r="AS225" s="1644"/>
      <c r="AT225" s="1644"/>
      <c r="AU225" s="1644"/>
      <c r="AV225" s="1644"/>
      <c r="AW225" s="1644"/>
      <c r="AX225" s="1644"/>
      <c r="AY225" s="1644"/>
    </row>
    <row r="226" spans="1:51" s="1639" customFormat="1" x14ac:dyDescent="0.2">
      <c r="A226" s="1638"/>
      <c r="B226" s="1638"/>
      <c r="C226" s="1638"/>
      <c r="D226" s="1638"/>
      <c r="E226" s="1638"/>
      <c r="F226" s="1638"/>
      <c r="J226" s="1638"/>
      <c r="K226" s="1638"/>
      <c r="L226" s="1638"/>
      <c r="M226" s="1638"/>
      <c r="N226" s="1638"/>
      <c r="O226" s="1638"/>
      <c r="P226" s="1638"/>
      <c r="Q226" s="1638"/>
      <c r="R226" s="1638"/>
      <c r="S226" s="1638"/>
      <c r="T226" s="1638"/>
      <c r="U226" s="1638"/>
      <c r="V226" s="1638"/>
      <c r="W226" s="1638"/>
      <c r="X226" s="1638"/>
      <c r="Y226" s="1645"/>
      <c r="Z226" s="1642"/>
      <c r="AA226" s="1642"/>
      <c r="AB226" s="1642"/>
      <c r="AC226" s="1642"/>
      <c r="AD226" s="1642"/>
      <c r="AE226" s="1642"/>
      <c r="AF226" s="1642"/>
      <c r="AG226" s="1644"/>
      <c r="AH226" s="1644"/>
      <c r="AI226" s="1644"/>
      <c r="AJ226" s="1644"/>
      <c r="AK226" s="1644"/>
      <c r="AL226" s="1644"/>
      <c r="AM226" s="1644"/>
      <c r="AN226" s="1644"/>
      <c r="AO226" s="1644"/>
      <c r="AP226" s="1644"/>
      <c r="AQ226" s="1644"/>
      <c r="AR226" s="1644"/>
      <c r="AS226" s="1644"/>
      <c r="AT226" s="1644"/>
      <c r="AU226" s="1644"/>
      <c r="AV226" s="1644"/>
      <c r="AW226" s="1644"/>
      <c r="AX226" s="1644"/>
      <c r="AY226" s="1644"/>
    </row>
    <row r="227" spans="1:51" s="1639" customFormat="1" x14ac:dyDescent="0.2">
      <c r="A227" s="1638"/>
      <c r="B227" s="1638"/>
      <c r="C227" s="1638"/>
      <c r="D227" s="1638"/>
      <c r="E227" s="1638"/>
      <c r="F227" s="1638"/>
      <c r="J227" s="1638"/>
      <c r="K227" s="1638"/>
      <c r="L227" s="1638"/>
      <c r="M227" s="1638"/>
      <c r="N227" s="1638"/>
      <c r="O227" s="1638"/>
      <c r="P227" s="1638"/>
      <c r="Q227" s="1638"/>
      <c r="R227" s="1638"/>
      <c r="S227" s="1638"/>
      <c r="T227" s="1638"/>
      <c r="U227" s="1638"/>
      <c r="V227" s="1638"/>
      <c r="W227" s="1638"/>
      <c r="X227" s="1638"/>
      <c r="Y227" s="1645"/>
      <c r="Z227" s="1642"/>
      <c r="AA227" s="1642"/>
      <c r="AB227" s="1642"/>
      <c r="AC227" s="1642"/>
      <c r="AD227" s="1642"/>
      <c r="AE227" s="1642"/>
      <c r="AF227" s="1642"/>
      <c r="AG227" s="1644"/>
      <c r="AH227" s="1644"/>
      <c r="AI227" s="1644"/>
      <c r="AJ227" s="1644"/>
      <c r="AK227" s="1644"/>
      <c r="AL227" s="1644"/>
      <c r="AM227" s="1644"/>
      <c r="AN227" s="1644"/>
      <c r="AO227" s="1644"/>
      <c r="AP227" s="1644"/>
      <c r="AQ227" s="1644"/>
      <c r="AR227" s="1644"/>
      <c r="AS227" s="1644"/>
      <c r="AT227" s="1644"/>
      <c r="AU227" s="1644"/>
      <c r="AV227" s="1644"/>
      <c r="AW227" s="1644"/>
      <c r="AX227" s="1644"/>
      <c r="AY227" s="1644"/>
    </row>
    <row r="228" spans="1:51" s="1639" customFormat="1" x14ac:dyDescent="0.2">
      <c r="A228" s="1638"/>
      <c r="B228" s="1638"/>
      <c r="C228" s="1638"/>
      <c r="D228" s="1638"/>
      <c r="E228" s="1638"/>
      <c r="F228" s="1638"/>
      <c r="J228" s="1638"/>
      <c r="K228" s="1638"/>
      <c r="L228" s="1638"/>
      <c r="M228" s="1638"/>
      <c r="N228" s="1638"/>
      <c r="O228" s="1638"/>
      <c r="P228" s="1638"/>
      <c r="Q228" s="1638"/>
      <c r="R228" s="1638"/>
      <c r="S228" s="1638"/>
      <c r="T228" s="1638"/>
      <c r="U228" s="1638"/>
      <c r="V228" s="1638"/>
      <c r="W228" s="1638"/>
      <c r="X228" s="1638"/>
      <c r="Y228" s="1645"/>
      <c r="Z228" s="1642"/>
      <c r="AA228" s="1642"/>
      <c r="AB228" s="1642"/>
      <c r="AC228" s="1642"/>
      <c r="AD228" s="1642"/>
      <c r="AE228" s="1642"/>
      <c r="AF228" s="1642"/>
      <c r="AG228" s="1644"/>
      <c r="AH228" s="1644"/>
      <c r="AI228" s="1644"/>
      <c r="AJ228" s="1644"/>
      <c r="AK228" s="1644"/>
      <c r="AL228" s="1644"/>
      <c r="AM228" s="1644"/>
      <c r="AN228" s="1644"/>
      <c r="AO228" s="1644"/>
      <c r="AP228" s="1644"/>
      <c r="AQ228" s="1644"/>
      <c r="AR228" s="1644"/>
      <c r="AS228" s="1644"/>
      <c r="AT228" s="1644"/>
      <c r="AU228" s="1644"/>
      <c r="AV228" s="1644"/>
      <c r="AW228" s="1644"/>
      <c r="AX228" s="1644"/>
      <c r="AY228" s="1644"/>
    </row>
    <row r="229" spans="1:51" s="1639" customFormat="1" x14ac:dyDescent="0.2">
      <c r="A229" s="1638"/>
      <c r="B229" s="1638"/>
      <c r="C229" s="1638"/>
      <c r="D229" s="1638"/>
      <c r="E229" s="1638"/>
      <c r="F229" s="1638"/>
      <c r="J229" s="1638"/>
      <c r="K229" s="1638"/>
      <c r="L229" s="1638"/>
      <c r="M229" s="1638"/>
      <c r="N229" s="1638"/>
      <c r="O229" s="1638"/>
      <c r="P229" s="1638"/>
      <c r="Q229" s="1638"/>
      <c r="R229" s="1638"/>
      <c r="S229" s="1638"/>
      <c r="T229" s="1638"/>
      <c r="U229" s="1638"/>
      <c r="V229" s="1638"/>
      <c r="W229" s="1638"/>
      <c r="X229" s="1638"/>
      <c r="Y229" s="1645"/>
      <c r="Z229" s="1642"/>
      <c r="AA229" s="1642"/>
      <c r="AB229" s="1642"/>
      <c r="AC229" s="1642"/>
      <c r="AD229" s="1642"/>
      <c r="AE229" s="1642"/>
      <c r="AF229" s="1642"/>
      <c r="AG229" s="1644"/>
      <c r="AH229" s="1644"/>
      <c r="AI229" s="1644"/>
      <c r="AJ229" s="1644"/>
      <c r="AK229" s="1644"/>
      <c r="AL229" s="1644"/>
      <c r="AM229" s="1644"/>
      <c r="AN229" s="1644"/>
      <c r="AO229" s="1644"/>
      <c r="AP229" s="1644"/>
      <c r="AQ229" s="1644"/>
      <c r="AR229" s="1644"/>
      <c r="AS229" s="1644"/>
      <c r="AT229" s="1644"/>
      <c r="AU229" s="1644"/>
      <c r="AV229" s="1644"/>
      <c r="AW229" s="1644"/>
      <c r="AX229" s="1644"/>
      <c r="AY229" s="1644"/>
    </row>
    <row r="230" spans="1:51" s="1639" customFormat="1" x14ac:dyDescent="0.2">
      <c r="A230" s="1638"/>
      <c r="B230" s="1638"/>
      <c r="C230" s="1638"/>
      <c r="D230" s="1638"/>
      <c r="E230" s="1638"/>
      <c r="F230" s="1638"/>
      <c r="J230" s="1638"/>
      <c r="K230" s="1638"/>
      <c r="L230" s="1638"/>
      <c r="M230" s="1638"/>
      <c r="N230" s="1638"/>
      <c r="O230" s="1638"/>
      <c r="P230" s="1638"/>
      <c r="Q230" s="1638"/>
      <c r="R230" s="1638"/>
      <c r="S230" s="1638"/>
      <c r="T230" s="1638"/>
      <c r="U230" s="1638"/>
      <c r="V230" s="1638"/>
      <c r="W230" s="1638"/>
      <c r="X230" s="1638"/>
      <c r="Y230" s="1645"/>
      <c r="Z230" s="1642"/>
      <c r="AA230" s="1642"/>
      <c r="AB230" s="1642"/>
      <c r="AC230" s="1642"/>
      <c r="AD230" s="1642"/>
      <c r="AE230" s="1642"/>
      <c r="AF230" s="1642"/>
      <c r="AG230" s="1644"/>
      <c r="AH230" s="1644"/>
      <c r="AI230" s="1644"/>
      <c r="AJ230" s="1644"/>
      <c r="AK230" s="1644"/>
      <c r="AL230" s="1644"/>
      <c r="AM230" s="1644"/>
      <c r="AN230" s="1644"/>
      <c r="AO230" s="1644"/>
      <c r="AP230" s="1644"/>
      <c r="AQ230" s="1644"/>
      <c r="AR230" s="1644"/>
      <c r="AS230" s="1644"/>
      <c r="AT230" s="1644"/>
      <c r="AU230" s="1644"/>
      <c r="AV230" s="1644"/>
      <c r="AW230" s="1644"/>
      <c r="AX230" s="1644"/>
      <c r="AY230" s="1644"/>
    </row>
    <row r="231" spans="1:51" s="1639" customFormat="1" x14ac:dyDescent="0.2">
      <c r="A231" s="1638"/>
      <c r="B231" s="1638"/>
      <c r="C231" s="1638"/>
      <c r="D231" s="1638"/>
      <c r="E231" s="1638"/>
      <c r="F231" s="1638"/>
      <c r="J231" s="1638"/>
      <c r="K231" s="1638"/>
      <c r="L231" s="1638"/>
      <c r="M231" s="1638"/>
      <c r="N231" s="1638"/>
      <c r="O231" s="1638"/>
      <c r="P231" s="1638"/>
      <c r="Q231" s="1638"/>
      <c r="R231" s="1638"/>
      <c r="S231" s="1638"/>
      <c r="T231" s="1638"/>
      <c r="U231" s="1638"/>
      <c r="V231" s="1638"/>
      <c r="W231" s="1638"/>
      <c r="X231" s="1638"/>
      <c r="Y231" s="1645"/>
      <c r="Z231" s="1642"/>
      <c r="AA231" s="1642"/>
      <c r="AB231" s="1642"/>
      <c r="AC231" s="1642"/>
      <c r="AD231" s="1642"/>
      <c r="AE231" s="1642"/>
      <c r="AF231" s="1642"/>
      <c r="AG231" s="1644"/>
      <c r="AH231" s="1644"/>
      <c r="AI231" s="1644"/>
      <c r="AJ231" s="1644"/>
      <c r="AK231" s="1644"/>
      <c r="AL231" s="1644"/>
      <c r="AM231" s="1644"/>
      <c r="AN231" s="1644"/>
      <c r="AO231" s="1644"/>
      <c r="AP231" s="1644"/>
      <c r="AQ231" s="1644"/>
      <c r="AR231" s="1644"/>
      <c r="AS231" s="1644"/>
      <c r="AT231" s="1644"/>
      <c r="AU231" s="1644"/>
      <c r="AV231" s="1644"/>
      <c r="AW231" s="1644"/>
      <c r="AX231" s="1644"/>
      <c r="AY231" s="1644"/>
    </row>
    <row r="232" spans="1:51" s="1639" customFormat="1" x14ac:dyDescent="0.2">
      <c r="A232" s="1638"/>
      <c r="B232" s="1638"/>
      <c r="C232" s="1638"/>
      <c r="D232" s="1638"/>
      <c r="E232" s="1638"/>
      <c r="F232" s="1638"/>
      <c r="J232" s="1638"/>
      <c r="K232" s="1638"/>
      <c r="L232" s="1638"/>
      <c r="M232" s="1638"/>
      <c r="N232" s="1638"/>
      <c r="O232" s="1638"/>
      <c r="P232" s="1638"/>
      <c r="Q232" s="1638"/>
      <c r="R232" s="1638"/>
      <c r="S232" s="1638"/>
      <c r="T232" s="1638"/>
      <c r="U232" s="1638"/>
      <c r="V232" s="1638"/>
      <c r="W232" s="1638"/>
      <c r="X232" s="1638"/>
      <c r="Y232" s="1645"/>
      <c r="Z232" s="1642"/>
      <c r="AA232" s="1642"/>
      <c r="AB232" s="1642"/>
      <c r="AC232" s="1642"/>
      <c r="AD232" s="1642"/>
      <c r="AE232" s="1642"/>
      <c r="AF232" s="1642"/>
      <c r="AG232" s="1644"/>
      <c r="AH232" s="1644"/>
      <c r="AI232" s="1644"/>
      <c r="AJ232" s="1644"/>
      <c r="AK232" s="1644"/>
      <c r="AL232" s="1644"/>
      <c r="AM232" s="1644"/>
      <c r="AN232" s="1644"/>
      <c r="AO232" s="1644"/>
      <c r="AP232" s="1644"/>
      <c r="AQ232" s="1644"/>
      <c r="AR232" s="1644"/>
      <c r="AS232" s="1644"/>
      <c r="AT232" s="1644"/>
      <c r="AU232" s="1644"/>
      <c r="AV232" s="1644"/>
      <c r="AW232" s="1644"/>
      <c r="AX232" s="1644"/>
      <c r="AY232" s="1644"/>
    </row>
    <row r="233" spans="1:51" s="1639" customFormat="1" x14ac:dyDescent="0.2">
      <c r="A233" s="1638"/>
      <c r="B233" s="1638"/>
      <c r="C233" s="1638"/>
      <c r="D233" s="1638"/>
      <c r="E233" s="1638"/>
      <c r="F233" s="1638"/>
      <c r="J233" s="1638"/>
      <c r="K233" s="1638"/>
      <c r="L233" s="1638"/>
      <c r="M233" s="1638"/>
      <c r="N233" s="1638"/>
      <c r="O233" s="1638"/>
      <c r="P233" s="1638"/>
      <c r="Q233" s="1638"/>
      <c r="R233" s="1638"/>
      <c r="S233" s="1638"/>
      <c r="T233" s="1638"/>
      <c r="U233" s="1638"/>
      <c r="V233" s="1638"/>
      <c r="W233" s="1638"/>
      <c r="X233" s="1638"/>
      <c r="Y233" s="1645"/>
      <c r="Z233" s="1642"/>
      <c r="AA233" s="1642"/>
      <c r="AB233" s="1642"/>
      <c r="AC233" s="1642"/>
      <c r="AD233" s="1642"/>
      <c r="AE233" s="1642"/>
      <c r="AF233" s="1642"/>
      <c r="AG233" s="1644"/>
      <c r="AH233" s="1644"/>
      <c r="AI233" s="1644"/>
      <c r="AJ233" s="1644"/>
      <c r="AK233" s="1644"/>
      <c r="AL233" s="1644"/>
      <c r="AM233" s="1644"/>
      <c r="AN233" s="1644"/>
      <c r="AO233" s="1644"/>
      <c r="AP233" s="1644"/>
      <c r="AQ233" s="1644"/>
      <c r="AR233" s="1644"/>
      <c r="AS233" s="1644"/>
      <c r="AT233" s="1644"/>
      <c r="AU233" s="1644"/>
      <c r="AV233" s="1644"/>
      <c r="AW233" s="1644"/>
      <c r="AX233" s="1644"/>
      <c r="AY233" s="1644"/>
    </row>
    <row r="234" spans="1:51" s="1639" customFormat="1" x14ac:dyDescent="0.2">
      <c r="A234" s="1638"/>
      <c r="B234" s="1638"/>
      <c r="C234" s="1638"/>
      <c r="D234" s="1638"/>
      <c r="E234" s="1638"/>
      <c r="F234" s="1638"/>
      <c r="J234" s="1638"/>
      <c r="K234" s="1638"/>
      <c r="L234" s="1638"/>
      <c r="M234" s="1638"/>
      <c r="N234" s="1638"/>
      <c r="O234" s="1638"/>
      <c r="P234" s="1638"/>
      <c r="Q234" s="1638"/>
      <c r="R234" s="1638"/>
      <c r="S234" s="1638"/>
      <c r="T234" s="1638"/>
      <c r="U234" s="1638"/>
      <c r="V234" s="1638"/>
      <c r="W234" s="1638"/>
      <c r="X234" s="1638"/>
      <c r="Y234" s="1645"/>
      <c r="Z234" s="1642"/>
      <c r="AA234" s="1642"/>
      <c r="AB234" s="1642"/>
      <c r="AC234" s="1642"/>
      <c r="AD234" s="1642"/>
      <c r="AE234" s="1642"/>
      <c r="AF234" s="1642"/>
      <c r="AG234" s="1644"/>
      <c r="AH234" s="1644"/>
      <c r="AI234" s="1644"/>
      <c r="AJ234" s="1644"/>
      <c r="AK234" s="1644"/>
      <c r="AL234" s="1644"/>
      <c r="AM234" s="1644"/>
      <c r="AN234" s="1644"/>
      <c r="AO234" s="1644"/>
      <c r="AP234" s="1644"/>
      <c r="AQ234" s="1644"/>
      <c r="AR234" s="1644"/>
      <c r="AS234" s="1644"/>
      <c r="AT234" s="1644"/>
      <c r="AU234" s="1644"/>
      <c r="AV234" s="1644"/>
      <c r="AW234" s="1644"/>
      <c r="AX234" s="1644"/>
      <c r="AY234" s="1644"/>
    </row>
    <row r="235" spans="1:51" s="1639" customFormat="1" x14ac:dyDescent="0.2">
      <c r="A235" s="1638"/>
      <c r="B235" s="1638"/>
      <c r="C235" s="1638"/>
      <c r="D235" s="1638"/>
      <c r="E235" s="1638"/>
      <c r="F235" s="1638"/>
      <c r="J235" s="1638"/>
      <c r="K235" s="1638"/>
      <c r="L235" s="1638"/>
      <c r="M235" s="1638"/>
      <c r="N235" s="1638"/>
      <c r="O235" s="1638"/>
      <c r="P235" s="1638"/>
      <c r="Q235" s="1638"/>
      <c r="R235" s="1638"/>
      <c r="S235" s="1638"/>
      <c r="T235" s="1638"/>
      <c r="U235" s="1638"/>
      <c r="V235" s="1638"/>
      <c r="W235" s="1638"/>
      <c r="X235" s="1638"/>
      <c r="Y235" s="1645"/>
      <c r="Z235" s="1642"/>
      <c r="AA235" s="1642"/>
      <c r="AB235" s="1642"/>
      <c r="AC235" s="1642"/>
      <c r="AD235" s="1642"/>
      <c r="AE235" s="1642"/>
      <c r="AF235" s="1642"/>
      <c r="AG235" s="1644"/>
      <c r="AH235" s="1644"/>
      <c r="AI235" s="1644"/>
      <c r="AJ235" s="1644"/>
      <c r="AK235" s="1644"/>
      <c r="AL235" s="1644"/>
      <c r="AM235" s="1644"/>
      <c r="AN235" s="1644"/>
      <c r="AO235" s="1644"/>
      <c r="AP235" s="1644"/>
      <c r="AQ235" s="1644"/>
      <c r="AR235" s="1644"/>
      <c r="AS235" s="1644"/>
      <c r="AT235" s="1644"/>
      <c r="AU235" s="1644"/>
      <c r="AV235" s="1644"/>
      <c r="AW235" s="1644"/>
      <c r="AX235" s="1644"/>
      <c r="AY235" s="1644"/>
    </row>
    <row r="236" spans="1:51" s="1639" customFormat="1" x14ac:dyDescent="0.2">
      <c r="A236" s="1638"/>
      <c r="B236" s="1638"/>
      <c r="C236" s="1638"/>
      <c r="D236" s="1638"/>
      <c r="E236" s="1638"/>
      <c r="F236" s="1638"/>
      <c r="J236" s="1638"/>
      <c r="K236" s="1638"/>
      <c r="L236" s="1638"/>
      <c r="M236" s="1638"/>
      <c r="N236" s="1638"/>
      <c r="O236" s="1638"/>
      <c r="P236" s="1638"/>
      <c r="Q236" s="1638"/>
      <c r="R236" s="1638"/>
      <c r="S236" s="1638"/>
      <c r="T236" s="1638"/>
      <c r="U236" s="1638"/>
      <c r="V236" s="1638"/>
      <c r="W236" s="1638"/>
      <c r="X236" s="1638"/>
      <c r="Y236" s="1645"/>
      <c r="Z236" s="1642"/>
      <c r="AA236" s="1642"/>
      <c r="AB236" s="1642"/>
      <c r="AC236" s="1642"/>
      <c r="AD236" s="1642"/>
      <c r="AE236" s="1642"/>
      <c r="AF236" s="1642"/>
      <c r="AG236" s="1644"/>
      <c r="AH236" s="1644"/>
      <c r="AI236" s="1644"/>
      <c r="AJ236" s="1644"/>
      <c r="AK236" s="1644"/>
      <c r="AL236" s="1644"/>
      <c r="AM236" s="1644"/>
      <c r="AN236" s="1644"/>
      <c r="AO236" s="1644"/>
      <c r="AP236" s="1644"/>
      <c r="AQ236" s="1644"/>
      <c r="AR236" s="1644"/>
      <c r="AS236" s="1644"/>
      <c r="AT236" s="1644"/>
      <c r="AU236" s="1644"/>
      <c r="AV236" s="1644"/>
      <c r="AW236" s="1644"/>
      <c r="AX236" s="1644"/>
      <c r="AY236" s="1644"/>
    </row>
    <row r="237" spans="1:51" s="1639" customFormat="1" x14ac:dyDescent="0.2">
      <c r="A237" s="1638"/>
      <c r="B237" s="1638"/>
      <c r="C237" s="1638"/>
      <c r="D237" s="1638"/>
      <c r="E237" s="1638"/>
      <c r="F237" s="1638"/>
      <c r="J237" s="1638"/>
      <c r="K237" s="1638"/>
      <c r="L237" s="1638"/>
      <c r="M237" s="1638"/>
      <c r="N237" s="1638"/>
      <c r="O237" s="1638"/>
      <c r="P237" s="1638"/>
      <c r="Q237" s="1638"/>
      <c r="R237" s="1638"/>
      <c r="S237" s="1638"/>
      <c r="T237" s="1638"/>
      <c r="U237" s="1638"/>
      <c r="V237" s="1638"/>
      <c r="W237" s="1638"/>
      <c r="X237" s="1638"/>
      <c r="Y237" s="1645"/>
      <c r="Z237" s="1642"/>
      <c r="AA237" s="1642"/>
      <c r="AB237" s="1642"/>
      <c r="AC237" s="1642"/>
      <c r="AD237" s="1642"/>
      <c r="AE237" s="1642"/>
      <c r="AF237" s="1642"/>
      <c r="AG237" s="1644"/>
      <c r="AH237" s="1644"/>
      <c r="AI237" s="1644"/>
      <c r="AJ237" s="1644"/>
      <c r="AK237" s="1644"/>
      <c r="AL237" s="1644"/>
      <c r="AM237" s="1644"/>
      <c r="AN237" s="1644"/>
      <c r="AO237" s="1644"/>
      <c r="AP237" s="1644"/>
      <c r="AQ237" s="1644"/>
      <c r="AR237" s="1644"/>
      <c r="AS237" s="1644"/>
      <c r="AT237" s="1644"/>
      <c r="AU237" s="1644"/>
      <c r="AV237" s="1644"/>
      <c r="AW237" s="1644"/>
      <c r="AX237" s="1644"/>
      <c r="AY237" s="1644"/>
    </row>
    <row r="238" spans="1:51" s="1639" customFormat="1" x14ac:dyDescent="0.2">
      <c r="A238" s="1638"/>
      <c r="B238" s="1638"/>
      <c r="C238" s="1638"/>
      <c r="D238" s="1638"/>
      <c r="E238" s="1638"/>
      <c r="F238" s="1638"/>
      <c r="J238" s="1638"/>
      <c r="K238" s="1638"/>
      <c r="L238" s="1638"/>
      <c r="M238" s="1638"/>
      <c r="N238" s="1638"/>
      <c r="O238" s="1638"/>
      <c r="P238" s="1638"/>
      <c r="Q238" s="1638"/>
      <c r="R238" s="1638"/>
      <c r="S238" s="1638"/>
      <c r="T238" s="1638"/>
      <c r="U238" s="1638"/>
      <c r="V238" s="1638"/>
      <c r="W238" s="1638"/>
      <c r="X238" s="1638"/>
      <c r="Y238" s="1645"/>
      <c r="Z238" s="1642"/>
      <c r="AA238" s="1642"/>
      <c r="AB238" s="1642"/>
      <c r="AC238" s="1642"/>
      <c r="AD238" s="1642"/>
      <c r="AE238" s="1642"/>
      <c r="AF238" s="1642"/>
      <c r="AG238" s="1644"/>
      <c r="AH238" s="1644"/>
      <c r="AI238" s="1644"/>
      <c r="AJ238" s="1644"/>
      <c r="AK238" s="1644"/>
      <c r="AL238" s="1644"/>
      <c r="AM238" s="1644"/>
      <c r="AN238" s="1644"/>
      <c r="AO238" s="1644"/>
      <c r="AP238" s="1644"/>
      <c r="AQ238" s="1644"/>
      <c r="AR238" s="1644"/>
      <c r="AS238" s="1644"/>
      <c r="AT238" s="1644"/>
      <c r="AU238" s="1644"/>
      <c r="AV238" s="1644"/>
      <c r="AW238" s="1644"/>
      <c r="AX238" s="1644"/>
      <c r="AY238" s="1644"/>
    </row>
    <row r="239" spans="1:51" s="1639" customFormat="1" x14ac:dyDescent="0.2">
      <c r="A239" s="1638"/>
      <c r="B239" s="1638"/>
      <c r="C239" s="1638"/>
      <c r="D239" s="1638"/>
      <c r="E239" s="1638"/>
      <c r="F239" s="1638"/>
      <c r="J239" s="1638"/>
      <c r="K239" s="1638"/>
      <c r="L239" s="1638"/>
      <c r="M239" s="1638"/>
      <c r="N239" s="1638"/>
      <c r="O239" s="1638"/>
      <c r="P239" s="1638"/>
      <c r="Q239" s="1638"/>
      <c r="R239" s="1638"/>
      <c r="S239" s="1638"/>
      <c r="T239" s="1638"/>
      <c r="U239" s="1638"/>
      <c r="V239" s="1638"/>
      <c r="W239" s="1638"/>
      <c r="X239" s="1638"/>
      <c r="Y239" s="1645"/>
      <c r="Z239" s="1642"/>
      <c r="AA239" s="1642"/>
      <c r="AB239" s="1642"/>
      <c r="AC239" s="1642"/>
      <c r="AD239" s="1642"/>
      <c r="AE239" s="1642"/>
      <c r="AF239" s="1642"/>
      <c r="AG239" s="1644"/>
      <c r="AH239" s="1644"/>
      <c r="AI239" s="1644"/>
      <c r="AJ239" s="1644"/>
      <c r="AK239" s="1644"/>
      <c r="AL239" s="1644"/>
      <c r="AM239" s="1644"/>
      <c r="AN239" s="1644"/>
      <c r="AO239" s="1644"/>
      <c r="AP239" s="1644"/>
      <c r="AQ239" s="1644"/>
      <c r="AR239" s="1644"/>
      <c r="AS239" s="1644"/>
      <c r="AT239" s="1644"/>
      <c r="AU239" s="1644"/>
      <c r="AV239" s="1644"/>
      <c r="AW239" s="1644"/>
      <c r="AX239" s="1644"/>
      <c r="AY239" s="1644"/>
    </row>
    <row r="240" spans="1:51" s="1639" customFormat="1" x14ac:dyDescent="0.2">
      <c r="A240" s="1638"/>
      <c r="B240" s="1638"/>
      <c r="C240" s="1638"/>
      <c r="D240" s="1638"/>
      <c r="E240" s="1638"/>
      <c r="F240" s="1638"/>
      <c r="J240" s="1638"/>
      <c r="K240" s="1638"/>
      <c r="L240" s="1638"/>
      <c r="M240" s="1638"/>
      <c r="N240" s="1638"/>
      <c r="O240" s="1638"/>
      <c r="P240" s="1638"/>
      <c r="Q240" s="1638"/>
      <c r="R240" s="1638"/>
      <c r="S240" s="1638"/>
      <c r="T240" s="1638"/>
      <c r="U240" s="1638"/>
      <c r="V240" s="1638"/>
      <c r="W240" s="1638"/>
      <c r="X240" s="1638"/>
      <c r="Y240" s="1645"/>
      <c r="Z240" s="1642"/>
      <c r="AA240" s="1642"/>
      <c r="AB240" s="1642"/>
      <c r="AC240" s="1642"/>
      <c r="AD240" s="1642"/>
      <c r="AE240" s="1642"/>
      <c r="AF240" s="1642"/>
      <c r="AG240" s="1644"/>
      <c r="AH240" s="1644"/>
      <c r="AI240" s="1644"/>
      <c r="AJ240" s="1644"/>
      <c r="AK240" s="1644"/>
      <c r="AL240" s="1644"/>
      <c r="AM240" s="1644"/>
      <c r="AN240" s="1644"/>
      <c r="AO240" s="1644"/>
      <c r="AP240" s="1644"/>
      <c r="AQ240" s="1644"/>
      <c r="AR240" s="1644"/>
      <c r="AS240" s="1644"/>
      <c r="AT240" s="1644"/>
      <c r="AU240" s="1644"/>
      <c r="AV240" s="1644"/>
      <c r="AW240" s="1644"/>
      <c r="AX240" s="1644"/>
      <c r="AY240" s="1644"/>
    </row>
    <row r="241" spans="1:51" s="1639" customFormat="1" x14ac:dyDescent="0.2">
      <c r="A241" s="1638"/>
      <c r="B241" s="1638"/>
      <c r="C241" s="1638"/>
      <c r="D241" s="1638"/>
      <c r="E241" s="1638"/>
      <c r="F241" s="1638"/>
      <c r="J241" s="1638"/>
      <c r="K241" s="1638"/>
      <c r="L241" s="1638"/>
      <c r="M241" s="1638"/>
      <c r="N241" s="1638"/>
      <c r="O241" s="1638"/>
      <c r="P241" s="1638"/>
      <c r="Q241" s="1638"/>
      <c r="R241" s="1638"/>
      <c r="S241" s="1638"/>
      <c r="T241" s="1638"/>
      <c r="U241" s="1638"/>
      <c r="V241" s="1638"/>
      <c r="W241" s="1638"/>
      <c r="X241" s="1638"/>
      <c r="Y241" s="1645"/>
      <c r="Z241" s="1642"/>
      <c r="AA241" s="1642"/>
      <c r="AB241" s="1642"/>
      <c r="AC241" s="1642"/>
      <c r="AD241" s="1642"/>
      <c r="AE241" s="1642"/>
      <c r="AF241" s="1642"/>
      <c r="AG241" s="1644"/>
      <c r="AH241" s="1644"/>
      <c r="AI241" s="1644"/>
      <c r="AJ241" s="1644"/>
      <c r="AK241" s="1644"/>
      <c r="AL241" s="1644"/>
      <c r="AM241" s="1644"/>
      <c r="AN241" s="1644"/>
      <c r="AO241" s="1644"/>
      <c r="AP241" s="1644"/>
      <c r="AQ241" s="1644"/>
      <c r="AR241" s="1644"/>
      <c r="AS241" s="1644"/>
      <c r="AT241" s="1644"/>
      <c r="AU241" s="1644"/>
      <c r="AV241" s="1644"/>
      <c r="AW241" s="1644"/>
      <c r="AX241" s="1644"/>
      <c r="AY241" s="1644"/>
    </row>
    <row r="242" spans="1:51" s="1639" customFormat="1" x14ac:dyDescent="0.2">
      <c r="A242" s="1638"/>
      <c r="B242" s="1638"/>
      <c r="C242" s="1638"/>
      <c r="D242" s="1638"/>
      <c r="E242" s="1638"/>
      <c r="F242" s="1638"/>
      <c r="J242" s="1638"/>
      <c r="K242" s="1638"/>
      <c r="L242" s="1638"/>
      <c r="M242" s="1638"/>
      <c r="N242" s="1638"/>
      <c r="O242" s="1638"/>
      <c r="P242" s="1638"/>
      <c r="Q242" s="1638"/>
      <c r="R242" s="1638"/>
      <c r="S242" s="1638"/>
      <c r="T242" s="1638"/>
      <c r="U242" s="1638"/>
      <c r="V242" s="1638"/>
      <c r="W242" s="1638"/>
      <c r="X242" s="1638"/>
      <c r="Y242" s="1645"/>
      <c r="Z242" s="1642"/>
      <c r="AA242" s="1642"/>
      <c r="AB242" s="1642"/>
      <c r="AC242" s="1642"/>
      <c r="AD242" s="1642"/>
      <c r="AE242" s="1642"/>
      <c r="AF242" s="1642"/>
      <c r="AG242" s="1644"/>
      <c r="AH242" s="1644"/>
      <c r="AI242" s="1644"/>
      <c r="AJ242" s="1644"/>
      <c r="AK242" s="1644"/>
      <c r="AL242" s="1644"/>
      <c r="AM242" s="1644"/>
      <c r="AN242" s="1644"/>
      <c r="AO242" s="1644"/>
      <c r="AP242" s="1644"/>
      <c r="AQ242" s="1644"/>
      <c r="AR242" s="1644"/>
      <c r="AS242" s="1644"/>
      <c r="AT242" s="1644"/>
      <c r="AU242" s="1644"/>
      <c r="AV242" s="1644"/>
      <c r="AW242" s="1644"/>
      <c r="AX242" s="1644"/>
      <c r="AY242" s="1644"/>
    </row>
    <row r="243" spans="1:51" s="1639" customFormat="1" x14ac:dyDescent="0.2">
      <c r="A243" s="1638"/>
      <c r="B243" s="1638"/>
      <c r="C243" s="1638"/>
      <c r="D243" s="1638"/>
      <c r="E243" s="1638"/>
      <c r="F243" s="1638"/>
      <c r="J243" s="1638"/>
      <c r="K243" s="1638"/>
      <c r="L243" s="1638"/>
      <c r="M243" s="1638"/>
      <c r="N243" s="1638"/>
      <c r="O243" s="1638"/>
      <c r="P243" s="1638"/>
      <c r="Q243" s="1638"/>
      <c r="R243" s="1638"/>
      <c r="S243" s="1638"/>
      <c r="T243" s="1638"/>
      <c r="U243" s="1638"/>
      <c r="V243" s="1638"/>
      <c r="W243" s="1638"/>
      <c r="X243" s="1638"/>
      <c r="Y243" s="1645"/>
      <c r="Z243" s="1642"/>
      <c r="AA243" s="1642"/>
      <c r="AB243" s="1642"/>
      <c r="AC243" s="1642"/>
      <c r="AD243" s="1642"/>
      <c r="AE243" s="1642"/>
      <c r="AF243" s="1642"/>
      <c r="AG243" s="1644"/>
      <c r="AH243" s="1644"/>
      <c r="AI243" s="1644"/>
      <c r="AJ243" s="1644"/>
      <c r="AK243" s="1644"/>
      <c r="AL243" s="1644"/>
      <c r="AM243" s="1644"/>
      <c r="AN243" s="1644"/>
      <c r="AO243" s="1644"/>
      <c r="AP243" s="1644"/>
      <c r="AQ243" s="1644"/>
      <c r="AR243" s="1644"/>
      <c r="AS243" s="1644"/>
      <c r="AT243" s="1644"/>
      <c r="AU243" s="1644"/>
      <c r="AV243" s="1644"/>
      <c r="AW243" s="1644"/>
      <c r="AX243" s="1644"/>
      <c r="AY243" s="1644"/>
    </row>
    <row r="244" spans="1:51" s="1639" customFormat="1" x14ac:dyDescent="0.2">
      <c r="A244" s="1638"/>
      <c r="B244" s="1638"/>
      <c r="C244" s="1638"/>
      <c r="D244" s="1638"/>
      <c r="E244" s="1638"/>
      <c r="F244" s="1638"/>
      <c r="J244" s="1638"/>
      <c r="K244" s="1638"/>
      <c r="L244" s="1638"/>
      <c r="M244" s="1638"/>
      <c r="N244" s="1638"/>
      <c r="O244" s="1638"/>
      <c r="P244" s="1638"/>
      <c r="Q244" s="1638"/>
      <c r="R244" s="1638"/>
      <c r="S244" s="1638"/>
      <c r="T244" s="1638"/>
      <c r="U244" s="1638"/>
      <c r="V244" s="1638"/>
      <c r="W244" s="1638"/>
      <c r="X244" s="1638"/>
      <c r="Y244" s="1645"/>
      <c r="Z244" s="1642"/>
      <c r="AA244" s="1642"/>
      <c r="AB244" s="1642"/>
      <c r="AC244" s="1642"/>
      <c r="AD244" s="1642"/>
      <c r="AE244" s="1642"/>
      <c r="AF244" s="1642"/>
      <c r="AG244" s="1644"/>
      <c r="AH244" s="1644"/>
      <c r="AI244" s="1644"/>
      <c r="AJ244" s="1644"/>
      <c r="AK244" s="1644"/>
      <c r="AL244" s="1644"/>
      <c r="AM244" s="1644"/>
      <c r="AN244" s="1644"/>
      <c r="AO244" s="1644"/>
      <c r="AP244" s="1644"/>
      <c r="AQ244" s="1644"/>
      <c r="AR244" s="1644"/>
      <c r="AS244" s="1644"/>
      <c r="AT244" s="1644"/>
      <c r="AU244" s="1644"/>
      <c r="AV244" s="1644"/>
      <c r="AW244" s="1644"/>
      <c r="AX244" s="1644"/>
      <c r="AY244" s="1644"/>
    </row>
    <row r="245" spans="1:51" s="1639" customFormat="1" x14ac:dyDescent="0.2">
      <c r="A245" s="1638"/>
      <c r="B245" s="1638"/>
      <c r="C245" s="1638"/>
      <c r="D245" s="1638"/>
      <c r="E245" s="1638"/>
      <c r="F245" s="1638"/>
      <c r="J245" s="1638"/>
      <c r="K245" s="1638"/>
      <c r="L245" s="1638"/>
      <c r="M245" s="1638"/>
      <c r="N245" s="1638"/>
      <c r="O245" s="1638"/>
      <c r="P245" s="1638"/>
      <c r="Q245" s="1638"/>
      <c r="R245" s="1638"/>
      <c r="S245" s="1638"/>
      <c r="T245" s="1638"/>
      <c r="U245" s="1638"/>
      <c r="V245" s="1638"/>
      <c r="W245" s="1638"/>
      <c r="X245" s="1638"/>
      <c r="Y245" s="1645"/>
      <c r="Z245" s="1642"/>
      <c r="AA245" s="1642"/>
      <c r="AB245" s="1642"/>
      <c r="AC245" s="1642"/>
      <c r="AD245" s="1642"/>
      <c r="AE245" s="1642"/>
      <c r="AF245" s="1642"/>
      <c r="AG245" s="1644"/>
      <c r="AH245" s="1644"/>
      <c r="AI245" s="1644"/>
      <c r="AJ245" s="1644"/>
      <c r="AK245" s="1644"/>
      <c r="AL245" s="1644"/>
      <c r="AM245" s="1644"/>
      <c r="AN245" s="1644"/>
      <c r="AO245" s="1644"/>
      <c r="AP245" s="1644"/>
      <c r="AQ245" s="1644"/>
      <c r="AR245" s="1644"/>
      <c r="AS245" s="1644"/>
      <c r="AT245" s="1644"/>
      <c r="AU245" s="1644"/>
      <c r="AV245" s="1644"/>
      <c r="AW245" s="1644"/>
      <c r="AX245" s="1644"/>
      <c r="AY245" s="1644"/>
    </row>
    <row r="246" spans="1:51" s="1639" customFormat="1" x14ac:dyDescent="0.2">
      <c r="A246" s="1638"/>
      <c r="B246" s="1638"/>
      <c r="C246" s="1638"/>
      <c r="D246" s="1638"/>
      <c r="E246" s="1638"/>
      <c r="F246" s="1638"/>
      <c r="J246" s="1638"/>
      <c r="K246" s="1638"/>
      <c r="L246" s="1638"/>
      <c r="M246" s="1638"/>
      <c r="N246" s="1638"/>
      <c r="O246" s="1638"/>
      <c r="P246" s="1638"/>
      <c r="Q246" s="1638"/>
      <c r="R246" s="1638"/>
      <c r="S246" s="1638"/>
      <c r="T246" s="1638"/>
      <c r="U246" s="1638"/>
      <c r="V246" s="1638"/>
      <c r="W246" s="1638"/>
      <c r="X246" s="1638"/>
      <c r="Y246" s="1645"/>
      <c r="Z246" s="1642"/>
      <c r="AA246" s="1642"/>
      <c r="AB246" s="1642"/>
      <c r="AC246" s="1642"/>
      <c r="AD246" s="1642"/>
      <c r="AE246" s="1642"/>
      <c r="AF246" s="1642"/>
      <c r="AG246" s="1644"/>
      <c r="AH246" s="1644"/>
      <c r="AI246" s="1644"/>
      <c r="AJ246" s="1644"/>
      <c r="AK246" s="1644"/>
      <c r="AL246" s="1644"/>
      <c r="AM246" s="1644"/>
      <c r="AN246" s="1644"/>
      <c r="AO246" s="1644"/>
      <c r="AP246" s="1644"/>
      <c r="AQ246" s="1644"/>
      <c r="AR246" s="1644"/>
      <c r="AS246" s="1644"/>
      <c r="AT246" s="1644"/>
      <c r="AU246" s="1644"/>
      <c r="AV246" s="1644"/>
      <c r="AW246" s="1644"/>
      <c r="AX246" s="1644"/>
      <c r="AY246" s="1644"/>
    </row>
    <row r="247" spans="1:51" s="1639" customFormat="1" x14ac:dyDescent="0.2">
      <c r="A247" s="1638"/>
      <c r="B247" s="1638"/>
      <c r="C247" s="1638"/>
      <c r="D247" s="1638"/>
      <c r="E247" s="1638"/>
      <c r="F247" s="1638"/>
      <c r="J247" s="1638"/>
      <c r="K247" s="1638"/>
      <c r="L247" s="1638"/>
      <c r="M247" s="1638"/>
      <c r="N247" s="1638"/>
      <c r="O247" s="1638"/>
      <c r="P247" s="1638"/>
      <c r="Q247" s="1638"/>
      <c r="R247" s="1638"/>
      <c r="S247" s="1638"/>
      <c r="T247" s="1638"/>
      <c r="U247" s="1638"/>
      <c r="V247" s="1638"/>
      <c r="W247" s="1638"/>
      <c r="X247" s="1638"/>
      <c r="Y247" s="1645"/>
      <c r="Z247" s="1642"/>
      <c r="AA247" s="1642"/>
      <c r="AB247" s="1642"/>
      <c r="AC247" s="1642"/>
      <c r="AD247" s="1642"/>
      <c r="AE247" s="1642"/>
      <c r="AF247" s="1642"/>
      <c r="AG247" s="1644"/>
      <c r="AH247" s="1644"/>
      <c r="AI247" s="1644"/>
      <c r="AJ247" s="1644"/>
      <c r="AK247" s="1644"/>
      <c r="AL247" s="1644"/>
      <c r="AM247" s="1644"/>
      <c r="AN247" s="1644"/>
      <c r="AO247" s="1644"/>
      <c r="AP247" s="1644"/>
      <c r="AQ247" s="1644"/>
      <c r="AR247" s="1644"/>
      <c r="AS247" s="1644"/>
      <c r="AT247" s="1644"/>
      <c r="AU247" s="1644"/>
      <c r="AV247" s="1644"/>
      <c r="AW247" s="1644"/>
      <c r="AX247" s="1644"/>
      <c r="AY247" s="1644"/>
    </row>
    <row r="248" spans="1:51" s="1639" customFormat="1" x14ac:dyDescent="0.2">
      <c r="A248" s="1638"/>
      <c r="B248" s="1638"/>
      <c r="C248" s="1638"/>
      <c r="D248" s="1638"/>
      <c r="E248" s="1638"/>
      <c r="F248" s="1638"/>
      <c r="J248" s="1638"/>
      <c r="K248" s="1638"/>
      <c r="L248" s="1638"/>
      <c r="M248" s="1638"/>
      <c r="N248" s="1638"/>
      <c r="O248" s="1638"/>
      <c r="P248" s="1638"/>
      <c r="Q248" s="1638"/>
      <c r="R248" s="1638"/>
      <c r="S248" s="1638"/>
      <c r="T248" s="1638"/>
      <c r="U248" s="1638"/>
      <c r="V248" s="1638"/>
      <c r="W248" s="1638"/>
      <c r="X248" s="1638"/>
      <c r="Y248" s="1645"/>
      <c r="Z248" s="1642"/>
      <c r="AA248" s="1642"/>
      <c r="AB248" s="1642"/>
      <c r="AC248" s="1642"/>
      <c r="AD248" s="1642"/>
      <c r="AE248" s="1642"/>
      <c r="AF248" s="1642"/>
      <c r="AG248" s="1644"/>
      <c r="AH248" s="1644"/>
      <c r="AI248" s="1644"/>
      <c r="AJ248" s="1644"/>
      <c r="AK248" s="1644"/>
      <c r="AL248" s="1644"/>
      <c r="AM248" s="1644"/>
      <c r="AN248" s="1644"/>
      <c r="AO248" s="1644"/>
      <c r="AP248" s="1644"/>
      <c r="AQ248" s="1644"/>
      <c r="AR248" s="1644"/>
      <c r="AS248" s="1644"/>
      <c r="AT248" s="1644"/>
      <c r="AU248" s="1644"/>
      <c r="AV248" s="1644"/>
      <c r="AW248" s="1644"/>
      <c r="AX248" s="1644"/>
      <c r="AY248" s="1644"/>
    </row>
    <row r="249" spans="1:51" s="1639" customFormat="1" x14ac:dyDescent="0.2">
      <c r="A249" s="1638"/>
      <c r="B249" s="1638"/>
      <c r="C249" s="1638"/>
      <c r="D249" s="1638"/>
      <c r="E249" s="1638"/>
      <c r="F249" s="1638"/>
      <c r="J249" s="1638"/>
      <c r="K249" s="1638"/>
      <c r="L249" s="1638"/>
      <c r="M249" s="1638"/>
      <c r="N249" s="1638"/>
      <c r="O249" s="1638"/>
      <c r="P249" s="1638"/>
      <c r="Q249" s="1638"/>
      <c r="R249" s="1638"/>
      <c r="S249" s="1638"/>
      <c r="T249" s="1638"/>
      <c r="U249" s="1638"/>
      <c r="V249" s="1638"/>
      <c r="W249" s="1638"/>
      <c r="X249" s="1638"/>
      <c r="Y249" s="1645"/>
      <c r="Z249" s="1642"/>
      <c r="AA249" s="1642"/>
      <c r="AB249" s="1642"/>
      <c r="AC249" s="1642"/>
      <c r="AD249" s="1642"/>
      <c r="AE249" s="1642"/>
      <c r="AF249" s="1642"/>
      <c r="AG249" s="1644"/>
      <c r="AH249" s="1644"/>
      <c r="AI249" s="1644"/>
      <c r="AJ249" s="1644"/>
      <c r="AK249" s="1644"/>
      <c r="AL249" s="1644"/>
      <c r="AM249" s="1644"/>
      <c r="AN249" s="1644"/>
      <c r="AO249" s="1644"/>
      <c r="AP249" s="1644"/>
      <c r="AQ249" s="1644"/>
      <c r="AR249" s="1644"/>
      <c r="AS249" s="1644"/>
      <c r="AT249" s="1644"/>
      <c r="AU249" s="1644"/>
      <c r="AV249" s="1644"/>
      <c r="AW249" s="1644"/>
      <c r="AX249" s="1644"/>
      <c r="AY249" s="1644"/>
    </row>
    <row r="250" spans="1:51" s="1639" customFormat="1" x14ac:dyDescent="0.2">
      <c r="A250" s="1638"/>
      <c r="B250" s="1638"/>
      <c r="C250" s="1638"/>
      <c r="D250" s="1638"/>
      <c r="E250" s="1638"/>
      <c r="F250" s="1638"/>
      <c r="J250" s="1638"/>
      <c r="K250" s="1638"/>
      <c r="L250" s="1638"/>
      <c r="M250" s="1638"/>
      <c r="N250" s="1638"/>
      <c r="O250" s="1638"/>
      <c r="P250" s="1638"/>
      <c r="Q250" s="1638"/>
      <c r="R250" s="1638"/>
      <c r="S250" s="1638"/>
      <c r="T250" s="1638"/>
      <c r="U250" s="1638"/>
      <c r="V250" s="1638"/>
      <c r="W250" s="1638"/>
      <c r="X250" s="1638"/>
      <c r="Y250" s="1645"/>
      <c r="Z250" s="1642"/>
      <c r="AA250" s="1642"/>
      <c r="AB250" s="1642"/>
      <c r="AC250" s="1642"/>
      <c r="AD250" s="1642"/>
      <c r="AE250" s="1642"/>
      <c r="AF250" s="1642"/>
      <c r="AG250" s="1644"/>
      <c r="AH250" s="1644"/>
      <c r="AI250" s="1644"/>
      <c r="AJ250" s="1644"/>
      <c r="AK250" s="1644"/>
      <c r="AL250" s="1644"/>
      <c r="AM250" s="1644"/>
      <c r="AN250" s="1644"/>
      <c r="AO250" s="1644"/>
      <c r="AP250" s="1644"/>
      <c r="AQ250" s="1644"/>
      <c r="AR250" s="1644"/>
      <c r="AS250" s="1644"/>
      <c r="AT250" s="1644"/>
      <c r="AU250" s="1644"/>
      <c r="AV250" s="1644"/>
      <c r="AW250" s="1644"/>
      <c r="AX250" s="1644"/>
      <c r="AY250" s="1644"/>
    </row>
    <row r="251" spans="1:51" s="1639" customFormat="1" x14ac:dyDescent="0.2">
      <c r="A251" s="1638"/>
      <c r="B251" s="1638"/>
      <c r="C251" s="1638"/>
      <c r="D251" s="1638"/>
      <c r="E251" s="1638"/>
      <c r="F251" s="1638"/>
      <c r="J251" s="1638"/>
      <c r="K251" s="1638"/>
      <c r="L251" s="1638"/>
      <c r="M251" s="1638"/>
      <c r="N251" s="1638"/>
      <c r="O251" s="1638"/>
      <c r="P251" s="1638"/>
      <c r="Q251" s="1638"/>
      <c r="R251" s="1638"/>
      <c r="S251" s="1638"/>
      <c r="T251" s="1638"/>
      <c r="U251" s="1638"/>
      <c r="V251" s="1638"/>
      <c r="W251" s="1638"/>
      <c r="X251" s="1638"/>
      <c r="Y251" s="1645"/>
      <c r="Z251" s="1642"/>
      <c r="AA251" s="1642"/>
      <c r="AB251" s="1642"/>
      <c r="AC251" s="1642"/>
      <c r="AD251" s="1642"/>
      <c r="AE251" s="1642"/>
      <c r="AF251" s="1642"/>
      <c r="AG251" s="1644"/>
      <c r="AH251" s="1644"/>
      <c r="AI251" s="1644"/>
      <c r="AJ251" s="1644"/>
      <c r="AK251" s="1644"/>
      <c r="AL251" s="1644"/>
      <c r="AM251" s="1644"/>
      <c r="AN251" s="1644"/>
      <c r="AO251" s="1644"/>
      <c r="AP251" s="1644"/>
      <c r="AQ251" s="1644"/>
      <c r="AR251" s="1644"/>
      <c r="AS251" s="1644"/>
      <c r="AT251" s="1644"/>
      <c r="AU251" s="1644"/>
      <c r="AV251" s="1644"/>
      <c r="AW251" s="1644"/>
      <c r="AX251" s="1644"/>
      <c r="AY251" s="1644"/>
    </row>
    <row r="252" spans="1:51" s="1639" customFormat="1" x14ac:dyDescent="0.2">
      <c r="A252" s="1638"/>
      <c r="B252" s="1638"/>
      <c r="C252" s="1638"/>
      <c r="D252" s="1638"/>
      <c r="E252" s="1638"/>
      <c r="F252" s="1638"/>
      <c r="J252" s="1638"/>
      <c r="K252" s="1638"/>
      <c r="L252" s="1638"/>
      <c r="M252" s="1638"/>
      <c r="N252" s="1638"/>
      <c r="O252" s="1638"/>
      <c r="P252" s="1638"/>
      <c r="Q252" s="1638"/>
      <c r="R252" s="1638"/>
      <c r="S252" s="1638"/>
      <c r="T252" s="1638"/>
      <c r="U252" s="1638"/>
      <c r="V252" s="1638"/>
      <c r="W252" s="1638"/>
      <c r="X252" s="1638"/>
      <c r="Y252" s="1645"/>
      <c r="Z252" s="1642"/>
      <c r="AA252" s="1642"/>
      <c r="AB252" s="1642"/>
      <c r="AC252" s="1642"/>
      <c r="AD252" s="1642"/>
      <c r="AE252" s="1642"/>
      <c r="AF252" s="1642"/>
      <c r="AG252" s="1644"/>
      <c r="AH252" s="1644"/>
      <c r="AI252" s="1644"/>
      <c r="AJ252" s="1644"/>
      <c r="AK252" s="1644"/>
      <c r="AL252" s="1644"/>
      <c r="AM252" s="1644"/>
      <c r="AN252" s="1644"/>
      <c r="AO252" s="1644"/>
      <c r="AP252" s="1644"/>
      <c r="AQ252" s="1644"/>
      <c r="AR252" s="1644"/>
      <c r="AS252" s="1644"/>
      <c r="AT252" s="1644"/>
      <c r="AU252" s="1644"/>
      <c r="AV252" s="1644"/>
      <c r="AW252" s="1644"/>
      <c r="AX252" s="1644"/>
      <c r="AY252" s="1644"/>
    </row>
    <row r="253" spans="1:51" s="1639" customFormat="1" x14ac:dyDescent="0.2">
      <c r="A253" s="1638"/>
      <c r="B253" s="1638"/>
      <c r="C253" s="1638"/>
      <c r="D253" s="1638"/>
      <c r="E253" s="1638"/>
      <c r="F253" s="1638"/>
      <c r="J253" s="1638"/>
      <c r="K253" s="1638"/>
      <c r="L253" s="1638"/>
      <c r="M253" s="1638"/>
      <c r="N253" s="1638"/>
      <c r="O253" s="1638"/>
      <c r="P253" s="1638"/>
      <c r="Q253" s="1638"/>
      <c r="R253" s="1638"/>
      <c r="S253" s="1638"/>
      <c r="T253" s="1638"/>
      <c r="U253" s="1638"/>
      <c r="V253" s="1638"/>
      <c r="W253" s="1638"/>
      <c r="X253" s="1638"/>
      <c r="Y253" s="1645"/>
      <c r="Z253" s="1642"/>
      <c r="AA253" s="1642"/>
      <c r="AB253" s="1642"/>
      <c r="AC253" s="1642"/>
      <c r="AD253" s="1642"/>
      <c r="AE253" s="1642"/>
      <c r="AF253" s="1642"/>
      <c r="AG253" s="1644"/>
      <c r="AH253" s="1644"/>
      <c r="AI253" s="1644"/>
      <c r="AJ253" s="1644"/>
      <c r="AK253" s="1644"/>
      <c r="AL253" s="1644"/>
      <c r="AM253" s="1644"/>
      <c r="AN253" s="1644"/>
      <c r="AO253" s="1644"/>
      <c r="AP253" s="1644"/>
      <c r="AQ253" s="1644"/>
      <c r="AR253" s="1644"/>
      <c r="AS253" s="1644"/>
      <c r="AT253" s="1644"/>
      <c r="AU253" s="1644"/>
      <c r="AV253" s="1644"/>
      <c r="AW253" s="1644"/>
      <c r="AX253" s="1644"/>
      <c r="AY253" s="1644"/>
    </row>
    <row r="254" spans="1:51" s="1639" customFormat="1" x14ac:dyDescent="0.2">
      <c r="A254" s="1638"/>
      <c r="B254" s="1638"/>
      <c r="C254" s="1638"/>
      <c r="D254" s="1638"/>
      <c r="E254" s="1638"/>
      <c r="F254" s="1638"/>
      <c r="J254" s="1638"/>
      <c r="K254" s="1638"/>
      <c r="L254" s="1638"/>
      <c r="M254" s="1638"/>
      <c r="N254" s="1638"/>
      <c r="O254" s="1638"/>
      <c r="P254" s="1638"/>
      <c r="Q254" s="1638"/>
      <c r="R254" s="1638"/>
      <c r="S254" s="1638"/>
      <c r="T254" s="1638"/>
      <c r="U254" s="1638"/>
      <c r="V254" s="1638"/>
      <c r="W254" s="1638"/>
      <c r="X254" s="1638"/>
      <c r="Y254" s="1645"/>
      <c r="Z254" s="1642"/>
      <c r="AA254" s="1642"/>
      <c r="AB254" s="1642"/>
      <c r="AC254" s="1642"/>
      <c r="AD254" s="1642"/>
      <c r="AE254" s="1642"/>
      <c r="AF254" s="1642"/>
      <c r="AG254" s="1644"/>
      <c r="AH254" s="1644"/>
      <c r="AI254" s="1644"/>
      <c r="AJ254" s="1644"/>
      <c r="AK254" s="1644"/>
      <c r="AL254" s="1644"/>
      <c r="AM254" s="1644"/>
      <c r="AN254" s="1644"/>
      <c r="AO254" s="1644"/>
      <c r="AP254" s="1644"/>
      <c r="AQ254" s="1644"/>
      <c r="AR254" s="1644"/>
      <c r="AS254" s="1644"/>
      <c r="AT254" s="1644"/>
      <c r="AU254" s="1644"/>
      <c r="AV254" s="1644"/>
      <c r="AW254" s="1644"/>
      <c r="AX254" s="1644"/>
      <c r="AY254" s="1644"/>
    </row>
    <row r="255" spans="1:51" s="1639" customFormat="1" x14ac:dyDescent="0.2">
      <c r="A255" s="1638"/>
      <c r="B255" s="1638"/>
      <c r="C255" s="1638"/>
      <c r="D255" s="1638"/>
      <c r="E255" s="1638"/>
      <c r="F255" s="1638"/>
      <c r="J255" s="1638"/>
      <c r="K255" s="1638"/>
      <c r="L255" s="1638"/>
      <c r="M255" s="1638"/>
      <c r="N255" s="1638"/>
      <c r="O255" s="1638"/>
      <c r="P255" s="1638"/>
      <c r="Q255" s="1638"/>
      <c r="R255" s="1638"/>
      <c r="S255" s="1638"/>
      <c r="T255" s="1638"/>
      <c r="U255" s="1638"/>
      <c r="V255" s="1638"/>
      <c r="W255" s="1638"/>
      <c r="X255" s="1638"/>
      <c r="Y255" s="1645"/>
      <c r="Z255" s="1642"/>
      <c r="AA255" s="1642"/>
      <c r="AB255" s="1642"/>
      <c r="AC255" s="1642"/>
      <c r="AD255" s="1642"/>
      <c r="AE255" s="1642"/>
      <c r="AF255" s="1642"/>
      <c r="AG255" s="1644"/>
      <c r="AH255" s="1644"/>
      <c r="AI255" s="1644"/>
      <c r="AJ255" s="1644"/>
      <c r="AK255" s="1644"/>
      <c r="AL255" s="1644"/>
      <c r="AM255" s="1644"/>
      <c r="AN255" s="1644"/>
      <c r="AO255" s="1644"/>
      <c r="AP255" s="1644"/>
      <c r="AQ255" s="1644"/>
      <c r="AR255" s="1644"/>
      <c r="AS255" s="1644"/>
      <c r="AT255" s="1644"/>
      <c r="AU255" s="1644"/>
      <c r="AV255" s="1644"/>
      <c r="AW255" s="1644"/>
      <c r="AX255" s="1644"/>
      <c r="AY255" s="1644"/>
    </row>
    <row r="256" spans="1:51" s="1639" customFormat="1" x14ac:dyDescent="0.2">
      <c r="A256" s="1638"/>
      <c r="B256" s="1638"/>
      <c r="C256" s="1638"/>
      <c r="D256" s="1638"/>
      <c r="E256" s="1638"/>
      <c r="F256" s="1638"/>
      <c r="J256" s="1638"/>
      <c r="K256" s="1638"/>
      <c r="L256" s="1638"/>
      <c r="M256" s="1638"/>
      <c r="N256" s="1638"/>
      <c r="O256" s="1638"/>
      <c r="P256" s="1638"/>
      <c r="Q256" s="1638"/>
      <c r="R256" s="1638"/>
      <c r="S256" s="1638"/>
      <c r="T256" s="1638"/>
      <c r="U256" s="1638"/>
      <c r="V256" s="1638"/>
      <c r="W256" s="1638"/>
      <c r="X256" s="1638"/>
      <c r="Y256" s="1645"/>
      <c r="Z256" s="1642"/>
      <c r="AA256" s="1642"/>
      <c r="AB256" s="1642"/>
      <c r="AC256" s="1642"/>
      <c r="AD256" s="1642"/>
      <c r="AE256" s="1642"/>
      <c r="AF256" s="1642"/>
      <c r="AG256" s="1644"/>
      <c r="AH256" s="1644"/>
      <c r="AI256" s="1644"/>
      <c r="AJ256" s="1644"/>
      <c r="AK256" s="1644"/>
      <c r="AL256" s="1644"/>
      <c r="AM256" s="1644"/>
      <c r="AN256" s="1644"/>
      <c r="AO256" s="1644"/>
      <c r="AP256" s="1644"/>
      <c r="AQ256" s="1644"/>
      <c r="AR256" s="1644"/>
      <c r="AS256" s="1644"/>
      <c r="AT256" s="1644"/>
      <c r="AU256" s="1644"/>
      <c r="AV256" s="1644"/>
      <c r="AW256" s="1644"/>
      <c r="AX256" s="1644"/>
      <c r="AY256" s="1644"/>
    </row>
    <row r="257" spans="1:51" s="1639" customFormat="1" x14ac:dyDescent="0.2">
      <c r="A257" s="1638"/>
      <c r="B257" s="1638"/>
      <c r="C257" s="1638"/>
      <c r="D257" s="1638"/>
      <c r="E257" s="1638"/>
      <c r="F257" s="1638"/>
      <c r="J257" s="1638"/>
      <c r="K257" s="1638"/>
      <c r="L257" s="1638"/>
      <c r="M257" s="1638"/>
      <c r="N257" s="1638"/>
      <c r="O257" s="1638"/>
      <c r="P257" s="1638"/>
      <c r="Q257" s="1638"/>
      <c r="R257" s="1638"/>
      <c r="S257" s="1638"/>
      <c r="T257" s="1638"/>
      <c r="U257" s="1638"/>
      <c r="V257" s="1638"/>
      <c r="W257" s="1638"/>
      <c r="X257" s="1638"/>
      <c r="Y257" s="1645"/>
      <c r="Z257" s="1642"/>
      <c r="AA257" s="1642"/>
      <c r="AB257" s="1642"/>
      <c r="AC257" s="1642"/>
      <c r="AD257" s="1642"/>
      <c r="AE257" s="1642"/>
      <c r="AF257" s="1642"/>
      <c r="AG257" s="1644"/>
      <c r="AH257" s="1644"/>
      <c r="AI257" s="1644"/>
      <c r="AJ257" s="1644"/>
      <c r="AK257" s="1644"/>
      <c r="AL257" s="1644"/>
      <c r="AM257" s="1644"/>
      <c r="AN257" s="1644"/>
      <c r="AO257" s="1644"/>
      <c r="AP257" s="1644"/>
      <c r="AQ257" s="1644"/>
      <c r="AR257" s="1644"/>
      <c r="AS257" s="1644"/>
      <c r="AT257" s="1644"/>
      <c r="AU257" s="1644"/>
      <c r="AV257" s="1644"/>
      <c r="AW257" s="1644"/>
      <c r="AX257" s="1644"/>
      <c r="AY257" s="1644"/>
    </row>
    <row r="258" spans="1:51" s="1639" customFormat="1" x14ac:dyDescent="0.2">
      <c r="A258" s="1638"/>
      <c r="B258" s="1638"/>
      <c r="C258" s="1638"/>
      <c r="D258" s="1638"/>
      <c r="E258" s="1638"/>
      <c r="F258" s="1638"/>
      <c r="J258" s="1638"/>
      <c r="K258" s="1638"/>
      <c r="L258" s="1638"/>
      <c r="M258" s="1638"/>
      <c r="N258" s="1638"/>
      <c r="O258" s="1638"/>
      <c r="P258" s="1638"/>
      <c r="Q258" s="1638"/>
      <c r="R258" s="1638"/>
      <c r="S258" s="1638"/>
      <c r="T258" s="1638"/>
      <c r="U258" s="1638"/>
      <c r="V258" s="1638"/>
      <c r="W258" s="1638"/>
      <c r="X258" s="1638"/>
      <c r="Y258" s="1645"/>
      <c r="Z258" s="1642"/>
      <c r="AA258" s="1642"/>
      <c r="AB258" s="1642"/>
      <c r="AC258" s="1642"/>
      <c r="AD258" s="1642"/>
      <c r="AE258" s="1642"/>
      <c r="AF258" s="1642"/>
      <c r="AG258" s="1644"/>
      <c r="AH258" s="1644"/>
      <c r="AI258" s="1644"/>
      <c r="AJ258" s="1644"/>
      <c r="AK258" s="1644"/>
      <c r="AL258" s="1644"/>
      <c r="AM258" s="1644"/>
      <c r="AN258" s="1644"/>
      <c r="AO258" s="1644"/>
      <c r="AP258" s="1644"/>
      <c r="AQ258" s="1644"/>
      <c r="AR258" s="1644"/>
      <c r="AS258" s="1644"/>
      <c r="AT258" s="1644"/>
      <c r="AU258" s="1644"/>
      <c r="AV258" s="1644"/>
      <c r="AW258" s="1644"/>
      <c r="AX258" s="1644"/>
      <c r="AY258" s="1644"/>
    </row>
    <row r="259" spans="1:51" s="1639" customFormat="1" x14ac:dyDescent="0.2">
      <c r="A259" s="1638"/>
      <c r="B259" s="1638"/>
      <c r="C259" s="1638"/>
      <c r="D259" s="1638"/>
      <c r="E259" s="1638"/>
      <c r="F259" s="1638"/>
      <c r="J259" s="1638"/>
      <c r="K259" s="1638"/>
      <c r="L259" s="1638"/>
      <c r="M259" s="1638"/>
      <c r="N259" s="1638"/>
      <c r="O259" s="1638"/>
      <c r="P259" s="1638"/>
      <c r="Q259" s="1638"/>
      <c r="R259" s="1638"/>
      <c r="S259" s="1638"/>
      <c r="T259" s="1638"/>
      <c r="U259" s="1638"/>
      <c r="V259" s="1638"/>
      <c r="W259" s="1638"/>
      <c r="X259" s="1638"/>
      <c r="Y259" s="1645"/>
      <c r="Z259" s="1642"/>
      <c r="AA259" s="1642"/>
      <c r="AB259" s="1642"/>
      <c r="AC259" s="1642"/>
      <c r="AD259" s="1642"/>
      <c r="AE259" s="1642"/>
      <c r="AF259" s="1642"/>
      <c r="AG259" s="1644"/>
      <c r="AH259" s="1644"/>
      <c r="AI259" s="1644"/>
      <c r="AJ259" s="1644"/>
      <c r="AK259" s="1644"/>
      <c r="AL259" s="1644"/>
      <c r="AM259" s="1644"/>
      <c r="AN259" s="1644"/>
      <c r="AO259" s="1644"/>
      <c r="AP259" s="1644"/>
      <c r="AQ259" s="1644"/>
      <c r="AR259" s="1644"/>
      <c r="AS259" s="1644"/>
      <c r="AT259" s="1644"/>
      <c r="AU259" s="1644"/>
      <c r="AV259" s="1644"/>
      <c r="AW259" s="1644"/>
      <c r="AX259" s="1644"/>
      <c r="AY259" s="1644"/>
    </row>
    <row r="260" spans="1:51" s="1639" customFormat="1" x14ac:dyDescent="0.2">
      <c r="A260" s="1638"/>
      <c r="B260" s="1638"/>
      <c r="C260" s="1638"/>
      <c r="D260" s="1638"/>
      <c r="E260" s="1638"/>
      <c r="F260" s="1638"/>
      <c r="J260" s="1638"/>
      <c r="K260" s="1638"/>
      <c r="L260" s="1638"/>
      <c r="M260" s="1638"/>
      <c r="N260" s="1638"/>
      <c r="O260" s="1638"/>
      <c r="P260" s="1638"/>
      <c r="Q260" s="1638"/>
      <c r="R260" s="1638"/>
      <c r="S260" s="1638"/>
      <c r="T260" s="1638"/>
      <c r="U260" s="1638"/>
      <c r="V260" s="1638"/>
      <c r="W260" s="1638"/>
      <c r="X260" s="1638"/>
      <c r="Y260" s="1645"/>
      <c r="Z260" s="1642"/>
      <c r="AA260" s="1642"/>
      <c r="AB260" s="1642"/>
      <c r="AC260" s="1642"/>
      <c r="AD260" s="1642"/>
      <c r="AE260" s="1642"/>
      <c r="AF260" s="1642"/>
      <c r="AG260" s="1644"/>
      <c r="AH260" s="1644"/>
      <c r="AI260" s="1644"/>
      <c r="AJ260" s="1644"/>
      <c r="AK260" s="1644"/>
      <c r="AL260" s="1644"/>
      <c r="AM260" s="1644"/>
      <c r="AN260" s="1644"/>
      <c r="AO260" s="1644"/>
      <c r="AP260" s="1644"/>
      <c r="AQ260" s="1644"/>
      <c r="AR260" s="1644"/>
      <c r="AS260" s="1644"/>
      <c r="AT260" s="1644"/>
      <c r="AU260" s="1644"/>
      <c r="AV260" s="1644"/>
      <c r="AW260" s="1644"/>
      <c r="AX260" s="1644"/>
      <c r="AY260" s="1644"/>
    </row>
    <row r="261" spans="1:51" s="1639" customFormat="1" x14ac:dyDescent="0.2">
      <c r="A261" s="1638"/>
      <c r="B261" s="1638"/>
      <c r="C261" s="1638"/>
      <c r="D261" s="1638"/>
      <c r="E261" s="1638"/>
      <c r="F261" s="1638"/>
      <c r="J261" s="1638"/>
      <c r="K261" s="1638"/>
      <c r="L261" s="1638"/>
      <c r="M261" s="1638"/>
      <c r="N261" s="1638"/>
      <c r="O261" s="1638"/>
      <c r="P261" s="1638"/>
      <c r="Q261" s="1638"/>
      <c r="R261" s="1638"/>
      <c r="S261" s="1638"/>
      <c r="T261" s="1638"/>
      <c r="U261" s="1638"/>
      <c r="V261" s="1638"/>
      <c r="W261" s="1638"/>
      <c r="X261" s="1638"/>
      <c r="Y261" s="1645"/>
      <c r="Z261" s="1642"/>
      <c r="AA261" s="1642"/>
      <c r="AB261" s="1642"/>
      <c r="AC261" s="1642"/>
      <c r="AD261" s="1642"/>
      <c r="AE261" s="1642"/>
      <c r="AF261" s="1642"/>
      <c r="AG261" s="1644"/>
      <c r="AH261" s="1644"/>
      <c r="AI261" s="1644"/>
      <c r="AJ261" s="1644"/>
      <c r="AK261" s="1644"/>
      <c r="AL261" s="1644"/>
      <c r="AM261" s="1644"/>
      <c r="AN261" s="1644"/>
      <c r="AO261" s="1644"/>
      <c r="AP261" s="1644"/>
      <c r="AQ261" s="1644"/>
      <c r="AR261" s="1644"/>
      <c r="AS261" s="1644"/>
      <c r="AT261" s="1644"/>
      <c r="AU261" s="1644"/>
      <c r="AV261" s="1644"/>
      <c r="AW261" s="1644"/>
      <c r="AX261" s="1644"/>
      <c r="AY261" s="1644"/>
    </row>
    <row r="262" spans="1:51" s="1639" customFormat="1" x14ac:dyDescent="0.2">
      <c r="A262" s="1638"/>
      <c r="B262" s="1638"/>
      <c r="C262" s="1638"/>
      <c r="D262" s="1638"/>
      <c r="E262" s="1638"/>
      <c r="F262" s="1638"/>
      <c r="J262" s="1638"/>
      <c r="K262" s="1638"/>
      <c r="L262" s="1638"/>
      <c r="M262" s="1638"/>
      <c r="N262" s="1638"/>
      <c r="O262" s="1638"/>
      <c r="P262" s="1638"/>
      <c r="Q262" s="1638"/>
      <c r="R262" s="1638"/>
      <c r="S262" s="1638"/>
      <c r="T262" s="1638"/>
      <c r="U262" s="1638"/>
      <c r="V262" s="1638"/>
      <c r="W262" s="1638"/>
      <c r="X262" s="1638"/>
      <c r="Y262" s="1645"/>
      <c r="Z262" s="1642"/>
      <c r="AA262" s="1642"/>
      <c r="AB262" s="1642"/>
      <c r="AC262" s="1642"/>
      <c r="AD262" s="1642"/>
      <c r="AE262" s="1642"/>
      <c r="AF262" s="1642"/>
      <c r="AG262" s="1644"/>
      <c r="AH262" s="1644"/>
      <c r="AI262" s="1644"/>
      <c r="AJ262" s="1644"/>
      <c r="AK262" s="1644"/>
      <c r="AL262" s="1644"/>
      <c r="AM262" s="1644"/>
      <c r="AN262" s="1644"/>
      <c r="AO262" s="1644"/>
      <c r="AP262" s="1644"/>
      <c r="AQ262" s="1644"/>
      <c r="AR262" s="1644"/>
      <c r="AS262" s="1644"/>
      <c r="AT262" s="1644"/>
      <c r="AU262" s="1644"/>
      <c r="AV262" s="1644"/>
      <c r="AW262" s="1644"/>
      <c r="AX262" s="1644"/>
      <c r="AY262" s="1644"/>
    </row>
    <row r="263" spans="1:51" s="1639" customFormat="1" x14ac:dyDescent="0.2">
      <c r="A263" s="1638"/>
      <c r="B263" s="1638"/>
      <c r="C263" s="1638"/>
      <c r="D263" s="1638"/>
      <c r="E263" s="1638"/>
      <c r="F263" s="1638"/>
      <c r="J263" s="1638"/>
      <c r="K263" s="1638"/>
      <c r="L263" s="1638"/>
      <c r="M263" s="1638"/>
      <c r="N263" s="1638"/>
      <c r="O263" s="1638"/>
      <c r="P263" s="1638"/>
      <c r="Q263" s="1638"/>
      <c r="R263" s="1638"/>
      <c r="S263" s="1638"/>
      <c r="T263" s="1638"/>
      <c r="U263" s="1638"/>
      <c r="V263" s="1638"/>
      <c r="W263" s="1638"/>
      <c r="X263" s="1638"/>
      <c r="Y263" s="1645"/>
      <c r="Z263" s="1642"/>
      <c r="AA263" s="1642"/>
      <c r="AB263" s="1642"/>
      <c r="AC263" s="1642"/>
      <c r="AD263" s="1642"/>
      <c r="AE263" s="1642"/>
      <c r="AF263" s="1642"/>
      <c r="AG263" s="1644"/>
      <c r="AH263" s="1644"/>
      <c r="AI263" s="1644"/>
      <c r="AJ263" s="1644"/>
      <c r="AK263" s="1644"/>
      <c r="AL263" s="1644"/>
      <c r="AM263" s="1644"/>
      <c r="AN263" s="1644"/>
      <c r="AO263" s="1644"/>
      <c r="AP263" s="1644"/>
      <c r="AQ263" s="1644"/>
      <c r="AR263" s="1644"/>
      <c r="AS263" s="1644"/>
      <c r="AT263" s="1644"/>
      <c r="AU263" s="1644"/>
      <c r="AV263" s="1644"/>
      <c r="AW263" s="1644"/>
      <c r="AX263" s="1644"/>
      <c r="AY263" s="1644"/>
    </row>
    <row r="264" spans="1:51" s="1639" customFormat="1" x14ac:dyDescent="0.2">
      <c r="A264" s="1638"/>
      <c r="B264" s="1638"/>
      <c r="C264" s="1638"/>
      <c r="D264" s="1638"/>
      <c r="E264" s="1638"/>
      <c r="F264" s="1638"/>
      <c r="J264" s="1638"/>
      <c r="K264" s="1638"/>
      <c r="L264" s="1638"/>
      <c r="M264" s="1638"/>
      <c r="N264" s="1638"/>
      <c r="O264" s="1638"/>
      <c r="P264" s="1638"/>
      <c r="Q264" s="1638"/>
      <c r="R264" s="1638"/>
      <c r="S264" s="1638"/>
      <c r="T264" s="1638"/>
      <c r="U264" s="1638"/>
      <c r="V264" s="1638"/>
      <c r="W264" s="1638"/>
      <c r="X264" s="1638"/>
      <c r="Y264" s="1645"/>
      <c r="Z264" s="1642"/>
      <c r="AA264" s="1642"/>
      <c r="AB264" s="1642"/>
      <c r="AC264" s="1642"/>
      <c r="AD264" s="1642"/>
      <c r="AE264" s="1642"/>
      <c r="AF264" s="1642"/>
      <c r="AG264" s="1644"/>
      <c r="AH264" s="1644"/>
      <c r="AI264" s="1644"/>
      <c r="AJ264" s="1644"/>
      <c r="AK264" s="1644"/>
      <c r="AL264" s="1644"/>
      <c r="AM264" s="1644"/>
      <c r="AN264" s="1644"/>
      <c r="AO264" s="1644"/>
      <c r="AP264" s="1644"/>
      <c r="AQ264" s="1644"/>
      <c r="AR264" s="1644"/>
      <c r="AS264" s="1644"/>
      <c r="AT264" s="1644"/>
      <c r="AU264" s="1644"/>
      <c r="AV264" s="1644"/>
      <c r="AW264" s="1644"/>
      <c r="AX264" s="1644"/>
      <c r="AY264" s="1644"/>
    </row>
    <row r="265" spans="1:51" s="1639" customFormat="1" x14ac:dyDescent="0.2">
      <c r="A265" s="1638"/>
      <c r="B265" s="1638"/>
      <c r="C265" s="1638"/>
      <c r="D265" s="1638"/>
      <c r="E265" s="1638"/>
      <c r="F265" s="1638"/>
      <c r="J265" s="1638"/>
      <c r="K265" s="1638"/>
      <c r="L265" s="1638"/>
      <c r="M265" s="1638"/>
      <c r="N265" s="1638"/>
      <c r="O265" s="1638"/>
      <c r="P265" s="1638"/>
      <c r="Q265" s="1638"/>
      <c r="R265" s="1638"/>
      <c r="S265" s="1638"/>
      <c r="T265" s="1638"/>
      <c r="U265" s="1638"/>
      <c r="V265" s="1638"/>
      <c r="W265" s="1638"/>
      <c r="X265" s="1638"/>
      <c r="Y265" s="1645"/>
      <c r="Z265" s="1642"/>
      <c r="AA265" s="1642"/>
      <c r="AB265" s="1642"/>
      <c r="AC265" s="1642"/>
      <c r="AD265" s="1642"/>
      <c r="AE265" s="1642"/>
      <c r="AF265" s="1642"/>
      <c r="AG265" s="1644"/>
      <c r="AH265" s="1644"/>
      <c r="AI265" s="1644"/>
      <c r="AJ265" s="1644"/>
      <c r="AK265" s="1644"/>
      <c r="AL265" s="1644"/>
      <c r="AM265" s="1644"/>
      <c r="AN265" s="1644"/>
      <c r="AO265" s="1644"/>
      <c r="AP265" s="1644"/>
      <c r="AQ265" s="1644"/>
      <c r="AR265" s="1644"/>
      <c r="AS265" s="1644"/>
      <c r="AT265" s="1644"/>
      <c r="AU265" s="1644"/>
      <c r="AV265" s="1644"/>
      <c r="AW265" s="1644"/>
      <c r="AX265" s="1644"/>
      <c r="AY265" s="1644"/>
    </row>
    <row r="266" spans="1:51" s="1639" customFormat="1" x14ac:dyDescent="0.2">
      <c r="A266" s="1638"/>
      <c r="B266" s="1638"/>
      <c r="C266" s="1638"/>
      <c r="D266" s="1638"/>
      <c r="E266" s="1638"/>
      <c r="F266" s="1638"/>
      <c r="J266" s="1638"/>
      <c r="K266" s="1638"/>
      <c r="L266" s="1638"/>
      <c r="M266" s="1638"/>
      <c r="N266" s="1638"/>
      <c r="O266" s="1638"/>
      <c r="P266" s="1638"/>
      <c r="Q266" s="1638"/>
      <c r="R266" s="1638"/>
      <c r="S266" s="1638"/>
      <c r="T266" s="1638"/>
      <c r="U266" s="1638"/>
      <c r="V266" s="1638"/>
      <c r="W266" s="1638"/>
      <c r="X266" s="1638"/>
      <c r="Y266" s="1645"/>
      <c r="Z266" s="1642"/>
      <c r="AA266" s="1642"/>
      <c r="AB266" s="1642"/>
      <c r="AC266" s="1642"/>
      <c r="AD266" s="1642"/>
      <c r="AE266" s="1642"/>
      <c r="AF266" s="1642"/>
      <c r="AG266" s="1644"/>
      <c r="AH266" s="1644"/>
      <c r="AI266" s="1644"/>
      <c r="AJ266" s="1644"/>
      <c r="AK266" s="1644"/>
      <c r="AL266" s="1644"/>
      <c r="AM266" s="1644"/>
      <c r="AN266" s="1644"/>
      <c r="AO266" s="1644"/>
      <c r="AP266" s="1644"/>
      <c r="AQ266" s="1644"/>
      <c r="AR266" s="1644"/>
      <c r="AS266" s="1644"/>
      <c r="AT266" s="1644"/>
      <c r="AU266" s="1644"/>
      <c r="AV266" s="1644"/>
      <c r="AW266" s="1644"/>
      <c r="AX266" s="1644"/>
      <c r="AY266" s="1644"/>
    </row>
    <row r="267" spans="1:51" s="1639" customFormat="1" x14ac:dyDescent="0.2">
      <c r="A267" s="1638"/>
      <c r="B267" s="1638"/>
      <c r="C267" s="1638"/>
      <c r="D267" s="1638"/>
      <c r="E267" s="1638"/>
      <c r="F267" s="1638"/>
      <c r="J267" s="1638"/>
      <c r="K267" s="1638"/>
      <c r="L267" s="1638"/>
      <c r="M267" s="1638"/>
      <c r="N267" s="1638"/>
      <c r="O267" s="1638"/>
      <c r="P267" s="1638"/>
      <c r="Q267" s="1638"/>
      <c r="R267" s="1638"/>
      <c r="S267" s="1638"/>
      <c r="T267" s="1638"/>
      <c r="U267" s="1638"/>
      <c r="V267" s="1638"/>
      <c r="W267" s="1638"/>
      <c r="X267" s="1638"/>
      <c r="Y267" s="1645"/>
      <c r="Z267" s="1642"/>
      <c r="AA267" s="1642"/>
      <c r="AB267" s="1642"/>
      <c r="AC267" s="1642"/>
      <c r="AD267" s="1642"/>
      <c r="AE267" s="1642"/>
      <c r="AF267" s="1642"/>
      <c r="AG267" s="1644"/>
      <c r="AH267" s="1644"/>
      <c r="AI267" s="1644"/>
      <c r="AJ267" s="1644"/>
      <c r="AK267" s="1644"/>
      <c r="AL267" s="1644"/>
      <c r="AM267" s="1644"/>
      <c r="AN267" s="1644"/>
      <c r="AO267" s="1644"/>
      <c r="AP267" s="1644"/>
      <c r="AQ267" s="1644"/>
      <c r="AR267" s="1644"/>
      <c r="AS267" s="1644"/>
      <c r="AT267" s="1644"/>
      <c r="AU267" s="1644"/>
      <c r="AV267" s="1644"/>
      <c r="AW267" s="1644"/>
      <c r="AX267" s="1644"/>
      <c r="AY267" s="1644"/>
    </row>
    <row r="268" spans="1:51" s="1639" customFormat="1" x14ac:dyDescent="0.2">
      <c r="A268" s="1638"/>
      <c r="B268" s="1638"/>
      <c r="C268" s="1638"/>
      <c r="D268" s="1638"/>
      <c r="E268" s="1638"/>
      <c r="F268" s="1638"/>
      <c r="J268" s="1638"/>
      <c r="K268" s="1638"/>
      <c r="L268" s="1638"/>
      <c r="M268" s="1638"/>
      <c r="N268" s="1638"/>
      <c r="O268" s="1638"/>
      <c r="P268" s="1638"/>
      <c r="Q268" s="1638"/>
      <c r="R268" s="1638"/>
      <c r="S268" s="1638"/>
      <c r="T268" s="1638"/>
      <c r="U268" s="1638"/>
      <c r="V268" s="1638"/>
      <c r="W268" s="1638"/>
      <c r="X268" s="1638"/>
      <c r="Y268" s="1645"/>
      <c r="Z268" s="1642"/>
      <c r="AA268" s="1642"/>
      <c r="AB268" s="1642"/>
      <c r="AC268" s="1642"/>
      <c r="AD268" s="1642"/>
      <c r="AE268" s="1642"/>
      <c r="AF268" s="1642"/>
      <c r="AG268" s="1644"/>
      <c r="AH268" s="1644"/>
      <c r="AI268" s="1644"/>
      <c r="AJ268" s="1644"/>
      <c r="AK268" s="1644"/>
      <c r="AL268" s="1644"/>
      <c r="AM268" s="1644"/>
      <c r="AN268" s="1644"/>
      <c r="AO268" s="1644"/>
      <c r="AP268" s="1644"/>
      <c r="AQ268" s="1644"/>
      <c r="AR268" s="1644"/>
      <c r="AS268" s="1644"/>
      <c r="AT268" s="1644"/>
      <c r="AU268" s="1644"/>
      <c r="AV268" s="1644"/>
      <c r="AW268" s="1644"/>
      <c r="AX268" s="1644"/>
      <c r="AY268" s="1644"/>
    </row>
    <row r="269" spans="1:51" s="1639" customFormat="1" x14ac:dyDescent="0.2">
      <c r="A269" s="1638"/>
      <c r="B269" s="1638"/>
      <c r="C269" s="1638"/>
      <c r="D269" s="1638"/>
      <c r="E269" s="1638"/>
      <c r="F269" s="1638"/>
      <c r="J269" s="1638"/>
      <c r="K269" s="1638"/>
      <c r="L269" s="1638"/>
      <c r="M269" s="1638"/>
      <c r="N269" s="1638"/>
      <c r="O269" s="1638"/>
      <c r="P269" s="1638"/>
      <c r="Q269" s="1638"/>
      <c r="R269" s="1638"/>
      <c r="S269" s="1638"/>
      <c r="T269" s="1638"/>
      <c r="U269" s="1638"/>
      <c r="V269" s="1638"/>
      <c r="W269" s="1638"/>
      <c r="X269" s="1638"/>
      <c r="Y269" s="1645"/>
      <c r="Z269" s="1642"/>
      <c r="AA269" s="1642"/>
      <c r="AB269" s="1642"/>
      <c r="AC269" s="1642"/>
      <c r="AD269" s="1642"/>
      <c r="AE269" s="1642"/>
      <c r="AF269" s="1642"/>
      <c r="AG269" s="1644"/>
      <c r="AH269" s="1644"/>
      <c r="AI269" s="1644"/>
      <c r="AJ269" s="1644"/>
      <c r="AK269" s="1644"/>
      <c r="AL269" s="1644"/>
      <c r="AM269" s="1644"/>
      <c r="AN269" s="1644"/>
      <c r="AO269" s="1644"/>
      <c r="AP269" s="1644"/>
      <c r="AQ269" s="1644"/>
      <c r="AR269" s="1644"/>
      <c r="AS269" s="1644"/>
      <c r="AT269" s="1644"/>
      <c r="AU269" s="1644"/>
      <c r="AV269" s="1644"/>
      <c r="AW269" s="1644"/>
      <c r="AX269" s="1644"/>
      <c r="AY269" s="1644"/>
    </row>
    <row r="270" spans="1:51" s="1639" customFormat="1" x14ac:dyDescent="0.2">
      <c r="A270" s="1638"/>
      <c r="B270" s="1638"/>
      <c r="C270" s="1638"/>
      <c r="D270" s="1638"/>
      <c r="E270" s="1638"/>
      <c r="F270" s="1638"/>
      <c r="J270" s="1638"/>
      <c r="K270" s="1638"/>
      <c r="L270" s="1638"/>
      <c r="M270" s="1638"/>
      <c r="N270" s="1638"/>
      <c r="O270" s="1638"/>
      <c r="P270" s="1638"/>
      <c r="Q270" s="1638"/>
      <c r="R270" s="1638"/>
      <c r="S270" s="1638"/>
      <c r="T270" s="1638"/>
      <c r="U270" s="1638"/>
      <c r="V270" s="1638"/>
      <c r="W270" s="1638"/>
      <c r="X270" s="1638"/>
      <c r="Y270" s="1645"/>
      <c r="Z270" s="1642"/>
      <c r="AA270" s="1642"/>
      <c r="AB270" s="1642"/>
      <c r="AC270" s="1642"/>
      <c r="AD270" s="1642"/>
      <c r="AE270" s="1642"/>
      <c r="AF270" s="1642"/>
      <c r="AG270" s="1644"/>
      <c r="AH270" s="1644"/>
      <c r="AI270" s="1644"/>
      <c r="AJ270" s="1644"/>
      <c r="AK270" s="1644"/>
      <c r="AL270" s="1644"/>
      <c r="AM270" s="1644"/>
      <c r="AN270" s="1644"/>
      <c r="AO270" s="1644"/>
      <c r="AP270" s="1644"/>
      <c r="AQ270" s="1644"/>
      <c r="AR270" s="1644"/>
      <c r="AS270" s="1644"/>
      <c r="AT270" s="1644"/>
      <c r="AU270" s="1644"/>
      <c r="AV270" s="1644"/>
      <c r="AW270" s="1644"/>
      <c r="AX270" s="1644"/>
      <c r="AY270" s="1644"/>
    </row>
    <row r="271" spans="1:51" s="1639" customFormat="1" x14ac:dyDescent="0.2">
      <c r="A271" s="1638"/>
      <c r="B271" s="1638"/>
      <c r="C271" s="1638"/>
      <c r="D271" s="1638"/>
      <c r="E271" s="1638"/>
      <c r="F271" s="1638"/>
      <c r="J271" s="1638"/>
      <c r="K271" s="1638"/>
      <c r="L271" s="1638"/>
      <c r="M271" s="1638"/>
      <c r="N271" s="1638"/>
      <c r="O271" s="1638"/>
      <c r="P271" s="1638"/>
      <c r="Q271" s="1638"/>
      <c r="R271" s="1638"/>
      <c r="S271" s="1638"/>
      <c r="T271" s="1638"/>
      <c r="U271" s="1638"/>
      <c r="V271" s="1638"/>
      <c r="W271" s="1638"/>
      <c r="X271" s="1638"/>
      <c r="Y271" s="1645"/>
      <c r="Z271" s="1642"/>
      <c r="AA271" s="1642"/>
      <c r="AB271" s="1642"/>
      <c r="AC271" s="1642"/>
      <c r="AD271" s="1642"/>
      <c r="AE271" s="1642"/>
      <c r="AF271" s="1642"/>
      <c r="AG271" s="1644"/>
      <c r="AH271" s="1644"/>
      <c r="AI271" s="1644"/>
      <c r="AJ271" s="1644"/>
      <c r="AK271" s="1644"/>
      <c r="AL271" s="1644"/>
      <c r="AM271" s="1644"/>
      <c r="AN271" s="1644"/>
      <c r="AO271" s="1644"/>
      <c r="AP271" s="1644"/>
      <c r="AQ271" s="1644"/>
      <c r="AR271" s="1644"/>
      <c r="AS271" s="1644"/>
      <c r="AT271" s="1644"/>
      <c r="AU271" s="1644"/>
      <c r="AV271" s="1644"/>
      <c r="AW271" s="1644"/>
      <c r="AX271" s="1644"/>
      <c r="AY271" s="1644"/>
    </row>
    <row r="272" spans="1:51" s="1639" customFormat="1" x14ac:dyDescent="0.2">
      <c r="A272" s="1638"/>
      <c r="B272" s="1638"/>
      <c r="C272" s="1638"/>
      <c r="D272" s="1638"/>
      <c r="E272" s="1638"/>
      <c r="F272" s="1638"/>
      <c r="J272" s="1638"/>
      <c r="K272" s="1638"/>
      <c r="L272" s="1638"/>
      <c r="M272" s="1638"/>
      <c r="N272" s="1638"/>
      <c r="O272" s="1638"/>
      <c r="P272" s="1638"/>
      <c r="Q272" s="1638"/>
      <c r="R272" s="1638"/>
      <c r="S272" s="1638"/>
      <c r="T272" s="1638"/>
      <c r="U272" s="1638"/>
      <c r="V272" s="1638"/>
      <c r="W272" s="1638"/>
      <c r="X272" s="1638"/>
      <c r="Y272" s="1645"/>
      <c r="Z272" s="1642"/>
      <c r="AA272" s="1642"/>
      <c r="AB272" s="1642"/>
      <c r="AC272" s="1642"/>
      <c r="AD272" s="1642"/>
      <c r="AE272" s="1642"/>
      <c r="AF272" s="1642"/>
      <c r="AG272" s="1644"/>
      <c r="AH272" s="1644"/>
      <c r="AI272" s="1644"/>
      <c r="AJ272" s="1644"/>
      <c r="AK272" s="1644"/>
      <c r="AL272" s="1644"/>
      <c r="AM272" s="1644"/>
      <c r="AN272" s="1644"/>
      <c r="AO272" s="1644"/>
      <c r="AP272" s="1644"/>
      <c r="AQ272" s="1644"/>
      <c r="AR272" s="1644"/>
      <c r="AS272" s="1644"/>
      <c r="AT272" s="1644"/>
      <c r="AU272" s="1644"/>
      <c r="AV272" s="1644"/>
      <c r="AW272" s="1644"/>
      <c r="AX272" s="1644"/>
      <c r="AY272" s="1644"/>
    </row>
    <row r="273" spans="1:51" s="1639" customFormat="1" x14ac:dyDescent="0.2">
      <c r="A273" s="1638"/>
      <c r="B273" s="1638"/>
      <c r="C273" s="1638"/>
      <c r="D273" s="1638"/>
      <c r="E273" s="1638"/>
      <c r="F273" s="1638"/>
      <c r="J273" s="1638"/>
      <c r="K273" s="1638"/>
      <c r="L273" s="1638"/>
      <c r="M273" s="1638"/>
      <c r="N273" s="1638"/>
      <c r="O273" s="1638"/>
      <c r="P273" s="1638"/>
      <c r="Q273" s="1638"/>
      <c r="R273" s="1638"/>
      <c r="S273" s="1638"/>
      <c r="T273" s="1638"/>
      <c r="U273" s="1638"/>
      <c r="V273" s="1638"/>
      <c r="W273" s="1638"/>
      <c r="X273" s="1638"/>
      <c r="Y273" s="1645"/>
      <c r="Z273" s="1642"/>
      <c r="AA273" s="1642"/>
      <c r="AB273" s="1642"/>
      <c r="AC273" s="1642"/>
      <c r="AD273" s="1642"/>
      <c r="AE273" s="1642"/>
      <c r="AF273" s="1642"/>
      <c r="AG273" s="1644"/>
      <c r="AH273" s="1644"/>
      <c r="AI273" s="1644"/>
      <c r="AJ273" s="1644"/>
      <c r="AK273" s="1644"/>
      <c r="AL273" s="1644"/>
      <c r="AM273" s="1644"/>
      <c r="AN273" s="1644"/>
      <c r="AO273" s="1644"/>
      <c r="AP273" s="1644"/>
      <c r="AQ273" s="1644"/>
      <c r="AR273" s="1644"/>
      <c r="AS273" s="1644"/>
      <c r="AT273" s="1644"/>
      <c r="AU273" s="1644"/>
      <c r="AV273" s="1644"/>
      <c r="AW273" s="1644"/>
      <c r="AX273" s="1644"/>
      <c r="AY273" s="1644"/>
    </row>
    <row r="274" spans="1:51" s="1639" customFormat="1" x14ac:dyDescent="0.2">
      <c r="A274" s="1638"/>
      <c r="B274" s="1638"/>
      <c r="C274" s="1638"/>
      <c r="D274" s="1638"/>
      <c r="E274" s="1638"/>
      <c r="F274" s="1638"/>
      <c r="J274" s="1638"/>
      <c r="K274" s="1638"/>
      <c r="L274" s="1638"/>
      <c r="M274" s="1638"/>
      <c r="N274" s="1638"/>
      <c r="O274" s="1638"/>
      <c r="P274" s="1638"/>
      <c r="Q274" s="1638"/>
      <c r="R274" s="1638"/>
      <c r="S274" s="1638"/>
      <c r="T274" s="1638"/>
      <c r="U274" s="1638"/>
      <c r="V274" s="1638"/>
      <c r="W274" s="1638"/>
      <c r="X274" s="1638"/>
      <c r="Y274" s="1645"/>
      <c r="Z274" s="1642"/>
      <c r="AA274" s="1642"/>
      <c r="AB274" s="1642"/>
      <c r="AC274" s="1642"/>
      <c r="AD274" s="1642"/>
      <c r="AE274" s="1642"/>
      <c r="AF274" s="1642"/>
      <c r="AG274" s="1644"/>
      <c r="AH274" s="1644"/>
      <c r="AI274" s="1644"/>
      <c r="AJ274" s="1644"/>
      <c r="AK274" s="1644"/>
      <c r="AL274" s="1644"/>
      <c r="AM274" s="1644"/>
      <c r="AN274" s="1644"/>
      <c r="AO274" s="1644"/>
      <c r="AP274" s="1644"/>
      <c r="AQ274" s="1644"/>
      <c r="AR274" s="1644"/>
      <c r="AS274" s="1644"/>
      <c r="AT274" s="1644"/>
      <c r="AU274" s="1644"/>
      <c r="AV274" s="1644"/>
      <c r="AW274" s="1644"/>
      <c r="AX274" s="1644"/>
      <c r="AY274" s="1644"/>
    </row>
    <row r="275" spans="1:51" x14ac:dyDescent="0.2">
      <c r="N275" s="1656"/>
      <c r="O275" s="1656"/>
      <c r="P275" s="1656"/>
      <c r="Q275" s="1656"/>
      <c r="R275" s="1656"/>
      <c r="S275" s="1656"/>
      <c r="T275" s="1656"/>
      <c r="U275" s="1656"/>
      <c r="V275" s="1656"/>
      <c r="W275" s="1656"/>
      <c r="X275" s="1656"/>
      <c r="Y275" s="1657"/>
      <c r="Z275" s="1640"/>
      <c r="AA275" s="1640"/>
      <c r="AB275" s="1640"/>
      <c r="AC275" s="1640"/>
      <c r="AD275" s="1640"/>
      <c r="AE275" s="1640"/>
      <c r="AF275" s="1640"/>
      <c r="AG275" s="1632"/>
      <c r="AH275" s="1632"/>
      <c r="AI275" s="1632"/>
      <c r="AJ275" s="1632"/>
      <c r="AK275" s="1632"/>
      <c r="AL275" s="1632"/>
      <c r="AM275" s="1632"/>
      <c r="AN275" s="1632"/>
      <c r="AO275" s="1632"/>
      <c r="AP275" s="1632"/>
      <c r="AQ275" s="1632"/>
      <c r="AR275" s="1632"/>
      <c r="AS275" s="1632"/>
      <c r="AT275" s="1632"/>
      <c r="AU275" s="1632"/>
      <c r="AV275" s="1632"/>
      <c r="AW275" s="1632"/>
      <c r="AX275" s="1632"/>
      <c r="AY275" s="1632"/>
    </row>
    <row r="276" spans="1:51" x14ac:dyDescent="0.2">
      <c r="N276" s="1656"/>
      <c r="O276" s="1656"/>
      <c r="P276" s="1656"/>
      <c r="Q276" s="1656"/>
      <c r="R276" s="1656"/>
      <c r="S276" s="1656"/>
      <c r="T276" s="1656"/>
      <c r="U276" s="1656"/>
      <c r="V276" s="1656"/>
      <c r="W276" s="1656"/>
      <c r="X276" s="1656"/>
      <c r="Y276" s="1657"/>
      <c r="Z276" s="1640"/>
      <c r="AA276" s="1640"/>
      <c r="AB276" s="1640"/>
      <c r="AC276" s="1640"/>
      <c r="AD276" s="1640"/>
      <c r="AE276" s="1640"/>
      <c r="AF276" s="1640"/>
      <c r="AG276" s="1632"/>
      <c r="AH276" s="1632"/>
      <c r="AI276" s="1632"/>
      <c r="AJ276" s="1632"/>
      <c r="AK276" s="1632"/>
      <c r="AL276" s="1632"/>
      <c r="AM276" s="1632"/>
      <c r="AN276" s="1632"/>
      <c r="AO276" s="1632"/>
      <c r="AP276" s="1632"/>
      <c r="AQ276" s="1632"/>
      <c r="AR276" s="1632"/>
      <c r="AS276" s="1632"/>
      <c r="AT276" s="1632"/>
      <c r="AU276" s="1632"/>
      <c r="AV276" s="1632"/>
      <c r="AW276" s="1632"/>
      <c r="AX276" s="1632"/>
      <c r="AY276" s="1632"/>
    </row>
    <row r="277" spans="1:51" x14ac:dyDescent="0.2">
      <c r="N277" s="1656"/>
      <c r="O277" s="1656"/>
      <c r="P277" s="1656"/>
      <c r="Q277" s="1656"/>
      <c r="R277" s="1656"/>
      <c r="S277" s="1656"/>
      <c r="T277" s="1656"/>
      <c r="U277" s="1656"/>
      <c r="V277" s="1656"/>
      <c r="W277" s="1656"/>
      <c r="X277" s="1656"/>
      <c r="Y277" s="1657"/>
      <c r="Z277" s="1640"/>
      <c r="AA277" s="1640"/>
      <c r="AB277" s="1640"/>
      <c r="AC277" s="1640"/>
      <c r="AD277" s="1640"/>
      <c r="AE277" s="1640"/>
      <c r="AF277" s="1640"/>
      <c r="AG277" s="1632"/>
      <c r="AH277" s="1632"/>
      <c r="AI277" s="1632"/>
      <c r="AJ277" s="1632"/>
      <c r="AK277" s="1632"/>
      <c r="AL277" s="1632"/>
      <c r="AM277" s="1632"/>
      <c r="AN277" s="1632"/>
      <c r="AO277" s="1632"/>
      <c r="AP277" s="1632"/>
      <c r="AQ277" s="1632"/>
      <c r="AR277" s="1632"/>
      <c r="AS277" s="1632"/>
      <c r="AT277" s="1632"/>
      <c r="AU277" s="1632"/>
      <c r="AV277" s="1632"/>
      <c r="AW277" s="1632"/>
      <c r="AX277" s="1632"/>
      <c r="AY277" s="1632"/>
    </row>
    <row r="278" spans="1:51" x14ac:dyDescent="0.2">
      <c r="N278" s="1656"/>
      <c r="O278" s="1656"/>
      <c r="P278" s="1656"/>
      <c r="Q278" s="1656"/>
      <c r="R278" s="1656"/>
      <c r="S278" s="1656"/>
      <c r="T278" s="1656"/>
      <c r="U278" s="1656"/>
      <c r="V278" s="1656"/>
      <c r="W278" s="1656"/>
      <c r="X278" s="1656"/>
      <c r="Y278" s="1657"/>
      <c r="Z278" s="1640"/>
      <c r="AA278" s="1640"/>
      <c r="AB278" s="1640"/>
      <c r="AC278" s="1640"/>
      <c r="AD278" s="1640"/>
      <c r="AE278" s="1640"/>
      <c r="AF278" s="1640"/>
      <c r="AG278" s="1632"/>
      <c r="AH278" s="1632"/>
      <c r="AI278" s="1632"/>
      <c r="AJ278" s="1632"/>
      <c r="AK278" s="1632"/>
      <c r="AL278" s="1632"/>
      <c r="AM278" s="1632"/>
      <c r="AN278" s="1632"/>
      <c r="AO278" s="1632"/>
      <c r="AP278" s="1632"/>
      <c r="AQ278" s="1632"/>
      <c r="AR278" s="1632"/>
      <c r="AS278" s="1632"/>
      <c r="AT278" s="1632"/>
      <c r="AU278" s="1632"/>
      <c r="AV278" s="1632"/>
      <c r="AW278" s="1632"/>
      <c r="AX278" s="1632"/>
      <c r="AY278" s="1632"/>
    </row>
    <row r="279" spans="1:51" x14ac:dyDescent="0.2">
      <c r="N279" s="1656"/>
      <c r="O279" s="1656"/>
      <c r="P279" s="1656"/>
      <c r="Q279" s="1656"/>
      <c r="R279" s="1656"/>
      <c r="S279" s="1656"/>
      <c r="T279" s="1656"/>
      <c r="U279" s="1656"/>
      <c r="V279" s="1656"/>
      <c r="W279" s="1656"/>
      <c r="X279" s="1656"/>
      <c r="Y279" s="1657"/>
      <c r="Z279" s="1640"/>
      <c r="AA279" s="1640"/>
      <c r="AB279" s="1640"/>
      <c r="AC279" s="1640"/>
      <c r="AD279" s="1640"/>
      <c r="AE279" s="1640"/>
      <c r="AF279" s="1640"/>
      <c r="AG279" s="1632"/>
      <c r="AH279" s="1632"/>
      <c r="AI279" s="1632"/>
      <c r="AJ279" s="1632"/>
      <c r="AK279" s="1632"/>
      <c r="AL279" s="1632"/>
      <c r="AM279" s="1632"/>
      <c r="AN279" s="1632"/>
      <c r="AO279" s="1632"/>
      <c r="AP279" s="1632"/>
      <c r="AQ279" s="1632"/>
      <c r="AR279" s="1632"/>
      <c r="AS279" s="1632"/>
      <c r="AT279" s="1632"/>
      <c r="AU279" s="1632"/>
      <c r="AV279" s="1632"/>
      <c r="AW279" s="1632"/>
      <c r="AX279" s="1632"/>
      <c r="AY279" s="1632"/>
    </row>
    <row r="280" spans="1:51" x14ac:dyDescent="0.2">
      <c r="N280" s="1656"/>
      <c r="O280" s="1656"/>
      <c r="P280" s="1656"/>
      <c r="Q280" s="1656"/>
      <c r="R280" s="1656"/>
      <c r="S280" s="1656"/>
      <c r="T280" s="1656"/>
      <c r="U280" s="1656"/>
      <c r="V280" s="1656"/>
      <c r="W280" s="1656"/>
      <c r="X280" s="1656"/>
      <c r="Y280" s="1657"/>
      <c r="Z280" s="1640"/>
      <c r="AA280" s="1640"/>
      <c r="AB280" s="1640"/>
      <c r="AC280" s="1640"/>
      <c r="AD280" s="1640"/>
      <c r="AE280" s="1640"/>
      <c r="AF280" s="1640"/>
      <c r="AG280" s="1632"/>
      <c r="AH280" s="1632"/>
      <c r="AI280" s="1632"/>
      <c r="AJ280" s="1632"/>
      <c r="AK280" s="1632"/>
      <c r="AL280" s="1632"/>
      <c r="AM280" s="1632"/>
      <c r="AN280" s="1632"/>
      <c r="AO280" s="1632"/>
      <c r="AP280" s="1632"/>
      <c r="AQ280" s="1632"/>
      <c r="AR280" s="1632"/>
      <c r="AS280" s="1632"/>
      <c r="AT280" s="1632"/>
      <c r="AU280" s="1632"/>
      <c r="AV280" s="1632"/>
      <c r="AW280" s="1632"/>
      <c r="AX280" s="1632"/>
      <c r="AY280" s="1632"/>
    </row>
    <row r="281" spans="1:51" x14ac:dyDescent="0.2">
      <c r="N281" s="1656"/>
      <c r="O281" s="1656"/>
      <c r="P281" s="1656"/>
      <c r="Q281" s="1656"/>
      <c r="R281" s="1656"/>
      <c r="S281" s="1656"/>
      <c r="T281" s="1656"/>
      <c r="U281" s="1656"/>
      <c r="V281" s="1656"/>
      <c r="W281" s="1656"/>
      <c r="X281" s="1656"/>
      <c r="Y281" s="1657"/>
      <c r="Z281" s="1640"/>
      <c r="AA281" s="1640"/>
      <c r="AB281" s="1640"/>
      <c r="AC281" s="1640"/>
      <c r="AD281" s="1640"/>
      <c r="AE281" s="1640"/>
      <c r="AF281" s="1640"/>
      <c r="AG281" s="1632"/>
      <c r="AH281" s="1632"/>
      <c r="AI281" s="1632"/>
      <c r="AJ281" s="1632"/>
      <c r="AK281" s="1632"/>
      <c r="AL281" s="1632"/>
      <c r="AM281" s="1632"/>
      <c r="AN281" s="1632"/>
      <c r="AO281" s="1632"/>
      <c r="AP281" s="1632"/>
      <c r="AQ281" s="1632"/>
      <c r="AR281" s="1632"/>
      <c r="AS281" s="1632"/>
      <c r="AT281" s="1632"/>
      <c r="AU281" s="1632"/>
      <c r="AV281" s="1632"/>
      <c r="AW281" s="1632"/>
      <c r="AX281" s="1632"/>
      <c r="AY281" s="1632"/>
    </row>
    <row r="282" spans="1:51" x14ac:dyDescent="0.2">
      <c r="N282" s="1656"/>
      <c r="O282" s="1656"/>
      <c r="P282" s="1656"/>
      <c r="Q282" s="1656"/>
      <c r="R282" s="1656"/>
      <c r="S282" s="1656"/>
      <c r="T282" s="1656"/>
      <c r="U282" s="1656"/>
      <c r="V282" s="1656"/>
      <c r="W282" s="1656"/>
      <c r="X282" s="1656"/>
      <c r="Y282" s="1657"/>
      <c r="Z282" s="1640"/>
      <c r="AA282" s="1640"/>
      <c r="AB282" s="1640"/>
      <c r="AC282" s="1640"/>
      <c r="AD282" s="1640"/>
      <c r="AE282" s="1640"/>
      <c r="AF282" s="1640"/>
      <c r="AG282" s="1632"/>
      <c r="AH282" s="1632"/>
      <c r="AI282" s="1632"/>
      <c r="AJ282" s="1632"/>
      <c r="AK282" s="1632"/>
      <c r="AL282" s="1632"/>
      <c r="AM282" s="1632"/>
      <c r="AN282" s="1632"/>
      <c r="AO282" s="1632"/>
      <c r="AP282" s="1632"/>
      <c r="AQ282" s="1632"/>
      <c r="AR282" s="1632"/>
      <c r="AS282" s="1632"/>
      <c r="AT282" s="1632"/>
      <c r="AU282" s="1632"/>
      <c r="AV282" s="1632"/>
      <c r="AW282" s="1632"/>
      <c r="AX282" s="1632"/>
      <c r="AY282" s="1632"/>
    </row>
    <row r="283" spans="1:51" x14ac:dyDescent="0.2">
      <c r="N283" s="1656"/>
      <c r="O283" s="1656"/>
      <c r="P283" s="1656"/>
      <c r="Q283" s="1656"/>
      <c r="R283" s="1656"/>
      <c r="S283" s="1656"/>
      <c r="T283" s="1656"/>
      <c r="U283" s="1656"/>
      <c r="V283" s="1656"/>
      <c r="W283" s="1656"/>
      <c r="X283" s="1656"/>
      <c r="Y283" s="1657"/>
      <c r="Z283" s="1640"/>
      <c r="AA283" s="1640"/>
      <c r="AB283" s="1640"/>
      <c r="AC283" s="1640"/>
      <c r="AD283" s="1640"/>
      <c r="AE283" s="1640"/>
      <c r="AF283" s="1640"/>
      <c r="AG283" s="1632"/>
      <c r="AH283" s="1632"/>
      <c r="AI283" s="1632"/>
      <c r="AJ283" s="1632"/>
      <c r="AK283" s="1632"/>
      <c r="AL283" s="1632"/>
      <c r="AM283" s="1632"/>
      <c r="AN283" s="1632"/>
      <c r="AO283" s="1632"/>
      <c r="AP283" s="1632"/>
      <c r="AQ283" s="1632"/>
      <c r="AR283" s="1632"/>
      <c r="AS283" s="1632"/>
      <c r="AT283" s="1632"/>
      <c r="AU283" s="1632"/>
      <c r="AV283" s="1632"/>
      <c r="AW283" s="1632"/>
      <c r="AX283" s="1632"/>
      <c r="AY283" s="1632"/>
    </row>
    <row r="284" spans="1:51" x14ac:dyDescent="0.2">
      <c r="N284" s="1656"/>
      <c r="O284" s="1656"/>
      <c r="P284" s="1656"/>
      <c r="Q284" s="1656"/>
      <c r="R284" s="1656"/>
      <c r="S284" s="1656"/>
      <c r="T284" s="1656"/>
      <c r="U284" s="1656"/>
      <c r="V284" s="1656"/>
      <c r="W284" s="1656"/>
      <c r="X284" s="1656"/>
      <c r="Y284" s="1657"/>
      <c r="Z284" s="1640"/>
      <c r="AA284" s="1640"/>
      <c r="AB284" s="1640"/>
      <c r="AC284" s="1640"/>
      <c r="AD284" s="1640"/>
      <c r="AE284" s="1640"/>
      <c r="AF284" s="1640"/>
      <c r="AG284" s="1632"/>
      <c r="AH284" s="1632"/>
      <c r="AI284" s="1632"/>
      <c r="AJ284" s="1632"/>
      <c r="AK284" s="1632"/>
      <c r="AL284" s="1632"/>
      <c r="AM284" s="1632"/>
      <c r="AN284" s="1632"/>
      <c r="AO284" s="1632"/>
      <c r="AP284" s="1632"/>
      <c r="AQ284" s="1632"/>
      <c r="AR284" s="1632"/>
      <c r="AS284" s="1632"/>
      <c r="AT284" s="1632"/>
      <c r="AU284" s="1632"/>
      <c r="AV284" s="1632"/>
      <c r="AW284" s="1632"/>
      <c r="AX284" s="1632"/>
      <c r="AY284" s="1632"/>
    </row>
    <row r="285" spans="1:51" x14ac:dyDescent="0.2">
      <c r="N285" s="1656"/>
      <c r="O285" s="1656"/>
      <c r="P285" s="1656"/>
      <c r="Q285" s="1656"/>
      <c r="R285" s="1656"/>
      <c r="S285" s="1656"/>
      <c r="T285" s="1656"/>
      <c r="U285" s="1656"/>
      <c r="V285" s="1656"/>
      <c r="W285" s="1656"/>
      <c r="X285" s="1656"/>
      <c r="Y285" s="1657"/>
      <c r="Z285" s="1640"/>
      <c r="AA285" s="1640"/>
      <c r="AB285" s="1640"/>
      <c r="AC285" s="1640"/>
      <c r="AD285" s="1640"/>
      <c r="AE285" s="1640"/>
      <c r="AF285" s="1640"/>
      <c r="AG285" s="1632"/>
      <c r="AH285" s="1632"/>
      <c r="AI285" s="1632"/>
      <c r="AJ285" s="1632"/>
      <c r="AK285" s="1632"/>
      <c r="AL285" s="1632"/>
      <c r="AM285" s="1632"/>
      <c r="AN285" s="1632"/>
      <c r="AO285" s="1632"/>
      <c r="AP285" s="1632"/>
      <c r="AQ285" s="1632"/>
      <c r="AR285" s="1632"/>
      <c r="AS285" s="1632"/>
      <c r="AT285" s="1632"/>
      <c r="AU285" s="1632"/>
      <c r="AV285" s="1632"/>
      <c r="AW285" s="1632"/>
      <c r="AX285" s="1632"/>
      <c r="AY285" s="1632"/>
    </row>
    <row r="286" spans="1:51" x14ac:dyDescent="0.2">
      <c r="N286" s="1656"/>
      <c r="O286" s="1656"/>
      <c r="P286" s="1656"/>
      <c r="Q286" s="1656"/>
      <c r="R286" s="1656"/>
      <c r="S286" s="1656"/>
      <c r="T286" s="1656"/>
      <c r="U286" s="1656"/>
      <c r="V286" s="1656"/>
      <c r="W286" s="1656"/>
      <c r="X286" s="1656"/>
      <c r="Y286" s="1657"/>
      <c r="Z286" s="1640"/>
      <c r="AA286" s="1640"/>
      <c r="AB286" s="1640"/>
      <c r="AC286" s="1640"/>
      <c r="AD286" s="1640"/>
      <c r="AE286" s="1640"/>
      <c r="AF286" s="1640"/>
      <c r="AG286" s="1632"/>
      <c r="AH286" s="1632"/>
      <c r="AI286" s="1632"/>
      <c r="AJ286" s="1632"/>
      <c r="AK286" s="1632"/>
      <c r="AL286" s="1632"/>
      <c r="AM286" s="1632"/>
      <c r="AN286" s="1632"/>
      <c r="AO286" s="1632"/>
      <c r="AP286" s="1632"/>
      <c r="AQ286" s="1632"/>
      <c r="AR286" s="1632"/>
      <c r="AS286" s="1632"/>
      <c r="AT286" s="1632"/>
      <c r="AU286" s="1632"/>
      <c r="AV286" s="1632"/>
      <c r="AW286" s="1632"/>
      <c r="AX286" s="1632"/>
      <c r="AY286" s="1632"/>
    </row>
    <row r="287" spans="1:51" x14ac:dyDescent="0.2">
      <c r="N287" s="1656"/>
      <c r="O287" s="1656"/>
      <c r="P287" s="1656"/>
      <c r="Q287" s="1656"/>
      <c r="R287" s="1656"/>
      <c r="S287" s="1656"/>
      <c r="T287" s="1656"/>
      <c r="U287" s="1656"/>
      <c r="V287" s="1656"/>
      <c r="W287" s="1656"/>
      <c r="X287" s="1656"/>
      <c r="Y287" s="1657"/>
      <c r="Z287" s="1640"/>
      <c r="AA287" s="1640"/>
      <c r="AB287" s="1640"/>
      <c r="AC287" s="1640"/>
      <c r="AD287" s="1640"/>
      <c r="AE287" s="1640"/>
      <c r="AF287" s="1640"/>
      <c r="AG287" s="1632"/>
      <c r="AH287" s="1632"/>
      <c r="AI287" s="1632"/>
      <c r="AJ287" s="1632"/>
      <c r="AK287" s="1632"/>
      <c r="AL287" s="1632"/>
      <c r="AM287" s="1632"/>
      <c r="AN287" s="1632"/>
      <c r="AO287" s="1632"/>
      <c r="AP287" s="1632"/>
      <c r="AQ287" s="1632"/>
      <c r="AR287" s="1632"/>
      <c r="AS287" s="1632"/>
      <c r="AT287" s="1632"/>
      <c r="AU287" s="1632"/>
      <c r="AV287" s="1632"/>
      <c r="AW287" s="1632"/>
      <c r="AX287" s="1632"/>
      <c r="AY287" s="1632"/>
    </row>
    <row r="288" spans="1:51" x14ac:dyDescent="0.2">
      <c r="N288" s="1656"/>
      <c r="O288" s="1656"/>
      <c r="P288" s="1656"/>
      <c r="Q288" s="1656"/>
      <c r="R288" s="1656"/>
      <c r="S288" s="1656"/>
      <c r="T288" s="1656"/>
      <c r="U288" s="1656"/>
      <c r="V288" s="1656"/>
      <c r="W288" s="1656"/>
      <c r="X288" s="1656"/>
      <c r="Y288" s="1657"/>
      <c r="Z288" s="1640"/>
      <c r="AA288" s="1640"/>
      <c r="AB288" s="1640"/>
      <c r="AC288" s="1640"/>
      <c r="AD288" s="1640"/>
      <c r="AE288" s="1640"/>
      <c r="AF288" s="1640"/>
      <c r="AG288" s="1632"/>
      <c r="AH288" s="1632"/>
      <c r="AI288" s="1632"/>
      <c r="AJ288" s="1632"/>
      <c r="AK288" s="1632"/>
      <c r="AL288" s="1632"/>
      <c r="AM288" s="1632"/>
      <c r="AN288" s="1632"/>
      <c r="AO288" s="1632"/>
      <c r="AP288" s="1632"/>
      <c r="AQ288" s="1632"/>
      <c r="AR288" s="1632"/>
      <c r="AS288" s="1632"/>
      <c r="AT288" s="1632"/>
      <c r="AU288" s="1632"/>
      <c r="AV288" s="1632"/>
      <c r="AW288" s="1632"/>
      <c r="AX288" s="1632"/>
      <c r="AY288" s="1632"/>
    </row>
    <row r="289" spans="1:51" x14ac:dyDescent="0.2">
      <c r="N289" s="1656"/>
      <c r="O289" s="1656"/>
      <c r="P289" s="1656"/>
      <c r="Q289" s="1656"/>
      <c r="R289" s="1656"/>
      <c r="S289" s="1656"/>
      <c r="T289" s="1656"/>
      <c r="U289" s="1656"/>
      <c r="V289" s="1656"/>
      <c r="W289" s="1656"/>
      <c r="X289" s="1656"/>
      <c r="Y289" s="1657"/>
      <c r="Z289" s="1640"/>
      <c r="AA289" s="1640"/>
      <c r="AB289" s="1640"/>
      <c r="AC289" s="1640"/>
      <c r="AD289" s="1640"/>
      <c r="AE289" s="1640"/>
      <c r="AF289" s="1640"/>
      <c r="AG289" s="1632"/>
      <c r="AH289" s="1632"/>
      <c r="AI289" s="1632"/>
      <c r="AJ289" s="1632"/>
      <c r="AK289" s="1632"/>
      <c r="AL289" s="1632"/>
      <c r="AM289" s="1632"/>
      <c r="AN289" s="1632"/>
      <c r="AO289" s="1632"/>
      <c r="AP289" s="1632"/>
      <c r="AQ289" s="1632"/>
      <c r="AR289" s="1632"/>
      <c r="AS289" s="1632"/>
      <c r="AT289" s="1632"/>
      <c r="AU289" s="1632"/>
      <c r="AV289" s="1632"/>
      <c r="AW289" s="1632"/>
      <c r="AX289" s="1632"/>
      <c r="AY289" s="1632"/>
    </row>
    <row r="290" spans="1:51" x14ac:dyDescent="0.2">
      <c r="N290" s="1656"/>
      <c r="O290" s="1656"/>
      <c r="P290" s="1656"/>
      <c r="Q290" s="1656"/>
      <c r="R290" s="1656"/>
      <c r="S290" s="1656"/>
      <c r="T290" s="1656"/>
      <c r="U290" s="1656"/>
      <c r="V290" s="1656"/>
      <c r="W290" s="1656"/>
      <c r="X290" s="1656"/>
      <c r="Y290" s="1657"/>
      <c r="Z290" s="1640"/>
      <c r="AA290" s="1640"/>
      <c r="AB290" s="1640"/>
      <c r="AC290" s="1640"/>
      <c r="AD290" s="1640"/>
      <c r="AE290" s="1640"/>
      <c r="AF290" s="1640"/>
      <c r="AG290" s="1632"/>
      <c r="AH290" s="1632"/>
      <c r="AI290" s="1632"/>
      <c r="AJ290" s="1632"/>
      <c r="AK290" s="1632"/>
      <c r="AL290" s="1632"/>
      <c r="AM290" s="1632"/>
      <c r="AN290" s="1632"/>
      <c r="AO290" s="1632"/>
      <c r="AP290" s="1632"/>
      <c r="AQ290" s="1632"/>
      <c r="AR290" s="1632"/>
      <c r="AS290" s="1632"/>
      <c r="AT290" s="1632"/>
      <c r="AU290" s="1632"/>
      <c r="AV290" s="1632"/>
      <c r="AW290" s="1632"/>
      <c r="AX290" s="1632"/>
      <c r="AY290" s="1632"/>
    </row>
    <row r="291" spans="1:51" x14ac:dyDescent="0.2">
      <c r="N291" s="1656"/>
      <c r="O291" s="1656"/>
      <c r="P291" s="1656"/>
      <c r="Q291" s="1656"/>
      <c r="R291" s="1656"/>
      <c r="S291" s="1656"/>
      <c r="T291" s="1656"/>
      <c r="U291" s="1656"/>
      <c r="V291" s="1656"/>
      <c r="W291" s="1656"/>
      <c r="X291" s="1656"/>
      <c r="Y291" s="1657"/>
      <c r="Z291" s="1640"/>
      <c r="AA291" s="1640"/>
      <c r="AB291" s="1640"/>
      <c r="AC291" s="1640"/>
      <c r="AD291" s="1640"/>
      <c r="AE291" s="1640"/>
      <c r="AF291" s="1640"/>
      <c r="AG291" s="1632"/>
      <c r="AH291" s="1632"/>
      <c r="AI291" s="1632"/>
      <c r="AJ291" s="1632"/>
      <c r="AK291" s="1632"/>
      <c r="AL291" s="1632"/>
      <c r="AM291" s="1632"/>
      <c r="AN291" s="1632"/>
      <c r="AO291" s="1632"/>
      <c r="AP291" s="1632"/>
      <c r="AQ291" s="1632"/>
      <c r="AR291" s="1632"/>
      <c r="AS291" s="1632"/>
      <c r="AT291" s="1632"/>
      <c r="AU291" s="1632"/>
      <c r="AV291" s="1632"/>
      <c r="AW291" s="1632"/>
      <c r="AX291" s="1632"/>
      <c r="AY291" s="1632"/>
    </row>
    <row r="292" spans="1:51" x14ac:dyDescent="0.2">
      <c r="N292" s="1656"/>
      <c r="O292" s="1656"/>
      <c r="P292" s="1656"/>
      <c r="Q292" s="1656"/>
      <c r="R292" s="1656"/>
      <c r="S292" s="1656"/>
      <c r="T292" s="1656"/>
      <c r="U292" s="1656"/>
      <c r="V292" s="1656"/>
      <c r="W292" s="1656"/>
      <c r="X292" s="1656"/>
      <c r="Y292" s="1657"/>
      <c r="Z292" s="1640"/>
      <c r="AA292" s="1640"/>
      <c r="AB292" s="1640"/>
      <c r="AC292" s="1640"/>
      <c r="AD292" s="1640"/>
      <c r="AE292" s="1640"/>
      <c r="AF292" s="1640"/>
      <c r="AG292" s="1632"/>
      <c r="AH292" s="1632"/>
      <c r="AI292" s="1632"/>
      <c r="AJ292" s="1632"/>
      <c r="AK292" s="1632"/>
      <c r="AL292" s="1632"/>
      <c r="AM292" s="1632"/>
      <c r="AN292" s="1632"/>
      <c r="AO292" s="1632"/>
      <c r="AP292" s="1632"/>
      <c r="AQ292" s="1632"/>
      <c r="AR292" s="1632"/>
      <c r="AS292" s="1632"/>
      <c r="AT292" s="1632"/>
      <c r="AU292" s="1632"/>
      <c r="AV292" s="1632"/>
      <c r="AW292" s="1632"/>
      <c r="AX292" s="1632"/>
      <c r="AY292" s="1632"/>
    </row>
    <row r="293" spans="1:51" x14ac:dyDescent="0.2">
      <c r="N293" s="1656"/>
      <c r="O293" s="1656"/>
      <c r="P293" s="1656"/>
      <c r="Q293" s="1656"/>
      <c r="R293" s="1656"/>
      <c r="S293" s="1656"/>
      <c r="T293" s="1656"/>
      <c r="U293" s="1656"/>
      <c r="V293" s="1656"/>
      <c r="W293" s="1656"/>
      <c r="X293" s="1656"/>
      <c r="Y293" s="1657"/>
      <c r="Z293" s="1640"/>
      <c r="AA293" s="1640"/>
      <c r="AB293" s="1640"/>
      <c r="AC293" s="1640"/>
      <c r="AD293" s="1640"/>
      <c r="AE293" s="1640"/>
      <c r="AF293" s="1640"/>
      <c r="AG293" s="1632"/>
      <c r="AH293" s="1632"/>
      <c r="AI293" s="1632"/>
      <c r="AJ293" s="1632"/>
      <c r="AK293" s="1632"/>
      <c r="AL293" s="1632"/>
      <c r="AM293" s="1632"/>
      <c r="AN293" s="1632"/>
      <c r="AO293" s="1632"/>
      <c r="AP293" s="1632"/>
      <c r="AQ293" s="1632"/>
      <c r="AR293" s="1632"/>
      <c r="AS293" s="1632"/>
      <c r="AT293" s="1632"/>
      <c r="AU293" s="1632"/>
      <c r="AV293" s="1632"/>
      <c r="AW293" s="1632"/>
      <c r="AX293" s="1632"/>
      <c r="AY293" s="1632"/>
    </row>
    <row r="294" spans="1:51" x14ac:dyDescent="0.2">
      <c r="N294" s="1656"/>
      <c r="O294" s="1656"/>
      <c r="P294" s="1656"/>
      <c r="Q294" s="1656"/>
      <c r="R294" s="1656"/>
      <c r="S294" s="1656"/>
      <c r="T294" s="1656"/>
      <c r="U294" s="1656"/>
      <c r="V294" s="1656"/>
      <c r="W294" s="1656"/>
      <c r="X294" s="1656"/>
      <c r="Y294" s="1657"/>
      <c r="Z294" s="1640"/>
      <c r="AA294" s="1640"/>
      <c r="AB294" s="1640"/>
      <c r="AC294" s="1640"/>
      <c r="AD294" s="1640"/>
      <c r="AE294" s="1640"/>
      <c r="AF294" s="1640"/>
      <c r="AG294" s="1632"/>
      <c r="AH294" s="1632"/>
      <c r="AI294" s="1632"/>
      <c r="AJ294" s="1632"/>
      <c r="AK294" s="1632"/>
      <c r="AL294" s="1632"/>
      <c r="AM294" s="1632"/>
      <c r="AN294" s="1632"/>
      <c r="AO294" s="1632"/>
      <c r="AP294" s="1632"/>
      <c r="AQ294" s="1632"/>
      <c r="AR294" s="1632"/>
      <c r="AS294" s="1632"/>
      <c r="AT294" s="1632"/>
      <c r="AU294" s="1632"/>
      <c r="AV294" s="1632"/>
      <c r="AW294" s="1632"/>
      <c r="AX294" s="1632"/>
      <c r="AY294" s="1632"/>
    </row>
    <row r="295" spans="1:51" x14ac:dyDescent="0.2">
      <c r="N295" s="1656"/>
      <c r="O295" s="1656"/>
      <c r="P295" s="1656"/>
      <c r="Q295" s="1656"/>
      <c r="R295" s="1656"/>
      <c r="S295" s="1656"/>
      <c r="T295" s="1656"/>
      <c r="U295" s="1656"/>
      <c r="V295" s="1656"/>
      <c r="W295" s="1656"/>
      <c r="X295" s="1656"/>
      <c r="Y295" s="1657"/>
      <c r="Z295" s="1640"/>
      <c r="AA295" s="1640"/>
      <c r="AB295" s="1640"/>
      <c r="AC295" s="1640"/>
      <c r="AD295" s="1640"/>
      <c r="AE295" s="1640"/>
      <c r="AF295" s="1640"/>
      <c r="AG295" s="1632"/>
      <c r="AH295" s="1632"/>
      <c r="AI295" s="1632"/>
      <c r="AJ295" s="1632"/>
      <c r="AK295" s="1632"/>
      <c r="AL295" s="1632"/>
      <c r="AM295" s="1632"/>
      <c r="AN295" s="1632"/>
      <c r="AO295" s="1632"/>
      <c r="AP295" s="1632"/>
      <c r="AQ295" s="1632"/>
      <c r="AR295" s="1632"/>
      <c r="AS295" s="1632"/>
      <c r="AT295" s="1632"/>
      <c r="AU295" s="1632"/>
      <c r="AV295" s="1632"/>
      <c r="AW295" s="1632"/>
      <c r="AX295" s="1632"/>
      <c r="AY295" s="1632"/>
    </row>
    <row r="296" spans="1:51" x14ac:dyDescent="0.2">
      <c r="N296" s="1656"/>
      <c r="O296" s="1656"/>
      <c r="P296" s="1656"/>
      <c r="Q296" s="1656"/>
      <c r="R296" s="1656"/>
      <c r="S296" s="1656"/>
      <c r="T296" s="1656"/>
      <c r="U296" s="1656"/>
      <c r="V296" s="1656"/>
      <c r="W296" s="1656"/>
      <c r="X296" s="1656"/>
      <c r="Y296" s="1657"/>
      <c r="Z296" s="1640"/>
      <c r="AA296" s="1640"/>
      <c r="AB296" s="1640"/>
      <c r="AC296" s="1640"/>
      <c r="AD296" s="1640"/>
      <c r="AE296" s="1640"/>
      <c r="AF296" s="1640"/>
      <c r="AG296" s="1632"/>
      <c r="AH296" s="1632"/>
      <c r="AI296" s="1632"/>
      <c r="AJ296" s="1632"/>
      <c r="AK296" s="1632"/>
      <c r="AL296" s="1632"/>
      <c r="AM296" s="1632"/>
      <c r="AN296" s="1632"/>
      <c r="AO296" s="1632"/>
      <c r="AP296" s="1632"/>
      <c r="AQ296" s="1632"/>
      <c r="AR296" s="1632"/>
      <c r="AS296" s="1632"/>
      <c r="AT296" s="1632"/>
      <c r="AU296" s="1632"/>
      <c r="AV296" s="1632"/>
      <c r="AW296" s="1632"/>
      <c r="AX296" s="1632"/>
      <c r="AY296" s="1632"/>
    </row>
    <row r="297" spans="1:51" x14ac:dyDescent="0.2">
      <c r="N297" s="1656"/>
      <c r="O297" s="1656"/>
      <c r="P297" s="1656"/>
      <c r="Q297" s="1656"/>
      <c r="R297" s="1656"/>
      <c r="S297" s="1656"/>
      <c r="T297" s="1656"/>
      <c r="U297" s="1656"/>
      <c r="V297" s="1656"/>
      <c r="W297" s="1656"/>
      <c r="X297" s="1656"/>
      <c r="Y297" s="1657"/>
      <c r="Z297" s="1640"/>
      <c r="AA297" s="1640"/>
      <c r="AB297" s="1640"/>
      <c r="AC297" s="1640"/>
      <c r="AD297" s="1640"/>
      <c r="AE297" s="1640"/>
      <c r="AF297" s="1640"/>
      <c r="AG297" s="1632"/>
      <c r="AH297" s="1632"/>
      <c r="AI297" s="1632"/>
      <c r="AJ297" s="1632"/>
      <c r="AK297" s="1632"/>
      <c r="AL297" s="1632"/>
      <c r="AM297" s="1632"/>
      <c r="AN297" s="1632"/>
      <c r="AO297" s="1632"/>
      <c r="AP297" s="1632"/>
      <c r="AQ297" s="1632"/>
      <c r="AR297" s="1632"/>
      <c r="AS297" s="1632"/>
      <c r="AT297" s="1632"/>
      <c r="AU297" s="1632"/>
      <c r="AV297" s="1632"/>
      <c r="AW297" s="1632"/>
      <c r="AX297" s="1632"/>
      <c r="AY297" s="1632"/>
    </row>
    <row r="298" spans="1:51" x14ac:dyDescent="0.2">
      <c r="N298" s="1656"/>
      <c r="O298" s="1656"/>
      <c r="P298" s="1656"/>
      <c r="Q298" s="1656"/>
      <c r="R298" s="1656"/>
      <c r="S298" s="1656"/>
      <c r="T298" s="1656"/>
      <c r="U298" s="1656"/>
      <c r="V298" s="1656"/>
      <c r="W298" s="1656"/>
      <c r="X298" s="1656"/>
      <c r="Y298" s="1657"/>
      <c r="Z298" s="1640"/>
      <c r="AA298" s="1640"/>
      <c r="AB298" s="1640"/>
      <c r="AC298" s="1640"/>
      <c r="AD298" s="1640"/>
      <c r="AE298" s="1640"/>
      <c r="AF298" s="1640"/>
      <c r="AG298" s="1632"/>
      <c r="AH298" s="1632"/>
      <c r="AI298" s="1632"/>
      <c r="AJ298" s="1632"/>
      <c r="AK298" s="1632"/>
      <c r="AL298" s="1632"/>
      <c r="AM298" s="1632"/>
      <c r="AN298" s="1632"/>
      <c r="AO298" s="1632"/>
      <c r="AP298" s="1632"/>
      <c r="AQ298" s="1632"/>
      <c r="AR298" s="1632"/>
      <c r="AS298" s="1632"/>
      <c r="AT298" s="1632"/>
      <c r="AU298" s="1632"/>
      <c r="AV298" s="1632"/>
      <c r="AW298" s="1632"/>
      <c r="AX298" s="1632"/>
      <c r="AY298" s="1632"/>
    </row>
    <row r="299" spans="1:51" x14ac:dyDescent="0.2">
      <c r="N299" s="1656"/>
      <c r="O299" s="1656"/>
      <c r="P299" s="1656"/>
      <c r="Q299" s="1656"/>
      <c r="R299" s="1656"/>
      <c r="S299" s="1656"/>
      <c r="T299" s="1656"/>
      <c r="U299" s="1656"/>
      <c r="V299" s="1656"/>
      <c r="W299" s="1656"/>
      <c r="X299" s="1656"/>
      <c r="Y299" s="1657"/>
      <c r="Z299" s="1640"/>
      <c r="AA299" s="1640"/>
      <c r="AB299" s="1640"/>
      <c r="AC299" s="1640"/>
      <c r="AD299" s="1640"/>
      <c r="AE299" s="1640"/>
      <c r="AF299" s="1640"/>
      <c r="AG299" s="1632"/>
      <c r="AH299" s="1632"/>
      <c r="AI299" s="1632"/>
      <c r="AJ299" s="1632"/>
      <c r="AK299" s="1632"/>
      <c r="AL299" s="1632"/>
      <c r="AM299" s="1632"/>
      <c r="AN299" s="1632"/>
      <c r="AO299" s="1632"/>
      <c r="AP299" s="1632"/>
      <c r="AQ299" s="1632"/>
      <c r="AR299" s="1632"/>
      <c r="AS299" s="1632"/>
      <c r="AT299" s="1632"/>
      <c r="AU299" s="1632"/>
      <c r="AV299" s="1632"/>
      <c r="AW299" s="1632"/>
      <c r="AX299" s="1632"/>
      <c r="AY299" s="1632"/>
    </row>
    <row r="300" spans="1:51" x14ac:dyDescent="0.2">
      <c r="A300" s="1536"/>
      <c r="B300" s="1536"/>
      <c r="C300" s="1536"/>
      <c r="D300" s="1536"/>
      <c r="E300" s="1536"/>
      <c r="F300" s="1536"/>
      <c r="G300" s="1536"/>
      <c r="H300" s="1536"/>
      <c r="I300" s="1536"/>
      <c r="J300" s="1536"/>
      <c r="K300" s="1536"/>
      <c r="L300" s="1536"/>
      <c r="M300" s="1536"/>
      <c r="N300" s="1656"/>
      <c r="O300" s="1656"/>
      <c r="P300" s="1656"/>
      <c r="Q300" s="1656"/>
      <c r="R300" s="1656"/>
      <c r="S300" s="1656"/>
      <c r="T300" s="1656"/>
      <c r="U300" s="1656"/>
      <c r="V300" s="1656"/>
      <c r="W300" s="1656"/>
      <c r="X300" s="1656"/>
      <c r="Y300" s="1657"/>
      <c r="Z300" s="1640"/>
      <c r="AA300" s="1640"/>
      <c r="AB300" s="1640"/>
      <c r="AC300" s="1640"/>
      <c r="AD300" s="1640"/>
      <c r="AE300" s="1640"/>
      <c r="AF300" s="1640"/>
      <c r="AG300" s="1632"/>
      <c r="AH300" s="1632"/>
      <c r="AI300" s="1632"/>
      <c r="AJ300" s="1632"/>
      <c r="AK300" s="1632"/>
      <c r="AL300" s="1632"/>
      <c r="AM300" s="1632"/>
      <c r="AN300" s="1632"/>
      <c r="AO300" s="1632"/>
      <c r="AP300" s="1632"/>
      <c r="AQ300" s="1632"/>
      <c r="AR300" s="1632"/>
      <c r="AS300" s="1632"/>
      <c r="AT300" s="1632"/>
      <c r="AU300" s="1632"/>
      <c r="AV300" s="1632"/>
      <c r="AW300" s="1632"/>
      <c r="AX300" s="1632"/>
      <c r="AY300" s="1632"/>
    </row>
    <row r="301" spans="1:51" x14ac:dyDescent="0.2">
      <c r="A301" s="1536"/>
      <c r="B301" s="1536"/>
      <c r="C301" s="1536"/>
      <c r="D301" s="1536"/>
      <c r="E301" s="1536"/>
      <c r="F301" s="1536"/>
      <c r="G301" s="1536"/>
      <c r="H301" s="1536"/>
      <c r="I301" s="1536"/>
      <c r="J301" s="1536"/>
      <c r="K301" s="1536"/>
      <c r="L301" s="1536"/>
      <c r="M301" s="1536"/>
      <c r="N301" s="1656"/>
      <c r="O301" s="1656"/>
      <c r="P301" s="1656"/>
      <c r="Q301" s="1656"/>
      <c r="R301" s="1656"/>
      <c r="S301" s="1656"/>
      <c r="T301" s="1656"/>
      <c r="U301" s="1656"/>
      <c r="V301" s="1656"/>
      <c r="W301" s="1656"/>
      <c r="X301" s="1656"/>
      <c r="Y301" s="1657"/>
      <c r="Z301" s="1640"/>
      <c r="AA301" s="1640"/>
      <c r="AB301" s="1640"/>
      <c r="AC301" s="1640"/>
      <c r="AD301" s="1640"/>
      <c r="AE301" s="1640"/>
      <c r="AF301" s="1640"/>
      <c r="AG301" s="1632"/>
      <c r="AH301" s="1632"/>
      <c r="AI301" s="1632"/>
      <c r="AJ301" s="1632"/>
      <c r="AK301" s="1632"/>
      <c r="AL301" s="1632"/>
      <c r="AM301" s="1632"/>
      <c r="AN301" s="1632"/>
      <c r="AO301" s="1632"/>
      <c r="AP301" s="1632"/>
      <c r="AQ301" s="1632"/>
      <c r="AR301" s="1632"/>
      <c r="AS301" s="1632"/>
      <c r="AT301" s="1632"/>
      <c r="AU301" s="1632"/>
      <c r="AV301" s="1632"/>
      <c r="AW301" s="1632"/>
      <c r="AX301" s="1632"/>
      <c r="AY301" s="1632"/>
    </row>
    <row r="302" spans="1:51" x14ac:dyDescent="0.2">
      <c r="A302" s="1536"/>
      <c r="B302" s="1536"/>
      <c r="C302" s="1536"/>
      <c r="D302" s="1536"/>
      <c r="E302" s="1536"/>
      <c r="F302" s="1536"/>
      <c r="G302" s="1536"/>
      <c r="H302" s="1536"/>
      <c r="I302" s="1536"/>
      <c r="J302" s="1536"/>
      <c r="K302" s="1536"/>
      <c r="L302" s="1536"/>
      <c r="M302" s="1536"/>
      <c r="N302" s="1656"/>
      <c r="O302" s="1656"/>
      <c r="P302" s="1656"/>
      <c r="Q302" s="1656"/>
      <c r="R302" s="1656"/>
      <c r="S302" s="1656"/>
      <c r="T302" s="1656"/>
      <c r="U302" s="1656"/>
      <c r="V302" s="1656"/>
      <c r="W302" s="1656"/>
      <c r="X302" s="1656"/>
      <c r="Y302" s="1657"/>
      <c r="Z302" s="1640"/>
      <c r="AA302" s="1640"/>
      <c r="AB302" s="1640"/>
      <c r="AC302" s="1640"/>
      <c r="AD302" s="1640"/>
      <c r="AE302" s="1640"/>
      <c r="AF302" s="1640"/>
      <c r="AG302" s="1632"/>
      <c r="AH302" s="1632"/>
      <c r="AI302" s="1632"/>
      <c r="AJ302" s="1632"/>
      <c r="AK302" s="1632"/>
      <c r="AL302" s="1632"/>
      <c r="AM302" s="1632"/>
      <c r="AN302" s="1632"/>
      <c r="AO302" s="1632"/>
      <c r="AP302" s="1632"/>
      <c r="AQ302" s="1632"/>
      <c r="AR302" s="1632"/>
      <c r="AS302" s="1632"/>
      <c r="AT302" s="1632"/>
      <c r="AU302" s="1632"/>
      <c r="AV302" s="1632"/>
      <c r="AW302" s="1632"/>
      <c r="AX302" s="1632"/>
      <c r="AY302" s="1632"/>
    </row>
    <row r="303" spans="1:51" x14ac:dyDescent="0.2">
      <c r="A303" s="1536"/>
      <c r="B303" s="1536"/>
      <c r="C303" s="1536"/>
      <c r="D303" s="1536"/>
      <c r="E303" s="1536"/>
      <c r="F303" s="1536"/>
      <c r="G303" s="1536"/>
      <c r="H303" s="1536"/>
      <c r="I303" s="1536"/>
      <c r="J303" s="1536"/>
      <c r="K303" s="1536"/>
      <c r="L303" s="1536"/>
      <c r="M303" s="1536"/>
      <c r="N303" s="1656"/>
      <c r="O303" s="1656"/>
      <c r="P303" s="1656"/>
      <c r="Q303" s="1656"/>
      <c r="R303" s="1656"/>
      <c r="S303" s="1656"/>
      <c r="T303" s="1656"/>
      <c r="U303" s="1656"/>
      <c r="V303" s="1656"/>
      <c r="W303" s="1656"/>
      <c r="X303" s="1656"/>
      <c r="Y303" s="1657"/>
      <c r="Z303" s="1640"/>
      <c r="AA303" s="1640"/>
      <c r="AB303" s="1640"/>
      <c r="AC303" s="1640"/>
      <c r="AD303" s="1640"/>
      <c r="AE303" s="1640"/>
      <c r="AF303" s="1640"/>
      <c r="AG303" s="1632"/>
      <c r="AH303" s="1632"/>
      <c r="AI303" s="1632"/>
      <c r="AJ303" s="1632"/>
      <c r="AK303" s="1632"/>
      <c r="AL303" s="1632"/>
      <c r="AM303" s="1632"/>
      <c r="AN303" s="1632"/>
      <c r="AO303" s="1632"/>
      <c r="AP303" s="1632"/>
      <c r="AQ303" s="1632"/>
      <c r="AR303" s="1632"/>
      <c r="AS303" s="1632"/>
      <c r="AT303" s="1632"/>
      <c r="AU303" s="1632"/>
      <c r="AV303" s="1632"/>
      <c r="AW303" s="1632"/>
      <c r="AX303" s="1632"/>
      <c r="AY303" s="1632"/>
    </row>
    <row r="304" spans="1:51" x14ac:dyDescent="0.2">
      <c r="A304" s="1536"/>
      <c r="B304" s="1536"/>
      <c r="C304" s="1536"/>
      <c r="D304" s="1536"/>
      <c r="E304" s="1536"/>
      <c r="F304" s="1536"/>
      <c r="G304" s="1536"/>
      <c r="H304" s="1536"/>
      <c r="I304" s="1536"/>
      <c r="J304" s="1536"/>
      <c r="K304" s="1536"/>
      <c r="L304" s="1536"/>
      <c r="M304" s="1536"/>
      <c r="N304" s="1656"/>
      <c r="O304" s="1656"/>
      <c r="P304" s="1656"/>
      <c r="Q304" s="1656"/>
      <c r="R304" s="1656"/>
      <c r="S304" s="1656"/>
      <c r="T304" s="1656"/>
      <c r="U304" s="1656"/>
      <c r="V304" s="1656"/>
      <c r="W304" s="1656"/>
      <c r="X304" s="1656"/>
      <c r="Y304" s="1657"/>
      <c r="Z304" s="1640"/>
      <c r="AA304" s="1640"/>
      <c r="AB304" s="1640"/>
      <c r="AC304" s="1640"/>
      <c r="AD304" s="1640"/>
      <c r="AE304" s="1640"/>
      <c r="AF304" s="1640"/>
      <c r="AG304" s="1632"/>
      <c r="AH304" s="1632"/>
      <c r="AI304" s="1632"/>
      <c r="AJ304" s="1632"/>
      <c r="AK304" s="1632"/>
      <c r="AL304" s="1632"/>
      <c r="AM304" s="1632"/>
      <c r="AN304" s="1632"/>
      <c r="AO304" s="1632"/>
      <c r="AP304" s="1632"/>
      <c r="AQ304" s="1632"/>
      <c r="AR304" s="1632"/>
      <c r="AS304" s="1632"/>
      <c r="AT304" s="1632"/>
      <c r="AU304" s="1632"/>
      <c r="AV304" s="1632"/>
      <c r="AW304" s="1632"/>
      <c r="AX304" s="1632"/>
      <c r="AY304" s="1632"/>
    </row>
    <row r="305" spans="1:51" x14ac:dyDescent="0.2">
      <c r="A305" s="1536"/>
      <c r="B305" s="1536"/>
      <c r="C305" s="1536"/>
      <c r="D305" s="1536"/>
      <c r="E305" s="1536"/>
      <c r="F305" s="1536"/>
      <c r="G305" s="1536"/>
      <c r="H305" s="1536"/>
      <c r="I305" s="1536"/>
      <c r="J305" s="1536"/>
      <c r="K305" s="1536"/>
      <c r="L305" s="1536"/>
      <c r="M305" s="1536"/>
      <c r="N305" s="1656"/>
      <c r="O305" s="1656"/>
      <c r="P305" s="1656"/>
      <c r="Q305" s="1656"/>
      <c r="R305" s="1656"/>
      <c r="S305" s="1656"/>
      <c r="T305" s="1656"/>
      <c r="U305" s="1656"/>
      <c r="V305" s="1656"/>
      <c r="W305" s="1656"/>
      <c r="X305" s="1656"/>
      <c r="Y305" s="1657"/>
      <c r="Z305" s="1640"/>
      <c r="AA305" s="1640"/>
      <c r="AB305" s="1640"/>
      <c r="AC305" s="1640"/>
      <c r="AD305" s="1640"/>
      <c r="AE305" s="1640"/>
      <c r="AF305" s="1640"/>
      <c r="AG305" s="1632"/>
      <c r="AH305" s="1632"/>
      <c r="AI305" s="1632"/>
      <c r="AJ305" s="1632"/>
      <c r="AK305" s="1632"/>
      <c r="AL305" s="1632"/>
      <c r="AM305" s="1632"/>
      <c r="AN305" s="1632"/>
      <c r="AO305" s="1632"/>
      <c r="AP305" s="1632"/>
      <c r="AQ305" s="1632"/>
      <c r="AR305" s="1632"/>
      <c r="AS305" s="1632"/>
      <c r="AT305" s="1632"/>
      <c r="AU305" s="1632"/>
      <c r="AV305" s="1632"/>
      <c r="AW305" s="1632"/>
      <c r="AX305" s="1632"/>
      <c r="AY305" s="1632"/>
    </row>
    <row r="306" spans="1:51" x14ac:dyDescent="0.2">
      <c r="A306" s="1536"/>
      <c r="B306" s="1536"/>
      <c r="C306" s="1536"/>
      <c r="D306" s="1536"/>
      <c r="E306" s="1536"/>
      <c r="F306" s="1536"/>
      <c r="G306" s="1536"/>
      <c r="H306" s="1536"/>
      <c r="I306" s="1536"/>
      <c r="J306" s="1536"/>
      <c r="K306" s="1536"/>
      <c r="L306" s="1536"/>
      <c r="M306" s="1536"/>
      <c r="N306" s="1656"/>
      <c r="O306" s="1656"/>
      <c r="P306" s="1656"/>
      <c r="Q306" s="1656"/>
      <c r="R306" s="1656"/>
      <c r="S306" s="1656"/>
      <c r="T306" s="1656"/>
      <c r="U306" s="1656"/>
      <c r="V306" s="1656"/>
      <c r="W306" s="1656"/>
      <c r="X306" s="1656"/>
      <c r="Y306" s="1657"/>
      <c r="Z306" s="1640"/>
      <c r="AA306" s="1640"/>
      <c r="AB306" s="1640"/>
      <c r="AC306" s="1640"/>
      <c r="AD306" s="1640"/>
      <c r="AE306" s="1640"/>
      <c r="AF306" s="1640"/>
      <c r="AG306" s="1632"/>
      <c r="AH306" s="1632"/>
      <c r="AI306" s="1632"/>
      <c r="AJ306" s="1632"/>
      <c r="AK306" s="1632"/>
      <c r="AL306" s="1632"/>
      <c r="AM306" s="1632"/>
      <c r="AN306" s="1632"/>
      <c r="AO306" s="1632"/>
      <c r="AP306" s="1632"/>
      <c r="AQ306" s="1632"/>
      <c r="AR306" s="1632"/>
      <c r="AS306" s="1632"/>
      <c r="AT306" s="1632"/>
      <c r="AU306" s="1632"/>
      <c r="AV306" s="1632"/>
      <c r="AW306" s="1632"/>
      <c r="AX306" s="1632"/>
      <c r="AY306" s="1632"/>
    </row>
    <row r="307" spans="1:51" x14ac:dyDescent="0.2">
      <c r="A307" s="1536"/>
      <c r="B307" s="1536"/>
      <c r="C307" s="1536"/>
      <c r="D307" s="1536"/>
      <c r="E307" s="1536"/>
      <c r="F307" s="1536"/>
      <c r="G307" s="1536"/>
      <c r="H307" s="1536"/>
      <c r="I307" s="1536"/>
      <c r="J307" s="1536"/>
      <c r="K307" s="1536"/>
      <c r="L307" s="1536"/>
      <c r="M307" s="1536"/>
      <c r="N307" s="1656"/>
      <c r="O307" s="1656"/>
      <c r="P307" s="1656"/>
      <c r="Q307" s="1656"/>
      <c r="R307" s="1656"/>
      <c r="S307" s="1656"/>
      <c r="T307" s="1656"/>
      <c r="U307" s="1656"/>
      <c r="V307" s="1656"/>
      <c r="W307" s="1656"/>
      <c r="X307" s="1656"/>
      <c r="Y307" s="1657"/>
      <c r="Z307" s="1640"/>
      <c r="AA307" s="1640"/>
      <c r="AB307" s="1640"/>
      <c r="AC307" s="1640"/>
      <c r="AD307" s="1640"/>
      <c r="AE307" s="1640"/>
      <c r="AF307" s="1640"/>
      <c r="AG307" s="1632"/>
      <c r="AH307" s="1632"/>
      <c r="AI307" s="1632"/>
      <c r="AJ307" s="1632"/>
      <c r="AK307" s="1632"/>
      <c r="AL307" s="1632"/>
      <c r="AM307" s="1632"/>
      <c r="AN307" s="1632"/>
      <c r="AO307" s="1632"/>
      <c r="AP307" s="1632"/>
      <c r="AQ307" s="1632"/>
      <c r="AR307" s="1632"/>
      <c r="AS307" s="1632"/>
      <c r="AT307" s="1632"/>
      <c r="AU307" s="1632"/>
      <c r="AV307" s="1632"/>
      <c r="AW307" s="1632"/>
      <c r="AX307" s="1632"/>
      <c r="AY307" s="1632"/>
    </row>
    <row r="308" spans="1:51" x14ac:dyDescent="0.2">
      <c r="A308" s="1536"/>
      <c r="B308" s="1536"/>
      <c r="C308" s="1536"/>
      <c r="D308" s="1536"/>
      <c r="E308" s="1536"/>
      <c r="F308" s="1536"/>
      <c r="G308" s="1536"/>
      <c r="H308" s="1536"/>
      <c r="I308" s="1536"/>
      <c r="J308" s="1536"/>
      <c r="K308" s="1536"/>
      <c r="L308" s="1536"/>
      <c r="M308" s="1536"/>
      <c r="N308" s="1656"/>
      <c r="O308" s="1656"/>
      <c r="P308" s="1656"/>
      <c r="Q308" s="1656"/>
      <c r="R308" s="1656"/>
      <c r="S308" s="1656"/>
      <c r="T308" s="1656"/>
      <c r="U308" s="1656"/>
      <c r="V308" s="1656"/>
      <c r="W308" s="1656"/>
      <c r="X308" s="1656"/>
      <c r="Y308" s="1657"/>
      <c r="Z308" s="1640"/>
      <c r="AA308" s="1640"/>
      <c r="AB308" s="1640"/>
      <c r="AC308" s="1640"/>
      <c r="AD308" s="1640"/>
      <c r="AE308" s="1640"/>
      <c r="AF308" s="1640"/>
      <c r="AG308" s="1632"/>
      <c r="AH308" s="1632"/>
      <c r="AI308" s="1632"/>
      <c r="AJ308" s="1632"/>
      <c r="AK308" s="1632"/>
      <c r="AL308" s="1632"/>
      <c r="AM308" s="1632"/>
      <c r="AN308" s="1632"/>
      <c r="AO308" s="1632"/>
      <c r="AP308" s="1632"/>
      <c r="AQ308" s="1632"/>
      <c r="AR308" s="1632"/>
      <c r="AS308" s="1632"/>
      <c r="AT308" s="1632"/>
      <c r="AU308" s="1632"/>
      <c r="AV308" s="1632"/>
      <c r="AW308" s="1632"/>
      <c r="AX308" s="1632"/>
      <c r="AY308" s="1632"/>
    </row>
    <row r="309" spans="1:51" x14ac:dyDescent="0.2">
      <c r="A309" s="1536"/>
      <c r="B309" s="1536"/>
      <c r="C309" s="1536"/>
      <c r="D309" s="1536"/>
      <c r="E309" s="1536"/>
      <c r="F309" s="1536"/>
      <c r="G309" s="1536"/>
      <c r="H309" s="1536"/>
      <c r="I309" s="1536"/>
      <c r="J309" s="1536"/>
      <c r="K309" s="1536"/>
      <c r="L309" s="1536"/>
      <c r="M309" s="1536"/>
      <c r="N309" s="1656"/>
      <c r="O309" s="1656"/>
      <c r="P309" s="1656"/>
      <c r="Q309" s="1656"/>
      <c r="R309" s="1656"/>
      <c r="S309" s="1656"/>
      <c r="T309" s="1656"/>
      <c r="U309" s="1656"/>
      <c r="V309" s="1656"/>
      <c r="W309" s="1656"/>
      <c r="X309" s="1656"/>
      <c r="Y309" s="1657"/>
      <c r="Z309" s="1640"/>
      <c r="AA309" s="1640"/>
      <c r="AB309" s="1640"/>
      <c r="AC309" s="1640"/>
      <c r="AD309" s="1640"/>
      <c r="AE309" s="1640"/>
      <c r="AF309" s="1640"/>
      <c r="AG309" s="1632"/>
      <c r="AH309" s="1632"/>
      <c r="AI309" s="1632"/>
      <c r="AJ309" s="1632"/>
      <c r="AK309" s="1632"/>
      <c r="AL309" s="1632"/>
      <c r="AM309" s="1632"/>
      <c r="AN309" s="1632"/>
      <c r="AO309" s="1632"/>
      <c r="AP309" s="1632"/>
      <c r="AQ309" s="1632"/>
      <c r="AR309" s="1632"/>
      <c r="AS309" s="1632"/>
      <c r="AT309" s="1632"/>
      <c r="AU309" s="1632"/>
      <c r="AV309" s="1632"/>
      <c r="AW309" s="1632"/>
      <c r="AX309" s="1632"/>
      <c r="AY309" s="1632"/>
    </row>
    <row r="310" spans="1:51" x14ac:dyDescent="0.2">
      <c r="A310" s="1536"/>
      <c r="B310" s="1536"/>
      <c r="C310" s="1536"/>
      <c r="D310" s="1536"/>
      <c r="E310" s="1536"/>
      <c r="F310" s="1536"/>
      <c r="G310" s="1536"/>
      <c r="H310" s="1536"/>
      <c r="I310" s="1536"/>
      <c r="J310" s="1536"/>
      <c r="K310" s="1536"/>
      <c r="L310" s="1536"/>
      <c r="M310" s="1536"/>
      <c r="N310" s="1656"/>
      <c r="O310" s="1656"/>
      <c r="P310" s="1656"/>
      <c r="Q310" s="1656"/>
      <c r="R310" s="1656"/>
      <c r="S310" s="1656"/>
      <c r="T310" s="1656"/>
      <c r="U310" s="1656"/>
      <c r="V310" s="1656"/>
      <c r="W310" s="1656"/>
      <c r="X310" s="1656"/>
      <c r="Y310" s="1657"/>
      <c r="Z310" s="1640"/>
      <c r="AA310" s="1640"/>
      <c r="AB310" s="1640"/>
      <c r="AC310" s="1640"/>
      <c r="AD310" s="1640"/>
      <c r="AE310" s="1640"/>
      <c r="AF310" s="1640"/>
      <c r="AG310" s="1632"/>
      <c r="AH310" s="1632"/>
      <c r="AI310" s="1632"/>
      <c r="AJ310" s="1632"/>
      <c r="AK310" s="1632"/>
      <c r="AL310" s="1632"/>
      <c r="AM310" s="1632"/>
      <c r="AN310" s="1632"/>
      <c r="AO310" s="1632"/>
      <c r="AP310" s="1632"/>
      <c r="AQ310" s="1632"/>
      <c r="AR310" s="1632"/>
      <c r="AS310" s="1632"/>
      <c r="AT310" s="1632"/>
      <c r="AU310" s="1632"/>
      <c r="AV310" s="1632"/>
      <c r="AW310" s="1632"/>
      <c r="AX310" s="1632"/>
      <c r="AY310" s="1632"/>
    </row>
    <row r="311" spans="1:51" x14ac:dyDescent="0.2">
      <c r="A311" s="1536"/>
      <c r="B311" s="1536"/>
      <c r="C311" s="1536"/>
      <c r="D311" s="1536"/>
      <c r="E311" s="1536"/>
      <c r="F311" s="1536"/>
      <c r="G311" s="1536"/>
      <c r="H311" s="1536"/>
      <c r="I311" s="1536"/>
      <c r="J311" s="1536"/>
      <c r="K311" s="1536"/>
      <c r="L311" s="1536"/>
      <c r="M311" s="1536"/>
      <c r="N311" s="1656"/>
      <c r="O311" s="1656"/>
      <c r="P311" s="1656"/>
      <c r="Q311" s="1656"/>
      <c r="R311" s="1656"/>
      <c r="S311" s="1656"/>
      <c r="T311" s="1656"/>
      <c r="U311" s="1656"/>
      <c r="V311" s="1656"/>
      <c r="W311" s="1656"/>
      <c r="X311" s="1656"/>
      <c r="Y311" s="1657"/>
      <c r="Z311" s="1640"/>
      <c r="AA311" s="1640"/>
      <c r="AB311" s="1640"/>
      <c r="AC311" s="1640"/>
      <c r="AD311" s="1640"/>
      <c r="AE311" s="1640"/>
      <c r="AF311" s="1640"/>
      <c r="AG311" s="1632"/>
      <c r="AH311" s="1632"/>
      <c r="AI311" s="1632"/>
      <c r="AJ311" s="1632"/>
      <c r="AK311" s="1632"/>
      <c r="AL311" s="1632"/>
      <c r="AM311" s="1632"/>
      <c r="AN311" s="1632"/>
      <c r="AO311" s="1632"/>
      <c r="AP311" s="1632"/>
      <c r="AQ311" s="1632"/>
      <c r="AR311" s="1632"/>
      <c r="AS311" s="1632"/>
      <c r="AT311" s="1632"/>
      <c r="AU311" s="1632"/>
      <c r="AV311" s="1632"/>
      <c r="AW311" s="1632"/>
      <c r="AX311" s="1632"/>
      <c r="AY311" s="1632"/>
    </row>
    <row r="312" spans="1:51" x14ac:dyDescent="0.2">
      <c r="A312" s="1536"/>
      <c r="B312" s="1536"/>
      <c r="C312" s="1536"/>
      <c r="D312" s="1536"/>
      <c r="E312" s="1536"/>
      <c r="F312" s="1536"/>
      <c r="G312" s="1536"/>
      <c r="H312" s="1536"/>
      <c r="I312" s="1536"/>
      <c r="J312" s="1536"/>
      <c r="K312" s="1536"/>
      <c r="L312" s="1536"/>
      <c r="M312" s="1536"/>
      <c r="N312" s="1656"/>
      <c r="O312" s="1656"/>
      <c r="P312" s="1656"/>
      <c r="Q312" s="1656"/>
      <c r="R312" s="1656"/>
      <c r="S312" s="1656"/>
      <c r="T312" s="1656"/>
      <c r="U312" s="1656"/>
      <c r="V312" s="1656"/>
      <c r="W312" s="1656"/>
      <c r="X312" s="1656"/>
      <c r="Y312" s="1657"/>
      <c r="Z312" s="1640"/>
      <c r="AA312" s="1640"/>
      <c r="AB312" s="1640"/>
      <c r="AC312" s="1640"/>
      <c r="AD312" s="1640"/>
      <c r="AE312" s="1640"/>
      <c r="AF312" s="1640"/>
      <c r="AG312" s="1632"/>
      <c r="AH312" s="1632"/>
      <c r="AI312" s="1632"/>
      <c r="AJ312" s="1632"/>
      <c r="AK312" s="1632"/>
      <c r="AL312" s="1632"/>
      <c r="AM312" s="1632"/>
      <c r="AN312" s="1632"/>
      <c r="AO312" s="1632"/>
      <c r="AP312" s="1632"/>
      <c r="AQ312" s="1632"/>
      <c r="AR312" s="1632"/>
      <c r="AS312" s="1632"/>
      <c r="AT312" s="1632"/>
      <c r="AU312" s="1632"/>
      <c r="AV312" s="1632"/>
      <c r="AW312" s="1632"/>
      <c r="AX312" s="1632"/>
      <c r="AY312" s="1632"/>
    </row>
    <row r="313" spans="1:51" x14ac:dyDescent="0.2">
      <c r="A313" s="1536"/>
      <c r="B313" s="1536"/>
      <c r="C313" s="1536"/>
      <c r="D313" s="1536"/>
      <c r="E313" s="1536"/>
      <c r="F313" s="1536"/>
      <c r="G313" s="1536"/>
      <c r="H313" s="1536"/>
      <c r="I313" s="1536"/>
      <c r="J313" s="1536"/>
      <c r="K313" s="1536"/>
      <c r="L313" s="1536"/>
      <c r="M313" s="1536"/>
      <c r="N313" s="1656"/>
      <c r="O313" s="1656"/>
      <c r="P313" s="1656"/>
      <c r="Q313" s="1656"/>
      <c r="R313" s="1656"/>
      <c r="S313" s="1656"/>
      <c r="T313" s="1656"/>
      <c r="U313" s="1656"/>
      <c r="V313" s="1656"/>
      <c r="W313" s="1656"/>
      <c r="X313" s="1656"/>
      <c r="Y313" s="1657"/>
      <c r="Z313" s="1640"/>
      <c r="AA313" s="1640"/>
      <c r="AB313" s="1640"/>
      <c r="AC313" s="1640"/>
      <c r="AD313" s="1640"/>
      <c r="AE313" s="1640"/>
      <c r="AF313" s="1640"/>
      <c r="AG313" s="1632"/>
      <c r="AH313" s="1632"/>
      <c r="AI313" s="1632"/>
      <c r="AJ313" s="1632"/>
      <c r="AK313" s="1632"/>
      <c r="AL313" s="1632"/>
      <c r="AM313" s="1632"/>
      <c r="AN313" s="1632"/>
      <c r="AO313" s="1632"/>
      <c r="AP313" s="1632"/>
      <c r="AQ313" s="1632"/>
      <c r="AR313" s="1632"/>
      <c r="AS313" s="1632"/>
      <c r="AT313" s="1632"/>
      <c r="AU313" s="1632"/>
      <c r="AV313" s="1632"/>
      <c r="AW313" s="1632"/>
      <c r="AX313" s="1632"/>
      <c r="AY313" s="1632"/>
    </row>
    <row r="314" spans="1:51" x14ac:dyDescent="0.2">
      <c r="A314" s="1536"/>
      <c r="B314" s="1536"/>
      <c r="C314" s="1536"/>
      <c r="D314" s="1536"/>
      <c r="E314" s="1536"/>
      <c r="F314" s="1536"/>
      <c r="G314" s="1536"/>
      <c r="H314" s="1536"/>
      <c r="I314" s="1536"/>
      <c r="J314" s="1536"/>
      <c r="K314" s="1536"/>
      <c r="L314" s="1536"/>
      <c r="M314" s="1536"/>
      <c r="N314" s="1656"/>
      <c r="O314" s="1656"/>
      <c r="P314" s="1656"/>
      <c r="Q314" s="1656"/>
      <c r="R314" s="1656"/>
      <c r="S314" s="1656"/>
      <c r="T314" s="1656"/>
      <c r="U314" s="1656"/>
      <c r="V314" s="1656"/>
      <c r="W314" s="1656"/>
      <c r="X314" s="1656"/>
      <c r="Y314" s="1657"/>
      <c r="Z314" s="1640"/>
      <c r="AA314" s="1640"/>
      <c r="AB314" s="1640"/>
      <c r="AC314" s="1640"/>
      <c r="AD314" s="1640"/>
      <c r="AE314" s="1640"/>
      <c r="AF314" s="1640"/>
      <c r="AG314" s="1632"/>
      <c r="AH314" s="1632"/>
      <c r="AI314" s="1632"/>
      <c r="AJ314" s="1632"/>
      <c r="AK314" s="1632"/>
      <c r="AL314" s="1632"/>
      <c r="AM314" s="1632"/>
      <c r="AN314" s="1632"/>
      <c r="AO314" s="1632"/>
      <c r="AP314" s="1632"/>
      <c r="AQ314" s="1632"/>
      <c r="AR314" s="1632"/>
      <c r="AS314" s="1632"/>
      <c r="AT314" s="1632"/>
      <c r="AU314" s="1632"/>
      <c r="AV314" s="1632"/>
      <c r="AW314" s="1632"/>
      <c r="AX314" s="1632"/>
      <c r="AY314" s="1632"/>
    </row>
    <row r="315" spans="1:51" x14ac:dyDescent="0.2">
      <c r="A315" s="1536"/>
      <c r="B315" s="1536"/>
      <c r="C315" s="1536"/>
      <c r="D315" s="1536"/>
      <c r="E315" s="1536"/>
      <c r="F315" s="1536"/>
      <c r="G315" s="1536"/>
      <c r="H315" s="1536"/>
      <c r="I315" s="1536"/>
      <c r="J315" s="1536"/>
      <c r="K315" s="1536"/>
      <c r="L315" s="1536"/>
      <c r="M315" s="1536"/>
      <c r="N315" s="1656"/>
      <c r="O315" s="1656"/>
      <c r="P315" s="1656"/>
      <c r="Q315" s="1656"/>
      <c r="R315" s="1656"/>
      <c r="S315" s="1656"/>
      <c r="T315" s="1656"/>
      <c r="U315" s="1656"/>
      <c r="V315" s="1656"/>
      <c r="W315" s="1656"/>
      <c r="X315" s="1656"/>
      <c r="Y315" s="1657"/>
      <c r="Z315" s="1640"/>
      <c r="AA315" s="1640"/>
      <c r="AB315" s="1640"/>
      <c r="AC315" s="1640"/>
      <c r="AD315" s="1640"/>
      <c r="AE315" s="1640"/>
      <c r="AF315" s="1640"/>
      <c r="AG315" s="1632"/>
      <c r="AH315" s="1632"/>
      <c r="AI315" s="1632"/>
      <c r="AJ315" s="1632"/>
      <c r="AK315" s="1632"/>
      <c r="AL315" s="1632"/>
      <c r="AM315" s="1632"/>
      <c r="AN315" s="1632"/>
      <c r="AO315" s="1632"/>
      <c r="AP315" s="1632"/>
      <c r="AQ315" s="1632"/>
      <c r="AR315" s="1632"/>
      <c r="AS315" s="1632"/>
      <c r="AT315" s="1632"/>
      <c r="AU315" s="1632"/>
      <c r="AV315" s="1632"/>
      <c r="AW315" s="1632"/>
      <c r="AX315" s="1632"/>
      <c r="AY315" s="1632"/>
    </row>
    <row r="316" spans="1:51" x14ac:dyDescent="0.2">
      <c r="A316" s="1536"/>
      <c r="B316" s="1536"/>
      <c r="C316" s="1536"/>
      <c r="D316" s="1536"/>
      <c r="E316" s="1536"/>
      <c r="F316" s="1536"/>
      <c r="G316" s="1536"/>
      <c r="H316" s="1536"/>
      <c r="I316" s="1536"/>
      <c r="J316" s="1536"/>
      <c r="K316" s="1536"/>
      <c r="L316" s="1536"/>
      <c r="M316" s="1536"/>
      <c r="N316" s="1656"/>
      <c r="O316" s="1656"/>
      <c r="P316" s="1656"/>
      <c r="Q316" s="1656"/>
      <c r="R316" s="1656"/>
      <c r="S316" s="1656"/>
      <c r="T316" s="1656"/>
      <c r="U316" s="1656"/>
      <c r="V316" s="1656"/>
      <c r="W316" s="1656"/>
      <c r="X316" s="1656"/>
      <c r="Y316" s="1657"/>
      <c r="Z316" s="1640"/>
      <c r="AA316" s="1640"/>
      <c r="AB316" s="1640"/>
      <c r="AC316" s="1640"/>
      <c r="AD316" s="1640"/>
      <c r="AE316" s="1640"/>
      <c r="AF316" s="1640"/>
      <c r="AG316" s="1632"/>
      <c r="AH316" s="1632"/>
      <c r="AI316" s="1632"/>
      <c r="AJ316" s="1632"/>
      <c r="AK316" s="1632"/>
      <c r="AL316" s="1632"/>
      <c r="AM316" s="1632"/>
      <c r="AN316" s="1632"/>
      <c r="AO316" s="1632"/>
      <c r="AP316" s="1632"/>
      <c r="AQ316" s="1632"/>
      <c r="AR316" s="1632"/>
      <c r="AS316" s="1632"/>
      <c r="AT316" s="1632"/>
      <c r="AU316" s="1632"/>
      <c r="AV316" s="1632"/>
      <c r="AW316" s="1632"/>
      <c r="AX316" s="1632"/>
      <c r="AY316" s="1632"/>
    </row>
    <row r="317" spans="1:51" x14ac:dyDescent="0.2">
      <c r="A317" s="1536"/>
      <c r="B317" s="1536"/>
      <c r="C317" s="1536"/>
      <c r="D317" s="1536"/>
      <c r="E317" s="1536"/>
      <c r="F317" s="1536"/>
      <c r="G317" s="1536"/>
      <c r="H317" s="1536"/>
      <c r="I317" s="1536"/>
      <c r="J317" s="1536"/>
      <c r="K317" s="1536"/>
      <c r="L317" s="1536"/>
      <c r="M317" s="1536"/>
      <c r="N317" s="1656"/>
      <c r="O317" s="1656"/>
      <c r="P317" s="1656"/>
      <c r="Q317" s="1656"/>
      <c r="R317" s="1656"/>
      <c r="S317" s="1656"/>
      <c r="T317" s="1656"/>
      <c r="U317" s="1656"/>
      <c r="V317" s="1656"/>
      <c r="W317" s="1656"/>
      <c r="X317" s="1656"/>
      <c r="Y317" s="1657"/>
      <c r="Z317" s="1640"/>
      <c r="AA317" s="1640"/>
      <c r="AB317" s="1640"/>
      <c r="AC317" s="1640"/>
      <c r="AD317" s="1640"/>
      <c r="AE317" s="1640"/>
      <c r="AF317" s="1640"/>
      <c r="AG317" s="1632"/>
      <c r="AH317" s="1632"/>
      <c r="AI317" s="1632"/>
      <c r="AJ317" s="1632"/>
      <c r="AK317" s="1632"/>
      <c r="AL317" s="1632"/>
      <c r="AM317" s="1632"/>
      <c r="AN317" s="1632"/>
      <c r="AO317" s="1632"/>
      <c r="AP317" s="1632"/>
      <c r="AQ317" s="1632"/>
      <c r="AR317" s="1632"/>
      <c r="AS317" s="1632"/>
      <c r="AT317" s="1632"/>
      <c r="AU317" s="1632"/>
      <c r="AV317" s="1632"/>
      <c r="AW317" s="1632"/>
      <c r="AX317" s="1632"/>
      <c r="AY317" s="1632"/>
    </row>
    <row r="318" spans="1:51" x14ac:dyDescent="0.2">
      <c r="A318" s="1536"/>
      <c r="B318" s="1536"/>
      <c r="C318" s="1536"/>
      <c r="D318" s="1536"/>
      <c r="E318" s="1536"/>
      <c r="F318" s="1536"/>
      <c r="G318" s="1536"/>
      <c r="H318" s="1536"/>
      <c r="I318" s="1536"/>
      <c r="J318" s="1536"/>
      <c r="K318" s="1536"/>
      <c r="L318" s="1536"/>
      <c r="M318" s="1536"/>
      <c r="N318" s="1656"/>
      <c r="O318" s="1656"/>
      <c r="P318" s="1656"/>
      <c r="Q318" s="1656"/>
      <c r="R318" s="1656"/>
      <c r="S318" s="1656"/>
      <c r="T318" s="1656"/>
      <c r="U318" s="1656"/>
      <c r="V318" s="1656"/>
      <c r="W318" s="1656"/>
      <c r="X318" s="1656"/>
      <c r="Y318" s="1657"/>
      <c r="Z318" s="1640"/>
      <c r="AA318" s="1640"/>
      <c r="AB318" s="1640"/>
      <c r="AC318" s="1640"/>
      <c r="AD318" s="1640"/>
      <c r="AE318" s="1640"/>
      <c r="AF318" s="1640"/>
      <c r="AG318" s="1632"/>
      <c r="AH318" s="1632"/>
      <c r="AI318" s="1632"/>
      <c r="AJ318" s="1632"/>
      <c r="AK318" s="1632"/>
      <c r="AL318" s="1632"/>
      <c r="AM318" s="1632"/>
      <c r="AN318" s="1632"/>
      <c r="AO318" s="1632"/>
      <c r="AP318" s="1632"/>
      <c r="AQ318" s="1632"/>
      <c r="AR318" s="1632"/>
      <c r="AS318" s="1632"/>
      <c r="AT318" s="1632"/>
      <c r="AU318" s="1632"/>
      <c r="AV318" s="1632"/>
      <c r="AW318" s="1632"/>
      <c r="AX318" s="1632"/>
      <c r="AY318" s="1632"/>
    </row>
    <row r="319" spans="1:51" x14ac:dyDescent="0.2">
      <c r="A319" s="1536"/>
      <c r="B319" s="1536"/>
      <c r="C319" s="1536"/>
      <c r="D319" s="1536"/>
      <c r="E319" s="1536"/>
      <c r="F319" s="1536"/>
      <c r="G319" s="1536"/>
      <c r="H319" s="1536"/>
      <c r="I319" s="1536"/>
      <c r="J319" s="1536"/>
      <c r="K319" s="1536"/>
      <c r="L319" s="1536"/>
      <c r="M319" s="1536"/>
      <c r="N319" s="1656"/>
      <c r="O319" s="1656"/>
      <c r="P319" s="1656"/>
      <c r="Q319" s="1656"/>
      <c r="R319" s="1656"/>
      <c r="S319" s="1656"/>
      <c r="T319" s="1656"/>
      <c r="U319" s="1656"/>
      <c r="V319" s="1656"/>
      <c r="W319" s="1656"/>
      <c r="X319" s="1656"/>
      <c r="Y319" s="1657"/>
      <c r="Z319" s="1640"/>
      <c r="AA319" s="1640"/>
      <c r="AB319" s="1640"/>
      <c r="AC319" s="1640"/>
      <c r="AD319" s="1640"/>
      <c r="AE319" s="1640"/>
      <c r="AF319" s="1640"/>
      <c r="AG319" s="1632"/>
      <c r="AH319" s="1632"/>
      <c r="AI319" s="1632"/>
      <c r="AJ319" s="1632"/>
      <c r="AK319" s="1632"/>
      <c r="AL319" s="1632"/>
      <c r="AM319" s="1632"/>
      <c r="AN319" s="1632"/>
      <c r="AO319" s="1632"/>
      <c r="AP319" s="1632"/>
      <c r="AQ319" s="1632"/>
      <c r="AR319" s="1632"/>
      <c r="AS319" s="1632"/>
      <c r="AT319" s="1632"/>
      <c r="AU319" s="1632"/>
      <c r="AV319" s="1632"/>
      <c r="AW319" s="1632"/>
      <c r="AX319" s="1632"/>
      <c r="AY319" s="1632"/>
    </row>
    <row r="320" spans="1:51" x14ac:dyDescent="0.2">
      <c r="A320" s="1536"/>
      <c r="B320" s="1536"/>
      <c r="C320" s="1536"/>
      <c r="D320" s="1536"/>
      <c r="E320" s="1536"/>
      <c r="F320" s="1536"/>
      <c r="G320" s="1536"/>
      <c r="H320" s="1536"/>
      <c r="I320" s="1536"/>
      <c r="J320" s="1536"/>
      <c r="K320" s="1536"/>
      <c r="L320" s="1536"/>
      <c r="M320" s="1536"/>
      <c r="N320" s="1656"/>
      <c r="O320" s="1656"/>
      <c r="P320" s="1656"/>
      <c r="Q320" s="1656"/>
      <c r="R320" s="1656"/>
      <c r="S320" s="1656"/>
      <c r="T320" s="1656"/>
      <c r="U320" s="1656"/>
      <c r="V320" s="1656"/>
      <c r="W320" s="1656"/>
      <c r="X320" s="1656"/>
      <c r="Y320" s="1657"/>
      <c r="Z320" s="1640"/>
      <c r="AA320" s="1640"/>
      <c r="AB320" s="1640"/>
      <c r="AC320" s="1640"/>
      <c r="AD320" s="1640"/>
      <c r="AE320" s="1640"/>
      <c r="AF320" s="1640"/>
      <c r="AG320" s="1632"/>
      <c r="AH320" s="1632"/>
      <c r="AI320" s="1632"/>
      <c r="AJ320" s="1632"/>
      <c r="AK320" s="1632"/>
      <c r="AL320" s="1632"/>
      <c r="AM320" s="1632"/>
      <c r="AN320" s="1632"/>
      <c r="AO320" s="1632"/>
      <c r="AP320" s="1632"/>
      <c r="AQ320" s="1632"/>
      <c r="AR320" s="1632"/>
      <c r="AS320" s="1632"/>
      <c r="AT320" s="1632"/>
      <c r="AU320" s="1632"/>
      <c r="AV320" s="1632"/>
      <c r="AW320" s="1632"/>
      <c r="AX320" s="1632"/>
      <c r="AY320" s="1632"/>
    </row>
    <row r="321" spans="1:51" x14ac:dyDescent="0.2">
      <c r="A321" s="1536"/>
      <c r="B321" s="1536"/>
      <c r="C321" s="1536"/>
      <c r="D321" s="1536"/>
      <c r="E321" s="1536"/>
      <c r="F321" s="1536"/>
      <c r="G321" s="1536"/>
      <c r="H321" s="1536"/>
      <c r="I321" s="1536"/>
      <c r="J321" s="1536"/>
      <c r="K321" s="1536"/>
      <c r="L321" s="1536"/>
      <c r="M321" s="1536"/>
      <c r="N321" s="1656"/>
      <c r="O321" s="1656"/>
      <c r="P321" s="1656"/>
      <c r="Q321" s="1656"/>
      <c r="R321" s="1656"/>
      <c r="S321" s="1656"/>
      <c r="T321" s="1656"/>
      <c r="U321" s="1656"/>
      <c r="V321" s="1656"/>
      <c r="W321" s="1656"/>
      <c r="X321" s="1656"/>
      <c r="Y321" s="1657"/>
      <c r="Z321" s="1640"/>
      <c r="AA321" s="1640"/>
      <c r="AB321" s="1640"/>
      <c r="AC321" s="1640"/>
      <c r="AD321" s="1640"/>
      <c r="AE321" s="1640"/>
      <c r="AF321" s="1640"/>
      <c r="AG321" s="1632"/>
      <c r="AH321" s="1632"/>
      <c r="AI321" s="1632"/>
      <c r="AJ321" s="1632"/>
      <c r="AK321" s="1632"/>
      <c r="AL321" s="1632"/>
      <c r="AM321" s="1632"/>
      <c r="AN321" s="1632"/>
      <c r="AO321" s="1632"/>
      <c r="AP321" s="1632"/>
      <c r="AQ321" s="1632"/>
      <c r="AR321" s="1632"/>
      <c r="AS321" s="1632"/>
      <c r="AT321" s="1632"/>
      <c r="AU321" s="1632"/>
      <c r="AV321" s="1632"/>
      <c r="AW321" s="1632"/>
      <c r="AX321" s="1632"/>
      <c r="AY321" s="1632"/>
    </row>
    <row r="322" spans="1:51" x14ac:dyDescent="0.2">
      <c r="A322" s="1536"/>
      <c r="B322" s="1536"/>
      <c r="C322" s="1536"/>
      <c r="D322" s="1536"/>
      <c r="E322" s="1536"/>
      <c r="F322" s="1536"/>
      <c r="G322" s="1536"/>
      <c r="H322" s="1536"/>
      <c r="I322" s="1536"/>
      <c r="J322" s="1536"/>
      <c r="K322" s="1536"/>
      <c r="L322" s="1536"/>
      <c r="M322" s="1536"/>
      <c r="N322" s="1656"/>
      <c r="O322" s="1656"/>
      <c r="P322" s="1656"/>
      <c r="Q322" s="1656"/>
      <c r="R322" s="1656"/>
      <c r="S322" s="1656"/>
      <c r="T322" s="1656"/>
      <c r="U322" s="1656"/>
      <c r="V322" s="1656"/>
      <c r="W322" s="1656"/>
      <c r="X322" s="1656"/>
      <c r="Y322" s="1657"/>
      <c r="Z322" s="1640"/>
      <c r="AA322" s="1640"/>
      <c r="AB322" s="1640"/>
      <c r="AC322" s="1640"/>
      <c r="AD322" s="1640"/>
      <c r="AE322" s="1640"/>
      <c r="AF322" s="1640"/>
      <c r="AG322" s="1632"/>
      <c r="AH322" s="1632"/>
      <c r="AI322" s="1632"/>
      <c r="AJ322" s="1632"/>
      <c r="AK322" s="1632"/>
      <c r="AL322" s="1632"/>
      <c r="AM322" s="1632"/>
      <c r="AN322" s="1632"/>
      <c r="AO322" s="1632"/>
      <c r="AP322" s="1632"/>
      <c r="AQ322" s="1632"/>
      <c r="AR322" s="1632"/>
      <c r="AS322" s="1632"/>
      <c r="AT322" s="1632"/>
      <c r="AU322" s="1632"/>
      <c r="AV322" s="1632"/>
      <c r="AW322" s="1632"/>
      <c r="AX322" s="1632"/>
      <c r="AY322" s="1632"/>
    </row>
    <row r="323" spans="1:51" x14ac:dyDescent="0.2">
      <c r="A323" s="1536"/>
      <c r="B323" s="1536"/>
      <c r="C323" s="1536"/>
      <c r="D323" s="1536"/>
      <c r="E323" s="1536"/>
      <c r="F323" s="1536"/>
      <c r="G323" s="1536"/>
      <c r="H323" s="1536"/>
      <c r="I323" s="1536"/>
      <c r="J323" s="1536"/>
      <c r="K323" s="1536"/>
      <c r="L323" s="1536"/>
      <c r="M323" s="1536"/>
      <c r="N323" s="1656"/>
      <c r="O323" s="1656"/>
      <c r="P323" s="1656"/>
      <c r="Q323" s="1656"/>
      <c r="R323" s="1656"/>
      <c r="S323" s="1656"/>
      <c r="T323" s="1656"/>
      <c r="U323" s="1656"/>
      <c r="V323" s="1656"/>
      <c r="W323" s="1656"/>
      <c r="X323" s="1656"/>
      <c r="Y323" s="1657"/>
      <c r="Z323" s="1640"/>
      <c r="AA323" s="1640"/>
      <c r="AB323" s="1640"/>
      <c r="AC323" s="1640"/>
      <c r="AD323" s="1640"/>
      <c r="AE323" s="1640"/>
      <c r="AF323" s="1640"/>
      <c r="AG323" s="1632"/>
      <c r="AH323" s="1632"/>
      <c r="AI323" s="1632"/>
      <c r="AJ323" s="1632"/>
      <c r="AK323" s="1632"/>
      <c r="AL323" s="1632"/>
      <c r="AM323" s="1632"/>
      <c r="AN323" s="1632"/>
      <c r="AO323" s="1632"/>
      <c r="AP323" s="1632"/>
      <c r="AQ323" s="1632"/>
      <c r="AR323" s="1632"/>
      <c r="AS323" s="1632"/>
      <c r="AT323" s="1632"/>
      <c r="AU323" s="1632"/>
      <c r="AV323" s="1632"/>
      <c r="AW323" s="1632"/>
      <c r="AX323" s="1632"/>
      <c r="AY323" s="1632"/>
    </row>
    <row r="324" spans="1:51" x14ac:dyDescent="0.2">
      <c r="A324" s="1536"/>
      <c r="B324" s="1536"/>
      <c r="C324" s="1536"/>
      <c r="D324" s="1536"/>
      <c r="E324" s="1536"/>
      <c r="F324" s="1536"/>
      <c r="G324" s="1536"/>
      <c r="H324" s="1536"/>
      <c r="I324" s="1536"/>
      <c r="J324" s="1536"/>
      <c r="K324" s="1536"/>
      <c r="L324" s="1536"/>
      <c r="M324" s="1536"/>
      <c r="N324" s="1656"/>
      <c r="O324" s="1656"/>
      <c r="P324" s="1656"/>
      <c r="Q324" s="1656"/>
      <c r="R324" s="1656"/>
      <c r="S324" s="1656"/>
      <c r="T324" s="1656"/>
      <c r="U324" s="1656"/>
      <c r="V324" s="1656"/>
      <c r="W324" s="1656"/>
      <c r="X324" s="1656"/>
      <c r="Y324" s="1657"/>
      <c r="Z324" s="1640"/>
      <c r="AA324" s="1640"/>
      <c r="AB324" s="1640"/>
      <c r="AC324" s="1640"/>
      <c r="AD324" s="1640"/>
      <c r="AE324" s="1640"/>
      <c r="AF324" s="1640"/>
      <c r="AG324" s="1632"/>
      <c r="AH324" s="1632"/>
      <c r="AI324" s="1632"/>
      <c r="AJ324" s="1632"/>
      <c r="AK324" s="1632"/>
      <c r="AL324" s="1632"/>
      <c r="AM324" s="1632"/>
      <c r="AN324" s="1632"/>
      <c r="AO324" s="1632"/>
      <c r="AP324" s="1632"/>
      <c r="AQ324" s="1632"/>
      <c r="AR324" s="1632"/>
      <c r="AS324" s="1632"/>
      <c r="AT324" s="1632"/>
      <c r="AU324" s="1632"/>
      <c r="AV324" s="1632"/>
      <c r="AW324" s="1632"/>
      <c r="AX324" s="1632"/>
      <c r="AY324" s="1632"/>
    </row>
    <row r="325" spans="1:51" x14ac:dyDescent="0.2">
      <c r="A325" s="1536"/>
      <c r="B325" s="1536"/>
      <c r="C325" s="1536"/>
      <c r="D325" s="1536"/>
      <c r="E325" s="1536"/>
      <c r="F325" s="1536"/>
      <c r="G325" s="1536"/>
      <c r="H325" s="1536"/>
      <c r="I325" s="1536"/>
      <c r="J325" s="1536"/>
      <c r="K325" s="1536"/>
      <c r="L325" s="1536"/>
      <c r="M325" s="1536"/>
      <c r="N325" s="1656"/>
      <c r="O325" s="1656"/>
      <c r="P325" s="1656"/>
      <c r="Q325" s="1656"/>
      <c r="R325" s="1656"/>
      <c r="S325" s="1656"/>
      <c r="T325" s="1656"/>
      <c r="U325" s="1656"/>
      <c r="V325" s="1656"/>
      <c r="W325" s="1656"/>
      <c r="X325" s="1656"/>
      <c r="Y325" s="1657"/>
      <c r="Z325" s="1640"/>
      <c r="AA325" s="1640"/>
      <c r="AB325" s="1640"/>
      <c r="AC325" s="1640"/>
      <c r="AD325" s="1640"/>
      <c r="AE325" s="1640"/>
      <c r="AF325" s="1640"/>
      <c r="AG325" s="1632"/>
      <c r="AH325" s="1632"/>
      <c r="AI325" s="1632"/>
      <c r="AJ325" s="1632"/>
      <c r="AK325" s="1632"/>
      <c r="AL325" s="1632"/>
      <c r="AM325" s="1632"/>
      <c r="AN325" s="1632"/>
      <c r="AO325" s="1632"/>
      <c r="AP325" s="1632"/>
      <c r="AQ325" s="1632"/>
      <c r="AR325" s="1632"/>
      <c r="AS325" s="1632"/>
      <c r="AT325" s="1632"/>
      <c r="AU325" s="1632"/>
      <c r="AV325" s="1632"/>
      <c r="AW325" s="1632"/>
      <c r="AX325" s="1632"/>
      <c r="AY325" s="1632"/>
    </row>
    <row r="326" spans="1:51" x14ac:dyDescent="0.2">
      <c r="A326" s="1536"/>
      <c r="B326" s="1536"/>
      <c r="C326" s="1536"/>
      <c r="D326" s="1536"/>
      <c r="E326" s="1536"/>
      <c r="F326" s="1536"/>
      <c r="G326" s="1536"/>
      <c r="H326" s="1536"/>
      <c r="I326" s="1536"/>
      <c r="J326" s="1536"/>
      <c r="K326" s="1536"/>
      <c r="L326" s="1536"/>
      <c r="M326" s="1536"/>
      <c r="N326" s="1656"/>
      <c r="O326" s="1656"/>
      <c r="P326" s="1656"/>
      <c r="Q326" s="1656"/>
      <c r="R326" s="1656"/>
      <c r="S326" s="1656"/>
      <c r="T326" s="1656"/>
      <c r="U326" s="1656"/>
      <c r="V326" s="1656"/>
      <c r="W326" s="1656"/>
      <c r="X326" s="1656"/>
      <c r="Y326" s="1657"/>
      <c r="Z326" s="1640"/>
      <c r="AA326" s="1640"/>
      <c r="AB326" s="1640"/>
      <c r="AC326" s="1640"/>
      <c r="AD326" s="1640"/>
      <c r="AE326" s="1640"/>
      <c r="AF326" s="1640"/>
      <c r="AG326" s="1632"/>
      <c r="AH326" s="1632"/>
      <c r="AI326" s="1632"/>
      <c r="AJ326" s="1632"/>
      <c r="AK326" s="1632"/>
      <c r="AL326" s="1632"/>
      <c r="AM326" s="1632"/>
      <c r="AN326" s="1632"/>
      <c r="AO326" s="1632"/>
      <c r="AP326" s="1632"/>
      <c r="AQ326" s="1632"/>
      <c r="AR326" s="1632"/>
      <c r="AS326" s="1632"/>
      <c r="AT326" s="1632"/>
      <c r="AU326" s="1632"/>
      <c r="AV326" s="1632"/>
      <c r="AW326" s="1632"/>
      <c r="AX326" s="1632"/>
      <c r="AY326" s="1632"/>
    </row>
    <row r="327" spans="1:51" x14ac:dyDescent="0.2">
      <c r="A327" s="1536"/>
      <c r="B327" s="1536"/>
      <c r="C327" s="1536"/>
      <c r="D327" s="1536"/>
      <c r="E327" s="1536"/>
      <c r="F327" s="1536"/>
      <c r="G327" s="1536"/>
      <c r="H327" s="1536"/>
      <c r="I327" s="1536"/>
      <c r="J327" s="1536"/>
      <c r="K327" s="1536"/>
      <c r="L327" s="1536"/>
      <c r="M327" s="1536"/>
      <c r="N327" s="1656"/>
      <c r="O327" s="1656"/>
      <c r="P327" s="1656"/>
      <c r="Q327" s="1656"/>
      <c r="R327" s="1656"/>
      <c r="S327" s="1656"/>
      <c r="T327" s="1656"/>
      <c r="U327" s="1656"/>
      <c r="V327" s="1656"/>
      <c r="W327" s="1656"/>
      <c r="X327" s="1656"/>
      <c r="Y327" s="1657"/>
      <c r="Z327" s="1640"/>
      <c r="AA327" s="1640"/>
      <c r="AB327" s="1640"/>
      <c r="AC327" s="1640"/>
      <c r="AD327" s="1640"/>
      <c r="AE327" s="1640"/>
      <c r="AF327" s="1640"/>
      <c r="AG327" s="1632"/>
      <c r="AH327" s="1632"/>
      <c r="AI327" s="1632"/>
      <c r="AJ327" s="1632"/>
      <c r="AK327" s="1632"/>
      <c r="AL327" s="1632"/>
      <c r="AM327" s="1632"/>
      <c r="AN327" s="1632"/>
      <c r="AO327" s="1632"/>
      <c r="AP327" s="1632"/>
      <c r="AQ327" s="1632"/>
      <c r="AR327" s="1632"/>
      <c r="AS327" s="1632"/>
      <c r="AT327" s="1632"/>
      <c r="AU327" s="1632"/>
      <c r="AV327" s="1632"/>
      <c r="AW327" s="1632"/>
      <c r="AX327" s="1632"/>
      <c r="AY327" s="1632"/>
    </row>
    <row r="328" spans="1:51" x14ac:dyDescent="0.2">
      <c r="A328" s="1536"/>
      <c r="B328" s="1536"/>
      <c r="C328" s="1536"/>
      <c r="D328" s="1536"/>
      <c r="E328" s="1536"/>
      <c r="F328" s="1536"/>
      <c r="G328" s="1536"/>
      <c r="H328" s="1536"/>
      <c r="I328" s="1536"/>
      <c r="J328" s="1536"/>
      <c r="K328" s="1536"/>
      <c r="L328" s="1536"/>
      <c r="M328" s="1536"/>
      <c r="N328" s="1656"/>
      <c r="O328" s="1656"/>
      <c r="P328" s="1656"/>
      <c r="Q328" s="1656"/>
      <c r="R328" s="1656"/>
      <c r="S328" s="1656"/>
      <c r="T328" s="1656"/>
      <c r="U328" s="1656"/>
      <c r="V328" s="1656"/>
      <c r="W328" s="1656"/>
      <c r="X328" s="1656"/>
      <c r="Y328" s="1657"/>
      <c r="Z328" s="1640"/>
      <c r="AA328" s="1640"/>
      <c r="AB328" s="1640"/>
      <c r="AC328" s="1640"/>
      <c r="AD328" s="1640"/>
      <c r="AE328" s="1640"/>
      <c r="AF328" s="1640"/>
      <c r="AG328" s="1632"/>
      <c r="AH328" s="1632"/>
      <c r="AI328" s="1632"/>
      <c r="AJ328" s="1632"/>
      <c r="AK328" s="1632"/>
      <c r="AL328" s="1632"/>
      <c r="AM328" s="1632"/>
      <c r="AN328" s="1632"/>
      <c r="AO328" s="1632"/>
      <c r="AP328" s="1632"/>
      <c r="AQ328" s="1632"/>
      <c r="AR328" s="1632"/>
      <c r="AS328" s="1632"/>
      <c r="AT328" s="1632"/>
      <c r="AU328" s="1632"/>
      <c r="AV328" s="1632"/>
      <c r="AW328" s="1632"/>
      <c r="AX328" s="1632"/>
      <c r="AY328" s="1632"/>
    </row>
    <row r="329" spans="1:51" x14ac:dyDescent="0.2">
      <c r="A329" s="1536"/>
      <c r="B329" s="1536"/>
      <c r="C329" s="1536"/>
      <c r="D329" s="1536"/>
      <c r="E329" s="1536"/>
      <c r="F329" s="1536"/>
      <c r="G329" s="1536"/>
      <c r="H329" s="1536"/>
      <c r="I329" s="1536"/>
      <c r="J329" s="1536"/>
      <c r="K329" s="1536"/>
      <c r="L329" s="1536"/>
      <c r="M329" s="1536"/>
      <c r="N329" s="1656"/>
      <c r="O329" s="1656"/>
      <c r="P329" s="1656"/>
      <c r="Q329" s="1656"/>
      <c r="R329" s="1656"/>
      <c r="S329" s="1656"/>
      <c r="T329" s="1656"/>
      <c r="U329" s="1656"/>
      <c r="V329" s="1656"/>
      <c r="W329" s="1656"/>
      <c r="X329" s="1656"/>
      <c r="Y329" s="1657"/>
      <c r="Z329" s="1640"/>
      <c r="AA329" s="1640"/>
      <c r="AB329" s="1640"/>
      <c r="AC329" s="1640"/>
      <c r="AD329" s="1640"/>
      <c r="AE329" s="1640"/>
      <c r="AF329" s="1640"/>
      <c r="AG329" s="1632"/>
      <c r="AH329" s="1632"/>
      <c r="AI329" s="1632"/>
      <c r="AJ329" s="1632"/>
      <c r="AK329" s="1632"/>
      <c r="AL329" s="1632"/>
      <c r="AM329" s="1632"/>
      <c r="AN329" s="1632"/>
      <c r="AO329" s="1632"/>
      <c r="AP329" s="1632"/>
      <c r="AQ329" s="1632"/>
      <c r="AR329" s="1632"/>
      <c r="AS329" s="1632"/>
      <c r="AT329" s="1632"/>
      <c r="AU329" s="1632"/>
      <c r="AV329" s="1632"/>
      <c r="AW329" s="1632"/>
      <c r="AX329" s="1632"/>
      <c r="AY329" s="1632"/>
    </row>
  </sheetData>
  <mergeCells count="3">
    <mergeCell ref="D5:I5"/>
    <mergeCell ref="A7:C9"/>
    <mergeCell ref="J7:M8"/>
  </mergeCells>
  <phoneticPr fontId="100" type="noConversion"/>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BB67"/>
  <sheetViews>
    <sheetView showGridLines="0" zoomScaleNormal="100" workbookViewId="0"/>
  </sheetViews>
  <sheetFormatPr baseColWidth="10" defaultRowHeight="12.75" x14ac:dyDescent="0.2"/>
  <cols>
    <col min="1" max="1" width="11.42578125" style="7"/>
    <col min="2" max="2" width="56.28515625" style="7" customWidth="1"/>
    <col min="3" max="3" width="10.140625" style="7" customWidth="1"/>
    <col min="4" max="4" width="25.7109375" style="7" customWidth="1"/>
    <col min="5" max="5" width="25.85546875" style="7" customWidth="1"/>
    <col min="6" max="6" width="25.7109375" style="7" customWidth="1"/>
    <col min="7" max="16384" width="11.42578125" style="7"/>
  </cols>
  <sheetData>
    <row r="1" spans="1:54" s="278" customFormat="1" ht="18" x14ac:dyDescent="0.25">
      <c r="A1" s="290" t="s">
        <v>1472</v>
      </c>
      <c r="B1" s="290"/>
      <c r="C1" s="276"/>
      <c r="D1" s="276"/>
      <c r="E1" s="276"/>
      <c r="F1" s="276"/>
      <c r="H1" s="281"/>
      <c r="I1" s="281"/>
      <c r="K1" s="277"/>
      <c r="AB1" s="279"/>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0"/>
    </row>
    <row r="2" spans="1:54" s="270" customFormat="1" ht="11.25" x14ac:dyDescent="0.2">
      <c r="A2" s="273" t="str">
        <f>'PAGE DE GARDE'!C8</f>
        <v>ELECTRICITE</v>
      </c>
      <c r="B2" s="273"/>
      <c r="C2" s="285" t="str">
        <f>'PAGE DE GARDE'!C10</f>
        <v>PT 2017 V0</v>
      </c>
      <c r="D2" s="273"/>
      <c r="E2" s="1550"/>
      <c r="F2" s="1551"/>
      <c r="H2" s="269"/>
      <c r="I2" s="269"/>
      <c r="K2" s="271"/>
      <c r="AB2" s="275"/>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row>
    <row r="3" spans="1:54" s="270" customFormat="1" ht="11.25" x14ac:dyDescent="0.2">
      <c r="A3" s="825" t="str">
        <f>'PAGE DE GARDE'!C7</f>
        <v>GRD</v>
      </c>
      <c r="B3" s="825"/>
      <c r="C3" s="285"/>
      <c r="D3" s="273"/>
      <c r="E3" s="1550"/>
      <c r="F3" s="1551"/>
      <c r="H3" s="269"/>
      <c r="I3" s="269"/>
      <c r="K3" s="271"/>
      <c r="AB3" s="275"/>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row>
    <row r="4" spans="1:54" s="159" customFormat="1" x14ac:dyDescent="0.2">
      <c r="B4" s="160"/>
    </row>
    <row r="5" spans="1:54" s="14" customFormat="1" ht="13.5" thickBot="1" x14ac:dyDescent="0.25">
      <c r="B5" s="13"/>
      <c r="C5" s="158"/>
      <c r="D5" s="159"/>
    </row>
    <row r="6" spans="1:54" s="353" customFormat="1" x14ac:dyDescent="0.2">
      <c r="B6" s="351"/>
      <c r="C6" s="2667"/>
      <c r="D6" s="4081" t="s">
        <v>1731</v>
      </c>
      <c r="E6" s="2668" t="s">
        <v>1732</v>
      </c>
      <c r="F6" s="4083" t="s">
        <v>1458</v>
      </c>
    </row>
    <row r="7" spans="1:54" s="353" customFormat="1" x14ac:dyDescent="0.2">
      <c r="B7" s="2666" t="s">
        <v>653</v>
      </c>
      <c r="C7" s="357"/>
      <c r="D7" s="4082"/>
      <c r="E7" s="4079" t="s">
        <v>1734</v>
      </c>
      <c r="F7" s="4084"/>
    </row>
    <row r="8" spans="1:54" s="353" customFormat="1" ht="45" customHeight="1" thickBot="1" x14ac:dyDescent="0.25">
      <c r="B8" s="354"/>
      <c r="C8" s="355"/>
      <c r="D8" s="2681" t="s">
        <v>1733</v>
      </c>
      <c r="E8" s="4080"/>
      <c r="F8" s="2669" t="s">
        <v>1733</v>
      </c>
    </row>
    <row r="9" spans="1:54" s="353" customFormat="1" x14ac:dyDescent="0.2">
      <c r="B9" s="356"/>
      <c r="C9" s="357"/>
      <c r="D9" s="1114"/>
      <c r="E9" s="2670"/>
      <c r="F9" s="1097"/>
    </row>
    <row r="10" spans="1:54" s="353" customFormat="1" x14ac:dyDescent="0.2">
      <c r="B10" s="359" t="s">
        <v>391</v>
      </c>
      <c r="C10" s="360"/>
      <c r="D10" s="1115"/>
      <c r="E10" s="1109"/>
      <c r="F10" s="2898"/>
    </row>
    <row r="11" spans="1:54" s="353" customFormat="1" x14ac:dyDescent="0.2">
      <c r="B11" s="356"/>
      <c r="C11" s="357"/>
      <c r="D11" s="1114"/>
      <c r="E11" s="2670"/>
      <c r="F11" s="1097"/>
    </row>
    <row r="12" spans="1:54" s="353" customFormat="1" x14ac:dyDescent="0.2">
      <c r="B12" s="1092" t="s">
        <v>807</v>
      </c>
      <c r="C12" s="357"/>
      <c r="D12" s="1116"/>
      <c r="E12" s="1096">
        <f>D12</f>
        <v>0</v>
      </c>
      <c r="F12" s="1088"/>
    </row>
    <row r="13" spans="1:54" s="353" customFormat="1" x14ac:dyDescent="0.2">
      <c r="B13" s="1093"/>
      <c r="C13" s="357"/>
      <c r="D13" s="1117"/>
      <c r="E13" s="2671"/>
      <c r="F13" s="1089"/>
    </row>
    <row r="14" spans="1:54" s="353" customFormat="1" x14ac:dyDescent="0.2">
      <c r="B14" s="1092" t="s">
        <v>654</v>
      </c>
      <c r="C14" s="357"/>
      <c r="D14" s="1116"/>
      <c r="E14" s="1096">
        <f>D14</f>
        <v>0</v>
      </c>
      <c r="F14" s="1088"/>
    </row>
    <row r="15" spans="1:54" s="353" customFormat="1" x14ac:dyDescent="0.2">
      <c r="B15" s="1093"/>
      <c r="C15" s="357"/>
      <c r="D15" s="1117"/>
      <c r="E15" s="2671"/>
      <c r="F15" s="1089"/>
    </row>
    <row r="16" spans="1:54" s="353" customFormat="1" x14ac:dyDescent="0.2">
      <c r="B16" s="1092" t="s">
        <v>655</v>
      </c>
      <c r="C16" s="357"/>
      <c r="D16" s="1116"/>
      <c r="E16" s="1096">
        <f>D16</f>
        <v>0</v>
      </c>
      <c r="F16" s="1088"/>
    </row>
    <row r="17" spans="2:6" s="353" customFormat="1" x14ac:dyDescent="0.2">
      <c r="B17" s="1092"/>
      <c r="C17" s="357"/>
      <c r="D17" s="1117"/>
      <c r="E17" s="2671"/>
      <c r="F17" s="1089"/>
    </row>
    <row r="18" spans="2:6" s="353" customFormat="1" x14ac:dyDescent="0.2">
      <c r="B18" s="1092" t="s">
        <v>701</v>
      </c>
      <c r="C18" s="357"/>
      <c r="D18" s="1116"/>
      <c r="E18" s="1096">
        <f>D18</f>
        <v>0</v>
      </c>
      <c r="F18" s="1088"/>
    </row>
    <row r="19" spans="2:6" s="353" customFormat="1" x14ac:dyDescent="0.2">
      <c r="B19" s="1092"/>
      <c r="C19" s="357"/>
      <c r="D19" s="1117"/>
      <c r="E19" s="2671"/>
      <c r="F19" s="1089"/>
    </row>
    <row r="20" spans="2:6" s="353" customFormat="1" x14ac:dyDescent="0.2">
      <c r="B20" s="1092" t="s">
        <v>589</v>
      </c>
      <c r="C20" s="357"/>
      <c r="D20" s="1116"/>
      <c r="E20" s="1096">
        <f>D20</f>
        <v>0</v>
      </c>
      <c r="F20" s="1088"/>
    </row>
    <row r="21" spans="2:6" s="353" customFormat="1" x14ac:dyDescent="0.2">
      <c r="B21" s="1092"/>
      <c r="C21" s="357"/>
      <c r="D21" s="1117"/>
      <c r="E21" s="2671"/>
      <c r="F21" s="1089"/>
    </row>
    <row r="22" spans="2:6" s="353" customFormat="1" x14ac:dyDescent="0.2">
      <c r="B22" s="1092" t="s">
        <v>590</v>
      </c>
      <c r="C22" s="357"/>
      <c r="D22" s="1116"/>
      <c r="E22" s="1096">
        <f>D22</f>
        <v>0</v>
      </c>
      <c r="F22" s="1088"/>
    </row>
    <row r="23" spans="2:6" s="353" customFormat="1" x14ac:dyDescent="0.2">
      <c r="B23" s="1092"/>
      <c r="C23" s="357"/>
      <c r="D23" s="1117"/>
      <c r="E23" s="2671"/>
      <c r="F23" s="1089"/>
    </row>
    <row r="24" spans="2:6" s="353" customFormat="1" x14ac:dyDescent="0.2">
      <c r="B24" s="1092" t="s">
        <v>1319</v>
      </c>
      <c r="C24" s="357"/>
      <c r="D24" s="1116"/>
      <c r="E24" s="1096">
        <f>D24</f>
        <v>0</v>
      </c>
      <c r="F24" s="1088"/>
    </row>
    <row r="25" spans="2:6" s="353" customFormat="1" x14ac:dyDescent="0.2">
      <c r="B25" s="1092"/>
      <c r="C25" s="357"/>
      <c r="D25" s="1117"/>
      <c r="E25" s="2671"/>
      <c r="F25" s="1089"/>
    </row>
    <row r="26" spans="2:6" s="353" customFormat="1" x14ac:dyDescent="0.2">
      <c r="B26" s="1092" t="s">
        <v>1318</v>
      </c>
      <c r="C26" s="357"/>
      <c r="D26" s="1116"/>
      <c r="E26" s="1096">
        <f>D26</f>
        <v>0</v>
      </c>
      <c r="F26" s="1088"/>
    </row>
    <row r="27" spans="2:6" s="353" customFormat="1" x14ac:dyDescent="0.2">
      <c r="B27" s="1092"/>
      <c r="C27" s="357"/>
      <c r="D27" s="1117"/>
      <c r="E27" s="2671"/>
      <c r="F27" s="1089"/>
    </row>
    <row r="28" spans="2:6" s="353" customFormat="1" x14ac:dyDescent="0.2">
      <c r="B28" s="1092" t="s">
        <v>399</v>
      </c>
      <c r="C28" s="357"/>
      <c r="D28" s="1116"/>
      <c r="E28" s="1096">
        <f>D28</f>
        <v>0</v>
      </c>
      <c r="F28" s="1088"/>
    </row>
    <row r="29" spans="2:6" s="353" customFormat="1" x14ac:dyDescent="0.2">
      <c r="B29" s="1092"/>
      <c r="C29" s="357"/>
      <c r="D29" s="1117"/>
      <c r="E29" s="2671"/>
      <c r="F29" s="1089"/>
    </row>
    <row r="30" spans="2:6" s="353" customFormat="1" x14ac:dyDescent="0.2">
      <c r="B30" s="1092" t="s">
        <v>392</v>
      </c>
      <c r="C30" s="357"/>
      <c r="D30" s="1116"/>
      <c r="E30" s="1096">
        <f>D30</f>
        <v>0</v>
      </c>
      <c r="F30" s="1088"/>
    </row>
    <row r="31" spans="2:6" s="353" customFormat="1" ht="13.5" thickBot="1" x14ac:dyDescent="0.25">
      <c r="B31" s="1094" t="s">
        <v>808</v>
      </c>
      <c r="C31" s="357"/>
      <c r="D31" s="1118"/>
      <c r="E31" s="2672"/>
      <c r="F31" s="1098"/>
    </row>
    <row r="32" spans="2:6" s="353" customFormat="1" ht="13.5" thickBot="1" x14ac:dyDescent="0.25">
      <c r="B32" s="1100" t="s">
        <v>393</v>
      </c>
      <c r="C32" s="1101" t="s">
        <v>639</v>
      </c>
      <c r="D32" s="1119"/>
      <c r="E32" s="1110">
        <f>D32</f>
        <v>0</v>
      </c>
      <c r="F32" s="1099"/>
    </row>
    <row r="33" spans="2:6" s="353" customFormat="1" x14ac:dyDescent="0.2">
      <c r="B33" s="356"/>
      <c r="C33" s="357"/>
      <c r="D33" s="1120"/>
      <c r="E33" s="2670"/>
      <c r="F33" s="1097"/>
    </row>
    <row r="34" spans="2:6" s="353" customFormat="1" x14ac:dyDescent="0.2">
      <c r="B34" s="1106" t="s">
        <v>394</v>
      </c>
      <c r="C34" s="2674" t="s">
        <v>640</v>
      </c>
      <c r="D34" s="1116"/>
      <c r="E34" s="1111">
        <f>D34</f>
        <v>0</v>
      </c>
      <c r="F34" s="1095"/>
    </row>
    <row r="35" spans="2:6" s="353" customFormat="1" ht="13.5" thickBot="1" x14ac:dyDescent="0.25">
      <c r="B35" s="356"/>
      <c r="C35" s="357"/>
      <c r="D35" s="1120"/>
      <c r="E35" s="2670"/>
      <c r="F35" s="1097"/>
    </row>
    <row r="36" spans="2:6" s="353" customFormat="1" ht="13.5" thickBot="1" x14ac:dyDescent="0.25">
      <c r="B36" s="1102" t="s">
        <v>395</v>
      </c>
      <c r="C36" s="1103" t="s">
        <v>656</v>
      </c>
      <c r="D36" s="2682">
        <f t="shared" ref="D36" si="0">D32-D34</f>
        <v>0</v>
      </c>
      <c r="E36" s="1112">
        <f>E32-E34</f>
        <v>0</v>
      </c>
      <c r="F36" s="1107">
        <f>F32-F34</f>
        <v>0</v>
      </c>
    </row>
    <row r="37" spans="2:6" s="353" customFormat="1" ht="13.5" thickBot="1" x14ac:dyDescent="0.25">
      <c r="B37" s="356"/>
      <c r="C37" s="357"/>
      <c r="D37" s="1120"/>
      <c r="E37" s="2673"/>
      <c r="F37" s="1097"/>
    </row>
    <row r="38" spans="2:6" s="353" customFormat="1" ht="13.5" thickBot="1" x14ac:dyDescent="0.25">
      <c r="B38" s="1104" t="s">
        <v>812</v>
      </c>
      <c r="C38" s="1105" t="s">
        <v>657</v>
      </c>
      <c r="D38" s="3267"/>
      <c r="E38" s="3268"/>
      <c r="F38" s="2675">
        <f>D38*(1+$D$50)</f>
        <v>0</v>
      </c>
    </row>
    <row r="39" spans="2:6" s="353" customFormat="1" ht="13.5" thickBot="1" x14ac:dyDescent="0.25">
      <c r="B39" s="1104" t="s">
        <v>1943</v>
      </c>
      <c r="C39" s="1105" t="s">
        <v>658</v>
      </c>
      <c r="D39" s="3267"/>
      <c r="E39" s="3268"/>
      <c r="F39" s="2679"/>
    </row>
    <row r="40" spans="2:6" s="353" customFormat="1" ht="13.5" thickBot="1" x14ac:dyDescent="0.25">
      <c r="B40" s="1104" t="s">
        <v>1843</v>
      </c>
      <c r="C40" s="1105" t="s">
        <v>809</v>
      </c>
      <c r="D40" s="2683"/>
      <c r="E40" s="2678"/>
      <c r="F40" s="2675">
        <f>D51*D52</f>
        <v>0</v>
      </c>
    </row>
    <row r="41" spans="2:6" s="353" customFormat="1" ht="13.5" thickBot="1" x14ac:dyDescent="0.25">
      <c r="B41" s="1122" t="s">
        <v>815</v>
      </c>
      <c r="C41" s="1123" t="s">
        <v>810</v>
      </c>
      <c r="D41" s="2684">
        <f>D38+D39+D40</f>
        <v>0</v>
      </c>
      <c r="E41" s="2680">
        <f>E38+E39+E40</f>
        <v>0</v>
      </c>
      <c r="F41" s="2676">
        <f>F38+F39+F40</f>
        <v>0</v>
      </c>
    </row>
    <row r="42" spans="2:6" s="353" customFormat="1" x14ac:dyDescent="0.2">
      <c r="B42" s="356"/>
      <c r="C42" s="357"/>
      <c r="D42" s="3260"/>
      <c r="E42" s="3261"/>
      <c r="F42" s="2677"/>
    </row>
    <row r="43" spans="2:6" s="353" customFormat="1" x14ac:dyDescent="0.2">
      <c r="B43" s="3262" t="s">
        <v>396</v>
      </c>
      <c r="C43" s="3263" t="s">
        <v>1842</v>
      </c>
      <c r="D43" s="3264">
        <f>D41-D36</f>
        <v>0</v>
      </c>
      <c r="E43" s="3265">
        <f>E41-E36</f>
        <v>0</v>
      </c>
      <c r="F43" s="3266">
        <f>F41-F36</f>
        <v>0</v>
      </c>
    </row>
    <row r="44" spans="2:6" s="353" customFormat="1" ht="13.5" thickBot="1" x14ac:dyDescent="0.25">
      <c r="B44" s="354"/>
      <c r="C44" s="355"/>
      <c r="D44" s="1121"/>
      <c r="E44" s="1113"/>
      <c r="F44" s="1108"/>
    </row>
    <row r="45" spans="2:6" s="353" customFormat="1" x14ac:dyDescent="0.2">
      <c r="C45" s="357"/>
      <c r="D45" s="358"/>
    </row>
    <row r="46" spans="2:6" s="353" customFormat="1" x14ac:dyDescent="0.2">
      <c r="C46" s="361"/>
    </row>
    <row r="47" spans="2:6" s="353" customFormat="1" x14ac:dyDescent="0.2">
      <c r="B47" s="2192"/>
      <c r="C47" s="2193"/>
      <c r="D47" s="2194"/>
    </row>
    <row r="48" spans="2:6" s="353" customFormat="1" x14ac:dyDescent="0.2">
      <c r="B48" s="2195" t="s">
        <v>811</v>
      </c>
      <c r="C48" s="1091"/>
      <c r="D48" s="2196"/>
    </row>
    <row r="49" spans="1:6" s="353" customFormat="1" x14ac:dyDescent="0.2">
      <c r="B49" s="2197"/>
      <c r="C49" s="1091"/>
      <c r="D49" s="2196"/>
    </row>
    <row r="50" spans="1:6" s="353" customFormat="1" x14ac:dyDescent="0.2">
      <c r="B50" s="2198" t="s">
        <v>1447</v>
      </c>
      <c r="C50" s="1091"/>
      <c r="D50" s="2329">
        <f>HYPOTHESES!B35</f>
        <v>0</v>
      </c>
    </row>
    <row r="51" spans="1:6" s="353" customFormat="1" x14ac:dyDescent="0.2">
      <c r="B51" s="2198" t="s">
        <v>1473</v>
      </c>
      <c r="C51" s="1091"/>
      <c r="D51" s="2199"/>
    </row>
    <row r="52" spans="1:6" s="353" customFormat="1" x14ac:dyDescent="0.2">
      <c r="B52" s="2198" t="s">
        <v>1941</v>
      </c>
      <c r="C52" s="1091"/>
      <c r="D52" s="3259">
        <v>2.13</v>
      </c>
    </row>
    <row r="53" spans="1:6" s="353" customFormat="1" x14ac:dyDescent="0.2">
      <c r="B53" s="2200"/>
      <c r="C53" s="2201"/>
      <c r="D53" s="2202"/>
    </row>
    <row r="54" spans="1:6" s="353" customFormat="1" x14ac:dyDescent="0.2"/>
    <row r="55" spans="1:6" s="353" customFormat="1" x14ac:dyDescent="0.2">
      <c r="A55" s="1" t="s">
        <v>1929</v>
      </c>
    </row>
    <row r="56" spans="1:6" s="353" customFormat="1" x14ac:dyDescent="0.2">
      <c r="A56" s="362" t="s">
        <v>1562</v>
      </c>
      <c r="B56" s="362"/>
    </row>
    <row r="57" spans="1:6" s="353" customFormat="1" x14ac:dyDescent="0.2">
      <c r="A57" s="1465" t="s">
        <v>814</v>
      </c>
      <c r="B57" s="1465"/>
      <c r="C57" s="536"/>
      <c r="D57" s="536"/>
      <c r="E57" s="536"/>
      <c r="F57" s="536"/>
    </row>
    <row r="58" spans="1:6" s="353" customFormat="1" x14ac:dyDescent="0.2">
      <c r="A58" s="362"/>
      <c r="B58" s="362"/>
    </row>
    <row r="59" spans="1:6" s="353" customFormat="1" ht="18.75" thickBot="1" x14ac:dyDescent="0.3">
      <c r="A59" s="1060" t="s">
        <v>1064</v>
      </c>
      <c r="B59" s="1060"/>
    </row>
    <row r="60" spans="1:6" s="353" customFormat="1" ht="63" customHeight="1" thickBot="1" x14ac:dyDescent="0.25">
      <c r="A60" s="3909" t="s">
        <v>1942</v>
      </c>
      <c r="B60" s="4076" t="str">
        <f>+ANNEXES!D16</f>
        <v>Un tableau excel et une note explicative reprenant une vue d'ensemble des coûts gérables des années 2014 à 2017 selon les grandes catégories de coûts et notamment : les coûts de personnel (hors IT), les coûts de pensions (cotisations ONSS, assurance groupe, cotisations ONSSAPL, cotisations de régularisation), les coûts IT (incluant les coûts de personnel), les coûts de consultance (hors IT).
Pour ORES Assets : une annexe 7 pour ORES Assets + une annexe 7 par énergie</v>
      </c>
      <c r="C60" s="4077"/>
      <c r="D60" s="4077"/>
      <c r="E60" s="4077"/>
      <c r="F60" s="4078"/>
    </row>
    <row r="61" spans="1:6" s="353" customFormat="1" ht="40.5" customHeight="1" thickBot="1" x14ac:dyDescent="0.25">
      <c r="A61" s="3910" t="s">
        <v>2036</v>
      </c>
      <c r="B61" s="4076" t="str">
        <f>ANNEXES!D17</f>
        <v>La ventilation des coûts IT des années 2014 à 2017 entre OPEX et CAPEX ainsi que la réconciliation des CAPEX avec les investissements "logiciels" repris au tableau 10C et la réconciliation des OPEX avec le montant repris dans les coûts gérables à l'annexe 7.
Pour ORES Assets : une annexe 7A par énergie</v>
      </c>
      <c r="C61" s="4077"/>
      <c r="D61" s="4077"/>
      <c r="E61" s="4077"/>
      <c r="F61" s="4078"/>
    </row>
    <row r="62" spans="1:6" s="353" customFormat="1" ht="102" customHeight="1" thickBot="1" x14ac:dyDescent="0.25">
      <c r="A62" s="3910" t="s">
        <v>2037</v>
      </c>
      <c r="B62" s="4076" t="str">
        <f>ANNEXES!D18</f>
        <v>Le détail des coûts IT des années 2014 à 2017 en distinguant les coûts de personnel, les coûts de maintenance, licences,etc et les coûts de projet. 
- Pour les coûts de personnel : veuillez indiquer le nombre d'ETP concernés et leur affectation pour les années 2014 et 2015 ainsi que les hypothèses d'évolution pour les années 2016 et 2017. 
- Pour les coûts de maintenance, licences, etc : veuillez détailler et décrire ces coûts pour les années 2014 et 2015 et expliciter les hypothèses d'évolution pour les années 2016 et 2017.
- Pour les coûts de projet : veuillez décrire de façon détaillée chaque projet en cours en 2017, communiquer la ligne du temps du projet ainsi que la répartition des coûts tout au long de la durée du projet.
Pour ORES Assets : une annexe 7B pour ORES Assets + une annexe 7B par énergie</v>
      </c>
      <c r="C62" s="4077"/>
      <c r="D62" s="4077"/>
      <c r="E62" s="4077"/>
      <c r="F62" s="4078"/>
    </row>
    <row r="63" spans="1:6" s="353" customFormat="1" ht="78" customHeight="1" thickBot="1" x14ac:dyDescent="0.25">
      <c r="A63" s="3910" t="s">
        <v>2000</v>
      </c>
      <c r="B63" s="4076" t="str">
        <f>ANNEXES!D19</f>
        <v>- Le business plan pluriannuel des coûts et bénéfices escomptés du projet de clearing house Atrias avec le cas échéant, la distinction OPEX/CAPEX
- Le calcul (feuille excel) du montant de l'adaptation du plafond des coûts gérables soumis à la CWaPE pour acceptation.
- Une note explicative justifiant chaque élément de coût/produit du business plan et du calcul du montant de l'adaptation.  
Pour ORES Assets : le business plan pour ORES Assets avec la répartition par énergie et par secteur. Le calcul de l'adaptation pour ORES Assets avec la répartition par secteur.</v>
      </c>
      <c r="C63" s="4077"/>
      <c r="D63" s="4077"/>
      <c r="E63" s="4077"/>
      <c r="F63" s="4078"/>
    </row>
    <row r="64" spans="1:6" ht="49.5" customHeight="1" thickBot="1" x14ac:dyDescent="0.25">
      <c r="A64" s="3910" t="s">
        <v>2001</v>
      </c>
      <c r="B64" s="4076" t="str">
        <f>ANNEXES!D20</f>
        <v>- La liste des projets contribuant au développement des réseaux intelligents
- Pour chaque projet : le business plan pluriannuel des coûts et bénéfices escomptés du projet avec la distinction OPEX/CAPEX 
Pour ORES Assets : une annexe 8B pour les secteurs électricité et la répartition des coûts par secteur.</v>
      </c>
      <c r="C64" s="4077"/>
      <c r="D64" s="4077"/>
      <c r="E64" s="4077"/>
      <c r="F64" s="4078"/>
    </row>
    <row r="65" spans="4:4" ht="15" x14ac:dyDescent="0.25">
      <c r="D65" s="1741"/>
    </row>
    <row r="66" spans="4:4" ht="15" x14ac:dyDescent="0.25">
      <c r="D66" s="1741"/>
    </row>
    <row r="67" spans="4:4" ht="15" x14ac:dyDescent="0.25">
      <c r="D67" s="1741"/>
    </row>
  </sheetData>
  <mergeCells count="8">
    <mergeCell ref="B64:F64"/>
    <mergeCell ref="B63:F63"/>
    <mergeCell ref="B60:F60"/>
    <mergeCell ref="E7:E8"/>
    <mergeCell ref="D6:D7"/>
    <mergeCell ref="F6:F7"/>
    <mergeCell ref="B61:F61"/>
    <mergeCell ref="B62:F62"/>
  </mergeCells>
  <pageMargins left="0.55118110236220474" right="0.23622047244094491" top="0.43307086614173229" bottom="0.31496062992125984" header="0.27559055118110237" footer="0.15748031496062992"/>
  <pageSetup paperSize="9" scale="62" orientation="portrait"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I96"/>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1228</v>
      </c>
      <c r="B1" s="290"/>
      <c r="C1" s="1127"/>
      <c r="D1" s="1127"/>
      <c r="E1" s="1127"/>
      <c r="F1" s="1127"/>
    </row>
    <row r="2" spans="1:6" x14ac:dyDescent="0.2">
      <c r="A2" s="273" t="str">
        <f>'PAGE DE GARDE'!C8</f>
        <v>ELECTRICITE</v>
      </c>
      <c r="B2" s="285" t="str">
        <f>'PAGE DE GARDE'!C10</f>
        <v>PT 2017 V0</v>
      </c>
      <c r="C2" s="273"/>
      <c r="D2" s="285"/>
      <c r="E2" s="1550"/>
      <c r="F2" s="1550"/>
    </row>
    <row r="3" spans="1:6" x14ac:dyDescent="0.2">
      <c r="A3" s="825" t="str">
        <f>'PAGE DE GARDE'!C7</f>
        <v>GRD</v>
      </c>
      <c r="B3" s="285"/>
      <c r="C3" s="273"/>
      <c r="D3" s="274"/>
      <c r="E3" s="1550"/>
      <c r="F3" s="1550"/>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3.5" thickBot="1" x14ac:dyDescent="0.25">
      <c r="A8" s="1189" t="s">
        <v>1411</v>
      </c>
      <c r="B8" s="1494"/>
      <c r="C8" s="1494"/>
      <c r="D8" s="1494"/>
      <c r="E8" s="1494"/>
      <c r="F8" s="2050"/>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3.5" thickBot="1" x14ac:dyDescent="0.25">
      <c r="A29" s="1506" t="s">
        <v>1161</v>
      </c>
      <c r="B29" s="1507"/>
      <c r="C29" s="1508">
        <f>SUM(C13:C27)</f>
        <v>0</v>
      </c>
      <c r="D29" s="1509">
        <f t="shared" ref="D29" si="0">SUM(D13:D27)</f>
        <v>0</v>
      </c>
      <c r="E29" s="1509">
        <f>SUM(E13:E27)</f>
        <v>0</v>
      </c>
      <c r="F29" s="1509">
        <f>SUM(F13:F27)</f>
        <v>0</v>
      </c>
    </row>
    <row r="30" spans="1:6" ht="12.75" customHeight="1" x14ac:dyDescent="0.2">
      <c r="A30" s="1497"/>
      <c r="B30" s="1511"/>
      <c r="C30" s="1511"/>
      <c r="D30" s="1511"/>
      <c r="E30" s="1511"/>
      <c r="F30" s="1522"/>
    </row>
    <row r="31" spans="1:6" ht="13.5" thickBot="1" x14ac:dyDescent="0.25">
      <c r="A31" s="1189" t="s">
        <v>1412</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9" x14ac:dyDescent="0.2">
      <c r="A49" s="1501"/>
      <c r="B49" s="1502"/>
      <c r="C49" s="1503"/>
      <c r="D49" s="1504"/>
      <c r="E49" s="1504"/>
      <c r="F49" s="1698"/>
    </row>
    <row r="50" spans="1:9" x14ac:dyDescent="0.2">
      <c r="A50" s="1501"/>
      <c r="B50" s="1502"/>
      <c r="C50" s="1503"/>
      <c r="D50" s="1504"/>
      <c r="E50" s="1504"/>
      <c r="F50" s="1698"/>
    </row>
    <row r="51" spans="1:9" ht="13.5" thickBot="1" x14ac:dyDescent="0.25">
      <c r="A51" s="1497"/>
      <c r="B51" s="1498"/>
      <c r="C51" s="1505"/>
      <c r="D51" s="1759"/>
      <c r="E51" s="1759"/>
      <c r="F51" s="2241"/>
    </row>
    <row r="52" spans="1:9" ht="13.5" thickBot="1" x14ac:dyDescent="0.25">
      <c r="A52" s="1506" t="s">
        <v>1163</v>
      </c>
      <c r="B52" s="1507"/>
      <c r="C52" s="1508">
        <f>SUM(C36:C50)</f>
        <v>0</v>
      </c>
      <c r="D52" s="1509">
        <f t="shared" ref="D52" si="1">SUM(D36:D50)</f>
        <v>0</v>
      </c>
      <c r="E52" s="1509">
        <f>SUM(E36:E50)</f>
        <v>0</v>
      </c>
      <c r="F52" s="1509">
        <f>SUM(F36:F50)</f>
        <v>0</v>
      </c>
    </row>
    <row r="53" spans="1:9" ht="13.5" thickBot="1" x14ac:dyDescent="0.25">
      <c r="A53" s="1512"/>
      <c r="B53" s="1513"/>
      <c r="C53" s="1513"/>
      <c r="D53" s="1513"/>
      <c r="E53" s="1513"/>
      <c r="F53" s="1514"/>
    </row>
    <row r="54" spans="1:9" ht="13.5" thickBot="1" x14ac:dyDescent="0.25">
      <c r="A54" s="1506" t="s">
        <v>1164</v>
      </c>
      <c r="B54" s="1507"/>
      <c r="C54" s="1508">
        <f>+C29+C52</f>
        <v>0</v>
      </c>
      <c r="D54" s="1509">
        <f t="shared" ref="D54:F54" si="2">+D29+D52</f>
        <v>0</v>
      </c>
      <c r="E54" s="1509">
        <f t="shared" si="2"/>
        <v>0</v>
      </c>
      <c r="F54" s="1510">
        <f t="shared" si="2"/>
        <v>0</v>
      </c>
    </row>
    <row r="55" spans="1:9" ht="13.5" thickBot="1" x14ac:dyDescent="0.25">
      <c r="A55" s="2242"/>
      <c r="B55" s="2243"/>
      <c r="C55" s="2243"/>
      <c r="D55" s="2243"/>
      <c r="E55" s="2243"/>
      <c r="F55" s="2244"/>
    </row>
    <row r="56" spans="1:9" ht="12.75" customHeight="1" x14ac:dyDescent="0.2">
      <c r="A56" s="1916" t="s">
        <v>1309</v>
      </c>
      <c r="B56" s="1917"/>
      <c r="C56" s="1918"/>
      <c r="D56" s="1918"/>
      <c r="E56" s="1918"/>
      <c r="F56" s="1919"/>
      <c r="G56" s="1195"/>
      <c r="H56" s="1210"/>
      <c r="I56" s="1210"/>
    </row>
    <row r="57" spans="1:9" x14ac:dyDescent="0.2">
      <c r="A57" s="1699"/>
      <c r="B57" s="1195"/>
      <c r="C57" s="1195"/>
      <c r="D57" s="1195"/>
      <c r="E57" s="1195"/>
      <c r="F57" s="1920"/>
      <c r="G57" s="1195"/>
      <c r="H57" s="1210"/>
      <c r="I57" s="1210"/>
    </row>
    <row r="58" spans="1:9" ht="12.75" customHeight="1" x14ac:dyDescent="0.2">
      <c r="A58" s="4094" t="s">
        <v>1474</v>
      </c>
      <c r="B58" s="4095"/>
      <c r="C58" s="4095"/>
      <c r="D58" s="4095"/>
      <c r="E58" s="4095"/>
      <c r="F58" s="4096"/>
      <c r="G58" s="1518"/>
      <c r="H58" s="1518"/>
      <c r="I58" s="1518"/>
    </row>
    <row r="59" spans="1:9" ht="12.75" customHeight="1" x14ac:dyDescent="0.2">
      <c r="A59" s="4094" t="s">
        <v>397</v>
      </c>
      <c r="B59" s="4095"/>
      <c r="C59" s="4095"/>
      <c r="D59" s="4095"/>
      <c r="E59" s="4095"/>
      <c r="F59" s="4096"/>
      <c r="G59" s="1518"/>
      <c r="H59" s="1518"/>
      <c r="I59" s="1518"/>
    </row>
    <row r="60" spans="1:9" ht="12.75" customHeight="1" x14ac:dyDescent="0.2">
      <c r="A60" s="2225"/>
      <c r="B60" s="2226"/>
      <c r="C60" s="2226"/>
      <c r="D60" s="2226"/>
      <c r="E60" s="2226"/>
      <c r="F60" s="2227"/>
      <c r="G60" s="1518"/>
      <c r="H60" s="1518"/>
      <c r="I60" s="1518"/>
    </row>
    <row r="61" spans="1:9" ht="12.75" customHeight="1" x14ac:dyDescent="0.2">
      <c r="A61" s="2225"/>
      <c r="B61" s="2226"/>
      <c r="C61" s="2226"/>
      <c r="D61" s="2226"/>
      <c r="E61" s="2226"/>
      <c r="F61" s="2227"/>
      <c r="G61" s="1518"/>
      <c r="H61" s="1518"/>
      <c r="I61" s="1518"/>
    </row>
    <row r="62" spans="1:9" ht="12.75" customHeight="1" x14ac:dyDescent="0.2">
      <c r="A62" s="2225"/>
      <c r="B62" s="2226"/>
      <c r="C62" s="2226"/>
      <c r="D62" s="2226"/>
      <c r="E62" s="2226"/>
      <c r="F62" s="2227"/>
      <c r="G62" s="1518"/>
      <c r="H62" s="1518"/>
      <c r="I62" s="1518"/>
    </row>
    <row r="63" spans="1:9" ht="12.75" customHeight="1" x14ac:dyDescent="0.2">
      <c r="A63" s="2225"/>
      <c r="B63" s="2226"/>
      <c r="C63" s="2226"/>
      <c r="D63" s="2226"/>
      <c r="E63" s="2226"/>
      <c r="F63" s="2227"/>
      <c r="G63" s="1518"/>
      <c r="H63" s="1518"/>
      <c r="I63" s="1518"/>
    </row>
    <row r="64" spans="1:9" ht="12.75" customHeight="1" x14ac:dyDescent="0.2">
      <c r="A64" s="2225"/>
      <c r="B64" s="2226"/>
      <c r="C64" s="2226"/>
      <c r="D64" s="2226"/>
      <c r="E64" s="2226"/>
      <c r="F64" s="2227"/>
      <c r="G64" s="1518"/>
      <c r="H64" s="1518"/>
      <c r="I64" s="1518"/>
    </row>
    <row r="65" spans="1:9" ht="12.75" customHeight="1" x14ac:dyDescent="0.2">
      <c r="A65" s="2225"/>
      <c r="B65" s="2226"/>
      <c r="C65" s="2226"/>
      <c r="D65" s="2226"/>
      <c r="E65" s="2226"/>
      <c r="F65" s="2227"/>
      <c r="G65" s="1518"/>
      <c r="H65" s="1518"/>
      <c r="I65" s="1518"/>
    </row>
    <row r="66" spans="1:9" ht="12.75" customHeight="1" x14ac:dyDescent="0.2">
      <c r="A66" s="2225"/>
      <c r="B66" s="2226"/>
      <c r="C66" s="2226"/>
      <c r="D66" s="2226"/>
      <c r="E66" s="2226"/>
      <c r="F66" s="2227"/>
      <c r="G66" s="1518"/>
      <c r="H66" s="1518"/>
      <c r="I66" s="1518"/>
    </row>
    <row r="67" spans="1:9" ht="12.75" customHeight="1" x14ac:dyDescent="0.2">
      <c r="A67" s="2225"/>
      <c r="B67" s="2226"/>
      <c r="C67" s="2226"/>
      <c r="D67" s="2226"/>
      <c r="E67" s="2226"/>
      <c r="F67" s="2227"/>
      <c r="G67" s="1518"/>
      <c r="H67" s="1518"/>
      <c r="I67" s="1518"/>
    </row>
    <row r="68" spans="1:9" ht="12.75" customHeight="1" x14ac:dyDescent="0.2">
      <c r="A68" s="2225"/>
      <c r="B68" s="2226"/>
      <c r="C68" s="2226"/>
      <c r="D68" s="2226"/>
      <c r="E68" s="2226"/>
      <c r="F68" s="2227"/>
      <c r="G68" s="1518"/>
      <c r="H68" s="1518"/>
      <c r="I68" s="1518"/>
    </row>
    <row r="69" spans="1:9" ht="12.75" customHeight="1" x14ac:dyDescent="0.2">
      <c r="A69" s="2225"/>
      <c r="B69" s="2226"/>
      <c r="C69" s="2226"/>
      <c r="D69" s="2226"/>
      <c r="E69" s="2226"/>
      <c r="F69" s="2227"/>
      <c r="G69" s="1518"/>
      <c r="H69" s="1518"/>
      <c r="I69" s="1518"/>
    </row>
    <row r="70" spans="1:9" ht="12.75" customHeight="1" x14ac:dyDescent="0.2">
      <c r="A70" s="2225"/>
      <c r="B70" s="2226"/>
      <c r="C70" s="2226"/>
      <c r="D70" s="2226"/>
      <c r="E70" s="2226"/>
      <c r="F70" s="2227"/>
      <c r="G70" s="1518"/>
      <c r="H70" s="1518"/>
      <c r="I70" s="1518"/>
    </row>
    <row r="71" spans="1:9" ht="12.75" customHeight="1" x14ac:dyDescent="0.2">
      <c r="A71" s="2225"/>
      <c r="B71" s="2226"/>
      <c r="C71" s="2226"/>
      <c r="D71" s="2226"/>
      <c r="E71" s="2226"/>
      <c r="F71" s="2227"/>
      <c r="G71" s="1518"/>
      <c r="H71" s="1518"/>
      <c r="I71" s="1518"/>
    </row>
    <row r="72" spans="1:9" ht="12.75" customHeight="1" x14ac:dyDescent="0.2">
      <c r="A72" s="2225"/>
      <c r="B72" s="2226"/>
      <c r="C72" s="2226"/>
      <c r="D72" s="2226"/>
      <c r="E72" s="2226"/>
      <c r="F72" s="2227"/>
      <c r="G72" s="1518"/>
      <c r="H72" s="1518"/>
      <c r="I72" s="1518"/>
    </row>
    <row r="73" spans="1:9" ht="12.75" customHeight="1" x14ac:dyDescent="0.2">
      <c r="A73" s="2225"/>
      <c r="B73" s="2226"/>
      <c r="C73" s="2226"/>
      <c r="D73" s="2226"/>
      <c r="E73" s="2226"/>
      <c r="F73" s="2227"/>
      <c r="G73" s="1518"/>
      <c r="H73" s="1518"/>
      <c r="I73" s="1518"/>
    </row>
    <row r="74" spans="1:9" ht="12.75" customHeight="1" x14ac:dyDescent="0.2">
      <c r="A74" s="2225"/>
      <c r="B74" s="2226"/>
      <c r="C74" s="2226"/>
      <c r="D74" s="2226"/>
      <c r="E74" s="2226"/>
      <c r="F74" s="2227"/>
      <c r="G74" s="1518"/>
      <c r="H74" s="1518"/>
      <c r="I74" s="1518"/>
    </row>
    <row r="75" spans="1:9" ht="13.5" thickBot="1" x14ac:dyDescent="0.25">
      <c r="A75" s="1527"/>
      <c r="B75" s="1528"/>
      <c r="C75" s="1528"/>
      <c r="D75" s="1528"/>
      <c r="E75" s="1528"/>
      <c r="F75" s="2056"/>
    </row>
    <row r="76" spans="1:9" x14ac:dyDescent="0.2">
      <c r="A76" s="1515"/>
      <c r="B76" s="1516"/>
      <c r="C76" s="1516"/>
      <c r="D76" s="1516"/>
      <c r="E76" s="1516"/>
      <c r="F76" s="1516"/>
    </row>
    <row r="77" spans="1:9" x14ac:dyDescent="0.2">
      <c r="A77" s="1515"/>
      <c r="B77" s="1516"/>
      <c r="C77" s="1516"/>
      <c r="D77" s="1516"/>
      <c r="E77" s="1516"/>
      <c r="F77" s="1516"/>
    </row>
    <row r="78" spans="1:9" x14ac:dyDescent="0.2">
      <c r="A78" s="1515"/>
      <c r="B78" s="1516"/>
      <c r="C78" s="1516"/>
      <c r="D78" s="1516"/>
      <c r="E78" s="1516"/>
      <c r="F78" s="1516"/>
    </row>
    <row r="79" spans="1:9" x14ac:dyDescent="0.2">
      <c r="A79" s="1515"/>
      <c r="B79" s="1516"/>
      <c r="C79" s="1516"/>
      <c r="D79" s="1516"/>
      <c r="E79" s="1516"/>
      <c r="F79" s="1516"/>
    </row>
    <row r="80" spans="1:9" x14ac:dyDescent="0.2">
      <c r="A80" s="1515"/>
      <c r="B80" s="1516"/>
      <c r="C80" s="1516"/>
      <c r="D80" s="1516"/>
      <c r="E80" s="1516"/>
      <c r="F80" s="1516"/>
    </row>
    <row r="81" spans="1:6" x14ac:dyDescent="0.2">
      <c r="A81" s="1515"/>
      <c r="B81" s="1516"/>
      <c r="C81" s="1516"/>
      <c r="D81" s="1516"/>
      <c r="E81" s="1516"/>
      <c r="F81" s="1516"/>
    </row>
    <row r="82" spans="1:6" x14ac:dyDescent="0.2">
      <c r="A82" s="1515"/>
      <c r="B82" s="1516"/>
      <c r="C82" s="1516"/>
      <c r="D82" s="1516"/>
      <c r="E82" s="1516"/>
      <c r="F82" s="1516"/>
    </row>
    <row r="83" spans="1:6" x14ac:dyDescent="0.2">
      <c r="A83" s="1515"/>
      <c r="B83" s="1516"/>
      <c r="C83" s="1516"/>
      <c r="D83" s="1516"/>
      <c r="E83" s="1516"/>
      <c r="F83" s="1516"/>
    </row>
    <row r="84" spans="1:6" x14ac:dyDescent="0.2">
      <c r="A84" s="1515"/>
      <c r="B84" s="1516"/>
      <c r="C84" s="1516"/>
      <c r="D84" s="1516"/>
      <c r="E84" s="1516"/>
      <c r="F84" s="1516"/>
    </row>
    <row r="85" spans="1:6" x14ac:dyDescent="0.2">
      <c r="A85" s="1515"/>
      <c r="B85" s="1516"/>
      <c r="C85" s="1516"/>
      <c r="D85" s="1516"/>
      <c r="E85" s="1516"/>
      <c r="F85" s="1516"/>
    </row>
    <row r="86" spans="1:6" x14ac:dyDescent="0.2">
      <c r="A86" s="1515"/>
      <c r="B86" s="1516"/>
      <c r="C86" s="1516"/>
      <c r="D86" s="1516"/>
      <c r="E86" s="1516"/>
      <c r="F86" s="1516"/>
    </row>
    <row r="87" spans="1:6" x14ac:dyDescent="0.2">
      <c r="A87" s="1515"/>
      <c r="B87" s="1516"/>
      <c r="C87" s="1516"/>
      <c r="D87" s="1516"/>
      <c r="E87" s="1516"/>
      <c r="F87" s="1516"/>
    </row>
    <row r="88" spans="1:6" x14ac:dyDescent="0.2">
      <c r="A88" s="1515"/>
      <c r="B88" s="1516"/>
      <c r="C88" s="1516"/>
      <c r="D88" s="1516"/>
      <c r="E88" s="1516"/>
      <c r="F88" s="1516"/>
    </row>
    <row r="89" spans="1:6" x14ac:dyDescent="0.2">
      <c r="A89" s="1515"/>
      <c r="B89" s="1516"/>
      <c r="C89" s="1516"/>
      <c r="D89" s="1516"/>
      <c r="E89" s="1516"/>
      <c r="F89" s="1516"/>
    </row>
    <row r="90" spans="1:6" x14ac:dyDescent="0.2">
      <c r="A90" s="1515"/>
      <c r="B90" s="1516"/>
      <c r="C90" s="1516"/>
      <c r="D90" s="1516"/>
      <c r="E90" s="1516"/>
      <c r="F90" s="1516"/>
    </row>
    <row r="91" spans="1:6" x14ac:dyDescent="0.2">
      <c r="A91" s="1515"/>
      <c r="B91" s="1516"/>
      <c r="C91" s="1516"/>
      <c r="D91" s="1516"/>
      <c r="E91" s="1516"/>
      <c r="F91" s="1516"/>
    </row>
    <row r="92" spans="1:6" x14ac:dyDescent="0.2">
      <c r="A92" s="1515"/>
      <c r="B92" s="1516"/>
      <c r="C92" s="1516"/>
      <c r="D92" s="1516"/>
      <c r="E92" s="1516"/>
      <c r="F92" s="1516"/>
    </row>
    <row r="93" spans="1:6" x14ac:dyDescent="0.2">
      <c r="A93" s="1515"/>
      <c r="B93" s="1516"/>
      <c r="C93" s="1516"/>
      <c r="D93" s="1516"/>
      <c r="E93" s="1516"/>
      <c r="F93" s="1516"/>
    </row>
    <row r="94" spans="1:6" x14ac:dyDescent="0.2">
      <c r="A94" s="1515"/>
      <c r="B94" s="1516"/>
      <c r="C94" s="1516"/>
      <c r="D94" s="1516"/>
      <c r="E94" s="1516"/>
      <c r="F94" s="1516"/>
    </row>
    <row r="95" spans="1:6" x14ac:dyDescent="0.2">
      <c r="A95" s="1515"/>
      <c r="B95" s="1516"/>
      <c r="C95" s="1516"/>
      <c r="D95" s="1516"/>
      <c r="E95" s="1516"/>
      <c r="F95" s="1516"/>
    </row>
    <row r="96" spans="1:6" x14ac:dyDescent="0.2">
      <c r="A96" s="1515"/>
      <c r="B96" s="1516"/>
      <c r="C96" s="1516"/>
      <c r="D96" s="1516"/>
      <c r="E96" s="1516"/>
      <c r="F96" s="151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40"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9"/>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1192</v>
      </c>
      <c r="B1" s="290"/>
      <c r="C1" s="1127"/>
      <c r="D1" s="1127"/>
      <c r="E1" s="1127"/>
      <c r="F1" s="1127"/>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1411</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3.5"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2.75" customHeight="1" thickBot="1" x14ac:dyDescent="0.25">
      <c r="A31" s="1189" t="s">
        <v>1412</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F52" si="1">SUM(D36:D50)</f>
        <v>0</v>
      </c>
      <c r="E52" s="1509">
        <f t="shared" si="1"/>
        <v>0</v>
      </c>
      <c r="F52" s="1509">
        <f t="shared" si="1"/>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4.25" x14ac:dyDescent="0.2">
      <c r="A56" s="1916" t="s">
        <v>1309</v>
      </c>
      <c r="B56" s="1917"/>
      <c r="C56" s="1918"/>
      <c r="D56" s="1918"/>
      <c r="E56" s="1918"/>
      <c r="F56" s="1919"/>
    </row>
    <row r="57" spans="1:6"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row r="76" spans="1:6" x14ac:dyDescent="0.2">
      <c r="A76" s="1515"/>
      <c r="B76" s="1516"/>
      <c r="C76" s="1516"/>
      <c r="D76" s="1516"/>
      <c r="E76" s="1516"/>
      <c r="F76" s="1516"/>
    </row>
    <row r="77" spans="1:6" x14ac:dyDescent="0.2">
      <c r="A77" s="1515"/>
      <c r="B77" s="1516"/>
      <c r="C77" s="1516"/>
      <c r="D77" s="1516"/>
      <c r="E77" s="1516"/>
      <c r="F77" s="1516"/>
    </row>
    <row r="78" spans="1:6" x14ac:dyDescent="0.2">
      <c r="A78" s="1515"/>
      <c r="B78" s="1516"/>
      <c r="C78" s="1516"/>
      <c r="D78" s="1516"/>
      <c r="E78" s="1516"/>
      <c r="F78" s="1516"/>
    </row>
    <row r="79" spans="1:6" x14ac:dyDescent="0.2">
      <c r="A79" s="1515"/>
      <c r="B79" s="1516"/>
      <c r="C79" s="1516"/>
      <c r="D79" s="1516"/>
      <c r="E79" s="1516"/>
      <c r="F79" s="151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49"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D31"/>
  <sheetViews>
    <sheetView showGridLines="0" zoomScaleNormal="100" workbookViewId="0">
      <selection activeCell="B4" sqref="B4:D4"/>
    </sheetView>
  </sheetViews>
  <sheetFormatPr baseColWidth="10" defaultColWidth="8.85546875" defaultRowHeight="12.75" x14ac:dyDescent="0.2"/>
  <cols>
    <col min="2" max="2" width="37.7109375" bestFit="1" customWidth="1"/>
    <col min="3" max="3" width="32.85546875" customWidth="1"/>
  </cols>
  <sheetData>
    <row r="1" spans="2:4" x14ac:dyDescent="0.2">
      <c r="B1" s="161"/>
      <c r="C1" s="165"/>
    </row>
    <row r="2" spans="2:4" ht="26.25" x14ac:dyDescent="0.4">
      <c r="B2" s="3961" t="s">
        <v>468</v>
      </c>
      <c r="C2" s="3962"/>
      <c r="D2" s="3962"/>
    </row>
    <row r="3" spans="2:4" x14ac:dyDescent="0.2">
      <c r="B3" s="161"/>
      <c r="C3" s="165"/>
    </row>
    <row r="4" spans="2:4" ht="26.25" x14ac:dyDescent="0.4">
      <c r="B4" s="3961" t="s">
        <v>1410</v>
      </c>
      <c r="C4" s="3962"/>
      <c r="D4" s="3962"/>
    </row>
    <row r="5" spans="2:4" x14ac:dyDescent="0.2">
      <c r="B5" s="161"/>
      <c r="C5" s="166"/>
    </row>
    <row r="6" spans="2:4" x14ac:dyDescent="0.2">
      <c r="B6" s="161"/>
      <c r="C6" s="165"/>
    </row>
    <row r="7" spans="2:4" x14ac:dyDescent="0.2">
      <c r="B7" s="161" t="s">
        <v>450</v>
      </c>
      <c r="C7" s="165" t="s">
        <v>1925</v>
      </c>
    </row>
    <row r="8" spans="2:4" x14ac:dyDescent="0.2">
      <c r="B8" s="161" t="s">
        <v>451</v>
      </c>
      <c r="C8" s="167" t="s">
        <v>614</v>
      </c>
    </row>
    <row r="9" spans="2:4" x14ac:dyDescent="0.2">
      <c r="B9" s="161"/>
      <c r="C9" s="165"/>
    </row>
    <row r="10" spans="2:4" x14ac:dyDescent="0.2">
      <c r="B10" s="161" t="s">
        <v>452</v>
      </c>
      <c r="C10" s="168" t="s">
        <v>1444</v>
      </c>
    </row>
    <row r="11" spans="2:4" x14ac:dyDescent="0.2">
      <c r="B11" s="161"/>
      <c r="C11" s="165"/>
    </row>
    <row r="12" spans="2:4" x14ac:dyDescent="0.2">
      <c r="B12" s="161"/>
      <c r="C12" s="165"/>
    </row>
    <row r="13" spans="2:4" x14ac:dyDescent="0.2">
      <c r="B13" s="348" t="s">
        <v>415</v>
      </c>
      <c r="C13" s="165">
        <v>2017</v>
      </c>
    </row>
    <row r="14" spans="2:4" x14ac:dyDescent="0.2">
      <c r="B14" s="349" t="s">
        <v>1445</v>
      </c>
      <c r="C14" s="165">
        <v>2017</v>
      </c>
      <c r="D14" s="175" t="s">
        <v>659</v>
      </c>
    </row>
    <row r="15" spans="2:4" x14ac:dyDescent="0.2">
      <c r="B15" s="349"/>
      <c r="C15" s="165"/>
      <c r="D15" s="2232"/>
    </row>
    <row r="16" spans="2:4" x14ac:dyDescent="0.2">
      <c r="B16" s="161"/>
      <c r="C16" s="165"/>
    </row>
    <row r="17" spans="2:3" x14ac:dyDescent="0.2">
      <c r="B17" s="161"/>
      <c r="C17" s="165"/>
    </row>
    <row r="18" spans="2:3" ht="35.25" customHeight="1" x14ac:dyDescent="0.2">
      <c r="B18" s="3959" t="s">
        <v>1137</v>
      </c>
      <c r="C18" s="3960"/>
    </row>
    <row r="19" spans="2:3" x14ac:dyDescent="0.2">
      <c r="B19" s="1478"/>
      <c r="C19" s="1479"/>
    </row>
    <row r="20" spans="2:3" x14ac:dyDescent="0.2">
      <c r="B20" s="1478"/>
      <c r="C20" s="1479"/>
    </row>
    <row r="21" spans="2:3" x14ac:dyDescent="0.2">
      <c r="B21" s="1483" t="s">
        <v>1138</v>
      </c>
      <c r="C21" s="1479"/>
    </row>
    <row r="22" spans="2:3" x14ac:dyDescent="0.2">
      <c r="B22" s="1483" t="s">
        <v>1139</v>
      </c>
      <c r="C22" s="1479"/>
    </row>
    <row r="23" spans="2:3" x14ac:dyDescent="0.2">
      <c r="B23" s="1483" t="s">
        <v>1140</v>
      </c>
      <c r="C23" s="1480"/>
    </row>
    <row r="24" spans="2:3" x14ac:dyDescent="0.2">
      <c r="B24" s="1483" t="s">
        <v>1141</v>
      </c>
      <c r="C24" s="1480"/>
    </row>
    <row r="25" spans="2:3" x14ac:dyDescent="0.2">
      <c r="B25" s="1484"/>
      <c r="C25" s="1480"/>
    </row>
    <row r="26" spans="2:3" x14ac:dyDescent="0.2">
      <c r="B26" s="1484" t="s">
        <v>1142</v>
      </c>
      <c r="C26" s="1480"/>
    </row>
    <row r="27" spans="2:3" x14ac:dyDescent="0.2">
      <c r="B27" s="1484" t="s">
        <v>1143</v>
      </c>
      <c r="C27" s="1480"/>
    </row>
    <row r="28" spans="2:3" x14ac:dyDescent="0.2">
      <c r="B28" s="1484" t="s">
        <v>1144</v>
      </c>
      <c r="C28" s="1480"/>
    </row>
    <row r="29" spans="2:3" x14ac:dyDescent="0.2">
      <c r="B29" s="1481"/>
      <c r="C29" s="1482"/>
    </row>
    <row r="31" spans="2:3" x14ac:dyDescent="0.2">
      <c r="B31" s="161" t="s">
        <v>1145</v>
      </c>
    </row>
  </sheetData>
  <mergeCells count="3">
    <mergeCell ref="B18:C18"/>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9"/>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1229</v>
      </c>
      <c r="B1" s="1517"/>
      <c r="C1" s="1517"/>
      <c r="D1" s="1517"/>
      <c r="E1" s="1517"/>
      <c r="F1" s="1517"/>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1177</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1178</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F52" si="1">SUM(D36:D50)</f>
        <v>0</v>
      </c>
      <c r="E52" s="1509">
        <f t="shared" si="1"/>
        <v>0</v>
      </c>
      <c r="F52" s="1509">
        <f t="shared" si="1"/>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4.25" x14ac:dyDescent="0.2">
      <c r="A56" s="1916" t="s">
        <v>1309</v>
      </c>
      <c r="B56" s="1917"/>
      <c r="C56" s="1918"/>
      <c r="D56" s="1918"/>
      <c r="E56" s="1918"/>
      <c r="F56" s="1919"/>
    </row>
    <row r="57" spans="1:6"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row r="76" spans="1:6" x14ac:dyDescent="0.2">
      <c r="A76" s="1515"/>
      <c r="B76" s="1516"/>
      <c r="C76" s="1516"/>
      <c r="D76" s="1516"/>
      <c r="E76" s="1516"/>
      <c r="F76" s="1516"/>
    </row>
    <row r="77" spans="1:6" x14ac:dyDescent="0.2">
      <c r="A77" s="1515"/>
      <c r="B77" s="1516"/>
      <c r="C77" s="1516"/>
      <c r="D77" s="1516"/>
      <c r="E77" s="1516"/>
      <c r="F77" s="1516"/>
    </row>
    <row r="78" spans="1:6" x14ac:dyDescent="0.2">
      <c r="A78" s="1515"/>
      <c r="B78" s="1516"/>
      <c r="C78" s="1516"/>
      <c r="D78" s="1516"/>
      <c r="E78" s="1516"/>
      <c r="F78" s="1516"/>
    </row>
    <row r="79" spans="1:6" x14ac:dyDescent="0.2">
      <c r="A79" s="1515"/>
      <c r="B79" s="1516"/>
      <c r="C79" s="1516"/>
      <c r="D79" s="1516"/>
      <c r="E79" s="1516"/>
      <c r="F79" s="151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49"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6"/>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s="1080" customFormat="1" ht="18" x14ac:dyDescent="0.25">
      <c r="A1" s="290" t="s">
        <v>1230</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1158</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1162</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F52" si="1">SUM(D36:D50)</f>
        <v>0</v>
      </c>
      <c r="E52" s="1509">
        <f t="shared" si="1"/>
        <v>0</v>
      </c>
      <c r="F52" s="1509">
        <f t="shared" si="1"/>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4.25" x14ac:dyDescent="0.2">
      <c r="A56" s="1916" t="s">
        <v>1309</v>
      </c>
      <c r="B56" s="1917"/>
      <c r="C56" s="1918"/>
      <c r="D56" s="1918"/>
      <c r="E56" s="1918"/>
      <c r="F56" s="1919"/>
    </row>
    <row r="57" spans="1:6"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row r="76" spans="1:6" x14ac:dyDescent="0.2">
      <c r="A76" s="1515"/>
      <c r="B76" s="1516"/>
      <c r="C76" s="1516"/>
      <c r="D76" s="1516"/>
      <c r="E76" s="1516"/>
      <c r="F76" s="151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s="1080" customFormat="1" ht="18" x14ac:dyDescent="0.25">
      <c r="A1" s="290" t="s">
        <v>1231</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1165</v>
      </c>
      <c r="B8" s="1494"/>
      <c r="C8" s="1494"/>
      <c r="D8" s="1494"/>
      <c r="E8" s="1494"/>
      <c r="F8" s="2050"/>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3.5" thickBot="1" x14ac:dyDescent="0.25">
      <c r="A29" s="1506" t="s">
        <v>1161</v>
      </c>
      <c r="B29" s="1507"/>
      <c r="C29" s="1508">
        <f>SUM(C13:C27)</f>
        <v>0</v>
      </c>
      <c r="D29" s="1509">
        <f t="shared" ref="D29:E29" si="0">SUM(D13:D27)</f>
        <v>0</v>
      </c>
      <c r="E29" s="1509">
        <f t="shared" si="0"/>
        <v>0</v>
      </c>
      <c r="F29" s="1509">
        <f>SUM(F13:F27)</f>
        <v>0</v>
      </c>
    </row>
    <row r="30" spans="1:6" x14ac:dyDescent="0.2">
      <c r="A30" s="1497"/>
      <c r="B30" s="1511"/>
      <c r="C30" s="1511"/>
      <c r="D30" s="1511"/>
      <c r="E30" s="1511"/>
      <c r="F30" s="1522"/>
    </row>
    <row r="31" spans="1:6" ht="12.75" customHeight="1" thickBot="1" x14ac:dyDescent="0.25">
      <c r="A31" s="1189" t="s">
        <v>1166</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E54" si="2">+D29+D52</f>
        <v>0</v>
      </c>
      <c r="E54" s="1509">
        <f t="shared" si="2"/>
        <v>0</v>
      </c>
      <c r="F54" s="1510">
        <f>+F29+F52</f>
        <v>0</v>
      </c>
    </row>
    <row r="55" spans="1:6" ht="13.5" thickBot="1" x14ac:dyDescent="0.25">
      <c r="A55" s="1512"/>
      <c r="B55" s="1513"/>
      <c r="C55" s="1513"/>
      <c r="D55" s="1513"/>
      <c r="E55" s="1513"/>
      <c r="F55" s="1514"/>
    </row>
    <row r="56" spans="1:6" ht="14.25" x14ac:dyDescent="0.2">
      <c r="A56" s="1916" t="s">
        <v>1309</v>
      </c>
      <c r="B56" s="1917"/>
      <c r="C56" s="1918"/>
      <c r="D56" s="1918"/>
      <c r="E56" s="1918"/>
      <c r="F56" s="1919"/>
    </row>
    <row r="57" spans="1:6"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s="1080" customFormat="1" ht="18" x14ac:dyDescent="0.25">
      <c r="A1" s="290" t="s">
        <v>1232</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1167</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1168</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s="1080" customFormat="1" ht="18" x14ac:dyDescent="0.25">
      <c r="A1" s="290" t="s">
        <v>1233</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1169</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3.5"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2.75" customHeight="1" thickBot="1" x14ac:dyDescent="0.25">
      <c r="A31" s="1189" t="s">
        <v>1170</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1234</v>
      </c>
      <c r="B1" s="1517"/>
      <c r="C1" s="1517"/>
      <c r="D1" s="1517"/>
      <c r="E1" s="1517"/>
      <c r="F1" s="1517"/>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1171</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1172</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1235</v>
      </c>
      <c r="B1" s="1517"/>
      <c r="C1" s="1517"/>
      <c r="D1" s="1517"/>
      <c r="E1" s="1517"/>
      <c r="F1" s="1517"/>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1173</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1174</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1193</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1175</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3.5"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2.75" customHeight="1" thickBot="1" x14ac:dyDescent="0.25">
      <c r="A31" s="1189" t="s">
        <v>1176</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1236</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1237</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1238</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E52" si="1">SUM(D36:D50)</f>
        <v>0</v>
      </c>
      <c r="E52" s="1509">
        <f t="shared" si="1"/>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1194</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1179</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1180</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SUM(D36:D50)</f>
        <v>0</v>
      </c>
      <c r="E52" s="1509">
        <f t="shared" ref="E52" si="1">SUM(E36:E50)</f>
        <v>0</v>
      </c>
      <c r="F52" s="1509">
        <f>SUM(F36:F50)</f>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C168"/>
  <sheetViews>
    <sheetView showGridLines="0" zoomScaleNormal="100" workbookViewId="0">
      <pane ySplit="1" topLeftCell="A2" activePane="bottomLeft" state="frozen"/>
      <selection activeCell="G11" sqref="G11"/>
      <selection pane="bottomLeft" activeCell="B1" sqref="B1"/>
    </sheetView>
  </sheetViews>
  <sheetFormatPr baseColWidth="10" defaultColWidth="8.85546875" defaultRowHeight="12.75" x14ac:dyDescent="0.2"/>
  <cols>
    <col min="1" max="1" width="11" style="9" customWidth="1"/>
    <col min="2" max="2" width="131.140625" style="9" customWidth="1"/>
    <col min="3" max="3" width="3.140625" style="9" customWidth="1"/>
    <col min="4" max="16384" width="8.85546875" style="9"/>
  </cols>
  <sheetData>
    <row r="1" spans="1:3" ht="18" x14ac:dyDescent="0.25">
      <c r="B1" s="350" t="s">
        <v>1927</v>
      </c>
    </row>
    <row r="2" spans="1:3" ht="15" customHeight="1" x14ac:dyDescent="0.2"/>
    <row r="3" spans="1:3" ht="15" customHeight="1" x14ac:dyDescent="0.2">
      <c r="B3" s="289"/>
    </row>
    <row r="5" spans="1:3" ht="15" customHeight="1" x14ac:dyDescent="0.2">
      <c r="B5" s="3784" t="str">
        <f>ANNEXES!B4</f>
        <v>ANNEXES A LA PROPOSITION TARIFAIRE</v>
      </c>
      <c r="C5" s="159"/>
    </row>
    <row r="6" spans="1:3" ht="15" customHeight="1" x14ac:dyDescent="0.2">
      <c r="B6" s="3784" t="s">
        <v>1926</v>
      </c>
      <c r="C6" s="159"/>
    </row>
    <row r="7" spans="1:3" ht="15" customHeight="1" x14ac:dyDescent="0.2">
      <c r="B7" s="3784"/>
      <c r="C7" s="159"/>
    </row>
    <row r="8" spans="1:3" ht="15" customHeight="1" x14ac:dyDescent="0.2">
      <c r="A8" s="1064"/>
      <c r="B8" s="3785" t="str">
        <f>'Tableau 1A'!A1</f>
        <v>Tableau 1A : Bilan (comptabilité générale) - Années 2015 - 2016</v>
      </c>
      <c r="C8" s="159"/>
    </row>
    <row r="9" spans="1:3" ht="15" customHeight="1" x14ac:dyDescent="0.2">
      <c r="A9" s="1064"/>
      <c r="B9" s="3785" t="str">
        <f>'Tableau 1B'!A1</f>
        <v>Tableau 1B : Bilans prévisionnels (comptabilité générale) - Année 2017</v>
      </c>
      <c r="C9" s="159"/>
    </row>
    <row r="10" spans="1:3" ht="15" customHeight="1" x14ac:dyDescent="0.2">
      <c r="A10" s="1063"/>
      <c r="B10" s="3785" t="str">
        <f>'Tableau 1C'!A1</f>
        <v>Tableau 1C : Evolution bilantaire - Activités régulées du GRD Electricité - Années 2015 - 2017</v>
      </c>
      <c r="C10" s="159"/>
    </row>
    <row r="11" spans="1:3" ht="15" customHeight="1" x14ac:dyDescent="0.2">
      <c r="A11" s="1063"/>
      <c r="B11" s="3785" t="str">
        <f>'Tableau 1D'!A1</f>
        <v>Tableau 1D : Evolution bilantaire - Activités régulées du GRD Gaz  - Années 2015 - 2017</v>
      </c>
      <c r="C11" s="159"/>
    </row>
    <row r="12" spans="1:3" ht="15" customHeight="1" x14ac:dyDescent="0.2">
      <c r="A12" s="1063"/>
      <c r="B12" s="3785" t="str">
        <f>'Tableau 1E'!A1</f>
        <v>Tableau 1E : Evolution des fonds propres - Années 2015 - 2017</v>
      </c>
      <c r="C12" s="159"/>
    </row>
    <row r="13" spans="1:3" ht="15" customHeight="1" x14ac:dyDescent="0.2">
      <c r="A13" s="1063"/>
      <c r="B13" s="3785"/>
      <c r="C13" s="159"/>
    </row>
    <row r="14" spans="1:3" ht="15" customHeight="1" x14ac:dyDescent="0.2">
      <c r="A14" s="1063"/>
      <c r="B14" s="3786" t="str">
        <f>'Tableau 2'!A1</f>
        <v>Tableau 2 : Vue d'ensemble du compte de résultat - Années 2015 - 2017</v>
      </c>
    </row>
    <row r="15" spans="1:3" ht="15" customHeight="1" x14ac:dyDescent="0.2">
      <c r="A15" s="1064"/>
      <c r="B15" s="3786" t="str">
        <f>'Tableau 2A'!A1</f>
        <v>Tableau 2A : compte de résultat (comptabilité générale) - Années 2015 - 2016</v>
      </c>
    </row>
    <row r="16" spans="1:3" ht="15" customHeight="1" x14ac:dyDescent="0.2">
      <c r="A16" s="1064"/>
      <c r="B16" s="3786" t="str">
        <f>'Tableau 2B'!A1</f>
        <v>Tableau 2B : compte de résultat prévisionnel (comptabilité générale) - Année 2017</v>
      </c>
    </row>
    <row r="17" spans="1:3" ht="15" customHeight="1" x14ac:dyDescent="0.2">
      <c r="A17" s="1064"/>
      <c r="B17" s="3786"/>
    </row>
    <row r="18" spans="1:3" ht="15" customHeight="1" x14ac:dyDescent="0.2">
      <c r="A18" s="1064"/>
      <c r="B18" s="3785" t="str">
        <f>'Tableau 3'!A1</f>
        <v>Tableau 3 : compte de résultat prévisionnel (comptabilité générale) - comptabilité analytique - Année 2017</v>
      </c>
      <c r="C18" s="159"/>
    </row>
    <row r="19" spans="1:3" ht="15" customHeight="1" x14ac:dyDescent="0.2">
      <c r="A19" s="1064"/>
      <c r="B19" s="3785" t="str">
        <f>'Tableau 4'!A1</f>
        <v>Tableau 4 : Compte de résultat par groupe de clients - Années 2015, 2016 et 2017</v>
      </c>
      <c r="C19" s="159"/>
    </row>
    <row r="20" spans="1:3" ht="15" customHeight="1" x14ac:dyDescent="0.2">
      <c r="A20" s="1064"/>
      <c r="B20" s="3785"/>
      <c r="C20" s="159"/>
    </row>
    <row r="21" spans="1:3" ht="15" customHeight="1" x14ac:dyDescent="0.2">
      <c r="A21" s="1064"/>
      <c r="B21" s="3785" t="str">
        <f>'Tableau 5'!A1</f>
        <v>Tableau 5 : Determination Pm/Ps</v>
      </c>
      <c r="C21" s="159"/>
    </row>
    <row r="22" spans="1:3" ht="15" customHeight="1" x14ac:dyDescent="0.2">
      <c r="A22" s="1064"/>
      <c r="B22" s="3785"/>
      <c r="C22" s="159"/>
    </row>
    <row r="23" spans="1:3" ht="15" customHeight="1" x14ac:dyDescent="0.2">
      <c r="A23" s="1064"/>
      <c r="B23" s="3785" t="str">
        <f>'Tableau 6 '!A1</f>
        <v>Tableau 6 : Plafond des coûts gérables pour la période régulatoire (2017)</v>
      </c>
      <c r="C23" s="159"/>
    </row>
    <row r="24" spans="1:3" ht="15" customHeight="1" x14ac:dyDescent="0.2">
      <c r="B24" s="3785" t="str">
        <f>'Tableau 6A'!A1</f>
        <v>Tableau 6A :  Fiche budgétaire des coûts de dossier</v>
      </c>
      <c r="C24" s="159"/>
    </row>
    <row r="25" spans="1:3" ht="15" customHeight="1" x14ac:dyDescent="0.2">
      <c r="B25" s="3785" t="str">
        <f>'Tableau 6B'!A1</f>
        <v>Tableau 6B : Fiche budgétaire des coûts pour les installations hors infrastructure</v>
      </c>
      <c r="C25" s="159"/>
    </row>
    <row r="26" spans="1:3" ht="15" customHeight="1" x14ac:dyDescent="0.2">
      <c r="B26" s="3785" t="str">
        <f>'Tableau 6C'!A1</f>
        <v>Tableau 6C : Fiche budgétaire des coûts pour études d'infrastructure</v>
      </c>
      <c r="C26" s="159"/>
    </row>
    <row r="27" spans="1:3" ht="15" customHeight="1" x14ac:dyDescent="0.2">
      <c r="B27" s="3785" t="str">
        <f>'Tableau 6D'!A1</f>
        <v>Tableau 6D : Fiche budgétaire des coûts pour la construction et l'entretien de sous-stations pour transformation</v>
      </c>
      <c r="C27" s="159"/>
    </row>
    <row r="28" spans="1:3" ht="15" customHeight="1" x14ac:dyDescent="0.2">
      <c r="B28" s="3785" t="str">
        <f>'Tableau 6E'!A1</f>
        <v>Tableau 6E : Fiche budgétaire des coûts pour la construction et l'entretien du réseau MT</v>
      </c>
      <c r="C28" s="159"/>
    </row>
    <row r="29" spans="1:3" ht="15" customHeight="1" x14ac:dyDescent="0.2">
      <c r="B29" s="3785" t="str">
        <f>'Tableau 6F'!A1</f>
        <v>Tableau 6F : Fiche budgétaire des coûts pour la construction et l'entretien des raccordements et compteurs MT</v>
      </c>
      <c r="C29" s="159"/>
    </row>
    <row r="30" spans="1:3" ht="15" customHeight="1" x14ac:dyDescent="0.2">
      <c r="B30" s="3785" t="str">
        <f>'Tableau 6G'!A1</f>
        <v>Tableau 6G : Fiche budgétaire des coûts pour la construction et l'entretien de cabines de dispersion et de cabines de transformation MT / BT</v>
      </c>
      <c r="C30" s="159"/>
    </row>
    <row r="31" spans="1:3" ht="15" customHeight="1" x14ac:dyDescent="0.2">
      <c r="B31" s="3785" t="str">
        <f>'Tableau 6H'!A1</f>
        <v>Tableau 6H : Fiche budgétaire des coûts pour la construction et l'entretien du réseau BT</v>
      </c>
      <c r="C31" s="159"/>
    </row>
    <row r="32" spans="1:3" ht="15" customHeight="1" x14ac:dyDescent="0.2">
      <c r="B32" s="3785" t="str">
        <f>'Tableau 6I'!A1</f>
        <v>Tableau 6I : Fiche budgétaire des coûts pour la construction et l'entretien des raccordements et compteurs BT</v>
      </c>
      <c r="C32" s="159"/>
    </row>
    <row r="33" spans="2:3" ht="15" customHeight="1" x14ac:dyDescent="0.2">
      <c r="B33" s="3785" t="str">
        <f>'Tableau 6J'!A1</f>
        <v>Tableau 6J : Fiche budgétaire des autres coûts liés à l'infrastructure</v>
      </c>
      <c r="C33" s="159"/>
    </row>
    <row r="34" spans="2:3" ht="15" customHeight="1" x14ac:dyDescent="0.2">
      <c r="B34" s="3785" t="str">
        <f>'Tableau 6K'!A1</f>
        <v>Tableau 6K : Fiche budgétaire pour l'éclairage public</v>
      </c>
      <c r="C34" s="159"/>
    </row>
    <row r="35" spans="2:3" ht="15" customHeight="1" x14ac:dyDescent="0.2">
      <c r="B35" s="3785" t="str">
        <f>'Tableau 6L'!A1</f>
        <v>Tableau 6L : Fiche budgétaire pour la gestion du système</v>
      </c>
      <c r="C35" s="159"/>
    </row>
    <row r="36" spans="2:3" ht="15" customHeight="1" x14ac:dyDescent="0.2">
      <c r="B36" s="3785" t="str">
        <f>'Tableau 6M'!A1</f>
        <v>Tableau 6M : Fiche budgétaire des coûts de la mise à disposition d'appareils pour la mesure, le comptage et le rélevé</v>
      </c>
      <c r="C36" s="159"/>
    </row>
    <row r="37" spans="2:3" ht="15" customHeight="1" x14ac:dyDescent="0.2">
      <c r="B37" s="3785" t="str">
        <f>'Tableau 6N'!A1</f>
        <v>Tableau 6N : Fiche budgétaire projets (informatique)</v>
      </c>
      <c r="C37" s="159"/>
    </row>
    <row r="38" spans="2:3" ht="15" customHeight="1" x14ac:dyDescent="0.2">
      <c r="B38" s="3785" t="str">
        <f>'Tableau 6O'!A1</f>
        <v>Tableau 6O : Fiche budgétaire recherche et développement</v>
      </c>
      <c r="C38" s="159"/>
    </row>
    <row r="39" spans="2:3" ht="15" customHeight="1" x14ac:dyDescent="0.2">
      <c r="B39" s="3785" t="str">
        <f>'Tableau 6P'!A1</f>
        <v>Tableau 6P : Fiche budgétaire études effectuées par des tiers</v>
      </c>
      <c r="C39" s="159"/>
    </row>
    <row r="40" spans="2:3" ht="15" customHeight="1" x14ac:dyDescent="0.2">
      <c r="B40" s="3785"/>
      <c r="C40" s="159"/>
    </row>
    <row r="41" spans="2:3" ht="15" customHeight="1" x14ac:dyDescent="0.2">
      <c r="B41" s="3785" t="str">
        <f>'Tableau 7'!A1</f>
        <v>Tableau 7 : Coûts non gérables</v>
      </c>
      <c r="C41" s="159"/>
    </row>
    <row r="42" spans="2:3" ht="15" customHeight="1" x14ac:dyDescent="0.2">
      <c r="B42" s="3785" t="str">
        <f>'Tableau 7A'!A1</f>
        <v>Tableau 7A : Fiche budgétaire pour les pertes de réseau</v>
      </c>
      <c r="C42" s="159"/>
    </row>
    <row r="43" spans="2:3" ht="15" customHeight="1" x14ac:dyDescent="0.2">
      <c r="B43" s="3784" t="str">
        <f>'Tableau 7B'!A1</f>
        <v xml:space="preserve">Tableau 7B : Fiche budgétaire transport </v>
      </c>
      <c r="C43" s="159"/>
    </row>
    <row r="44" spans="2:3" ht="15" customHeight="1" x14ac:dyDescent="0.2">
      <c r="B44" s="3785" t="str">
        <f>'Tableau 7C'!A1</f>
        <v>Tableau 7C : Fiche budgétaire Transit entre gestionnaires de réseaux de distribution</v>
      </c>
      <c r="C44" s="159"/>
    </row>
    <row r="45" spans="2:3" ht="15" customHeight="1" x14ac:dyDescent="0.2">
      <c r="B45" s="3785" t="str">
        <f>'Tableau 7D'!A1</f>
        <v>Tableau 7D : Matrice transit</v>
      </c>
      <c r="C45" s="159"/>
    </row>
    <row r="46" spans="2:3" ht="15" customHeight="1" x14ac:dyDescent="0.2">
      <c r="B46" s="3785" t="str">
        <f>'Tableau 7E'!A1</f>
        <v>Tableau 7E : Fiche budgétaire des réductions de valeur (pour tous les comptes de grand livre de la classe 63)</v>
      </c>
      <c r="C46" s="159"/>
    </row>
    <row r="47" spans="2:3" ht="15" customHeight="1" x14ac:dyDescent="0.2">
      <c r="B47" s="3785" t="str">
        <f>'Tableau 7F'!A1</f>
        <v>Tableau 7F : Fiche budgétaire des provisions (pour tous les comptes de grand livre de la classe 63 qui concernent la constitution ou la reprise de provisions)</v>
      </c>
      <c r="C47" s="159"/>
    </row>
    <row r="48" spans="2:3" ht="15" customHeight="1" x14ac:dyDescent="0.2">
      <c r="B48" s="3785" t="str">
        <f>'Tableau 7G'!A1</f>
        <v>Tableau 7G : Fiche budgétaire autres coûts d'exploitation (pour tous les comptes de grand livre de la classe 64)</v>
      </c>
      <c r="C48" s="159"/>
    </row>
    <row r="49" spans="1:3" ht="15" customHeight="1" x14ac:dyDescent="0.2">
      <c r="B49" s="3785" t="str">
        <f>'Tableau 7H'!A1</f>
        <v>Tableau 7H : Fiche budgétaire autres produits d'exploitation (pour tous les comptes de grand livre de la classe 74)</v>
      </c>
      <c r="C49" s="159"/>
    </row>
    <row r="50" spans="1:3" ht="15" customHeight="1" x14ac:dyDescent="0.2">
      <c r="B50" s="3785" t="str">
        <f>'Tableau 7I'!A1</f>
        <v>Tableau 7I : Fiche budgétaire des charges financières (pour tous les comptes de grand livre de la classe 65) y compris Embedded costs</v>
      </c>
    </row>
    <row r="51" spans="1:3" ht="15" customHeight="1" x14ac:dyDescent="0.2">
      <c r="B51" s="3785" t="str">
        <f>'Tableau 7J'!A1</f>
        <v>Tableau 7J : Liste des emprunts et Embedded costs</v>
      </c>
    </row>
    <row r="52" spans="1:3" ht="15" customHeight="1" x14ac:dyDescent="0.2">
      <c r="B52" s="3785" t="str">
        <f>'Tableau 7K'!A1</f>
        <v>Tableau 7K : Fiche budgétaire des produits financiers (pour tous les comptes de grand livre de la classe 75)</v>
      </c>
    </row>
    <row r="53" spans="1:3" ht="15" customHeight="1" x14ac:dyDescent="0.2">
      <c r="B53" s="3785" t="str">
        <f>'Tableau 7L'!A1</f>
        <v>Tableau 7L : Fiche budgétaire des charges exceptionnelles (pour tous les comptes de grand livre de la classe 66)</v>
      </c>
    </row>
    <row r="54" spans="1:3" ht="15" customHeight="1" x14ac:dyDescent="0.2">
      <c r="B54" s="3785" t="str">
        <f>'Tableau 7M'!A1</f>
        <v>Tableau 7M : Fiche budgétaire des produits exceptionnels (pour tous les comptes de grand livre de la classe 76)</v>
      </c>
    </row>
    <row r="55" spans="1:3" ht="15" customHeight="1" x14ac:dyDescent="0.2">
      <c r="A55" s="1063"/>
      <c r="B55" s="3785" t="str">
        <f>'Tableau 7N'!A1</f>
        <v xml:space="preserve">Tableau 7N : Fiche budgétaire pour l'activation interne </v>
      </c>
    </row>
    <row r="56" spans="1:3" ht="15" customHeight="1" x14ac:dyDescent="0.2">
      <c r="A56" s="1063"/>
      <c r="B56" s="3785" t="str">
        <f>'Tableau 7Q'!A1</f>
        <v>Tableau 7Q : Fiche budgétaire pour les charges de pension des agents sous statut public</v>
      </c>
    </row>
    <row r="57" spans="1:3" ht="15" customHeight="1" x14ac:dyDescent="0.2">
      <c r="B57" s="3785"/>
    </row>
    <row r="58" spans="1:3" ht="15" customHeight="1" x14ac:dyDescent="0.2">
      <c r="B58" s="3785" t="str">
        <f>'Tableau 8A'!A1</f>
        <v>Tableau 8A : Réconciliation des charges totales avec le chiffre d'affaires estimé pour les tarifs périodiques (prélèvement) et non-périodiques</v>
      </c>
    </row>
    <row r="59" spans="1:3" ht="15" customHeight="1" x14ac:dyDescent="0.2">
      <c r="B59" s="3785" t="str">
        <f>'Tableau 8B'!A1</f>
        <v>Tableau 8B : Réconciliation des charges totales avec le chiffre d'affaires estimé pour les tarifs d'injection</v>
      </c>
    </row>
    <row r="60" spans="1:3" ht="15" customHeight="1" x14ac:dyDescent="0.2">
      <c r="B60" s="3787" t="str">
        <f>Tableau_8C__A1</f>
        <v>Tableau 8C : Réconciliation des charges totales avec le chiffre d'affaires estimé pour les tarifs de transport</v>
      </c>
    </row>
    <row r="61" spans="1:3" ht="15" customHeight="1" x14ac:dyDescent="0.2">
      <c r="B61" s="3785"/>
    </row>
    <row r="62" spans="1:3" ht="15" customHeight="1" x14ac:dyDescent="0.2">
      <c r="B62" s="3785" t="str">
        <f>'Tableau 9A'!A1</f>
        <v>Tableau 9A : Évolution de l'actif régulé "primaire"</v>
      </c>
    </row>
    <row r="63" spans="1:3" ht="15" customHeight="1" x14ac:dyDescent="0.2">
      <c r="B63" s="3785" t="str">
        <f>'Tableau 9B'!A1</f>
        <v xml:space="preserve">Tableau 9B : Évolution de l'actif régulé "secondaire" </v>
      </c>
    </row>
    <row r="64" spans="1:3" ht="15" customHeight="1" x14ac:dyDescent="0.2">
      <c r="B64" s="3785" t="str">
        <f>'Tableau 9C'!A1</f>
        <v>Tableau 9C : Évolution de l'actif régulé selon l'AR 2008</v>
      </c>
    </row>
    <row r="65" spans="2:2" ht="15" customHeight="1" x14ac:dyDescent="0.2">
      <c r="B65" s="3785"/>
    </row>
    <row r="66" spans="2:2" ht="15" customHeight="1" x14ac:dyDescent="0.2">
      <c r="B66" s="3785" t="str">
        <f>'Tableau 10A'!A1</f>
        <v>Tableau 10A : Détail des immobilisations corporelles primaires régulées de 2011 à 2015</v>
      </c>
    </row>
    <row r="67" spans="2:2" ht="15" customHeight="1" x14ac:dyDescent="0.2">
      <c r="B67" s="3785" t="str">
        <f>'Tableau 10B'!A1</f>
        <v>Tableau 10B : Détail de l'évolution de l'actif régulé primaire de 2016 à 2017</v>
      </c>
    </row>
    <row r="68" spans="2:2" ht="15" customHeight="1" x14ac:dyDescent="0.2">
      <c r="B68" s="3785" t="str">
        <f>'Tableau 10C'!A1</f>
        <v xml:space="preserve">Tableau 10C : Détail de l'évolution de l'actif régulé secondaire de 2014 à 2017 </v>
      </c>
    </row>
    <row r="69" spans="2:2" ht="15" customHeight="1" x14ac:dyDescent="0.2">
      <c r="B69" s="3785"/>
    </row>
    <row r="70" spans="2:2" ht="15" customHeight="1" x14ac:dyDescent="0.2">
      <c r="B70" s="3785" t="str">
        <f>'Tableau 11A'!A1</f>
        <v>Tableau 11A : Amortissements de l'actif régulé primaire à reprendre dans les tarifs</v>
      </c>
    </row>
    <row r="71" spans="2:2" ht="15" customHeight="1" x14ac:dyDescent="0.2">
      <c r="B71" s="3785" t="str">
        <f>'Tableau 11B'!A1</f>
        <v>Tableau 11B : Amortissements de l'actif régulé secondaire à reprendre dans les tarifs</v>
      </c>
    </row>
    <row r="72" spans="2:2" ht="15" customHeight="1" x14ac:dyDescent="0.2">
      <c r="B72" s="3785"/>
    </row>
    <row r="73" spans="2:2" ht="15" customHeight="1" x14ac:dyDescent="0.2">
      <c r="B73" s="3785" t="str">
        <f>'Tableau 12'!A1</f>
        <v>Tableau 12 : Besoin en Fonds de roulement net</v>
      </c>
    </row>
    <row r="74" spans="2:2" ht="15" customHeight="1" x14ac:dyDescent="0.2">
      <c r="B74" s="3785" t="str">
        <f>'Tableau 13'!A1</f>
        <v>Tableau 13 : Vue d'ensemble des comptes de régularisation</v>
      </c>
    </row>
    <row r="75" spans="2:2" ht="15" customHeight="1" x14ac:dyDescent="0.2">
      <c r="B75" s="3785"/>
    </row>
    <row r="76" spans="2:2" ht="15" customHeight="1" x14ac:dyDescent="0.2">
      <c r="B76" s="3785" t="str">
        <f>'Tableau 14'!A1</f>
        <v>Tableau 14 : Calcul de la marge bénéficiaire équitable totale et comparaison avec la marge équitable AR 2008</v>
      </c>
    </row>
    <row r="77" spans="2:2" ht="15" customHeight="1" x14ac:dyDescent="0.2">
      <c r="B77" s="3785" t="str">
        <f>'Tableau 14A'!A1</f>
        <v>Tableau 14A : Calcul du pourcentage de rendement primaire et de la marge bénéficiaire équitable primaire</v>
      </c>
    </row>
    <row r="78" spans="2:2" ht="15" customHeight="1" x14ac:dyDescent="0.2">
      <c r="B78" s="3785" t="str">
        <f>'Tableau 14B'!A1</f>
        <v>Tableau 14B : Calcul du pourcentage de rendement secondaire et de la marge bénéficiaire équitable secondaire</v>
      </c>
    </row>
    <row r="79" spans="2:2" ht="15" customHeight="1" x14ac:dyDescent="0.2">
      <c r="B79" s="3785" t="str">
        <f>'Tableau 14C'!A1</f>
        <v>Tableau 14C : Calcul du pourcentage de rendement et de la marge bénéficiaire équitable selon l'AR 2008</v>
      </c>
    </row>
    <row r="80" spans="2:2" ht="15" customHeight="1" x14ac:dyDescent="0.2">
      <c r="B80" s="3785"/>
    </row>
    <row r="81" spans="2:2" ht="15" customHeight="1" x14ac:dyDescent="0.2">
      <c r="B81" s="3785" t="str">
        <f>'Tableau 15'!A1</f>
        <v>Tableau 15 : Vue d'ensemble du cash-flow</v>
      </c>
    </row>
    <row r="82" spans="2:2" ht="15" customHeight="1" x14ac:dyDescent="0.2">
      <c r="B82" s="3785"/>
    </row>
    <row r="83" spans="2:2" s="742" customFormat="1" ht="15" customHeight="1" x14ac:dyDescent="0.2">
      <c r="B83" s="3786" t="str">
        <f>'Tableau 16A'!A1</f>
        <v>Tableau 16A : Fiche budgétaire des obligations de service public</v>
      </c>
    </row>
    <row r="84" spans="2:2" ht="15" customHeight="1" x14ac:dyDescent="0.2">
      <c r="B84" s="3785" t="str">
        <f>'Tableau 16B'!A1</f>
        <v xml:space="preserve">Tableau 16B  : Coût des obligations de service public </v>
      </c>
    </row>
    <row r="85" spans="2:2" ht="15" customHeight="1" x14ac:dyDescent="0.2">
      <c r="B85" s="3785"/>
    </row>
    <row r="86" spans="2:2" ht="15" customHeight="1" x14ac:dyDescent="0.2">
      <c r="B86" s="3785" t="str">
        <f>'Tableau 17'!A1</f>
        <v>Tableau 17 : Postes de tarif (impôts, prélèvements, surcharges, contributions et rétributions)</v>
      </c>
    </row>
    <row r="87" spans="2:2" ht="15" customHeight="1" x14ac:dyDescent="0.2">
      <c r="B87" s="3785" t="str">
        <f>'Tableau 17A'!A1</f>
        <v>Tableau 17A : Charges fiscales résultant de l'impôt des sociétés sur le résultat des activités régulées</v>
      </c>
    </row>
    <row r="88" spans="2:2" ht="15" customHeight="1" x14ac:dyDescent="0.2">
      <c r="B88" s="3785" t="str">
        <f>'Tableau 17B'!A1</f>
        <v>Tableau 17B : Fiche budgétaire redevance de voirie</v>
      </c>
    </row>
    <row r="89" spans="2:2" ht="15" customHeight="1" x14ac:dyDescent="0.2">
      <c r="B89" s="3785"/>
    </row>
    <row r="90" spans="2:2" ht="15" customHeight="1" x14ac:dyDescent="0.2">
      <c r="B90" s="3785" t="str">
        <f>'Tableau 18A'!A1</f>
        <v>Tableau 18A : Fiche budgétaire pour les pensions</v>
      </c>
    </row>
    <row r="91" spans="2:2" ht="15" customHeight="1" x14ac:dyDescent="0.2">
      <c r="B91" s="3785" t="str">
        <f>'Tableau 18B'!A1</f>
        <v>Tableau 18B : Vue d'ensemble des obligations de pension</v>
      </c>
    </row>
    <row r="92" spans="2:2" ht="15" customHeight="1" x14ac:dyDescent="0.2">
      <c r="B92" s="3785"/>
    </row>
    <row r="93" spans="2:2" ht="15" customHeight="1" x14ac:dyDescent="0.2">
      <c r="B93" s="3785" t="str">
        <f>'Tableau 19'!A1</f>
        <v>Tableau 19 : Quantités estimées de prélèvements et injections sur le réseau par niveau de tension</v>
      </c>
    </row>
    <row r="94" spans="2:2" ht="15" customHeight="1" x14ac:dyDescent="0.2">
      <c r="B94" s="3785"/>
    </row>
    <row r="95" spans="2:2" ht="15" customHeight="1" x14ac:dyDescent="0.2">
      <c r="B95" s="3785" t="str">
        <f>'Tableau 20A'!A1</f>
        <v>Tableau 20A : Coûts de personnel cadres et non-cadres</v>
      </c>
    </row>
    <row r="96" spans="2:2" ht="15" customHeight="1" x14ac:dyDescent="0.2">
      <c r="B96" s="3785" t="str">
        <f>'Tableau 20B'!A1</f>
        <v>Tableau 20B : Évolution de l'effectif du personnel en ETP</v>
      </c>
    </row>
    <row r="97" spans="1:2" ht="15" customHeight="1" x14ac:dyDescent="0.2">
      <c r="A97" s="1063"/>
      <c r="B97" s="3785" t="str">
        <f>'Tableau 20C'!A1</f>
        <v>Tableau 20C : Coûts de personnel statutaires et non-statutaires</v>
      </c>
    </row>
    <row r="98" spans="1:2" ht="15" customHeight="1" x14ac:dyDescent="0.2">
      <c r="A98" s="1063"/>
      <c r="B98" s="3785"/>
    </row>
    <row r="99" spans="1:2" ht="15" customHeight="1" x14ac:dyDescent="0.2">
      <c r="B99" s="3785" t="str">
        <f>'Tableau 21'!A1</f>
        <v>Tableau 21 : Tarifs de distribution - prélèvement - Année 2017</v>
      </c>
    </row>
    <row r="100" spans="1:2" ht="15" customHeight="1" x14ac:dyDescent="0.2">
      <c r="B100" s="3785" t="str">
        <f>'Tableau 22'!A1</f>
        <v>Tableau 22 : Tarifs de distribution - injection - Année 2017</v>
      </c>
    </row>
    <row r="101" spans="1:2" ht="15" customHeight="1" x14ac:dyDescent="0.2">
      <c r="B101" s="3785"/>
    </row>
    <row r="102" spans="1:2" ht="15" customHeight="1" x14ac:dyDescent="0.2">
      <c r="B102" s="3785" t="str">
        <f>'Tableau 23A'!A1</f>
        <v>Tableau 23A : Liste des tarifs de transport - pour l'année 2017</v>
      </c>
    </row>
    <row r="103" spans="1:2" ht="15" customHeight="1" x14ac:dyDescent="0.2">
      <c r="B103" s="3785" t="str">
        <f>'Tableau 23B'!A1</f>
        <v>Tableau 23B : Correspondance entre les tarifs de transport comptés par le GRD et les tarifs de transport imposés par Elia - Année 2017</v>
      </c>
    </row>
    <row r="104" spans="1:2" ht="15" customHeight="1" x14ac:dyDescent="0.2">
      <c r="B104" s="3785"/>
    </row>
    <row r="105" spans="1:2" ht="15" customHeight="1" x14ac:dyDescent="0.2">
      <c r="B105" s="3785" t="str">
        <f>'Tableau 24'!A1</f>
        <v>Tableau 24 : Calcul clients type TRHT</v>
      </c>
    </row>
    <row r="106" spans="1:2" ht="15" customHeight="1" x14ac:dyDescent="0.2">
      <c r="B106" s="3785" t="str">
        <f>'Tableau 25'!A1</f>
        <v xml:space="preserve">Tableau 25 : Calcul clients type 26_1 kV prélèvement </v>
      </c>
    </row>
    <row r="107" spans="1:2" ht="15" customHeight="1" x14ac:dyDescent="0.2">
      <c r="B107" s="3784" t="str">
        <f>'Tableau 26A'!A1</f>
        <v>Tableau 26A : Calcul client type Trans BT</v>
      </c>
    </row>
    <row r="108" spans="1:2" ht="15" customHeight="1" x14ac:dyDescent="0.2">
      <c r="B108" s="3787" t="str">
        <f>'Tableau 26B'!A1</f>
        <v>Tableau 26B : Calcul client type BT</v>
      </c>
    </row>
    <row r="109" spans="1:2" ht="15" customHeight="1" x14ac:dyDescent="0.2">
      <c r="B109" s="3787" t="str">
        <f>'Tableau 27'!A1</f>
        <v xml:space="preserve">Tableau 27 : Calcul clients type injection </v>
      </c>
    </row>
    <row r="110" spans="1:2" ht="15" customHeight="1" x14ac:dyDescent="0.2">
      <c r="B110" s="3784"/>
    </row>
    <row r="111" spans="1:2" ht="15" customHeight="1" x14ac:dyDescent="0.2">
      <c r="A111" s="1063"/>
      <c r="B111" s="3785" t="str">
        <f>'Tableau 29'!A1</f>
        <v>Tableau 29 : Suivi des soldes régulatoires</v>
      </c>
    </row>
    <row r="112" spans="1:2" x14ac:dyDescent="0.2">
      <c r="B112" s="3784"/>
    </row>
    <row r="113" spans="2:2" x14ac:dyDescent="0.2">
      <c r="B113" s="3784" t="s">
        <v>2002</v>
      </c>
    </row>
    <row r="114" spans="2:2" x14ac:dyDescent="0.2">
      <c r="B114" s="3788"/>
    </row>
    <row r="115" spans="2:2" x14ac:dyDescent="0.2">
      <c r="B115" s="3788"/>
    </row>
    <row r="116" spans="2:2" x14ac:dyDescent="0.2">
      <c r="B116" s="3788"/>
    </row>
    <row r="117" spans="2:2" x14ac:dyDescent="0.2">
      <c r="B117" s="3788"/>
    </row>
    <row r="118" spans="2:2" x14ac:dyDescent="0.2">
      <c r="B118" s="3788"/>
    </row>
    <row r="119" spans="2:2" x14ac:dyDescent="0.2">
      <c r="B119" s="3788"/>
    </row>
    <row r="120" spans="2:2" x14ac:dyDescent="0.2">
      <c r="B120" s="3788"/>
    </row>
    <row r="121" spans="2:2" x14ac:dyDescent="0.2">
      <c r="B121" s="3788"/>
    </row>
    <row r="122" spans="2:2" x14ac:dyDescent="0.2">
      <c r="B122" s="3788"/>
    </row>
    <row r="123" spans="2:2" x14ac:dyDescent="0.2">
      <c r="B123" s="3788"/>
    </row>
    <row r="124" spans="2:2" x14ac:dyDescent="0.2">
      <c r="B124" s="3788"/>
    </row>
    <row r="125" spans="2:2" x14ac:dyDescent="0.2">
      <c r="B125" s="3788"/>
    </row>
    <row r="126" spans="2:2" x14ac:dyDescent="0.2">
      <c r="B126" s="3788"/>
    </row>
    <row r="127" spans="2:2" x14ac:dyDescent="0.2">
      <c r="B127" s="3788"/>
    </row>
    <row r="128" spans="2:2" x14ac:dyDescent="0.2">
      <c r="B128" s="3788"/>
    </row>
    <row r="129" spans="2:2" x14ac:dyDescent="0.2">
      <c r="B129" s="3788"/>
    </row>
    <row r="130" spans="2:2" x14ac:dyDescent="0.2">
      <c r="B130" s="3788"/>
    </row>
    <row r="131" spans="2:2" x14ac:dyDescent="0.2">
      <c r="B131" s="3788"/>
    </row>
    <row r="132" spans="2:2" x14ac:dyDescent="0.2">
      <c r="B132" s="3788"/>
    </row>
    <row r="133" spans="2:2" x14ac:dyDescent="0.2">
      <c r="B133" s="3788"/>
    </row>
    <row r="134" spans="2:2" x14ac:dyDescent="0.2">
      <c r="B134" s="3788"/>
    </row>
    <row r="135" spans="2:2" x14ac:dyDescent="0.2">
      <c r="B135" s="3788"/>
    </row>
    <row r="136" spans="2:2" x14ac:dyDescent="0.2">
      <c r="B136" s="3788"/>
    </row>
    <row r="137" spans="2:2" x14ac:dyDescent="0.2">
      <c r="B137" s="3788"/>
    </row>
    <row r="138" spans="2:2" x14ac:dyDescent="0.2">
      <c r="B138" s="3788"/>
    </row>
    <row r="139" spans="2:2" x14ac:dyDescent="0.2">
      <c r="B139" s="3788"/>
    </row>
    <row r="140" spans="2:2" x14ac:dyDescent="0.2">
      <c r="B140" s="3788"/>
    </row>
    <row r="141" spans="2:2" x14ac:dyDescent="0.2">
      <c r="B141" s="3788"/>
    </row>
    <row r="142" spans="2:2" x14ac:dyDescent="0.2">
      <c r="B142" s="3788"/>
    </row>
    <row r="143" spans="2:2" x14ac:dyDescent="0.2">
      <c r="B143" s="3788"/>
    </row>
    <row r="144" spans="2:2" x14ac:dyDescent="0.2">
      <c r="B144" s="3788"/>
    </row>
    <row r="145" spans="2:2" x14ac:dyDescent="0.2">
      <c r="B145" s="3788"/>
    </row>
    <row r="146" spans="2:2" x14ac:dyDescent="0.2">
      <c r="B146" s="3788"/>
    </row>
    <row r="147" spans="2:2" x14ac:dyDescent="0.2">
      <c r="B147" s="3788"/>
    </row>
    <row r="148" spans="2:2" x14ac:dyDescent="0.2">
      <c r="B148" s="3788"/>
    </row>
    <row r="149" spans="2:2" x14ac:dyDescent="0.2">
      <c r="B149" s="3788"/>
    </row>
    <row r="150" spans="2:2" x14ac:dyDescent="0.2">
      <c r="B150" s="3788"/>
    </row>
    <row r="151" spans="2:2" x14ac:dyDescent="0.2">
      <c r="B151" s="3788"/>
    </row>
    <row r="152" spans="2:2" x14ac:dyDescent="0.2">
      <c r="B152" s="3788"/>
    </row>
    <row r="153" spans="2:2" x14ac:dyDescent="0.2">
      <c r="B153" s="3788"/>
    </row>
    <row r="154" spans="2:2" x14ac:dyDescent="0.2">
      <c r="B154" s="3788"/>
    </row>
    <row r="155" spans="2:2" x14ac:dyDescent="0.2">
      <c r="B155" s="3788"/>
    </row>
    <row r="156" spans="2:2" x14ac:dyDescent="0.2">
      <c r="B156" s="3788"/>
    </row>
    <row r="157" spans="2:2" x14ac:dyDescent="0.2">
      <c r="B157" s="3788"/>
    </row>
    <row r="158" spans="2:2" x14ac:dyDescent="0.2">
      <c r="B158" s="3788"/>
    </row>
    <row r="159" spans="2:2" x14ac:dyDescent="0.2">
      <c r="B159" s="3788"/>
    </row>
    <row r="160" spans="2:2" x14ac:dyDescent="0.2">
      <c r="B160" s="3788"/>
    </row>
    <row r="161" spans="2:2" x14ac:dyDescent="0.2">
      <c r="B161" s="3788"/>
    </row>
    <row r="162" spans="2:2" x14ac:dyDescent="0.2">
      <c r="B162" s="3788"/>
    </row>
    <row r="163" spans="2:2" x14ac:dyDescent="0.2">
      <c r="B163" s="3788"/>
    </row>
    <row r="164" spans="2:2" x14ac:dyDescent="0.2">
      <c r="B164" s="3788"/>
    </row>
    <row r="165" spans="2:2" x14ac:dyDescent="0.2">
      <c r="B165" s="3788"/>
    </row>
    <row r="166" spans="2:2" x14ac:dyDescent="0.2">
      <c r="B166" s="3788"/>
    </row>
    <row r="167" spans="2:2" x14ac:dyDescent="0.2">
      <c r="B167" s="3788"/>
    </row>
    <row r="168" spans="2:2" x14ac:dyDescent="0.2">
      <c r="B168" s="3788"/>
    </row>
  </sheetData>
  <phoneticPr fontId="100" type="noConversion"/>
  <hyperlinks>
    <hyperlink ref="B6" location="HYPOTHESES!A1" display="HYPOTHESES!A1"/>
    <hyperlink ref="B8" location="'Tableau 1A'!A1" display="'Tableau 1A'!A1"/>
    <hyperlink ref="B9" location="'Tableau 1B'!A1" display="'Tableau 1B'!A1"/>
    <hyperlink ref="B11" location="'Tableau 1D'!A1" display="'Tableau 1D'!A1"/>
    <hyperlink ref="B18" location="'Tableau 3'!A1" display="'Tableau 3'!A1"/>
    <hyperlink ref="B19" location="'Tableau 4'!A1" display="'Tableau 4'!A1"/>
    <hyperlink ref="B21" location="'Tableau 5'!A1" display="'Tableau 5'!A1"/>
    <hyperlink ref="B23" location="'Tableau 6 '!A1" display="'Tableau 6 '!A1"/>
    <hyperlink ref="B24" location="'Tableau 6A'!A1" display="'Tableau 6A'!A1"/>
    <hyperlink ref="B25" location="'Tableau 6B'!A1" display="'Tableau 6B'!A1"/>
    <hyperlink ref="B26" location="'Tableau 6C'!A1" display="'Tableau 6C'!A1"/>
    <hyperlink ref="B27" location="'Tableau 6D'!A1" display="'Tableau 6D'!A1"/>
    <hyperlink ref="B28" location="'Tableau 6E'!A1" display="'Tableau 6E'!A1"/>
    <hyperlink ref="B29" location="'Tableau 6F'!A1" display="'Tableau 6F'!A1"/>
    <hyperlink ref="B30" location="'Tableau 6G'!A1" display="'Tableau 6G'!A1"/>
    <hyperlink ref="B31" location="'Tableau 6H'!A1" display="'Tableau 6H'!A1"/>
    <hyperlink ref="B32" location="'Tableau 6I'!A1" display="'Tableau 6I'!A1"/>
    <hyperlink ref="B33" location="'Tableau 6J'!A1" display="'Tableau 6J'!A1"/>
    <hyperlink ref="B34" location="'Tableau 6K'!A1" display="'Tableau 6K'!A1"/>
    <hyperlink ref="B35" location="'Tableau 6L'!A1" display="'Tableau 6L'!A1"/>
    <hyperlink ref="B37" location="'Tableau 6N'!A1" display="'Tableau 6N'!A1"/>
    <hyperlink ref="B41" location="'Tableau 7'!A1" display="'Tableau 7'!A1"/>
    <hyperlink ref="B44" location="'Tableau 7C'!A1" display="'Tableau 7C'!A1"/>
    <hyperlink ref="B45" location="'Tableau 7D'!A1" display="'Tableau 7D'!A1"/>
    <hyperlink ref="B46" location="'Tableau 7E'!A1" display="'Tableau 7E'!A1"/>
    <hyperlink ref="B47" location="'Tableau 7F'!A1" display="'Tableau 7F'!A1"/>
    <hyperlink ref="B48" location="'Tableau 7G'!A1" display="'Tableau 7G'!A1"/>
    <hyperlink ref="B51" location="'Tableau 7J'!A1" display="'Tableau 7J'!A1"/>
    <hyperlink ref="B52" location="'Tableau 7K'!A1" display="'Tableau 7K'!A1"/>
    <hyperlink ref="B53" location="'Tableau 7L'!A1" display="'Tableau 7L'!A1"/>
    <hyperlink ref="B58" location="'Tableau 8A'!A1" display="'Tableau 8A'!A1"/>
    <hyperlink ref="B59" location="'Tableau 8B'!A1" display="'Tableau 8B'!A1"/>
    <hyperlink ref="B62" location="'Tableau 9A'!A1" display="'Tableau 9A'!A1"/>
    <hyperlink ref="B66" location="'Tableau 10A'!A1" display="'Tableau 10A'!A1"/>
    <hyperlink ref="B67" location="'Tableau 10B'!A1" display="'Tableau 10B'!A1"/>
    <hyperlink ref="B68" location="'Tableau 10C'!A1" display="'Tableau 10C'!A1"/>
    <hyperlink ref="B70" location="'Tableau 11A'!A1" display="'Tableau 11A'!A1"/>
    <hyperlink ref="B73" location="'Tableau 12'!A1" display="'Tableau 12'!A1"/>
    <hyperlink ref="B76" location="'Tableau 14'!A1" display="'Tableau 14'!A1"/>
    <hyperlink ref="B83" location="'Tableau 16A'!A1" display="'Tableau 16A'!A1"/>
    <hyperlink ref="B86" location="'Tableau 17'!A1" display="'Tableau 17'!A1"/>
    <hyperlink ref="B93" location="'Tableau 19'!A1" display="'Tableau 19'!A1"/>
    <hyperlink ref="B95" location="'Tableau 20A'!A1" display="'Tableau 20A'!A1"/>
    <hyperlink ref="B99" location="'Tableau 21'!A1" display="'Tableau 21'!A1"/>
    <hyperlink ref="B100" location="'Tableau 22'!A1" display="'Tableau 22'!A1"/>
    <hyperlink ref="B102" location="'Tableau 23A'!A1" display="'Tableau 23A'!A1"/>
    <hyperlink ref="B103" location="'Tableau 23B'!A1" display="'Tableau 23B'!A1"/>
    <hyperlink ref="B105" location="'Tableau 24'!A1" display="'Tableau 24'!A1"/>
    <hyperlink ref="B106" location="'Tableau 25'!A1" display="'Tableau 25'!A1"/>
    <hyperlink ref="B38" location="'Tableau 6O'!A1" display="'Tableau 6O'!A1"/>
    <hyperlink ref="B39" location="'Tableau 6P'!A1" display="'Tableau 6P'!A1"/>
    <hyperlink ref="B54" location="'Tableau 7M'!A1" display="'Tableau 7M'!A1"/>
    <hyperlink ref="B55" location="'Tableau 7N'!A1" display="'Tableau 7N'!A1"/>
    <hyperlink ref="B42" location="'Tableau 7A'!A1" display="'Tableau 7A'!A1"/>
    <hyperlink ref="B10" location="'Tableau 1C'!A1" display="'Tableau 1C'!A1"/>
    <hyperlink ref="B12" location="'Tableau 1E'!A1" display="'Tableau 1E'!A1"/>
    <hyperlink ref="B14" location="'Tableau 2'!A1" display="'Tableau 2'!A1"/>
    <hyperlink ref="B15" location="'Tableau 2A'!A1" display="'Tableau 2A'!A1"/>
    <hyperlink ref="B16" location="'Tableau 2B'!A1" display="'Tableau 2B'!A1"/>
    <hyperlink ref="B36" location="'Tableau 6M'!A1" display="'Tableau 6M'!A1"/>
    <hyperlink ref="B49" location="'Tableau 7H'!A1" display="'Tableau 7H'!A1"/>
    <hyperlink ref="B50" location="'Tableau 7I'!A1" display="'Tableau 7I'!A1"/>
    <hyperlink ref="B63" location="'Tableau 9B'!A1" display="'Tableau 9B'!A1"/>
    <hyperlink ref="B64" location="'Tableau 9C'!A1" display="'Tableau 9C'!A1"/>
    <hyperlink ref="B71" location="'Tableau 11B'!A1" display="'Tableau 11B'!A1"/>
    <hyperlink ref="B74" location="'Tableau 13'!A1" display="'Tableau 13'!A1"/>
    <hyperlink ref="B77" location="'Tableau 14A'!A1" display="'Tableau 14A'!A1"/>
    <hyperlink ref="B78" location="'Tableau 14B'!A1" display="'Tableau 14B'!A1"/>
    <hyperlink ref="B79" location="'Tableau 14C'!A1" display="'Tableau 14C'!A1"/>
    <hyperlink ref="B81" location="'Tableau 15'!A1" display="'Tableau 15'!A1"/>
    <hyperlink ref="B84" location="'Tableau 16B'!A1" display="'Tableau 16B'!A1"/>
    <hyperlink ref="B90" location="'Tableau 18A'!A1" display="'Tableau 18A'!A1"/>
    <hyperlink ref="B91" location="'Tableau 18B'!A1" display="'Tableau 18B'!A1"/>
    <hyperlink ref="B96" location="'Tableau 20B'!A1" display="'Tableau 20B'!A1"/>
    <hyperlink ref="B97" location="'Tableau 20C'!A1" display="'Tableau 20C'!A1"/>
    <hyperlink ref="B111" location="'Tableau 29A'!A1" display="'Tableau 29A'!A1"/>
    <hyperlink ref="B5" location="ANNEXES!A1" display="ANNEXES!A1"/>
    <hyperlink ref="B43" location="'Tableau 7B'!A1" display="'Tableau 7B'!A1"/>
    <hyperlink ref="B56" location="'Tableau 7N'!A1" display="'Tableau 7N'!A1"/>
    <hyperlink ref="B60" location="'Tableau 8C'!A1" display="'Tableau 8C'!A1"/>
    <hyperlink ref="B87" location="'Tableau 17A'!A1" display="'Tableau 17A'!A1"/>
    <hyperlink ref="B88" location="'Tableau 17B'!A1" display="'Tableau 17B'!A1"/>
    <hyperlink ref="B107" location="'Tableau 26A'!A1" display="'Tableau 26A'!A1"/>
    <hyperlink ref="B108" location="'Tableau 26B'!A1" display="'Tableau 26B'!A1"/>
    <hyperlink ref="B109" location="'Tableau 27'!A1" display="'Tableau 27'!A1"/>
    <hyperlink ref="B113" location="'Tarifs raccordements'!A1" display="'Tarifs raccordements'!A1"/>
  </hyperlinks>
  <pageMargins left="0.55118110236220474" right="0.23622047244094491" top="0.59055118110236227" bottom="0.31496062992125984" header="0.39370078740157483" footer="0.15748031496062992"/>
  <pageSetup paperSize="9" scale="45"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75"/>
  <sheetViews>
    <sheetView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1195</v>
      </c>
      <c r="B1" s="290"/>
      <c r="C1" s="276"/>
      <c r="D1" s="276"/>
      <c r="E1" s="276"/>
      <c r="F1" s="1488"/>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6"/>
      <c r="B7" s="1494"/>
      <c r="C7" s="1494"/>
      <c r="D7" s="1494"/>
      <c r="E7" s="1494"/>
      <c r="F7" s="1495"/>
    </row>
    <row r="8" spans="1:6" ht="12.75" customHeight="1" thickBot="1" x14ac:dyDescent="0.25">
      <c r="A8" s="1189" t="s">
        <v>1181</v>
      </c>
      <c r="B8" s="1494"/>
      <c r="C8" s="1494"/>
      <c r="D8" s="1494"/>
      <c r="E8" s="1494"/>
      <c r="F8" s="1495"/>
    </row>
    <row r="9" spans="1:6" ht="12.75" customHeight="1" x14ac:dyDescent="0.2">
      <c r="A9" s="4088" t="s">
        <v>1159</v>
      </c>
      <c r="B9" s="4088" t="s">
        <v>1160</v>
      </c>
      <c r="C9" s="4091" t="s">
        <v>1495</v>
      </c>
      <c r="D9" s="4091" t="s">
        <v>1456</v>
      </c>
      <c r="E9" s="4091" t="s">
        <v>1457</v>
      </c>
      <c r="F9" s="4085" t="s">
        <v>1458</v>
      </c>
    </row>
    <row r="10" spans="1:6" x14ac:dyDescent="0.2">
      <c r="A10" s="4089"/>
      <c r="B10" s="4089"/>
      <c r="C10" s="4092"/>
      <c r="D10" s="4092"/>
      <c r="E10" s="4092"/>
      <c r="F10" s="4086"/>
    </row>
    <row r="11" spans="1:6" ht="13.5" thickBot="1" x14ac:dyDescent="0.25">
      <c r="A11" s="4090"/>
      <c r="B11" s="4090"/>
      <c r="C11" s="4093"/>
      <c r="D11" s="4093"/>
      <c r="E11" s="4093"/>
      <c r="F11" s="4087"/>
    </row>
    <row r="12" spans="1:6" x14ac:dyDescent="0.2">
      <c r="A12" s="1497"/>
      <c r="B12" s="1498"/>
      <c r="C12" s="1499"/>
      <c r="D12" s="1500"/>
      <c r="E12" s="1500"/>
      <c r="F12" s="1697"/>
    </row>
    <row r="13" spans="1:6" x14ac:dyDescent="0.2">
      <c r="A13" s="1501"/>
      <c r="B13" s="1502"/>
      <c r="C13" s="1503"/>
      <c r="D13" s="1504"/>
      <c r="E13" s="1504"/>
      <c r="F13" s="1698"/>
    </row>
    <row r="14" spans="1:6" x14ac:dyDescent="0.2">
      <c r="A14" s="1501"/>
      <c r="B14" s="1502"/>
      <c r="C14" s="1503"/>
      <c r="D14" s="1504"/>
      <c r="E14" s="1504"/>
      <c r="F14" s="1698"/>
    </row>
    <row r="15" spans="1:6" x14ac:dyDescent="0.2">
      <c r="A15" s="1501"/>
      <c r="B15" s="1502"/>
      <c r="C15" s="1503"/>
      <c r="D15" s="1504"/>
      <c r="E15" s="1504"/>
      <c r="F15" s="1698"/>
    </row>
    <row r="16" spans="1:6"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x14ac:dyDescent="0.2">
      <c r="A27" s="1501"/>
      <c r="B27" s="1502"/>
      <c r="C27" s="1503"/>
      <c r="D27" s="1504"/>
      <c r="E27" s="1504"/>
      <c r="F27" s="1698"/>
    </row>
    <row r="28" spans="1:6" ht="13.5" thickBot="1" x14ac:dyDescent="0.25">
      <c r="A28" s="1497"/>
      <c r="B28" s="1498"/>
      <c r="C28" s="1505"/>
      <c r="D28" s="1759"/>
      <c r="E28" s="1759"/>
      <c r="F28" s="2241"/>
    </row>
    <row r="29" spans="1:6" ht="12.75" customHeight="1" thickBot="1" x14ac:dyDescent="0.25">
      <c r="A29" s="1506" t="s">
        <v>1161</v>
      </c>
      <c r="B29" s="1507"/>
      <c r="C29" s="1508">
        <f>SUM(C13:C27)</f>
        <v>0</v>
      </c>
      <c r="D29" s="1509">
        <f t="shared" ref="D29:E29" si="0">SUM(D13:D27)</f>
        <v>0</v>
      </c>
      <c r="E29" s="1509">
        <f t="shared" si="0"/>
        <v>0</v>
      </c>
      <c r="F29" s="1509">
        <f>SUM(F13:F27)</f>
        <v>0</v>
      </c>
    </row>
    <row r="30" spans="1:6" ht="12.75" customHeight="1" x14ac:dyDescent="0.2">
      <c r="A30" s="1497"/>
      <c r="B30" s="1511"/>
      <c r="C30" s="1511"/>
      <c r="D30" s="1511"/>
      <c r="E30" s="1511"/>
      <c r="F30" s="1522"/>
    </row>
    <row r="31" spans="1:6" ht="13.5" thickBot="1" x14ac:dyDescent="0.25">
      <c r="A31" s="1189" t="s">
        <v>1182</v>
      </c>
      <c r="B31" s="1494"/>
      <c r="C31" s="1494"/>
      <c r="D31" s="1494"/>
      <c r="E31" s="1494"/>
      <c r="F31" s="1495"/>
    </row>
    <row r="32" spans="1:6" ht="12.75" customHeight="1" x14ac:dyDescent="0.2">
      <c r="A32" s="4088" t="s">
        <v>1159</v>
      </c>
      <c r="B32" s="4088" t="s">
        <v>1160</v>
      </c>
      <c r="C32" s="4091" t="s">
        <v>1495</v>
      </c>
      <c r="D32" s="4091" t="s">
        <v>1456</v>
      </c>
      <c r="E32" s="4091" t="s">
        <v>1457</v>
      </c>
      <c r="F32" s="4085" t="s">
        <v>1458</v>
      </c>
    </row>
    <row r="33" spans="1:6" x14ac:dyDescent="0.2">
      <c r="A33" s="4089"/>
      <c r="B33" s="4089"/>
      <c r="C33" s="4092"/>
      <c r="D33" s="4092"/>
      <c r="E33" s="4092"/>
      <c r="F33" s="4086"/>
    </row>
    <row r="34" spans="1:6" ht="13.5" thickBot="1" x14ac:dyDescent="0.25">
      <c r="A34" s="4090"/>
      <c r="B34" s="4090"/>
      <c r="C34" s="4093"/>
      <c r="D34" s="4093"/>
      <c r="E34" s="4093"/>
      <c r="F34" s="4087"/>
    </row>
    <row r="35" spans="1:6" x14ac:dyDescent="0.2">
      <c r="A35" s="1497"/>
      <c r="B35" s="1498"/>
      <c r="C35" s="1499"/>
      <c r="D35" s="1500"/>
      <c r="E35" s="1500"/>
      <c r="F35" s="1697"/>
    </row>
    <row r="36" spans="1:6" x14ac:dyDescent="0.2">
      <c r="A36" s="1501"/>
      <c r="B36" s="1502"/>
      <c r="C36" s="1503"/>
      <c r="D36" s="1504"/>
      <c r="E36" s="1504"/>
      <c r="F36" s="1698"/>
    </row>
    <row r="37" spans="1:6" x14ac:dyDescent="0.2">
      <c r="A37" s="1501"/>
      <c r="B37" s="1502"/>
      <c r="C37" s="1503"/>
      <c r="D37" s="1504"/>
      <c r="E37" s="1504"/>
      <c r="F37" s="1698"/>
    </row>
    <row r="38" spans="1:6" x14ac:dyDescent="0.2">
      <c r="A38" s="1501"/>
      <c r="B38" s="1502"/>
      <c r="C38" s="1503"/>
      <c r="D38" s="1504"/>
      <c r="E38" s="1504"/>
      <c r="F38" s="1698"/>
    </row>
    <row r="39" spans="1:6" x14ac:dyDescent="0.2">
      <c r="A39" s="1501"/>
      <c r="B39" s="1502"/>
      <c r="C39" s="1503"/>
      <c r="D39" s="1504"/>
      <c r="E39" s="1504"/>
      <c r="F39" s="1698"/>
    </row>
    <row r="40" spans="1:6" x14ac:dyDescent="0.2">
      <c r="A40" s="1501"/>
      <c r="B40" s="1502"/>
      <c r="C40" s="1503"/>
      <c r="D40" s="1504"/>
      <c r="E40" s="1504"/>
      <c r="F40" s="1698"/>
    </row>
    <row r="41" spans="1:6" x14ac:dyDescent="0.2">
      <c r="A41" s="1501"/>
      <c r="B41" s="1502"/>
      <c r="C41" s="1503"/>
      <c r="D41" s="1504"/>
      <c r="E41" s="1504"/>
      <c r="F41" s="1698"/>
    </row>
    <row r="42" spans="1:6" x14ac:dyDescent="0.2">
      <c r="A42" s="1501"/>
      <c r="B42" s="1502"/>
      <c r="C42" s="1503"/>
      <c r="D42" s="1504"/>
      <c r="E42" s="1504"/>
      <c r="F42" s="1698"/>
    </row>
    <row r="43" spans="1:6" x14ac:dyDescent="0.2">
      <c r="A43" s="1501"/>
      <c r="B43" s="1502"/>
      <c r="C43" s="1503"/>
      <c r="D43" s="1504"/>
      <c r="E43" s="1504"/>
      <c r="F43" s="1698"/>
    </row>
    <row r="44" spans="1:6" x14ac:dyDescent="0.2">
      <c r="A44" s="1501"/>
      <c r="B44" s="1502"/>
      <c r="C44" s="1503"/>
      <c r="D44" s="1504"/>
      <c r="E44" s="1504"/>
      <c r="F44" s="1698"/>
    </row>
    <row r="45" spans="1:6" x14ac:dyDescent="0.2">
      <c r="A45" s="1501"/>
      <c r="B45" s="1502"/>
      <c r="C45" s="1503"/>
      <c r="D45" s="1504"/>
      <c r="E45" s="1504"/>
      <c r="F45" s="1698"/>
    </row>
    <row r="46" spans="1:6" x14ac:dyDescent="0.2">
      <c r="A46" s="1501"/>
      <c r="B46" s="1502"/>
      <c r="C46" s="1503"/>
      <c r="D46" s="1504"/>
      <c r="E46" s="1504"/>
      <c r="F46" s="1698"/>
    </row>
    <row r="47" spans="1:6" x14ac:dyDescent="0.2">
      <c r="A47" s="1501"/>
      <c r="B47" s="1502"/>
      <c r="C47" s="1503"/>
      <c r="D47" s="1504"/>
      <c r="E47" s="1504"/>
      <c r="F47" s="1698"/>
    </row>
    <row r="48" spans="1:6" x14ac:dyDescent="0.2">
      <c r="A48" s="1501"/>
      <c r="B48" s="1502"/>
      <c r="C48" s="1503"/>
      <c r="D48" s="1504"/>
      <c r="E48" s="1504"/>
      <c r="F48" s="1698"/>
    </row>
    <row r="49" spans="1:6" x14ac:dyDescent="0.2">
      <c r="A49" s="1501"/>
      <c r="B49" s="1502"/>
      <c r="C49" s="1503"/>
      <c r="D49" s="1504"/>
      <c r="E49" s="1504"/>
      <c r="F49" s="1698"/>
    </row>
    <row r="50" spans="1:6" x14ac:dyDescent="0.2">
      <c r="A50" s="1501"/>
      <c r="B50" s="1502"/>
      <c r="C50" s="1503"/>
      <c r="D50" s="1504"/>
      <c r="E50" s="1504"/>
      <c r="F50" s="1698"/>
    </row>
    <row r="51" spans="1:6" ht="13.5" thickBot="1" x14ac:dyDescent="0.25">
      <c r="A51" s="1497"/>
      <c r="B51" s="1498"/>
      <c r="C51" s="1505"/>
      <c r="D51" s="1759"/>
      <c r="E51" s="1759"/>
      <c r="F51" s="2241"/>
    </row>
    <row r="52" spans="1:6" ht="13.5" thickBot="1" x14ac:dyDescent="0.25">
      <c r="A52" s="1506" t="s">
        <v>1163</v>
      </c>
      <c r="B52" s="1507"/>
      <c r="C52" s="1508">
        <f>SUM(C36:C50)</f>
        <v>0</v>
      </c>
      <c r="D52" s="1509">
        <f t="shared" ref="D52:F52" si="1">SUM(D36:D50)</f>
        <v>0</v>
      </c>
      <c r="E52" s="1509">
        <f t="shared" si="1"/>
        <v>0</v>
      </c>
      <c r="F52" s="1509">
        <f t="shared" si="1"/>
        <v>0</v>
      </c>
    </row>
    <row r="53" spans="1:6" ht="13.5" thickBot="1" x14ac:dyDescent="0.25">
      <c r="A53" s="1512"/>
      <c r="B53" s="1513"/>
      <c r="C53" s="1513"/>
      <c r="D53" s="1513"/>
      <c r="E53" s="1513"/>
      <c r="F53" s="1514"/>
    </row>
    <row r="54" spans="1:6" ht="13.5" thickBot="1" x14ac:dyDescent="0.25">
      <c r="A54" s="1506" t="s">
        <v>1164</v>
      </c>
      <c r="B54" s="1507"/>
      <c r="C54" s="1508">
        <f>+C29+C52</f>
        <v>0</v>
      </c>
      <c r="D54" s="1509">
        <f t="shared" ref="D54:F54" si="2">+D29+D52</f>
        <v>0</v>
      </c>
      <c r="E54" s="1509">
        <f t="shared" si="2"/>
        <v>0</v>
      </c>
      <c r="F54" s="1510">
        <f t="shared" si="2"/>
        <v>0</v>
      </c>
    </row>
    <row r="55" spans="1:6" ht="13.5" thickBot="1" x14ac:dyDescent="0.25">
      <c r="A55" s="1512"/>
      <c r="B55" s="1513"/>
      <c r="C55" s="1513"/>
      <c r="D55" s="1513"/>
      <c r="E55" s="1513"/>
      <c r="F55" s="1514"/>
    </row>
    <row r="56" spans="1:6" ht="12.75" customHeight="1" x14ac:dyDescent="0.2">
      <c r="A56" s="1916" t="s">
        <v>1309</v>
      </c>
      <c r="B56" s="1917"/>
      <c r="C56" s="1918"/>
      <c r="D56" s="1918"/>
      <c r="E56" s="1918"/>
      <c r="F56" s="1919"/>
    </row>
    <row r="57" spans="1:6" ht="13.5" customHeight="1" x14ac:dyDescent="0.2">
      <c r="A57" s="1699"/>
      <c r="B57" s="1195"/>
      <c r="C57" s="1195"/>
      <c r="D57" s="1195"/>
      <c r="E57" s="1195"/>
      <c r="F57" s="1920"/>
    </row>
    <row r="58" spans="1:6" ht="12.75" customHeight="1" x14ac:dyDescent="0.2">
      <c r="A58" s="4094" t="s">
        <v>1474</v>
      </c>
      <c r="B58" s="4095"/>
      <c r="C58" s="4095"/>
      <c r="D58" s="4095"/>
      <c r="E58" s="4095"/>
      <c r="F58" s="4096"/>
    </row>
    <row r="59" spans="1:6" ht="12.75" customHeight="1" x14ac:dyDescent="0.2">
      <c r="A59" s="4094" t="s">
        <v>397</v>
      </c>
      <c r="B59" s="4095"/>
      <c r="C59" s="4095"/>
      <c r="D59" s="4095"/>
      <c r="E59" s="4095"/>
      <c r="F59" s="4096"/>
    </row>
    <row r="60" spans="1:6" x14ac:dyDescent="0.2">
      <c r="A60" s="2225"/>
      <c r="B60" s="2226"/>
      <c r="C60" s="2226"/>
      <c r="D60" s="2226"/>
      <c r="E60" s="2226"/>
      <c r="F60" s="2227"/>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x14ac:dyDescent="0.2">
      <c r="A70" s="2225"/>
      <c r="B70" s="2226"/>
      <c r="C70" s="2226"/>
      <c r="D70" s="2226"/>
      <c r="E70" s="2226"/>
      <c r="F70" s="2227"/>
    </row>
    <row r="71" spans="1:6" x14ac:dyDescent="0.2">
      <c r="A71" s="2225"/>
      <c r="B71" s="2226"/>
      <c r="C71" s="2226"/>
      <c r="D71" s="2226"/>
      <c r="E71" s="2226"/>
      <c r="F71" s="2227"/>
    </row>
    <row r="72" spans="1:6" x14ac:dyDescent="0.2">
      <c r="A72" s="2225"/>
      <c r="B72" s="2226"/>
      <c r="C72" s="2226"/>
      <c r="D72" s="2226"/>
      <c r="E72" s="2226"/>
      <c r="F72" s="2227"/>
    </row>
    <row r="73" spans="1:6" x14ac:dyDescent="0.2">
      <c r="A73" s="2225"/>
      <c r="B73" s="2226"/>
      <c r="C73" s="2226"/>
      <c r="D73" s="2226"/>
      <c r="E73" s="2226"/>
      <c r="F73" s="2227"/>
    </row>
    <row r="74" spans="1:6" x14ac:dyDescent="0.2">
      <c r="A74" s="2225"/>
      <c r="B74" s="2226"/>
      <c r="C74" s="2226"/>
      <c r="D74" s="2226"/>
      <c r="E74" s="2226"/>
      <c r="F74" s="2227"/>
    </row>
    <row r="75" spans="1:6" ht="13.5" thickBot="1" x14ac:dyDescent="0.25">
      <c r="A75" s="1527"/>
      <c r="B75" s="1528"/>
      <c r="C75" s="1528"/>
      <c r="D75" s="1528"/>
      <c r="E75" s="1528"/>
      <c r="F75" s="2056"/>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I52"/>
  <sheetViews>
    <sheetView showGridLines="0" workbookViewId="0">
      <selection activeCell="G11" sqref="G11"/>
    </sheetView>
  </sheetViews>
  <sheetFormatPr baseColWidth="10" defaultColWidth="8.85546875" defaultRowHeight="12.75" x14ac:dyDescent="0.2"/>
  <cols>
    <col min="1" max="1" width="22" style="1080" customWidth="1"/>
    <col min="2" max="2" width="58.5703125" style="1080" customWidth="1"/>
    <col min="3" max="6" width="21.28515625" style="1080" customWidth="1"/>
    <col min="7" max="16384" width="8.85546875" style="1080"/>
  </cols>
  <sheetData>
    <row r="1" spans="1:9" ht="18" x14ac:dyDescent="0.25">
      <c r="A1" s="290" t="s">
        <v>1196</v>
      </c>
      <c r="B1" s="290"/>
      <c r="C1" s="290"/>
      <c r="D1" s="1127"/>
      <c r="E1" s="1127"/>
      <c r="F1" s="1127"/>
    </row>
    <row r="2" spans="1:9" x14ac:dyDescent="0.2">
      <c r="A2" s="273" t="str">
        <f>'PAGE DE GARDE'!C8</f>
        <v>ELECTRICITE</v>
      </c>
      <c r="B2" s="285" t="str">
        <f>'PAGE DE GARDE'!C10</f>
        <v>PT 2017 V0</v>
      </c>
      <c r="C2" s="1129"/>
      <c r="D2" s="1488"/>
      <c r="E2" s="1129"/>
      <c r="F2" s="1129"/>
      <c r="G2" s="1079"/>
      <c r="H2" s="1079"/>
      <c r="I2" s="1079"/>
    </row>
    <row r="3" spans="1:9" x14ac:dyDescent="0.2">
      <c r="A3" s="825" t="str">
        <f>'PAGE DE GARDE'!C7</f>
        <v>GRD</v>
      </c>
      <c r="B3" s="285"/>
      <c r="C3" s="1129"/>
      <c r="D3" s="1129"/>
      <c r="E3" s="1129"/>
      <c r="F3" s="1129"/>
      <c r="G3" s="1079"/>
      <c r="H3" s="1079"/>
      <c r="I3" s="1079"/>
    </row>
    <row r="4" spans="1:9" ht="13.5" thickBot="1" x14ac:dyDescent="0.25">
      <c r="G4" s="1079"/>
    </row>
    <row r="5" spans="1:9" x14ac:dyDescent="0.2">
      <c r="A5" s="1490"/>
      <c r="B5" s="1491"/>
      <c r="C5" s="1491"/>
      <c r="D5" s="1491"/>
      <c r="E5" s="1491"/>
      <c r="F5" s="1696"/>
    </row>
    <row r="6" spans="1:9" x14ac:dyDescent="0.2">
      <c r="A6" s="1492" t="s">
        <v>1157</v>
      </c>
      <c r="B6" s="1493"/>
      <c r="C6" s="1494"/>
      <c r="D6" s="1494"/>
      <c r="E6" s="1494"/>
      <c r="F6" s="1495"/>
    </row>
    <row r="7" spans="1:9" ht="13.5" thickBot="1" x14ac:dyDescent="0.25">
      <c r="A7" s="1496"/>
      <c r="B7" s="1494"/>
      <c r="C7" s="1494"/>
      <c r="D7" s="1494"/>
      <c r="E7" s="1494"/>
      <c r="F7" s="1495"/>
    </row>
    <row r="8" spans="1:9" ht="12.75" customHeight="1" x14ac:dyDescent="0.2">
      <c r="A8" s="4097" t="s">
        <v>1159</v>
      </c>
      <c r="B8" s="4088" t="s">
        <v>1160</v>
      </c>
      <c r="C8" s="4091" t="s">
        <v>1495</v>
      </c>
      <c r="D8" s="4091" t="s">
        <v>1456</v>
      </c>
      <c r="E8" s="4091" t="s">
        <v>1457</v>
      </c>
      <c r="F8" s="4085" t="s">
        <v>1458</v>
      </c>
    </row>
    <row r="9" spans="1:9" x14ac:dyDescent="0.2">
      <c r="A9" s="4098"/>
      <c r="B9" s="4089"/>
      <c r="C9" s="4092"/>
      <c r="D9" s="4092"/>
      <c r="E9" s="4092"/>
      <c r="F9" s="4086"/>
    </row>
    <row r="10" spans="1:9" ht="13.5" thickBot="1" x14ac:dyDescent="0.25">
      <c r="A10" s="4099"/>
      <c r="B10" s="4090"/>
      <c r="C10" s="4093"/>
      <c r="D10" s="4093"/>
      <c r="E10" s="4093"/>
      <c r="F10" s="4087"/>
    </row>
    <row r="11" spans="1:9" x14ac:dyDescent="0.2">
      <c r="A11" s="1497"/>
      <c r="B11" s="1498"/>
      <c r="C11" s="1499"/>
      <c r="D11" s="1500"/>
      <c r="E11" s="1500"/>
      <c r="F11" s="1697"/>
    </row>
    <row r="12" spans="1:9" x14ac:dyDescent="0.2">
      <c r="A12" s="1501"/>
      <c r="B12" s="1502"/>
      <c r="C12" s="1503"/>
      <c r="D12" s="1504"/>
      <c r="E12" s="1504"/>
      <c r="F12" s="1698"/>
    </row>
    <row r="13" spans="1:9" x14ac:dyDescent="0.2">
      <c r="A13" s="1501"/>
      <c r="B13" s="1502"/>
      <c r="C13" s="1503"/>
      <c r="D13" s="1504"/>
      <c r="E13" s="1504"/>
      <c r="F13" s="1698"/>
    </row>
    <row r="14" spans="1:9" x14ac:dyDescent="0.2">
      <c r="A14" s="1501"/>
      <c r="B14" s="1502"/>
      <c r="C14" s="1503"/>
      <c r="D14" s="1504"/>
      <c r="E14" s="1504"/>
      <c r="F14" s="1698"/>
    </row>
    <row r="15" spans="1:9" x14ac:dyDescent="0.2">
      <c r="A15" s="1501"/>
      <c r="B15" s="1502"/>
      <c r="C15" s="1503"/>
      <c r="D15" s="1504"/>
      <c r="E15" s="1504"/>
      <c r="F15" s="1698"/>
    </row>
    <row r="16" spans="1:9"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ht="13.5" thickBot="1" x14ac:dyDescent="0.25">
      <c r="A27" s="1497"/>
      <c r="B27" s="1498"/>
      <c r="C27" s="1505"/>
      <c r="D27" s="1759"/>
      <c r="E27" s="1759"/>
      <c r="F27" s="2241"/>
    </row>
    <row r="28" spans="1:6" ht="13.5" thickBot="1" x14ac:dyDescent="0.25">
      <c r="A28" s="1506" t="s">
        <v>616</v>
      </c>
      <c r="B28" s="1507"/>
      <c r="C28" s="1508">
        <f>SUM(C12:C26)</f>
        <v>0</v>
      </c>
      <c r="D28" s="1509">
        <f t="shared" ref="D28:E28" si="0">SUM(D12:D26)</f>
        <v>0</v>
      </c>
      <c r="E28" s="1509">
        <f t="shared" si="0"/>
        <v>0</v>
      </c>
      <c r="F28" s="1509">
        <f>SUM(F12:F26)</f>
        <v>0</v>
      </c>
    </row>
    <row r="29" spans="1:6" ht="13.5" thickBot="1" x14ac:dyDescent="0.25">
      <c r="A29" s="1512"/>
      <c r="B29" s="1513"/>
      <c r="C29" s="1513"/>
      <c r="D29" s="1513"/>
      <c r="E29" s="1513"/>
      <c r="F29" s="1514"/>
    </row>
    <row r="30" spans="1:6" ht="12.75" customHeight="1" x14ac:dyDescent="0.2">
      <c r="A30" s="1916" t="s">
        <v>1309</v>
      </c>
      <c r="B30" s="1917"/>
      <c r="C30" s="1918"/>
      <c r="D30" s="1918"/>
      <c r="E30" s="1918"/>
      <c r="F30" s="1919"/>
    </row>
    <row r="31" spans="1:6" ht="13.5" customHeight="1" x14ac:dyDescent="0.2">
      <c r="A31" s="1699"/>
      <c r="B31" s="1195"/>
      <c r="C31" s="1195"/>
      <c r="D31" s="1195"/>
      <c r="E31" s="1195"/>
      <c r="F31" s="1920"/>
    </row>
    <row r="32" spans="1:6" ht="12.75" customHeight="1" x14ac:dyDescent="0.2">
      <c r="A32" s="4094" t="s">
        <v>1474</v>
      </c>
      <c r="B32" s="4095"/>
      <c r="C32" s="4095"/>
      <c r="D32" s="4095"/>
      <c r="E32" s="4095"/>
      <c r="F32" s="4096"/>
    </row>
    <row r="33" spans="1:6" ht="12.75" customHeight="1" x14ac:dyDescent="0.2">
      <c r="A33" s="4094" t="s">
        <v>397</v>
      </c>
      <c r="B33" s="4095"/>
      <c r="C33" s="4095"/>
      <c r="D33" s="4095"/>
      <c r="E33" s="4095"/>
      <c r="F33" s="4096"/>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x14ac:dyDescent="0.2">
      <c r="A46" s="2225"/>
      <c r="B46" s="2226"/>
      <c r="C46" s="2226"/>
      <c r="D46" s="2226"/>
      <c r="E46" s="2226"/>
      <c r="F46" s="2227"/>
    </row>
    <row r="47" spans="1:6" x14ac:dyDescent="0.2">
      <c r="A47" s="2225"/>
      <c r="B47" s="2226"/>
      <c r="C47" s="2226"/>
      <c r="D47" s="2226"/>
      <c r="E47" s="2226"/>
      <c r="F47" s="2227"/>
    </row>
    <row r="48" spans="1:6" x14ac:dyDescent="0.2">
      <c r="A48" s="2225"/>
      <c r="B48" s="2226"/>
      <c r="C48" s="2226"/>
      <c r="D48" s="2226"/>
      <c r="E48" s="2226"/>
      <c r="F48" s="2227"/>
    </row>
    <row r="49" spans="1:6" ht="13.5" thickBot="1" x14ac:dyDescent="0.25">
      <c r="A49" s="1527"/>
      <c r="B49" s="1528"/>
      <c r="C49" s="1528"/>
      <c r="D49" s="1528"/>
      <c r="E49" s="1528"/>
      <c r="F49" s="2056"/>
    </row>
    <row r="50" spans="1:6" x14ac:dyDescent="0.2">
      <c r="A50" s="591"/>
      <c r="B50" s="301"/>
      <c r="C50" s="301"/>
      <c r="D50" s="301"/>
      <c r="E50" s="301"/>
      <c r="F50" s="301"/>
    </row>
    <row r="51" spans="1:6" x14ac:dyDescent="0.2">
      <c r="A51" s="591"/>
      <c r="B51" s="301"/>
      <c r="C51" s="301"/>
      <c r="D51" s="301"/>
      <c r="E51" s="301"/>
      <c r="F51" s="301"/>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I51"/>
  <sheetViews>
    <sheetView showGridLines="0" workbookViewId="0">
      <selection activeCell="G11" sqref="G11"/>
    </sheetView>
  </sheetViews>
  <sheetFormatPr baseColWidth="10" defaultColWidth="8.85546875" defaultRowHeight="12.75" x14ac:dyDescent="0.2"/>
  <cols>
    <col min="1" max="1" width="22" style="1080" customWidth="1"/>
    <col min="2" max="2" width="58.5703125" style="1080" customWidth="1"/>
    <col min="3" max="6" width="21.28515625" style="1080" customWidth="1"/>
    <col min="7" max="16384" width="8.85546875" style="1080"/>
  </cols>
  <sheetData>
    <row r="1" spans="1:9" ht="18" x14ac:dyDescent="0.25">
      <c r="A1" s="290" t="s">
        <v>1197</v>
      </c>
      <c r="B1" s="290"/>
      <c r="C1" s="290"/>
      <c r="D1" s="1127"/>
      <c r="E1" s="1127"/>
      <c r="F1" s="1127"/>
    </row>
    <row r="2" spans="1:9" x14ac:dyDescent="0.2">
      <c r="A2" s="273" t="str">
        <f>'PAGE DE GARDE'!C8</f>
        <v>ELECTRICITE</v>
      </c>
      <c r="B2" s="285" t="str">
        <f>'PAGE DE GARDE'!C10</f>
        <v>PT 2017 V0</v>
      </c>
      <c r="C2" s="1129"/>
      <c r="D2" s="1488"/>
      <c r="E2" s="1129"/>
      <c r="F2" s="1129"/>
      <c r="G2" s="1079"/>
      <c r="H2" s="1079"/>
      <c r="I2" s="1079"/>
    </row>
    <row r="3" spans="1:9" x14ac:dyDescent="0.2">
      <c r="A3" s="825" t="str">
        <f>'PAGE DE GARDE'!C7</f>
        <v>GRD</v>
      </c>
      <c r="B3" s="285"/>
      <c r="C3" s="1129"/>
      <c r="D3" s="1129"/>
      <c r="E3" s="1129"/>
      <c r="F3" s="1129"/>
      <c r="G3" s="1079"/>
      <c r="H3" s="1079"/>
      <c r="I3" s="1079"/>
    </row>
    <row r="4" spans="1:9" ht="13.5" thickBot="1" x14ac:dyDescent="0.25">
      <c r="G4" s="1079"/>
    </row>
    <row r="5" spans="1:9" x14ac:dyDescent="0.2">
      <c r="A5" s="1490"/>
      <c r="B5" s="1491"/>
      <c r="C5" s="1491"/>
      <c r="D5" s="1491"/>
      <c r="E5" s="1491"/>
      <c r="F5" s="1696"/>
    </row>
    <row r="6" spans="1:9" x14ac:dyDescent="0.2">
      <c r="A6" s="1492" t="s">
        <v>1157</v>
      </c>
      <c r="B6" s="1493"/>
      <c r="C6" s="1494"/>
      <c r="D6" s="1494"/>
      <c r="E6" s="1494"/>
      <c r="F6" s="1495"/>
    </row>
    <row r="7" spans="1:9" ht="13.5" thickBot="1" x14ac:dyDescent="0.25">
      <c r="A7" s="1496"/>
      <c r="B7" s="1494"/>
      <c r="C7" s="1494"/>
      <c r="D7" s="1494"/>
      <c r="E7" s="1494"/>
      <c r="F7" s="1495"/>
    </row>
    <row r="8" spans="1:9" ht="12.75" customHeight="1" x14ac:dyDescent="0.2">
      <c r="A8" s="4097" t="s">
        <v>1159</v>
      </c>
      <c r="B8" s="4088" t="s">
        <v>1160</v>
      </c>
      <c r="C8" s="4091" t="s">
        <v>1495</v>
      </c>
      <c r="D8" s="4091" t="s">
        <v>1456</v>
      </c>
      <c r="E8" s="4091" t="s">
        <v>1457</v>
      </c>
      <c r="F8" s="4085" t="s">
        <v>1458</v>
      </c>
    </row>
    <row r="9" spans="1:9" x14ac:dyDescent="0.2">
      <c r="A9" s="4098"/>
      <c r="B9" s="4089"/>
      <c r="C9" s="4092"/>
      <c r="D9" s="4092"/>
      <c r="E9" s="4092"/>
      <c r="F9" s="4086"/>
    </row>
    <row r="10" spans="1:9" ht="13.5" thickBot="1" x14ac:dyDescent="0.25">
      <c r="A10" s="4099"/>
      <c r="B10" s="4090"/>
      <c r="C10" s="4093"/>
      <c r="D10" s="4093"/>
      <c r="E10" s="4093"/>
      <c r="F10" s="4087"/>
    </row>
    <row r="11" spans="1:9" x14ac:dyDescent="0.2">
      <c r="A11" s="1497"/>
      <c r="B11" s="1498"/>
      <c r="C11" s="1499"/>
      <c r="D11" s="1500"/>
      <c r="E11" s="1500"/>
      <c r="F11" s="1697"/>
    </row>
    <row r="12" spans="1:9" x14ac:dyDescent="0.2">
      <c r="A12" s="1501"/>
      <c r="B12" s="1502"/>
      <c r="C12" s="1503"/>
      <c r="D12" s="1504"/>
      <c r="E12" s="1504"/>
      <c r="F12" s="1698"/>
    </row>
    <row r="13" spans="1:9" x14ac:dyDescent="0.2">
      <c r="A13" s="1501"/>
      <c r="B13" s="1502"/>
      <c r="C13" s="1503"/>
      <c r="D13" s="1504"/>
      <c r="E13" s="1504"/>
      <c r="F13" s="1698"/>
    </row>
    <row r="14" spans="1:9" x14ac:dyDescent="0.2">
      <c r="A14" s="1501"/>
      <c r="B14" s="1502"/>
      <c r="C14" s="1503"/>
      <c r="D14" s="1504"/>
      <c r="E14" s="1504"/>
      <c r="F14" s="1698"/>
    </row>
    <row r="15" spans="1:9" x14ac:dyDescent="0.2">
      <c r="A15" s="1501"/>
      <c r="B15" s="1502"/>
      <c r="C15" s="1503"/>
      <c r="D15" s="1504"/>
      <c r="E15" s="1504"/>
      <c r="F15" s="1698"/>
    </row>
    <row r="16" spans="1:9"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ht="13.5" thickBot="1" x14ac:dyDescent="0.25">
      <c r="A27" s="1497"/>
      <c r="B27" s="1498"/>
      <c r="C27" s="1505"/>
      <c r="D27" s="1759"/>
      <c r="E27" s="1759"/>
      <c r="F27" s="2241"/>
    </row>
    <row r="28" spans="1:6" ht="13.5" thickBot="1" x14ac:dyDescent="0.25">
      <c r="A28" s="1506" t="s">
        <v>616</v>
      </c>
      <c r="B28" s="1507"/>
      <c r="C28" s="1508">
        <f>SUM(C12:C26)</f>
        <v>0</v>
      </c>
      <c r="D28" s="1509">
        <f>SUM(D12:D26)</f>
        <v>0</v>
      </c>
      <c r="E28" s="1509">
        <f t="shared" ref="E28" si="0">SUM(E12:E26)</f>
        <v>0</v>
      </c>
      <c r="F28" s="1509">
        <f>SUM(F12:F26)</f>
        <v>0</v>
      </c>
    </row>
    <row r="29" spans="1:6" ht="12.75" customHeight="1" thickBot="1" x14ac:dyDescent="0.25">
      <c r="A29" s="1512"/>
      <c r="B29" s="1513"/>
      <c r="C29" s="1513"/>
      <c r="D29" s="1513"/>
      <c r="E29" s="1513"/>
      <c r="F29" s="1514"/>
    </row>
    <row r="30" spans="1:6" ht="12.75" customHeight="1" x14ac:dyDescent="0.2">
      <c r="A30" s="1916" t="s">
        <v>1309</v>
      </c>
      <c r="B30" s="1917"/>
      <c r="C30" s="1918"/>
      <c r="D30" s="1918"/>
      <c r="E30" s="1918"/>
      <c r="F30" s="1919"/>
    </row>
    <row r="31" spans="1:6" ht="12.75" customHeight="1" x14ac:dyDescent="0.2">
      <c r="A31" s="1699"/>
      <c r="B31" s="1195"/>
      <c r="C31" s="1195"/>
      <c r="D31" s="1195"/>
      <c r="E31" s="1195"/>
      <c r="F31" s="1920"/>
    </row>
    <row r="32" spans="1:6" ht="12.75" customHeight="1" x14ac:dyDescent="0.2">
      <c r="A32" s="4094" t="s">
        <v>1474</v>
      </c>
      <c r="B32" s="4095"/>
      <c r="C32" s="4095"/>
      <c r="D32" s="4095"/>
      <c r="E32" s="4095"/>
      <c r="F32" s="4096"/>
    </row>
    <row r="33" spans="1:6" ht="12.75" customHeight="1" x14ac:dyDescent="0.2">
      <c r="A33" s="4094" t="s">
        <v>397</v>
      </c>
      <c r="B33" s="4095"/>
      <c r="C33" s="4095"/>
      <c r="D33" s="4095"/>
      <c r="E33" s="4095"/>
      <c r="F33" s="4096"/>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x14ac:dyDescent="0.2">
      <c r="A46" s="2225"/>
      <c r="B46" s="2226"/>
      <c r="C46" s="2226"/>
      <c r="D46" s="2226"/>
      <c r="E46" s="2226"/>
      <c r="F46" s="2227"/>
    </row>
    <row r="47" spans="1:6" x14ac:dyDescent="0.2">
      <c r="A47" s="2225"/>
      <c r="B47" s="2226"/>
      <c r="C47" s="2226"/>
      <c r="D47" s="2226"/>
      <c r="E47" s="2226"/>
      <c r="F47" s="2227"/>
    </row>
    <row r="48" spans="1:6" x14ac:dyDescent="0.2">
      <c r="A48" s="2225"/>
      <c r="B48" s="2226"/>
      <c r="C48" s="2226"/>
      <c r="D48" s="2226"/>
      <c r="E48" s="2226"/>
      <c r="F48" s="2227"/>
    </row>
    <row r="49" spans="1:6" ht="13.5" thickBot="1" x14ac:dyDescent="0.25">
      <c r="A49" s="1527"/>
      <c r="B49" s="1528"/>
      <c r="C49" s="1528"/>
      <c r="D49" s="1528"/>
      <c r="E49" s="1528"/>
      <c r="F49" s="2056"/>
    </row>
    <row r="50" spans="1:6" x14ac:dyDescent="0.2">
      <c r="A50" s="591"/>
      <c r="B50" s="301"/>
      <c r="C50" s="301"/>
      <c r="D50" s="301"/>
      <c r="E50" s="301"/>
      <c r="F50" s="301"/>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7"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I51"/>
  <sheetViews>
    <sheetView showGridLines="0" workbookViewId="0">
      <selection activeCell="G11" sqref="G11"/>
    </sheetView>
  </sheetViews>
  <sheetFormatPr baseColWidth="10" defaultColWidth="8.85546875" defaultRowHeight="12.75" x14ac:dyDescent="0.2"/>
  <cols>
    <col min="1" max="1" width="22" style="1080" customWidth="1"/>
    <col min="2" max="2" width="58.5703125" style="1080" customWidth="1"/>
    <col min="3" max="6" width="21.28515625" style="1080" customWidth="1"/>
    <col min="7" max="16384" width="8.85546875" style="1080"/>
  </cols>
  <sheetData>
    <row r="1" spans="1:9" ht="18" x14ac:dyDescent="0.25">
      <c r="A1" s="290" t="s">
        <v>1198</v>
      </c>
      <c r="B1" s="290"/>
      <c r="C1" s="290"/>
      <c r="D1" s="1127"/>
      <c r="E1" s="1127"/>
      <c r="F1" s="1127"/>
    </row>
    <row r="2" spans="1:9" x14ac:dyDescent="0.2">
      <c r="A2" s="273" t="str">
        <f>'PAGE DE GARDE'!C8</f>
        <v>ELECTRICITE</v>
      </c>
      <c r="B2" s="285" t="str">
        <f>'PAGE DE GARDE'!C10</f>
        <v>PT 2017 V0</v>
      </c>
      <c r="C2" s="1129"/>
      <c r="D2" s="1488"/>
      <c r="E2" s="1129"/>
      <c r="F2" s="1129"/>
      <c r="G2" s="1079"/>
      <c r="H2" s="1079"/>
      <c r="I2" s="1079"/>
    </row>
    <row r="3" spans="1:9" x14ac:dyDescent="0.2">
      <c r="A3" s="825" t="str">
        <f>'PAGE DE GARDE'!C7</f>
        <v>GRD</v>
      </c>
      <c r="B3" s="285"/>
      <c r="C3" s="1129"/>
      <c r="D3" s="1129"/>
      <c r="E3" s="1129"/>
      <c r="F3" s="1129"/>
      <c r="G3" s="1079"/>
      <c r="H3" s="1079"/>
      <c r="I3" s="1079"/>
    </row>
    <row r="4" spans="1:9" ht="13.5" thickBot="1" x14ac:dyDescent="0.25">
      <c r="G4" s="1079"/>
    </row>
    <row r="5" spans="1:9" x14ac:dyDescent="0.2">
      <c r="A5" s="1490"/>
      <c r="B5" s="1491"/>
      <c r="C5" s="1491"/>
      <c r="D5" s="1491"/>
      <c r="E5" s="1491"/>
      <c r="F5" s="1696"/>
    </row>
    <row r="6" spans="1:9" x14ac:dyDescent="0.2">
      <c r="A6" s="1492" t="s">
        <v>1157</v>
      </c>
      <c r="B6" s="1493"/>
      <c r="C6" s="1494"/>
      <c r="D6" s="1494"/>
      <c r="E6" s="1494"/>
      <c r="F6" s="1495"/>
    </row>
    <row r="7" spans="1:9" ht="13.5" thickBot="1" x14ac:dyDescent="0.25">
      <c r="A7" s="1496"/>
      <c r="B7" s="1494"/>
      <c r="C7" s="1494"/>
      <c r="D7" s="1494"/>
      <c r="E7" s="1494"/>
      <c r="F7" s="1495"/>
    </row>
    <row r="8" spans="1:9" ht="12.75" customHeight="1" x14ac:dyDescent="0.2">
      <c r="A8" s="4097" t="s">
        <v>1159</v>
      </c>
      <c r="B8" s="4088" t="s">
        <v>1160</v>
      </c>
      <c r="C8" s="4091" t="s">
        <v>1495</v>
      </c>
      <c r="D8" s="4091" t="s">
        <v>1456</v>
      </c>
      <c r="E8" s="4091" t="s">
        <v>1457</v>
      </c>
      <c r="F8" s="4085" t="s">
        <v>1458</v>
      </c>
    </row>
    <row r="9" spans="1:9" x14ac:dyDescent="0.2">
      <c r="A9" s="4098"/>
      <c r="B9" s="4089"/>
      <c r="C9" s="4092"/>
      <c r="D9" s="4092"/>
      <c r="E9" s="4092"/>
      <c r="F9" s="4086"/>
    </row>
    <row r="10" spans="1:9" ht="13.5" thickBot="1" x14ac:dyDescent="0.25">
      <c r="A10" s="4099"/>
      <c r="B10" s="4090"/>
      <c r="C10" s="4093"/>
      <c r="D10" s="4093"/>
      <c r="E10" s="4093"/>
      <c r="F10" s="4087"/>
    </row>
    <row r="11" spans="1:9" x14ac:dyDescent="0.2">
      <c r="A11" s="1497"/>
      <c r="B11" s="1498"/>
      <c r="C11" s="1499"/>
      <c r="D11" s="1500"/>
      <c r="E11" s="1500"/>
      <c r="F11" s="1697"/>
    </row>
    <row r="12" spans="1:9" x14ac:dyDescent="0.2">
      <c r="A12" s="1501"/>
      <c r="B12" s="1502"/>
      <c r="C12" s="1503"/>
      <c r="D12" s="1504"/>
      <c r="E12" s="1504"/>
      <c r="F12" s="1698"/>
    </row>
    <row r="13" spans="1:9" x14ac:dyDescent="0.2">
      <c r="A13" s="1501"/>
      <c r="B13" s="1502"/>
      <c r="C13" s="1503"/>
      <c r="D13" s="1504"/>
      <c r="E13" s="1504"/>
      <c r="F13" s="1698"/>
    </row>
    <row r="14" spans="1:9" x14ac:dyDescent="0.2">
      <c r="A14" s="1501"/>
      <c r="B14" s="1502"/>
      <c r="C14" s="1503"/>
      <c r="D14" s="1504"/>
      <c r="E14" s="1504"/>
      <c r="F14" s="1698"/>
    </row>
    <row r="15" spans="1:9" x14ac:dyDescent="0.2">
      <c r="A15" s="1501"/>
      <c r="B15" s="1502"/>
      <c r="C15" s="1503"/>
      <c r="D15" s="1504"/>
      <c r="E15" s="1504"/>
      <c r="F15" s="1698"/>
    </row>
    <row r="16" spans="1:9" x14ac:dyDescent="0.2">
      <c r="A16" s="1501"/>
      <c r="B16" s="1502"/>
      <c r="C16" s="1503"/>
      <c r="D16" s="1504"/>
      <c r="E16" s="1504"/>
      <c r="F16" s="1698"/>
    </row>
    <row r="17" spans="1:6" x14ac:dyDescent="0.2">
      <c r="A17" s="1501"/>
      <c r="B17" s="1502"/>
      <c r="C17" s="1503"/>
      <c r="D17" s="1504"/>
      <c r="E17" s="1504"/>
      <c r="F17" s="1698"/>
    </row>
    <row r="18" spans="1:6" x14ac:dyDescent="0.2">
      <c r="A18" s="1501"/>
      <c r="B18" s="1502"/>
      <c r="C18" s="1503"/>
      <c r="D18" s="1504"/>
      <c r="E18" s="1504"/>
      <c r="F18" s="1698"/>
    </row>
    <row r="19" spans="1:6" x14ac:dyDescent="0.2">
      <c r="A19" s="1501"/>
      <c r="B19" s="1502"/>
      <c r="C19" s="1503"/>
      <c r="D19" s="1504"/>
      <c r="E19" s="1504"/>
      <c r="F19" s="1698"/>
    </row>
    <row r="20" spans="1:6" x14ac:dyDescent="0.2">
      <c r="A20" s="1501"/>
      <c r="B20" s="1502"/>
      <c r="C20" s="1503"/>
      <c r="D20" s="1504"/>
      <c r="E20" s="1504"/>
      <c r="F20" s="1698"/>
    </row>
    <row r="21" spans="1:6" x14ac:dyDescent="0.2">
      <c r="A21" s="1501"/>
      <c r="B21" s="1502"/>
      <c r="C21" s="1503"/>
      <c r="D21" s="1504"/>
      <c r="E21" s="1504"/>
      <c r="F21" s="1698"/>
    </row>
    <row r="22" spans="1:6" x14ac:dyDescent="0.2">
      <c r="A22" s="1501"/>
      <c r="B22" s="1502"/>
      <c r="C22" s="1503"/>
      <c r="D22" s="1504"/>
      <c r="E22" s="1504"/>
      <c r="F22" s="1698"/>
    </row>
    <row r="23" spans="1:6" x14ac:dyDescent="0.2">
      <c r="A23" s="1501"/>
      <c r="B23" s="1502"/>
      <c r="C23" s="1503"/>
      <c r="D23" s="1504"/>
      <c r="E23" s="1504"/>
      <c r="F23" s="1698"/>
    </row>
    <row r="24" spans="1:6" x14ac:dyDescent="0.2">
      <c r="A24" s="1501"/>
      <c r="B24" s="1502"/>
      <c r="C24" s="1503"/>
      <c r="D24" s="1504"/>
      <c r="E24" s="1504"/>
      <c r="F24" s="1698"/>
    </row>
    <row r="25" spans="1:6" x14ac:dyDescent="0.2">
      <c r="A25" s="1501"/>
      <c r="B25" s="1502"/>
      <c r="C25" s="1503"/>
      <c r="D25" s="1504"/>
      <c r="E25" s="1504"/>
      <c r="F25" s="1698"/>
    </row>
    <row r="26" spans="1:6" x14ac:dyDescent="0.2">
      <c r="A26" s="1501"/>
      <c r="B26" s="1502"/>
      <c r="C26" s="1503"/>
      <c r="D26" s="1504"/>
      <c r="E26" s="1504"/>
      <c r="F26" s="1698"/>
    </row>
    <row r="27" spans="1:6" ht="13.5" thickBot="1" x14ac:dyDescent="0.25">
      <c r="A27" s="1497"/>
      <c r="B27" s="1498"/>
      <c r="C27" s="1505"/>
      <c r="D27" s="1759"/>
      <c r="E27" s="1759"/>
      <c r="F27" s="2241"/>
    </row>
    <row r="28" spans="1:6" ht="13.5" thickBot="1" x14ac:dyDescent="0.25">
      <c r="A28" s="1506" t="s">
        <v>616</v>
      </c>
      <c r="B28" s="1507"/>
      <c r="C28" s="1508">
        <f>SUM(C12:C26)</f>
        <v>0</v>
      </c>
      <c r="D28" s="1509">
        <f t="shared" ref="D28:E28" si="0">SUM(D12:D26)</f>
        <v>0</v>
      </c>
      <c r="E28" s="1509">
        <f t="shared" si="0"/>
        <v>0</v>
      </c>
      <c r="F28" s="1509">
        <f>SUM(F12:F26)</f>
        <v>0</v>
      </c>
    </row>
    <row r="29" spans="1:6" ht="13.5" thickBot="1" x14ac:dyDescent="0.25">
      <c r="A29" s="1512"/>
      <c r="B29" s="1513"/>
      <c r="C29" s="1513"/>
      <c r="D29" s="1513"/>
      <c r="E29" s="1513"/>
      <c r="F29" s="1514"/>
    </row>
    <row r="30" spans="1:6" ht="12.75" customHeight="1" x14ac:dyDescent="0.2">
      <c r="A30" s="1916" t="s">
        <v>1309</v>
      </c>
      <c r="B30" s="1917"/>
      <c r="C30" s="1918"/>
      <c r="D30" s="1918"/>
      <c r="E30" s="1918"/>
      <c r="F30" s="1919"/>
    </row>
    <row r="31" spans="1:6" ht="12.75" customHeight="1" x14ac:dyDescent="0.2">
      <c r="A31" s="1699"/>
      <c r="B31" s="1195"/>
      <c r="C31" s="1195"/>
      <c r="D31" s="1195"/>
      <c r="E31" s="1195"/>
      <c r="F31" s="1920"/>
    </row>
    <row r="32" spans="1:6" ht="12.75" customHeight="1" x14ac:dyDescent="0.2">
      <c r="A32" s="4094" t="s">
        <v>1474</v>
      </c>
      <c r="B32" s="4095"/>
      <c r="C32" s="4095"/>
      <c r="D32" s="4095"/>
      <c r="E32" s="4095"/>
      <c r="F32" s="4096"/>
    </row>
    <row r="33" spans="1:6" ht="12.75" customHeight="1" x14ac:dyDescent="0.2">
      <c r="A33" s="4094" t="s">
        <v>397</v>
      </c>
      <c r="B33" s="4095"/>
      <c r="C33" s="4095"/>
      <c r="D33" s="4095"/>
      <c r="E33" s="4095"/>
      <c r="F33" s="4096"/>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x14ac:dyDescent="0.2">
      <c r="A46" s="2225"/>
      <c r="B46" s="2226"/>
      <c r="C46" s="2226"/>
      <c r="D46" s="2226"/>
      <c r="E46" s="2226"/>
      <c r="F46" s="2227"/>
    </row>
    <row r="47" spans="1:6" x14ac:dyDescent="0.2">
      <c r="A47" s="2225"/>
      <c r="B47" s="2226"/>
      <c r="C47" s="2226"/>
      <c r="D47" s="2226"/>
      <c r="E47" s="2226"/>
      <c r="F47" s="2227"/>
    </row>
    <row r="48" spans="1:6" x14ac:dyDescent="0.2">
      <c r="A48" s="2225"/>
      <c r="B48" s="2226"/>
      <c r="C48" s="2226"/>
      <c r="D48" s="2226"/>
      <c r="E48" s="2226"/>
      <c r="F48" s="2227"/>
    </row>
    <row r="49" spans="1:6" ht="13.5" thickBot="1" x14ac:dyDescent="0.25">
      <c r="A49" s="1527"/>
      <c r="B49" s="1528"/>
      <c r="C49" s="1528"/>
      <c r="D49" s="1528"/>
      <c r="E49" s="1528"/>
      <c r="F49" s="2056"/>
    </row>
    <row r="50" spans="1:6" x14ac:dyDescent="0.2">
      <c r="A50" s="591"/>
      <c r="B50" s="301"/>
      <c r="C50" s="301"/>
      <c r="D50" s="301"/>
      <c r="E50" s="301"/>
      <c r="F50" s="301"/>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7"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E68"/>
  <sheetViews>
    <sheetView showGridLines="0" zoomScaleNormal="100" workbookViewId="0">
      <selection activeCell="A14" sqref="A14"/>
    </sheetView>
  </sheetViews>
  <sheetFormatPr baseColWidth="10" defaultColWidth="8.85546875" defaultRowHeight="12.75" x14ac:dyDescent="0.2"/>
  <cols>
    <col min="1" max="1" width="63.42578125" style="1080" customWidth="1"/>
    <col min="2" max="2" width="19.7109375" style="1080" customWidth="1"/>
    <col min="3" max="3" width="20.7109375" style="1080" customWidth="1"/>
    <col min="4" max="5" width="19.7109375" style="1080" customWidth="1"/>
    <col min="6" max="16384" width="8.85546875" style="1080"/>
  </cols>
  <sheetData>
    <row r="1" spans="1:5" s="1128" customFormat="1" ht="18" x14ac:dyDescent="0.25">
      <c r="A1" s="290" t="s">
        <v>1199</v>
      </c>
      <c r="B1" s="290"/>
      <c r="C1" s="1127"/>
      <c r="D1" s="1127"/>
      <c r="E1" s="1127"/>
    </row>
    <row r="2" spans="1:5" s="1130" customFormat="1" ht="11.25" x14ac:dyDescent="0.2">
      <c r="A2" s="273" t="str">
        <f>'PAGE DE GARDE'!C8</f>
        <v>ELECTRICITE</v>
      </c>
      <c r="B2" s="285" t="str">
        <f>'PAGE DE GARDE'!C10</f>
        <v>PT 2017 V0</v>
      </c>
      <c r="C2" s="1129"/>
      <c r="D2" s="1129"/>
      <c r="E2" s="1129"/>
    </row>
    <row r="3" spans="1:5" s="1130" customFormat="1" ht="11.25" x14ac:dyDescent="0.2">
      <c r="A3" s="825" t="str">
        <f>'PAGE DE GARDE'!C7</f>
        <v>GRD</v>
      </c>
      <c r="B3" s="285"/>
      <c r="C3" s="1129"/>
      <c r="D3" s="1129"/>
      <c r="E3" s="1129"/>
    </row>
    <row r="4" spans="1:5" s="1744" customFormat="1" ht="18.75" thickBot="1" x14ac:dyDescent="0.25">
      <c r="A4" s="1742"/>
      <c r="B4" s="1743"/>
      <c r="C4" s="1743"/>
      <c r="D4" s="1743"/>
      <c r="E4" s="1743"/>
    </row>
    <row r="5" spans="1:5" ht="13.5" thickBot="1" x14ac:dyDescent="0.25">
      <c r="A5" s="4100" t="s">
        <v>816</v>
      </c>
      <c r="B5" s="4101"/>
      <c r="C5" s="4101"/>
      <c r="D5" s="4101"/>
      <c r="E5" s="4102"/>
    </row>
    <row r="6" spans="1:5" ht="12.75" customHeight="1" x14ac:dyDescent="0.2">
      <c r="A6" s="1745" t="s">
        <v>653</v>
      </c>
      <c r="B6" s="4103" t="s">
        <v>1495</v>
      </c>
      <c r="C6" s="4106" t="s">
        <v>1456</v>
      </c>
      <c r="D6" s="4103" t="s">
        <v>1457</v>
      </c>
      <c r="E6" s="4103" t="s">
        <v>1458</v>
      </c>
    </row>
    <row r="7" spans="1:5" ht="27" customHeight="1" x14ac:dyDescent="0.2">
      <c r="A7" s="2245"/>
      <c r="B7" s="4105"/>
      <c r="C7" s="4107"/>
      <c r="D7" s="4105"/>
      <c r="E7" s="4105"/>
    </row>
    <row r="8" spans="1:5" ht="15" x14ac:dyDescent="0.25">
      <c r="A8" s="1747"/>
      <c r="B8" s="1965"/>
      <c r="C8" s="1975"/>
      <c r="D8" s="1970"/>
      <c r="E8" s="1965"/>
    </row>
    <row r="9" spans="1:5" ht="15" x14ac:dyDescent="0.25">
      <c r="A9" s="2246" t="s">
        <v>398</v>
      </c>
      <c r="B9" s="1966"/>
      <c r="C9" s="1976"/>
      <c r="D9" s="1971"/>
      <c r="E9" s="1966"/>
    </row>
    <row r="10" spans="1:5" ht="15" x14ac:dyDescent="0.25">
      <c r="A10" s="1963"/>
      <c r="B10" s="1967"/>
      <c r="C10" s="1977"/>
      <c r="D10" s="1972"/>
      <c r="E10" s="1967"/>
    </row>
    <row r="11" spans="1:5" x14ac:dyDescent="0.2">
      <c r="A11" s="1503" t="s">
        <v>700</v>
      </c>
      <c r="B11" s="1502"/>
      <c r="C11" s="1501"/>
      <c r="D11" s="1502"/>
      <c r="E11" s="1502"/>
    </row>
    <row r="12" spans="1:5" x14ac:dyDescent="0.2">
      <c r="A12" s="1503" t="s">
        <v>654</v>
      </c>
      <c r="B12" s="1502"/>
      <c r="C12" s="1501"/>
      <c r="D12" s="1502"/>
      <c r="E12" s="1502"/>
    </row>
    <row r="13" spans="1:5" x14ac:dyDescent="0.2">
      <c r="A13" s="1503" t="s">
        <v>655</v>
      </c>
      <c r="B13" s="1502"/>
      <c r="C13" s="1501"/>
      <c r="D13" s="1502"/>
      <c r="E13" s="1502"/>
    </row>
    <row r="14" spans="1:5" ht="18" x14ac:dyDescent="0.25">
      <c r="A14" s="290"/>
      <c r="B14" s="1968"/>
      <c r="C14" s="1978"/>
      <c r="D14" s="1973"/>
      <c r="E14" s="1968"/>
    </row>
    <row r="15" spans="1:5" x14ac:dyDescent="0.2">
      <c r="A15" s="1503" t="s">
        <v>701</v>
      </c>
      <c r="B15" s="1502"/>
      <c r="C15" s="1501"/>
      <c r="D15" s="1502"/>
      <c r="E15" s="1502"/>
    </row>
    <row r="16" spans="1:5" x14ac:dyDescent="0.2">
      <c r="A16" s="1503" t="s">
        <v>589</v>
      </c>
      <c r="B16" s="1502"/>
      <c r="C16" s="1501"/>
      <c r="D16" s="1502"/>
      <c r="E16" s="1502"/>
    </row>
    <row r="17" spans="1:5" x14ac:dyDescent="0.2">
      <c r="A17" s="1503" t="s">
        <v>590</v>
      </c>
      <c r="B17" s="1502"/>
      <c r="C17" s="1501"/>
      <c r="D17" s="1502"/>
      <c r="E17" s="1502"/>
    </row>
    <row r="18" spans="1:5" x14ac:dyDescent="0.2">
      <c r="A18" s="1503" t="s">
        <v>591</v>
      </c>
      <c r="B18" s="1502"/>
      <c r="C18" s="1501"/>
      <c r="D18" s="1502"/>
      <c r="E18" s="1502"/>
    </row>
    <row r="19" spans="1:5" x14ac:dyDescent="0.2">
      <c r="A19" s="1416"/>
      <c r="B19" s="1174"/>
      <c r="C19" s="1416"/>
      <c r="D19" s="1174"/>
      <c r="E19" s="1968"/>
    </row>
    <row r="20" spans="1:5" x14ac:dyDescent="0.2">
      <c r="A20" s="1503" t="s">
        <v>399</v>
      </c>
      <c r="B20" s="1502"/>
      <c r="C20" s="1501"/>
      <c r="D20" s="1502"/>
      <c r="E20" s="1502"/>
    </row>
    <row r="21" spans="1:5" x14ac:dyDescent="0.2">
      <c r="A21" s="1503" t="s">
        <v>392</v>
      </c>
      <c r="B21" s="1502"/>
      <c r="C21" s="1501"/>
      <c r="D21" s="1502"/>
      <c r="E21" s="1502"/>
    </row>
    <row r="22" spans="1:5" x14ac:dyDescent="0.2">
      <c r="A22" s="1503" t="s">
        <v>400</v>
      </c>
      <c r="B22" s="1502"/>
      <c r="C22" s="1501"/>
      <c r="D22" s="1502"/>
      <c r="E22" s="1502"/>
    </row>
    <row r="23" spans="1:5" x14ac:dyDescent="0.2">
      <c r="A23" s="1503" t="s">
        <v>401</v>
      </c>
      <c r="B23" s="1502"/>
      <c r="C23" s="1501"/>
      <c r="D23" s="1502"/>
      <c r="E23" s="1502"/>
    </row>
    <row r="24" spans="1:5" ht="15.75" thickBot="1" x14ac:dyDescent="0.3">
      <c r="A24" s="1964"/>
      <c r="B24" s="1969"/>
      <c r="C24" s="1979"/>
      <c r="D24" s="1974"/>
      <c r="E24" s="1969"/>
    </row>
    <row r="25" spans="1:5" ht="15.75" thickBot="1" x14ac:dyDescent="0.3">
      <c r="A25" s="1126" t="s">
        <v>402</v>
      </c>
      <c r="B25" s="1750">
        <f>SUM(B11:B23)</f>
        <v>0</v>
      </c>
      <c r="C25" s="1749">
        <f>SUM(C11:C23)</f>
        <v>0</v>
      </c>
      <c r="D25" s="1750">
        <f>SUM(D11:D23)</f>
        <v>0</v>
      </c>
      <c r="E25" s="1750">
        <f>SUM(E11:E23)</f>
        <v>0</v>
      </c>
    </row>
    <row r="30" spans="1:5" ht="13.5" thickBot="1" x14ac:dyDescent="0.25"/>
    <row r="31" spans="1:5" ht="13.5" thickBot="1" x14ac:dyDescent="0.25">
      <c r="A31" s="4100" t="s">
        <v>817</v>
      </c>
      <c r="B31" s="4101"/>
      <c r="C31" s="4101"/>
      <c r="D31" s="4101"/>
      <c r="E31" s="4102"/>
    </row>
    <row r="32" spans="1:5" ht="12.75" customHeight="1" x14ac:dyDescent="0.2">
      <c r="A32" s="1745" t="s">
        <v>653</v>
      </c>
      <c r="B32" s="4103" t="s">
        <v>1495</v>
      </c>
      <c r="C32" s="4103" t="s">
        <v>1456</v>
      </c>
      <c r="D32" s="4103" t="s">
        <v>1457</v>
      </c>
      <c r="E32" s="4103" t="s">
        <v>1458</v>
      </c>
    </row>
    <row r="33" spans="1:5" ht="25.5" customHeight="1" x14ac:dyDescent="0.2">
      <c r="A33" s="1746"/>
      <c r="B33" s="4104"/>
      <c r="C33" s="4104"/>
      <c r="D33" s="4104"/>
      <c r="E33" s="4104"/>
    </row>
    <row r="34" spans="1:5" ht="15" x14ac:dyDescent="0.25">
      <c r="A34" s="1747"/>
      <c r="B34" s="1965"/>
      <c r="C34" s="1970"/>
      <c r="D34" s="1970"/>
      <c r="E34" s="1965"/>
    </row>
    <row r="35" spans="1:5" ht="15" x14ac:dyDescent="0.25">
      <c r="A35" s="1748" t="s">
        <v>398</v>
      </c>
      <c r="B35" s="1966"/>
      <c r="C35" s="1971"/>
      <c r="D35" s="1971"/>
      <c r="E35" s="1966"/>
    </row>
    <row r="36" spans="1:5" ht="15" x14ac:dyDescent="0.25">
      <c r="A36" s="1888"/>
      <c r="B36" s="1967"/>
      <c r="C36" s="1972"/>
      <c r="D36" s="1972"/>
      <c r="E36" s="1967"/>
    </row>
    <row r="37" spans="1:5" x14ac:dyDescent="0.2">
      <c r="A37" s="1501" t="s">
        <v>803</v>
      </c>
      <c r="B37" s="1502"/>
      <c r="C37" s="1502"/>
      <c r="D37" s="1502"/>
      <c r="E37" s="1502"/>
    </row>
    <row r="38" spans="1:5" x14ac:dyDescent="0.2">
      <c r="A38" s="1501" t="s">
        <v>1183</v>
      </c>
      <c r="B38" s="1502"/>
      <c r="C38" s="1502"/>
      <c r="D38" s="1502"/>
      <c r="E38" s="1502"/>
    </row>
    <row r="39" spans="1:5" x14ac:dyDescent="0.2">
      <c r="A39" s="1501" t="s">
        <v>603</v>
      </c>
      <c r="B39" s="1502"/>
      <c r="C39" s="1502"/>
      <c r="D39" s="1502"/>
      <c r="E39" s="1502"/>
    </row>
    <row r="40" spans="1:5" x14ac:dyDescent="0.2">
      <c r="A40" s="1501" t="s">
        <v>802</v>
      </c>
      <c r="B40" s="1502"/>
      <c r="C40" s="1502"/>
      <c r="D40" s="1502"/>
      <c r="E40" s="1502"/>
    </row>
    <row r="41" spans="1:5" x14ac:dyDescent="0.2">
      <c r="A41" s="1501" t="s">
        <v>804</v>
      </c>
      <c r="B41" s="1502"/>
      <c r="C41" s="1502"/>
      <c r="D41" s="1502"/>
      <c r="E41" s="1502"/>
    </row>
    <row r="42" spans="1:5" x14ac:dyDescent="0.2">
      <c r="A42" s="1501" t="s">
        <v>499</v>
      </c>
      <c r="B42" s="1502"/>
      <c r="C42" s="1502"/>
      <c r="D42" s="1502"/>
      <c r="E42" s="1502"/>
    </row>
    <row r="43" spans="1:5" x14ac:dyDescent="0.2">
      <c r="A43" s="1501" t="s">
        <v>1374</v>
      </c>
      <c r="B43" s="1502"/>
      <c r="C43" s="1502"/>
      <c r="D43" s="1502"/>
      <c r="E43" s="1502"/>
    </row>
    <row r="44" spans="1:5" x14ac:dyDescent="0.2">
      <c r="A44" s="1501" t="s">
        <v>1375</v>
      </c>
      <c r="B44" s="1502"/>
      <c r="C44" s="1502"/>
      <c r="D44" s="1502"/>
      <c r="E44" s="1502"/>
    </row>
    <row r="45" spans="1:5" x14ac:dyDescent="0.2">
      <c r="A45" s="1501" t="s">
        <v>55</v>
      </c>
      <c r="B45" s="1502"/>
      <c r="C45" s="1502"/>
      <c r="D45" s="1502"/>
      <c r="E45" s="1502"/>
    </row>
    <row r="46" spans="1:5" x14ac:dyDescent="0.2">
      <c r="A46" s="1501" t="s">
        <v>510</v>
      </c>
      <c r="B46" s="1502"/>
      <c r="C46" s="1502"/>
      <c r="D46" s="1502"/>
      <c r="E46" s="1502"/>
    </row>
    <row r="47" spans="1:5" x14ac:dyDescent="0.2">
      <c r="A47" s="1501" t="s">
        <v>511</v>
      </c>
      <c r="B47" s="1502"/>
      <c r="C47" s="1502"/>
      <c r="D47" s="1502"/>
      <c r="E47" s="1502"/>
    </row>
    <row r="48" spans="1:5" x14ac:dyDescent="0.2">
      <c r="A48" s="1501" t="s">
        <v>512</v>
      </c>
      <c r="B48" s="1502"/>
      <c r="C48" s="1502"/>
      <c r="D48" s="1502"/>
      <c r="E48" s="1502"/>
    </row>
    <row r="49" spans="1:5" x14ac:dyDescent="0.2">
      <c r="A49" s="1501" t="s">
        <v>819</v>
      </c>
      <c r="B49" s="1502"/>
      <c r="C49" s="1502"/>
      <c r="D49" s="1502"/>
      <c r="E49" s="1502"/>
    </row>
    <row r="50" spans="1:5" x14ac:dyDescent="0.2">
      <c r="A50" s="1501" t="s">
        <v>1424</v>
      </c>
      <c r="B50" s="1502"/>
      <c r="C50" s="1502"/>
      <c r="D50" s="1502"/>
      <c r="E50" s="1502"/>
    </row>
    <row r="51" spans="1:5" x14ac:dyDescent="0.2">
      <c r="A51" s="1501" t="s">
        <v>515</v>
      </c>
      <c r="B51" s="1502"/>
      <c r="C51" s="1502"/>
      <c r="D51" s="1502"/>
      <c r="E51" s="1502"/>
    </row>
    <row r="52" spans="1:5" x14ac:dyDescent="0.2">
      <c r="A52" s="1501" t="s">
        <v>965</v>
      </c>
      <c r="B52" s="1502"/>
      <c r="C52" s="1502"/>
      <c r="D52" s="1502"/>
      <c r="E52" s="1502"/>
    </row>
    <row r="53" spans="1:5" x14ac:dyDescent="0.2">
      <c r="A53" s="1501" t="s">
        <v>348</v>
      </c>
      <c r="B53" s="1502"/>
      <c r="C53" s="1502"/>
      <c r="D53" s="1502"/>
      <c r="E53" s="1502"/>
    </row>
    <row r="54" spans="1:5" ht="13.5" thickBot="1" x14ac:dyDescent="0.25">
      <c r="A54" s="1501" t="s">
        <v>806</v>
      </c>
      <c r="B54" s="1502"/>
      <c r="C54" s="1502"/>
      <c r="D54" s="1502"/>
      <c r="E54" s="1502"/>
    </row>
    <row r="55" spans="1:5" ht="15.75" thickBot="1" x14ac:dyDescent="0.3">
      <c r="A55" s="1980" t="s">
        <v>824</v>
      </c>
      <c r="B55" s="1750">
        <f>SUM(B36:B54)</f>
        <v>0</v>
      </c>
      <c r="C55" s="1750">
        <f>SUM(C36:C54)</f>
        <v>0</v>
      </c>
      <c r="D55" s="1750">
        <f>SUM(D36:D54)</f>
        <v>0</v>
      </c>
      <c r="E55" s="1750">
        <f>SUM(E36:E54)</f>
        <v>0</v>
      </c>
    </row>
    <row r="56" spans="1:5" x14ac:dyDescent="0.2">
      <c r="A56" s="1981"/>
      <c r="B56" s="1967"/>
      <c r="C56" s="1967"/>
      <c r="D56" s="1967"/>
      <c r="E56" s="1967"/>
    </row>
    <row r="57" spans="1:5" x14ac:dyDescent="0.2">
      <c r="A57" s="1501" t="s">
        <v>820</v>
      </c>
      <c r="B57" s="1502"/>
      <c r="C57" s="1502"/>
      <c r="D57" s="1502"/>
      <c r="E57" s="1502"/>
    </row>
    <row r="58" spans="1:5" x14ac:dyDescent="0.2">
      <c r="A58" s="1501" t="s">
        <v>821</v>
      </c>
      <c r="B58" s="1502"/>
      <c r="C58" s="1502"/>
      <c r="D58" s="1502"/>
      <c r="E58" s="1502"/>
    </row>
    <row r="59" spans="1:5" x14ac:dyDescent="0.2">
      <c r="A59" s="1501" t="s">
        <v>170</v>
      </c>
      <c r="B59" s="1502"/>
      <c r="C59" s="1502"/>
      <c r="D59" s="1502"/>
      <c r="E59" s="1502"/>
    </row>
    <row r="60" spans="1:5" x14ac:dyDescent="0.2">
      <c r="A60" s="1501" t="s">
        <v>805</v>
      </c>
      <c r="B60" s="1502"/>
      <c r="C60" s="1502"/>
      <c r="D60" s="1502"/>
      <c r="E60" s="1502"/>
    </row>
    <row r="61" spans="1:5" x14ac:dyDescent="0.2">
      <c r="A61" s="1501" t="s">
        <v>24</v>
      </c>
      <c r="B61" s="1502"/>
      <c r="C61" s="1502"/>
      <c r="D61" s="1502"/>
      <c r="E61" s="1502"/>
    </row>
    <row r="62" spans="1:5" ht="13.5" thickBot="1" x14ac:dyDescent="0.25">
      <c r="A62" s="1501" t="s">
        <v>822</v>
      </c>
      <c r="B62" s="1502"/>
      <c r="C62" s="1502"/>
      <c r="D62" s="1502"/>
      <c r="E62" s="1502"/>
    </row>
    <row r="63" spans="1:5" ht="15.75" thickBot="1" x14ac:dyDescent="0.3">
      <c r="A63" s="1124" t="s">
        <v>823</v>
      </c>
      <c r="B63" s="1752">
        <f>SUM(B57:B62)</f>
        <v>0</v>
      </c>
      <c r="C63" s="1752">
        <f>SUM(C57:C62)</f>
        <v>0</v>
      </c>
      <c r="D63" s="1752">
        <f>SUM(D57:D62)</f>
        <v>0</v>
      </c>
      <c r="E63" s="1752">
        <f>SUM(E57:E62)</f>
        <v>0</v>
      </c>
    </row>
    <row r="64" spans="1:5" ht="15.75" thickBot="1" x14ac:dyDescent="0.3">
      <c r="A64" s="1125"/>
      <c r="B64" s="1983"/>
      <c r="C64" s="1076"/>
      <c r="D64" s="1074"/>
      <c r="E64" s="1984"/>
    </row>
    <row r="65" spans="1:5" ht="15.75" thickBot="1" x14ac:dyDescent="0.3">
      <c r="A65" s="1126" t="s">
        <v>402</v>
      </c>
      <c r="B65" s="1750">
        <f>B55+B63</f>
        <v>0</v>
      </c>
      <c r="C65" s="1750">
        <f>C55+C63</f>
        <v>0</v>
      </c>
      <c r="D65" s="1982">
        <f>D55+D63</f>
        <v>0</v>
      </c>
      <c r="E65" s="1750">
        <f>E55+E63</f>
        <v>0</v>
      </c>
    </row>
    <row r="67" spans="1:5" x14ac:dyDescent="0.2">
      <c r="A67" s="3269" t="s">
        <v>818</v>
      </c>
      <c r="B67" s="3270">
        <f>'Tableau 3'!K325+'Tableau 3'!K330+'Tableau 3'!K334+'Tableau 3'!K335+'Tableau 3'!K336</f>
        <v>0</v>
      </c>
      <c r="C67" s="3270">
        <f>'Tableau 3'!L325+'Tableau 3'!L330+'Tableau 3'!L334+'Tableau 3'!L335+'Tableau 3'!L336</f>
        <v>0</v>
      </c>
      <c r="D67" s="3270">
        <f>'Tableau 3'!M325+'Tableau 3'!M330+'Tableau 3'!M334+'Tableau 3'!M335+'Tableau 3'!M336</f>
        <v>0</v>
      </c>
      <c r="E67" s="3270">
        <f>'Tableau 3'!N325+'Tableau 3'!N330+'Tableau 3'!N334+'Tableau 3'!N335+'Tableau 3'!N336</f>
        <v>0</v>
      </c>
    </row>
    <row r="68" spans="1:5" x14ac:dyDescent="0.2">
      <c r="A68" s="3269" t="s">
        <v>396</v>
      </c>
      <c r="B68" s="3270">
        <f>B65-B67</f>
        <v>0</v>
      </c>
      <c r="C68" s="3270">
        <f>C65-C67</f>
        <v>0</v>
      </c>
      <c r="D68" s="3270">
        <f>D65-D67</f>
        <v>0</v>
      </c>
      <c r="E68" s="3270">
        <f>E65-E67</f>
        <v>0</v>
      </c>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H58"/>
  <sheetViews>
    <sheetView zoomScaleNormal="100" workbookViewId="0">
      <selection activeCell="G11" sqref="G11"/>
    </sheetView>
  </sheetViews>
  <sheetFormatPr baseColWidth="10" defaultColWidth="8.85546875" defaultRowHeight="12.75" x14ac:dyDescent="0.2"/>
  <cols>
    <col min="1" max="1" width="31.7109375" style="919" customWidth="1"/>
    <col min="2" max="2" width="36.140625" style="919" customWidth="1"/>
    <col min="3" max="6" width="20.5703125" style="919" customWidth="1"/>
    <col min="7" max="16384" width="8.85546875" style="919"/>
  </cols>
  <sheetData>
    <row r="1" spans="1:6" ht="18" x14ac:dyDescent="0.25">
      <c r="A1" s="290" t="s">
        <v>1239</v>
      </c>
      <c r="B1" s="290"/>
      <c r="C1" s="290"/>
      <c r="D1" s="1127"/>
      <c r="E1" s="1127"/>
      <c r="F1" s="1127"/>
    </row>
    <row r="2" spans="1:6" x14ac:dyDescent="0.2">
      <c r="A2" s="273" t="str">
        <f>'PAGE DE GARDE'!C8</f>
        <v>ELECTRICITE</v>
      </c>
      <c r="B2" s="285" t="str">
        <f>'PAGE DE GARDE'!C10</f>
        <v>PT 2017 V0</v>
      </c>
      <c r="C2" s="273"/>
      <c r="D2" s="1129"/>
      <c r="E2" s="1129"/>
      <c r="F2" s="1129"/>
    </row>
    <row r="3" spans="1:6" x14ac:dyDescent="0.2">
      <c r="A3" s="825" t="str">
        <f>'PAGE DE GARDE'!C7</f>
        <v>GRD</v>
      </c>
      <c r="B3" s="285"/>
      <c r="C3" s="273"/>
      <c r="D3" s="1129"/>
      <c r="E3" s="1129"/>
      <c r="F3" s="1129"/>
    </row>
    <row r="4" spans="1:6" ht="13.5" thickBot="1" x14ac:dyDescent="0.25">
      <c r="A4" s="1753"/>
      <c r="B4" s="1753"/>
      <c r="C4" s="763"/>
      <c r="D4" s="763"/>
      <c r="E4" s="763"/>
      <c r="F4" s="763"/>
    </row>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88" t="s">
        <v>1159</v>
      </c>
      <c r="B8" s="4088" t="s">
        <v>1160</v>
      </c>
      <c r="C8" s="4088" t="s">
        <v>1495</v>
      </c>
      <c r="D8" s="4088" t="s">
        <v>1456</v>
      </c>
      <c r="E8" s="4088" t="s">
        <v>1457</v>
      </c>
      <c r="F8" s="4088" t="s">
        <v>1458</v>
      </c>
    </row>
    <row r="9" spans="1:6" x14ac:dyDescent="0.2">
      <c r="A9" s="4089"/>
      <c r="B9" s="4089"/>
      <c r="C9" s="4089"/>
      <c r="D9" s="4089"/>
      <c r="E9" s="4089"/>
      <c r="F9" s="4089"/>
    </row>
    <row r="10" spans="1:6" ht="13.5" thickBot="1" x14ac:dyDescent="0.25">
      <c r="A10" s="4090"/>
      <c r="B10" s="4090"/>
      <c r="C10" s="4090"/>
      <c r="D10" s="4090"/>
      <c r="E10" s="4090"/>
      <c r="F10" s="4090"/>
    </row>
    <row r="11" spans="1:6" x14ac:dyDescent="0.2">
      <c r="A11" s="1497"/>
      <c r="B11" s="1511"/>
      <c r="C11" s="2614"/>
      <c r="D11" s="2614"/>
      <c r="E11" s="2614"/>
      <c r="F11" s="2614"/>
    </row>
    <row r="12" spans="1:6" x14ac:dyDescent="0.2">
      <c r="A12" s="1497"/>
      <c r="B12" s="1511" t="s">
        <v>1240</v>
      </c>
      <c r="C12" s="2616">
        <f>SUM(C13:C16)</f>
        <v>0</v>
      </c>
      <c r="D12" s="2616">
        <f t="shared" ref="D12:F12" si="0">SUM(D13:D16)</f>
        <v>0</v>
      </c>
      <c r="E12" s="2616">
        <f t="shared" si="0"/>
        <v>0</v>
      </c>
      <c r="F12" s="2616">
        <f t="shared" si="0"/>
        <v>0</v>
      </c>
    </row>
    <row r="13" spans="1:6" x14ac:dyDescent="0.2">
      <c r="A13" s="1497"/>
      <c r="B13" s="1521" t="s">
        <v>342</v>
      </c>
      <c r="C13" s="2617"/>
      <c r="D13" s="1502"/>
      <c r="E13" s="1502"/>
      <c r="F13" s="1502"/>
    </row>
    <row r="14" spans="1:6" x14ac:dyDescent="0.2">
      <c r="A14" s="1497"/>
      <c r="B14" s="1521" t="s">
        <v>1028</v>
      </c>
      <c r="C14" s="1502"/>
      <c r="D14" s="1502"/>
      <c r="E14" s="1502"/>
      <c r="F14" s="1502"/>
    </row>
    <row r="15" spans="1:6" x14ac:dyDescent="0.2">
      <c r="A15" s="1497"/>
      <c r="B15" s="1521" t="s">
        <v>176</v>
      </c>
      <c r="C15" s="1502"/>
      <c r="D15" s="1502"/>
      <c r="E15" s="1502"/>
      <c r="F15" s="1502"/>
    </row>
    <row r="16" spans="1:6" x14ac:dyDescent="0.2">
      <c r="A16" s="1497"/>
      <c r="B16" s="1521" t="s">
        <v>453</v>
      </c>
      <c r="C16" s="1502"/>
      <c r="D16" s="1502"/>
      <c r="E16" s="1502"/>
      <c r="F16" s="1502"/>
    </row>
    <row r="17" spans="1:8" x14ac:dyDescent="0.2">
      <c r="A17" s="1497"/>
      <c r="B17" s="1511" t="s">
        <v>1241</v>
      </c>
      <c r="C17" s="1502"/>
      <c r="D17" s="1502"/>
      <c r="E17" s="1502"/>
      <c r="F17" s="1502"/>
    </row>
    <row r="18" spans="1:8" x14ac:dyDescent="0.2">
      <c r="A18" s="1497"/>
      <c r="B18" s="1511"/>
      <c r="C18" s="1498"/>
      <c r="D18" s="1498"/>
      <c r="E18" s="1498"/>
      <c r="F18" s="1498"/>
    </row>
    <row r="19" spans="1:8" x14ac:dyDescent="0.2">
      <c r="A19" s="1497"/>
      <c r="B19" s="1511"/>
      <c r="C19" s="1498"/>
      <c r="D19" s="1498"/>
      <c r="E19" s="1498"/>
      <c r="F19" s="1498"/>
    </row>
    <row r="20" spans="1:8" ht="13.5" thickBot="1" x14ac:dyDescent="0.25">
      <c r="A20" s="1497"/>
      <c r="B20" s="1511"/>
      <c r="C20" s="1498"/>
      <c r="D20" s="1498"/>
      <c r="E20" s="1498"/>
      <c r="F20" s="1498"/>
    </row>
    <row r="21" spans="1:8" ht="13.5" thickBot="1" x14ac:dyDescent="0.25">
      <c r="A21" s="1506" t="s">
        <v>1242</v>
      </c>
      <c r="B21" s="1755" t="s">
        <v>1243</v>
      </c>
      <c r="C21" s="2618">
        <f t="shared" ref="C21:F21" si="1">C12+C17</f>
        <v>0</v>
      </c>
      <c r="D21" s="2618">
        <f t="shared" si="1"/>
        <v>0</v>
      </c>
      <c r="E21" s="2618">
        <f t="shared" si="1"/>
        <v>0</v>
      </c>
      <c r="F21" s="2618">
        <f t="shared" si="1"/>
        <v>0</v>
      </c>
    </row>
    <row r="22" spans="1:8" ht="13.5" thickBot="1" x14ac:dyDescent="0.25">
      <c r="A22" s="1506" t="s">
        <v>1244</v>
      </c>
      <c r="B22" s="1755" t="s">
        <v>1245</v>
      </c>
      <c r="C22" s="2619"/>
      <c r="D22" s="2619"/>
      <c r="E22" s="2619"/>
      <c r="F22" s="2619"/>
    </row>
    <row r="23" spans="1:8" ht="13.5" thickBot="1" x14ac:dyDescent="0.25">
      <c r="A23" s="1506" t="s">
        <v>1246</v>
      </c>
      <c r="B23" s="1755" t="s">
        <v>1247</v>
      </c>
      <c r="C23" s="2619"/>
      <c r="D23" s="2619"/>
      <c r="E23" s="2619"/>
      <c r="F23" s="2619"/>
    </row>
    <row r="24" spans="1:8" ht="13.5" thickBot="1" x14ac:dyDescent="0.25">
      <c r="A24" s="1506" t="s">
        <v>1248</v>
      </c>
      <c r="B24" s="1755" t="s">
        <v>1249</v>
      </c>
      <c r="C24" s="2618">
        <f>IF(C21=0,0,C21/(C22+C23))</f>
        <v>0</v>
      </c>
      <c r="D24" s="2618">
        <f t="shared" ref="D24:F24" si="2">IF(D21=0,0,D21/(D22+D23))</f>
        <v>0</v>
      </c>
      <c r="E24" s="2618">
        <f t="shared" si="2"/>
        <v>0</v>
      </c>
      <c r="F24" s="2618">
        <f t="shared" si="2"/>
        <v>0</v>
      </c>
    </row>
    <row r="25" spans="1:8" ht="13.5" thickBot="1" x14ac:dyDescent="0.25">
      <c r="A25" s="1490"/>
      <c r="B25" s="1491"/>
      <c r="C25" s="1491"/>
      <c r="D25" s="1491"/>
      <c r="E25" s="1491"/>
      <c r="F25" s="1696"/>
      <c r="G25" s="1210"/>
    </row>
    <row r="26" spans="1:8" ht="14.25" x14ac:dyDescent="0.2">
      <c r="A26" s="1916" t="s">
        <v>1309</v>
      </c>
      <c r="B26" s="1925"/>
      <c r="C26" s="1925"/>
      <c r="D26" s="1925"/>
      <c r="E26" s="1925"/>
      <c r="F26" s="1926"/>
      <c r="G26" s="1210"/>
    </row>
    <row r="27" spans="1:8" x14ac:dyDescent="0.2">
      <c r="A27" s="1921"/>
      <c r="B27" s="1516"/>
      <c r="C27" s="1516"/>
      <c r="D27" s="1516"/>
      <c r="E27" s="1516"/>
      <c r="F27" s="3272"/>
      <c r="G27" s="1210"/>
    </row>
    <row r="28" spans="1:8" ht="12.75" customHeight="1" x14ac:dyDescent="0.2">
      <c r="A28" s="1486" t="s">
        <v>1522</v>
      </c>
      <c r="B28" s="1516"/>
      <c r="C28" s="1516"/>
      <c r="D28" s="1516"/>
      <c r="E28" s="1516"/>
      <c r="F28" s="3272"/>
      <c r="G28" s="1210"/>
    </row>
    <row r="29" spans="1:8" ht="12.75" customHeight="1" x14ac:dyDescent="0.2">
      <c r="A29" s="1486" t="s">
        <v>1523</v>
      </c>
      <c r="B29" s="1516"/>
      <c r="C29" s="1516"/>
      <c r="D29" s="1516"/>
      <c r="E29" s="1516"/>
      <c r="F29" s="3272"/>
      <c r="G29" s="1210"/>
    </row>
    <row r="30" spans="1:8" ht="14.25" x14ac:dyDescent="0.2">
      <c r="A30" s="1921"/>
      <c r="B30" s="1756"/>
      <c r="C30" s="1757"/>
      <c r="D30" s="1757"/>
      <c r="E30" s="1757"/>
      <c r="F30" s="3271"/>
      <c r="G30" s="1758"/>
      <c r="H30" s="1758"/>
    </row>
    <row r="31" spans="1:8" ht="15" thickBot="1" x14ac:dyDescent="0.25">
      <c r="A31" s="2742"/>
      <c r="B31" s="3273"/>
      <c r="C31" s="3274"/>
      <c r="D31" s="3274"/>
      <c r="E31" s="3274"/>
      <c r="F31" s="3275"/>
      <c r="G31" s="1758"/>
      <c r="H31" s="1758"/>
    </row>
    <row r="32" spans="1:8" ht="14.25" x14ac:dyDescent="0.2">
      <c r="A32" s="2155"/>
      <c r="B32" s="3276"/>
      <c r="C32" s="3277"/>
      <c r="D32" s="3277"/>
      <c r="E32" s="3277"/>
      <c r="F32" s="3277"/>
      <c r="G32" s="1758"/>
      <c r="H32" s="1758"/>
    </row>
    <row r="33" spans="1:8" ht="18" x14ac:dyDescent="0.25">
      <c r="A33" s="3278" t="s">
        <v>1064</v>
      </c>
      <c r="B33" s="1757"/>
      <c r="C33" s="1757"/>
      <c r="D33" s="1757"/>
      <c r="E33" s="1757"/>
      <c r="F33" s="1757"/>
      <c r="G33" s="1758"/>
      <c r="H33" s="1758"/>
    </row>
    <row r="34" spans="1:8" ht="12.75" customHeight="1" x14ac:dyDescent="0.2">
      <c r="A34" s="3279" t="s">
        <v>1945</v>
      </c>
      <c r="B34" s="1757" t="str">
        <f>ANNEXES!D21</f>
        <v>Une copie de l'appel d'offre public pour l'achat d'électricité pour les pertes réseaux et la fourniture de la clientèle propre au GRD , une copie du ou des contrat(s) attribué(s) avec l'indication du prix unitaire exprimé en EUR/MWh (HP et HC) pour la période régulatoire.</v>
      </c>
      <c r="C34" s="1757"/>
      <c r="D34" s="1757"/>
      <c r="E34" s="1757"/>
      <c r="F34" s="1757"/>
      <c r="G34" s="1757"/>
      <c r="H34" s="1757"/>
    </row>
    <row r="35" spans="1:8" x14ac:dyDescent="0.2">
      <c r="A35" s="3279" t="s">
        <v>1946</v>
      </c>
      <c r="B35" s="1757" t="str">
        <f>ANNEXES!D22</f>
        <v>Le détail des calculs prévisionnels réalisés pour établir la valorisation en euro et en MWh des volumes de réconciliation.</v>
      </c>
      <c r="C35" s="1757"/>
      <c r="D35" s="1757"/>
      <c r="E35" s="1757"/>
      <c r="F35" s="1757"/>
      <c r="G35" s="1757"/>
      <c r="H35" s="1757"/>
    </row>
    <row r="36" spans="1:8" x14ac:dyDescent="0.2">
      <c r="A36" s="1757"/>
      <c r="B36" s="1757"/>
      <c r="C36" s="1757"/>
      <c r="D36" s="1757"/>
      <c r="E36" s="1757"/>
      <c r="F36" s="1757"/>
      <c r="G36" s="1757"/>
      <c r="H36" s="1757"/>
    </row>
    <row r="37" spans="1:8" ht="12.75" customHeight="1" x14ac:dyDescent="0.2">
      <c r="A37" s="1757"/>
      <c r="B37" s="1757"/>
      <c r="C37" s="1757"/>
      <c r="D37" s="1757"/>
      <c r="E37" s="1757"/>
      <c r="F37" s="1757"/>
      <c r="G37" s="1757"/>
      <c r="H37" s="1757"/>
    </row>
    <row r="38" spans="1:8" ht="12.75" customHeight="1" x14ac:dyDescent="0.2">
      <c r="A38" s="1757"/>
      <c r="B38" s="1757"/>
      <c r="C38" s="1757"/>
      <c r="D38" s="1757"/>
      <c r="E38" s="1757"/>
      <c r="F38" s="1757"/>
      <c r="G38" s="1757"/>
      <c r="H38" s="1757"/>
    </row>
    <row r="39" spans="1:8" x14ac:dyDescent="0.2">
      <c r="A39" s="1757"/>
      <c r="B39" s="1757"/>
      <c r="C39" s="1757"/>
      <c r="D39" s="1757"/>
      <c r="E39" s="1757"/>
      <c r="F39" s="1757"/>
      <c r="G39" s="1757"/>
      <c r="H39" s="1757"/>
    </row>
    <row r="40" spans="1:8" x14ac:dyDescent="0.2">
      <c r="A40" s="1516"/>
      <c r="B40" s="1516"/>
      <c r="C40" s="1516"/>
      <c r="D40" s="1516"/>
      <c r="E40" s="1516"/>
      <c r="F40" s="1516"/>
      <c r="G40" s="1210"/>
    </row>
    <row r="41" spans="1:8" x14ac:dyDescent="0.2">
      <c r="A41" s="1516"/>
      <c r="B41" s="1516"/>
      <c r="C41" s="1516"/>
      <c r="D41" s="1516"/>
      <c r="E41" s="1516"/>
      <c r="F41" s="1516"/>
      <c r="G41" s="1210"/>
    </row>
    <row r="42" spans="1:8" x14ac:dyDescent="0.2">
      <c r="A42" s="1516"/>
      <c r="B42" s="1516"/>
      <c r="C42" s="1516"/>
      <c r="D42" s="1516"/>
      <c r="E42" s="1516"/>
      <c r="F42" s="1516"/>
      <c r="G42" s="1210"/>
    </row>
    <row r="43" spans="1:8" x14ac:dyDescent="0.2">
      <c r="A43" s="1210"/>
      <c r="B43" s="1210"/>
      <c r="C43" s="1210"/>
      <c r="D43" s="1210"/>
      <c r="E43" s="1210"/>
      <c r="F43" s="1210"/>
    </row>
    <row r="44" spans="1:8" x14ac:dyDescent="0.2">
      <c r="A44" s="1210"/>
      <c r="B44" s="1210"/>
      <c r="C44" s="1210"/>
      <c r="D44" s="1210"/>
      <c r="E44" s="1210"/>
      <c r="F44" s="1210"/>
    </row>
    <row r="45" spans="1:8" x14ac:dyDescent="0.2">
      <c r="A45" s="1210"/>
      <c r="B45" s="1210"/>
      <c r="C45" s="1210"/>
      <c r="D45" s="1210"/>
      <c r="E45" s="1210"/>
      <c r="F45" s="1210"/>
    </row>
    <row r="46" spans="1:8" x14ac:dyDescent="0.2">
      <c r="A46" s="1210"/>
      <c r="B46" s="1210"/>
      <c r="C46" s="1210"/>
      <c r="D46" s="1210"/>
      <c r="E46" s="1210"/>
      <c r="F46" s="1210"/>
    </row>
    <row r="47" spans="1:8" x14ac:dyDescent="0.2">
      <c r="A47" s="1210"/>
      <c r="B47" s="1210"/>
      <c r="C47" s="1210"/>
      <c r="D47" s="1210"/>
      <c r="E47" s="1210"/>
      <c r="F47" s="1210"/>
    </row>
    <row r="48" spans="1:8" x14ac:dyDescent="0.2">
      <c r="A48" s="1210"/>
      <c r="B48" s="1210"/>
      <c r="C48" s="1210"/>
      <c r="D48" s="1210"/>
      <c r="E48" s="1210"/>
      <c r="F48" s="1210"/>
    </row>
    <row r="49" spans="1:6" x14ac:dyDescent="0.2">
      <c r="A49" s="1210"/>
      <c r="B49" s="1210"/>
      <c r="C49" s="1210"/>
      <c r="D49" s="1210"/>
      <c r="E49" s="1210"/>
      <c r="F49" s="1210"/>
    </row>
    <row r="50" spans="1:6" x14ac:dyDescent="0.2">
      <c r="A50" s="1210"/>
      <c r="B50" s="1210"/>
      <c r="C50" s="1210"/>
      <c r="D50" s="1210"/>
      <c r="E50" s="1210"/>
      <c r="F50" s="1210"/>
    </row>
    <row r="51" spans="1:6" x14ac:dyDescent="0.2">
      <c r="A51" s="1210"/>
      <c r="B51" s="1210"/>
      <c r="C51" s="1210"/>
      <c r="D51" s="1210"/>
      <c r="E51" s="1210"/>
      <c r="F51" s="1210"/>
    </row>
    <row r="52" spans="1:6" x14ac:dyDescent="0.2">
      <c r="A52" s="1210"/>
      <c r="B52" s="1210"/>
      <c r="C52" s="1210"/>
      <c r="D52" s="1210"/>
      <c r="E52" s="1210"/>
      <c r="F52" s="1210"/>
    </row>
    <row r="53" spans="1:6" x14ac:dyDescent="0.2">
      <c r="A53" s="1210"/>
      <c r="B53" s="1210"/>
      <c r="C53" s="1210"/>
      <c r="D53" s="1210"/>
      <c r="E53" s="1210"/>
      <c r="F53" s="1210"/>
    </row>
    <row r="54" spans="1:6" x14ac:dyDescent="0.2">
      <c r="A54" s="1210"/>
      <c r="B54" s="1210"/>
      <c r="C54" s="1210"/>
      <c r="D54" s="1210"/>
      <c r="E54" s="1210"/>
      <c r="F54" s="1210"/>
    </row>
    <row r="55" spans="1:6" x14ac:dyDescent="0.2">
      <c r="A55" s="1210"/>
      <c r="B55" s="1210"/>
      <c r="C55" s="1210"/>
      <c r="D55" s="1210"/>
      <c r="E55" s="1210"/>
      <c r="F55" s="1210"/>
    </row>
    <row r="56" spans="1:6" x14ac:dyDescent="0.2">
      <c r="A56" s="1210"/>
      <c r="B56" s="1210"/>
      <c r="C56" s="1210"/>
      <c r="D56" s="1210"/>
      <c r="E56" s="1210"/>
      <c r="F56" s="1210"/>
    </row>
    <row r="57" spans="1:6" x14ac:dyDescent="0.2">
      <c r="A57" s="1210"/>
      <c r="B57" s="1210"/>
      <c r="C57" s="1210"/>
      <c r="D57" s="1210"/>
      <c r="E57" s="1210"/>
      <c r="F57" s="1210"/>
    </row>
    <row r="58" spans="1:6" x14ac:dyDescent="0.2">
      <c r="A58" s="1210"/>
      <c r="B58" s="1210"/>
      <c r="C58" s="1210"/>
      <c r="D58" s="1210"/>
      <c r="E58" s="1210"/>
      <c r="F58" s="1210"/>
    </row>
  </sheetData>
  <mergeCells count="6">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F78"/>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1376</v>
      </c>
      <c r="B1" s="290"/>
      <c r="C1" s="1127"/>
      <c r="D1" s="1127"/>
      <c r="E1" s="1127"/>
      <c r="F1" s="1127"/>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2"/>
      <c r="B7" s="1493"/>
      <c r="C7" s="1494"/>
      <c r="D7" s="1494"/>
      <c r="E7" s="1494"/>
      <c r="F7" s="1495"/>
    </row>
    <row r="8" spans="1:6" ht="13.5" thickBot="1" x14ac:dyDescent="0.25">
      <c r="A8" s="1189" t="s">
        <v>1377</v>
      </c>
      <c r="B8" s="1494"/>
      <c r="C8" s="1494"/>
      <c r="D8" s="1494"/>
      <c r="E8" s="1494"/>
      <c r="F8" s="1495"/>
    </row>
    <row r="9" spans="1:6" ht="12.75" customHeight="1" x14ac:dyDescent="0.2">
      <c r="A9" s="4097" t="s">
        <v>1159</v>
      </c>
      <c r="B9" s="4088" t="s">
        <v>1160</v>
      </c>
      <c r="C9" s="4088" t="s">
        <v>1495</v>
      </c>
      <c r="D9" s="4088" t="s">
        <v>1456</v>
      </c>
      <c r="E9" s="4088" t="s">
        <v>1457</v>
      </c>
      <c r="F9" s="4088" t="s">
        <v>1458</v>
      </c>
    </row>
    <row r="10" spans="1:6" x14ac:dyDescent="0.2">
      <c r="A10" s="4098"/>
      <c r="B10" s="4089"/>
      <c r="C10" s="4089"/>
      <c r="D10" s="4089"/>
      <c r="E10" s="4089"/>
      <c r="F10" s="4089"/>
    </row>
    <row r="11" spans="1:6" ht="13.5" thickBot="1" x14ac:dyDescent="0.25">
      <c r="A11" s="4099"/>
      <c r="B11" s="4090"/>
      <c r="C11" s="4090"/>
      <c r="D11" s="4090"/>
      <c r="E11" s="4090"/>
      <c r="F11" s="4090"/>
    </row>
    <row r="12" spans="1:6" x14ac:dyDescent="0.2">
      <c r="A12" s="1497"/>
      <c r="B12" s="1498"/>
      <c r="C12" s="2614"/>
      <c r="D12" s="2614"/>
      <c r="E12" s="2614"/>
      <c r="F12" s="2614"/>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x14ac:dyDescent="0.2">
      <c r="A24" s="1501"/>
      <c r="B24" s="1502"/>
      <c r="C24" s="1502"/>
      <c r="D24" s="1502"/>
      <c r="E24" s="1502"/>
      <c r="F24" s="1502"/>
    </row>
    <row r="25" spans="1:6" x14ac:dyDescent="0.2">
      <c r="A25" s="1501"/>
      <c r="B25" s="1502"/>
      <c r="C25" s="1502"/>
      <c r="D25" s="1502"/>
      <c r="E25" s="1502"/>
      <c r="F25" s="1502"/>
    </row>
    <row r="26" spans="1:6" x14ac:dyDescent="0.2">
      <c r="A26" s="1501"/>
      <c r="B26" s="1502"/>
      <c r="C26" s="1502"/>
      <c r="D26" s="1502"/>
      <c r="E26" s="1502"/>
      <c r="F26" s="1502"/>
    </row>
    <row r="27" spans="1:6" x14ac:dyDescent="0.2">
      <c r="A27" s="1501"/>
      <c r="B27" s="1502"/>
      <c r="C27" s="1502"/>
      <c r="D27" s="1502"/>
      <c r="E27" s="1502"/>
      <c r="F27" s="1502"/>
    </row>
    <row r="28" spans="1:6" ht="13.5" thickBot="1" x14ac:dyDescent="0.25">
      <c r="A28" s="1497"/>
      <c r="B28" s="1498"/>
      <c r="C28" s="1498"/>
      <c r="D28" s="1498"/>
      <c r="E28" s="1498"/>
      <c r="F28" s="1498"/>
    </row>
    <row r="29" spans="1:6" ht="13.5" thickBot="1" x14ac:dyDescent="0.25">
      <c r="A29" s="1506" t="s">
        <v>616</v>
      </c>
      <c r="B29" s="1507"/>
      <c r="C29" s="1507">
        <f>SUM(C13:C27)</f>
        <v>0</v>
      </c>
      <c r="D29" s="1507">
        <f t="shared" ref="D29:F29" si="0">SUM(D13:D27)</f>
        <v>0</v>
      </c>
      <c r="E29" s="1507">
        <f t="shared" si="0"/>
        <v>0</v>
      </c>
      <c r="F29" s="1507">
        <f t="shared" si="0"/>
        <v>0</v>
      </c>
    </row>
    <row r="30" spans="1:6" x14ac:dyDescent="0.2">
      <c r="A30" s="1497"/>
      <c r="B30" s="1511"/>
      <c r="C30" s="1511"/>
      <c r="D30" s="1511"/>
      <c r="E30" s="1511"/>
      <c r="F30" s="1522"/>
    </row>
    <row r="31" spans="1:6" ht="13.5" thickBot="1" x14ac:dyDescent="0.25">
      <c r="A31" s="1189" t="s">
        <v>1378</v>
      </c>
      <c r="B31" s="1494"/>
      <c r="C31" s="1494"/>
      <c r="D31" s="1494"/>
      <c r="E31" s="1494"/>
      <c r="F31" s="1495"/>
    </row>
    <row r="32" spans="1:6" ht="12.75" customHeight="1" x14ac:dyDescent="0.2">
      <c r="A32" s="4097" t="s">
        <v>1159</v>
      </c>
      <c r="B32" s="4088" t="s">
        <v>1160</v>
      </c>
      <c r="C32" s="4088" t="s">
        <v>1495</v>
      </c>
      <c r="D32" s="4088" t="s">
        <v>1456</v>
      </c>
      <c r="E32" s="4088" t="s">
        <v>1475</v>
      </c>
      <c r="F32" s="4088" t="s">
        <v>1458</v>
      </c>
    </row>
    <row r="33" spans="1:6" x14ac:dyDescent="0.2">
      <c r="A33" s="4098"/>
      <c r="B33" s="4089"/>
      <c r="C33" s="4089"/>
      <c r="D33" s="4089"/>
      <c r="E33" s="4089"/>
      <c r="F33" s="4089"/>
    </row>
    <row r="34" spans="1:6" ht="13.5" thickBot="1" x14ac:dyDescent="0.25">
      <c r="A34" s="4099"/>
      <c r="B34" s="4090"/>
      <c r="C34" s="4090"/>
      <c r="D34" s="4090"/>
      <c r="E34" s="4090"/>
      <c r="F34" s="4090"/>
    </row>
    <row r="35" spans="1:6" x14ac:dyDescent="0.2">
      <c r="A35" s="1497"/>
      <c r="B35" s="1498"/>
      <c r="C35" s="2614"/>
      <c r="D35" s="2614"/>
      <c r="E35" s="2614"/>
      <c r="F35" s="2614"/>
    </row>
    <row r="36" spans="1:6" x14ac:dyDescent="0.2">
      <c r="A36" s="1501"/>
      <c r="B36" s="1502"/>
      <c r="C36" s="1502"/>
      <c r="D36" s="1502"/>
      <c r="E36" s="1502"/>
      <c r="F36" s="1502"/>
    </row>
    <row r="37" spans="1:6" x14ac:dyDescent="0.2">
      <c r="A37" s="1501"/>
      <c r="B37" s="1502"/>
      <c r="C37" s="1502"/>
      <c r="D37" s="1502"/>
      <c r="E37" s="1502"/>
      <c r="F37" s="1502"/>
    </row>
    <row r="38" spans="1:6" x14ac:dyDescent="0.2">
      <c r="A38" s="1501"/>
      <c r="B38" s="1502"/>
      <c r="C38" s="1502"/>
      <c r="D38" s="1502"/>
      <c r="E38" s="1502"/>
      <c r="F38" s="1502"/>
    </row>
    <row r="39" spans="1:6" x14ac:dyDescent="0.2">
      <c r="A39" s="1501"/>
      <c r="B39" s="1502"/>
      <c r="C39" s="1502"/>
      <c r="D39" s="1502"/>
      <c r="E39" s="1502"/>
      <c r="F39" s="1502"/>
    </row>
    <row r="40" spans="1:6" x14ac:dyDescent="0.2">
      <c r="A40" s="1501"/>
      <c r="B40" s="1502"/>
      <c r="C40" s="1502"/>
      <c r="D40" s="1502"/>
      <c r="E40" s="1502"/>
      <c r="F40" s="1502"/>
    </row>
    <row r="41" spans="1:6" x14ac:dyDescent="0.2">
      <c r="A41" s="1501"/>
      <c r="B41" s="1502"/>
      <c r="C41" s="1502"/>
      <c r="D41" s="1502"/>
      <c r="E41" s="1502"/>
      <c r="F41" s="1502"/>
    </row>
    <row r="42" spans="1:6" x14ac:dyDescent="0.2">
      <c r="A42" s="1501"/>
      <c r="B42" s="1502"/>
      <c r="C42" s="1502"/>
      <c r="D42" s="1502"/>
      <c r="E42" s="1502"/>
      <c r="F42" s="1502"/>
    </row>
    <row r="43" spans="1:6" x14ac:dyDescent="0.2">
      <c r="A43" s="1501"/>
      <c r="B43" s="1502"/>
      <c r="C43" s="1502"/>
      <c r="D43" s="1502"/>
      <c r="E43" s="1502"/>
      <c r="F43" s="1502"/>
    </row>
    <row r="44" spans="1:6" x14ac:dyDescent="0.2">
      <c r="A44" s="1501"/>
      <c r="B44" s="1502"/>
      <c r="C44" s="1502"/>
      <c r="D44" s="1502"/>
      <c r="E44" s="1502"/>
      <c r="F44" s="1502"/>
    </row>
    <row r="45" spans="1:6" x14ac:dyDescent="0.2">
      <c r="A45" s="1501"/>
      <c r="B45" s="1502"/>
      <c r="C45" s="1502"/>
      <c r="D45" s="1502"/>
      <c r="E45" s="1502"/>
      <c r="F45" s="1502"/>
    </row>
    <row r="46" spans="1:6" x14ac:dyDescent="0.2">
      <c r="A46" s="1501"/>
      <c r="B46" s="1502"/>
      <c r="C46" s="1502"/>
      <c r="D46" s="1502"/>
      <c r="E46" s="1502"/>
      <c r="F46" s="1502"/>
    </row>
    <row r="47" spans="1:6" x14ac:dyDescent="0.2">
      <c r="A47" s="1501"/>
      <c r="B47" s="1502"/>
      <c r="C47" s="1502"/>
      <c r="D47" s="1502"/>
      <c r="E47" s="1502"/>
      <c r="F47" s="1502"/>
    </row>
    <row r="48" spans="1:6" x14ac:dyDescent="0.2">
      <c r="A48" s="1501"/>
      <c r="B48" s="1502"/>
      <c r="C48" s="1502"/>
      <c r="D48" s="1502"/>
      <c r="E48" s="1502"/>
      <c r="F48" s="1502"/>
    </row>
    <row r="49" spans="1:6" x14ac:dyDescent="0.2">
      <c r="A49" s="1501"/>
      <c r="B49" s="1502"/>
      <c r="C49" s="1502"/>
      <c r="D49" s="1502"/>
      <c r="E49" s="1502"/>
      <c r="F49" s="1502"/>
    </row>
    <row r="50" spans="1:6" x14ac:dyDescent="0.2">
      <c r="A50" s="1501"/>
      <c r="B50" s="1502"/>
      <c r="C50" s="1502"/>
      <c r="D50" s="1502"/>
      <c r="E50" s="1502"/>
      <c r="F50" s="1502"/>
    </row>
    <row r="51" spans="1:6" ht="13.5" thickBot="1" x14ac:dyDescent="0.25">
      <c r="A51" s="1497"/>
      <c r="B51" s="1498"/>
      <c r="C51" s="1498"/>
      <c r="D51" s="1498"/>
      <c r="E51" s="1498"/>
      <c r="F51" s="1498"/>
    </row>
    <row r="52" spans="1:6" ht="13.5" thickBot="1" x14ac:dyDescent="0.25">
      <c r="A52" s="1506" t="s">
        <v>616</v>
      </c>
      <c r="B52" s="1507"/>
      <c r="C52" s="1507">
        <f>SUM(C36:C50)</f>
        <v>0</v>
      </c>
      <c r="D52" s="1507">
        <f t="shared" ref="D52:F52" si="1">SUM(D36:D50)</f>
        <v>0</v>
      </c>
      <c r="E52" s="1507">
        <f t="shared" si="1"/>
        <v>0</v>
      </c>
      <c r="F52" s="1507">
        <f t="shared" si="1"/>
        <v>0</v>
      </c>
    </row>
    <row r="53" spans="1:6" ht="13.5" thickBot="1" x14ac:dyDescent="0.25">
      <c r="A53" s="1497"/>
      <c r="B53" s="1511"/>
      <c r="C53" s="1511"/>
      <c r="D53" s="1511"/>
      <c r="E53" s="1511"/>
      <c r="F53" s="1522"/>
    </row>
    <row r="54" spans="1:6" ht="13.5" thickBot="1" x14ac:dyDescent="0.25">
      <c r="A54" s="1506" t="s">
        <v>1379</v>
      </c>
      <c r="B54" s="1507"/>
      <c r="C54" s="1508">
        <f>+C29-C52</f>
        <v>0</v>
      </c>
      <c r="D54" s="1508">
        <f t="shared" ref="D54:F54" si="2">+D29-D52</f>
        <v>0</v>
      </c>
      <c r="E54" s="1508">
        <f t="shared" si="2"/>
        <v>0</v>
      </c>
      <c r="F54" s="1507">
        <f t="shared" si="2"/>
        <v>0</v>
      </c>
    </row>
    <row r="55" spans="1:6" x14ac:dyDescent="0.2">
      <c r="A55" s="1754"/>
      <c r="B55" s="1760"/>
      <c r="C55" s="1760"/>
      <c r="D55" s="1760"/>
      <c r="E55" s="1760"/>
      <c r="F55" s="2178"/>
    </row>
    <row r="56" spans="1:6" ht="13.5" thickBot="1" x14ac:dyDescent="0.25">
      <c r="A56" s="1761"/>
      <c r="B56" s="1700"/>
      <c r="C56" s="1700"/>
      <c r="D56" s="1700"/>
      <c r="E56" s="1700"/>
      <c r="F56" s="2054"/>
    </row>
    <row r="57" spans="1:6" ht="14.25" x14ac:dyDescent="0.2">
      <c r="A57" s="1916" t="s">
        <v>1309</v>
      </c>
      <c r="B57" s="1917"/>
      <c r="C57" s="1918"/>
      <c r="D57" s="1918"/>
      <c r="E57" s="1918"/>
      <c r="F57" s="1919"/>
    </row>
    <row r="58" spans="1:6" ht="12.75" customHeight="1" x14ac:dyDescent="0.2">
      <c r="A58" s="1699"/>
      <c r="B58" s="1195"/>
      <c r="C58" s="1195"/>
      <c r="D58" s="1195"/>
      <c r="E58" s="1195"/>
      <c r="F58" s="1920"/>
    </row>
    <row r="59" spans="1:6" ht="12.75" customHeight="1" x14ac:dyDescent="0.2">
      <c r="A59" s="4094" t="s">
        <v>1944</v>
      </c>
      <c r="B59" s="4095"/>
      <c r="C59" s="4095"/>
      <c r="D59" s="4095"/>
      <c r="E59" s="4095"/>
      <c r="F59" s="4096"/>
    </row>
    <row r="60" spans="1:6" ht="12.75" customHeight="1" x14ac:dyDescent="0.2">
      <c r="A60" s="4094" t="s">
        <v>397</v>
      </c>
      <c r="B60" s="4095"/>
      <c r="C60" s="4095"/>
      <c r="D60" s="4095"/>
      <c r="E60" s="4095"/>
      <c r="F60" s="4096"/>
    </row>
    <row r="61" spans="1:6" x14ac:dyDescent="0.2">
      <c r="A61" s="2225"/>
      <c r="B61" s="2226"/>
      <c r="C61" s="2226"/>
      <c r="D61" s="2226"/>
      <c r="E61" s="2226"/>
      <c r="F61" s="2227"/>
    </row>
    <row r="62" spans="1:6" x14ac:dyDescent="0.2">
      <c r="A62" s="2225"/>
      <c r="B62" s="2226"/>
      <c r="C62" s="2226"/>
      <c r="D62" s="2226"/>
      <c r="E62" s="2226"/>
      <c r="F62" s="2227"/>
    </row>
    <row r="63" spans="1:6" x14ac:dyDescent="0.2">
      <c r="A63" s="2225"/>
      <c r="B63" s="2226"/>
      <c r="C63" s="2226"/>
      <c r="D63" s="2226"/>
      <c r="E63" s="2226"/>
      <c r="F63" s="2227"/>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ht="13.5" thickBot="1" x14ac:dyDescent="0.25">
      <c r="A70" s="2203"/>
      <c r="B70" s="2204"/>
      <c r="C70" s="2204"/>
      <c r="D70" s="2204"/>
      <c r="E70" s="2204"/>
      <c r="F70" s="2205"/>
    </row>
    <row r="71" spans="1:6" x14ac:dyDescent="0.2">
      <c r="A71" s="2126"/>
      <c r="B71" s="2126"/>
      <c r="C71" s="2126"/>
      <c r="D71" s="2126"/>
      <c r="E71" s="2126"/>
      <c r="F71" s="2126"/>
    </row>
    <row r="72" spans="1:6" x14ac:dyDescent="0.2">
      <c r="A72" s="2126"/>
      <c r="B72" s="2126"/>
      <c r="C72" s="2126"/>
      <c r="D72" s="2126"/>
      <c r="E72" s="2126"/>
      <c r="F72" s="2126"/>
    </row>
    <row r="73" spans="1:6" x14ac:dyDescent="0.2">
      <c r="A73" s="2126"/>
      <c r="B73" s="2126"/>
      <c r="C73" s="2126"/>
      <c r="D73" s="2126"/>
      <c r="E73" s="2126"/>
      <c r="F73" s="2126"/>
    </row>
    <row r="74" spans="1:6" x14ac:dyDescent="0.2">
      <c r="A74" s="2126"/>
      <c r="B74" s="2126"/>
      <c r="C74" s="2126"/>
      <c r="D74" s="2126"/>
      <c r="E74" s="2126"/>
      <c r="F74" s="2126"/>
    </row>
    <row r="75" spans="1:6" x14ac:dyDescent="0.2">
      <c r="A75" s="2126"/>
      <c r="B75" s="2126"/>
      <c r="C75" s="2126"/>
      <c r="D75" s="2126"/>
      <c r="E75" s="2126"/>
      <c r="F75" s="2126"/>
    </row>
    <row r="76" spans="1:6" x14ac:dyDescent="0.2">
      <c r="A76" s="1516"/>
      <c r="B76" s="1516"/>
      <c r="C76" s="1516"/>
      <c r="D76" s="1516"/>
      <c r="E76" s="1516"/>
      <c r="F76" s="1516"/>
    </row>
    <row r="77" spans="1:6" x14ac:dyDescent="0.2">
      <c r="A77" s="1210"/>
      <c r="B77" s="1210"/>
      <c r="C77" s="1210"/>
      <c r="D77" s="1210"/>
      <c r="E77" s="1210"/>
      <c r="F77" s="1210"/>
    </row>
    <row r="78" spans="1:6" x14ac:dyDescent="0.2">
      <c r="A78" s="1210"/>
      <c r="B78" s="1210"/>
      <c r="C78" s="1210"/>
      <c r="D78" s="1210"/>
      <c r="E78" s="1210"/>
      <c r="F78" s="1210"/>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F79"/>
  <sheetViews>
    <sheetView zoomScaleNormal="100" workbookViewId="0">
      <selection activeCell="G11" sqref="G11"/>
    </sheetView>
  </sheetViews>
  <sheetFormatPr baseColWidth="10" defaultColWidth="8.85546875" defaultRowHeight="12.75" x14ac:dyDescent="0.2"/>
  <cols>
    <col min="1" max="1" width="22" style="919" customWidth="1"/>
    <col min="2" max="2" width="58.5703125" style="919" customWidth="1"/>
    <col min="3" max="6" width="21.28515625" style="919" customWidth="1"/>
    <col min="7" max="16384" width="8.85546875" style="919"/>
  </cols>
  <sheetData>
    <row r="1" spans="1:6" ht="18" x14ac:dyDescent="0.25">
      <c r="A1" s="290" t="s">
        <v>1370</v>
      </c>
      <c r="B1" s="290"/>
      <c r="C1" s="1127"/>
      <c r="D1" s="1127"/>
      <c r="E1" s="1127"/>
      <c r="F1" s="1127"/>
    </row>
    <row r="2" spans="1:6" x14ac:dyDescent="0.2">
      <c r="A2" s="273" t="str">
        <f>'PAGE DE GARDE'!C8</f>
        <v>ELECTRICITE</v>
      </c>
      <c r="B2" s="285"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2"/>
      <c r="B7" s="1493"/>
      <c r="C7" s="1494"/>
      <c r="D7" s="1494"/>
      <c r="E7" s="1494"/>
      <c r="F7" s="1495"/>
    </row>
    <row r="8" spans="1:6" ht="13.5" thickBot="1" x14ac:dyDescent="0.25">
      <c r="A8" s="1189" t="s">
        <v>1371</v>
      </c>
      <c r="B8" s="1494"/>
      <c r="C8" s="1494"/>
      <c r="D8" s="1494"/>
      <c r="E8" s="1494"/>
      <c r="F8" s="1495"/>
    </row>
    <row r="9" spans="1:6" ht="12.75" customHeight="1" x14ac:dyDescent="0.2">
      <c r="A9" s="4097" t="s">
        <v>1159</v>
      </c>
      <c r="B9" s="4088" t="s">
        <v>1160</v>
      </c>
      <c r="C9" s="4088" t="s">
        <v>1495</v>
      </c>
      <c r="D9" s="4088" t="s">
        <v>1456</v>
      </c>
      <c r="E9" s="4088" t="s">
        <v>1457</v>
      </c>
      <c r="F9" s="4088" t="s">
        <v>1458</v>
      </c>
    </row>
    <row r="10" spans="1:6" x14ac:dyDescent="0.2">
      <c r="A10" s="4098"/>
      <c r="B10" s="4089"/>
      <c r="C10" s="4089"/>
      <c r="D10" s="4089"/>
      <c r="E10" s="4089"/>
      <c r="F10" s="4089"/>
    </row>
    <row r="11" spans="1:6" ht="13.5" thickBot="1" x14ac:dyDescent="0.25">
      <c r="A11" s="4099"/>
      <c r="B11" s="4090"/>
      <c r="C11" s="4090"/>
      <c r="D11" s="4090"/>
      <c r="E11" s="4090"/>
      <c r="F11" s="4090"/>
    </row>
    <row r="12" spans="1:6" x14ac:dyDescent="0.2">
      <c r="A12" s="1497"/>
      <c r="B12" s="1498"/>
      <c r="C12" s="2614"/>
      <c r="D12" s="2614"/>
      <c r="E12" s="2614"/>
      <c r="F12" s="2614"/>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x14ac:dyDescent="0.2">
      <c r="A24" s="1501"/>
      <c r="B24" s="1502"/>
      <c r="C24" s="1502"/>
      <c r="D24" s="1502"/>
      <c r="E24" s="1502"/>
      <c r="F24" s="1502"/>
    </row>
    <row r="25" spans="1:6" x14ac:dyDescent="0.2">
      <c r="A25" s="1501"/>
      <c r="B25" s="1502"/>
      <c r="C25" s="1502"/>
      <c r="D25" s="1502"/>
      <c r="E25" s="1502"/>
      <c r="F25" s="1502"/>
    </row>
    <row r="26" spans="1:6" x14ac:dyDescent="0.2">
      <c r="A26" s="1501"/>
      <c r="B26" s="1502"/>
      <c r="C26" s="1502"/>
      <c r="D26" s="1502"/>
      <c r="E26" s="1502"/>
      <c r="F26" s="1502"/>
    </row>
    <row r="27" spans="1:6" x14ac:dyDescent="0.2">
      <c r="A27" s="1501"/>
      <c r="B27" s="1502"/>
      <c r="C27" s="1502"/>
      <c r="D27" s="1502"/>
      <c r="E27" s="1502"/>
      <c r="F27" s="1502"/>
    </row>
    <row r="28" spans="1:6" ht="13.5" thickBot="1" x14ac:dyDescent="0.25">
      <c r="A28" s="1497"/>
      <c r="B28" s="1498"/>
      <c r="C28" s="1498"/>
      <c r="D28" s="1498"/>
      <c r="E28" s="1498"/>
      <c r="F28" s="1498"/>
    </row>
    <row r="29" spans="1:6" ht="13.5" thickBot="1" x14ac:dyDescent="0.25">
      <c r="A29" s="1506" t="s">
        <v>616</v>
      </c>
      <c r="B29" s="1507"/>
      <c r="C29" s="1507">
        <f>SUM(C13:C27)</f>
        <v>0</v>
      </c>
      <c r="D29" s="1507">
        <f t="shared" ref="D29:F29" si="0">SUM(D13:D27)</f>
        <v>0</v>
      </c>
      <c r="E29" s="1507">
        <f t="shared" si="0"/>
        <v>0</v>
      </c>
      <c r="F29" s="1507">
        <f t="shared" si="0"/>
        <v>0</v>
      </c>
    </row>
    <row r="30" spans="1:6" x14ac:dyDescent="0.2">
      <c r="A30" s="1497"/>
      <c r="B30" s="1511"/>
      <c r="C30" s="1511"/>
      <c r="D30" s="1511"/>
      <c r="E30" s="1511"/>
      <c r="F30" s="1522"/>
    </row>
    <row r="31" spans="1:6" ht="13.5" thickBot="1" x14ac:dyDescent="0.25">
      <c r="A31" s="1189" t="s">
        <v>1372</v>
      </c>
      <c r="B31" s="1494"/>
      <c r="C31" s="1494"/>
      <c r="D31" s="1494"/>
      <c r="E31" s="1494"/>
      <c r="F31" s="1495"/>
    </row>
    <row r="32" spans="1:6" ht="12.75" customHeight="1" x14ac:dyDescent="0.2">
      <c r="A32" s="4097" t="s">
        <v>1159</v>
      </c>
      <c r="B32" s="4088" t="s">
        <v>1160</v>
      </c>
      <c r="C32" s="4088" t="s">
        <v>1495</v>
      </c>
      <c r="D32" s="4088" t="s">
        <v>1456</v>
      </c>
      <c r="E32" s="4088" t="s">
        <v>1475</v>
      </c>
      <c r="F32" s="4088" t="s">
        <v>1458</v>
      </c>
    </row>
    <row r="33" spans="1:6" x14ac:dyDescent="0.2">
      <c r="A33" s="4098"/>
      <c r="B33" s="4089"/>
      <c r="C33" s="4089"/>
      <c r="D33" s="4089"/>
      <c r="E33" s="4089"/>
      <c r="F33" s="4089"/>
    </row>
    <row r="34" spans="1:6" ht="13.5" thickBot="1" x14ac:dyDescent="0.25">
      <c r="A34" s="4099"/>
      <c r="B34" s="4090"/>
      <c r="C34" s="4090"/>
      <c r="D34" s="4090"/>
      <c r="E34" s="4090"/>
      <c r="F34" s="4090"/>
    </row>
    <row r="35" spans="1:6" x14ac:dyDescent="0.2">
      <c r="A35" s="1497"/>
      <c r="B35" s="1498"/>
      <c r="C35" s="2614"/>
      <c r="D35" s="2614"/>
      <c r="E35" s="2614"/>
      <c r="F35" s="2614"/>
    </row>
    <row r="36" spans="1:6" x14ac:dyDescent="0.2">
      <c r="A36" s="1501"/>
      <c r="B36" s="1502"/>
      <c r="C36" s="1502"/>
      <c r="D36" s="1502"/>
      <c r="E36" s="1502"/>
      <c r="F36" s="1502"/>
    </row>
    <row r="37" spans="1:6" x14ac:dyDescent="0.2">
      <c r="A37" s="1501"/>
      <c r="B37" s="1502"/>
      <c r="C37" s="1502"/>
      <c r="D37" s="1502"/>
      <c r="E37" s="1502"/>
      <c r="F37" s="1502"/>
    </row>
    <row r="38" spans="1:6" x14ac:dyDescent="0.2">
      <c r="A38" s="1501"/>
      <c r="B38" s="1502"/>
      <c r="C38" s="1502"/>
      <c r="D38" s="1502"/>
      <c r="E38" s="1502"/>
      <c r="F38" s="1502"/>
    </row>
    <row r="39" spans="1:6" x14ac:dyDescent="0.2">
      <c r="A39" s="1501"/>
      <c r="B39" s="1502"/>
      <c r="C39" s="1502"/>
      <c r="D39" s="1502"/>
      <c r="E39" s="1502"/>
      <c r="F39" s="1502"/>
    </row>
    <row r="40" spans="1:6" x14ac:dyDescent="0.2">
      <c r="A40" s="1501"/>
      <c r="B40" s="1502"/>
      <c r="C40" s="1502"/>
      <c r="D40" s="1502"/>
      <c r="E40" s="1502"/>
      <c r="F40" s="1502"/>
    </row>
    <row r="41" spans="1:6" x14ac:dyDescent="0.2">
      <c r="A41" s="1501"/>
      <c r="B41" s="1502"/>
      <c r="C41" s="1502"/>
      <c r="D41" s="1502"/>
      <c r="E41" s="1502"/>
      <c r="F41" s="1502"/>
    </row>
    <row r="42" spans="1:6" x14ac:dyDescent="0.2">
      <c r="A42" s="1501"/>
      <c r="B42" s="1502"/>
      <c r="C42" s="1502"/>
      <c r="D42" s="1502"/>
      <c r="E42" s="1502"/>
      <c r="F42" s="1502"/>
    </row>
    <row r="43" spans="1:6" x14ac:dyDescent="0.2">
      <c r="A43" s="1501"/>
      <c r="B43" s="1502"/>
      <c r="C43" s="1502"/>
      <c r="D43" s="1502"/>
      <c r="E43" s="1502"/>
      <c r="F43" s="1502"/>
    </row>
    <row r="44" spans="1:6" x14ac:dyDescent="0.2">
      <c r="A44" s="1501"/>
      <c r="B44" s="1502"/>
      <c r="C44" s="1502"/>
      <c r="D44" s="1502"/>
      <c r="E44" s="1502"/>
      <c r="F44" s="1502"/>
    </row>
    <row r="45" spans="1:6" x14ac:dyDescent="0.2">
      <c r="A45" s="1501"/>
      <c r="B45" s="1502"/>
      <c r="C45" s="1502"/>
      <c r="D45" s="1502"/>
      <c r="E45" s="1502"/>
      <c r="F45" s="1502"/>
    </row>
    <row r="46" spans="1:6" x14ac:dyDescent="0.2">
      <c r="A46" s="1501"/>
      <c r="B46" s="1502"/>
      <c r="C46" s="1502"/>
      <c r="D46" s="1502"/>
      <c r="E46" s="1502"/>
      <c r="F46" s="1502"/>
    </row>
    <row r="47" spans="1:6" x14ac:dyDescent="0.2">
      <c r="A47" s="1501"/>
      <c r="B47" s="1502"/>
      <c r="C47" s="1502"/>
      <c r="D47" s="1502"/>
      <c r="E47" s="1502"/>
      <c r="F47" s="1502"/>
    </row>
    <row r="48" spans="1:6" x14ac:dyDescent="0.2">
      <c r="A48" s="1501"/>
      <c r="B48" s="1502"/>
      <c r="C48" s="1502"/>
      <c r="D48" s="1502"/>
      <c r="E48" s="1502"/>
      <c r="F48" s="1502"/>
    </row>
    <row r="49" spans="1:6" x14ac:dyDescent="0.2">
      <c r="A49" s="1501"/>
      <c r="B49" s="1502"/>
      <c r="C49" s="1502"/>
      <c r="D49" s="1502"/>
      <c r="E49" s="1502"/>
      <c r="F49" s="1502"/>
    </row>
    <row r="50" spans="1:6" x14ac:dyDescent="0.2">
      <c r="A50" s="1501"/>
      <c r="B50" s="1502"/>
      <c r="C50" s="1502"/>
      <c r="D50" s="1502"/>
      <c r="E50" s="1502"/>
      <c r="F50" s="1502"/>
    </row>
    <row r="51" spans="1:6" ht="13.5" thickBot="1" x14ac:dyDescent="0.25">
      <c r="A51" s="1497"/>
      <c r="B51" s="1498"/>
      <c r="C51" s="1498"/>
      <c r="D51" s="1498"/>
      <c r="E51" s="1498"/>
      <c r="F51" s="1498"/>
    </row>
    <row r="52" spans="1:6" ht="13.5" thickBot="1" x14ac:dyDescent="0.25">
      <c r="A52" s="1506" t="s">
        <v>616</v>
      </c>
      <c r="B52" s="1507"/>
      <c r="C52" s="1507">
        <f>SUM(C36:C50)</f>
        <v>0</v>
      </c>
      <c r="D52" s="1507">
        <f t="shared" ref="D52:E52" si="1">SUM(D36:D50)</f>
        <v>0</v>
      </c>
      <c r="E52" s="1507">
        <f t="shared" si="1"/>
        <v>0</v>
      </c>
      <c r="F52" s="1507">
        <f>SUM(F36:F50)</f>
        <v>0</v>
      </c>
    </row>
    <row r="53" spans="1:6" ht="13.5" thickBot="1" x14ac:dyDescent="0.25">
      <c r="A53" s="1497"/>
      <c r="B53" s="1511"/>
      <c r="C53" s="1511"/>
      <c r="D53" s="1511"/>
      <c r="E53" s="1511"/>
      <c r="F53" s="1522"/>
    </row>
    <row r="54" spans="1:6" ht="13.5" thickBot="1" x14ac:dyDescent="0.25">
      <c r="A54" s="1506" t="s">
        <v>1250</v>
      </c>
      <c r="B54" s="1507"/>
      <c r="C54" s="1508">
        <f t="shared" ref="C54:F54" si="2">+C29-C52</f>
        <v>0</v>
      </c>
      <c r="D54" s="1508">
        <f t="shared" si="2"/>
        <v>0</v>
      </c>
      <c r="E54" s="1508">
        <f t="shared" si="2"/>
        <v>0</v>
      </c>
      <c r="F54" s="1507">
        <f t="shared" si="2"/>
        <v>0</v>
      </c>
    </row>
    <row r="55" spans="1:6" x14ac:dyDescent="0.2">
      <c r="A55" s="1754"/>
      <c r="B55" s="1760"/>
      <c r="C55" s="1760"/>
      <c r="D55" s="1760"/>
      <c r="E55" s="1760"/>
      <c r="F55" s="2178"/>
    </row>
    <row r="56" spans="1:6" x14ac:dyDescent="0.2">
      <c r="A56" s="1497"/>
      <c r="B56" s="1511"/>
      <c r="C56" s="1511"/>
      <c r="D56" s="1511"/>
      <c r="E56" s="1511"/>
      <c r="F56" s="1522"/>
    </row>
    <row r="57" spans="1:6" x14ac:dyDescent="0.2">
      <c r="A57" s="4108" t="s">
        <v>1403</v>
      </c>
      <c r="B57" s="4109"/>
      <c r="C57" s="4109"/>
      <c r="D57" s="4109"/>
      <c r="E57" s="4109"/>
      <c r="F57" s="4110"/>
    </row>
    <row r="58" spans="1:6" x14ac:dyDescent="0.2">
      <c r="A58" s="4111" t="s">
        <v>1520</v>
      </c>
      <c r="B58" s="4112"/>
      <c r="C58" s="4112"/>
      <c r="D58" s="4112"/>
      <c r="E58" s="4112"/>
      <c r="F58" s="4113"/>
    </row>
    <row r="59" spans="1:6" ht="13.5" thickBot="1" x14ac:dyDescent="0.25">
      <c r="A59" s="1761"/>
      <c r="B59" s="1700"/>
      <c r="C59" s="1700"/>
      <c r="D59" s="1700"/>
      <c r="E59" s="1700"/>
      <c r="F59" s="2054"/>
    </row>
    <row r="60" spans="1:6" ht="14.25" x14ac:dyDescent="0.2">
      <c r="A60" s="1916" t="s">
        <v>1309</v>
      </c>
      <c r="B60" s="1917"/>
      <c r="C60" s="1918"/>
      <c r="D60" s="1918"/>
      <c r="E60" s="1918"/>
      <c r="F60" s="1919"/>
    </row>
    <row r="61" spans="1:6" ht="12.75" customHeight="1" x14ac:dyDescent="0.2">
      <c r="A61" s="1699"/>
      <c r="B61" s="1195"/>
      <c r="C61" s="1195"/>
      <c r="D61" s="1195"/>
      <c r="E61" s="1195"/>
      <c r="F61" s="1920"/>
    </row>
    <row r="62" spans="1:6" ht="12.75" customHeight="1" x14ac:dyDescent="0.2">
      <c r="A62" s="4094" t="s">
        <v>1944</v>
      </c>
      <c r="B62" s="4095"/>
      <c r="C62" s="4095"/>
      <c r="D62" s="4095"/>
      <c r="E62" s="4095"/>
      <c r="F62" s="4096"/>
    </row>
    <row r="63" spans="1:6" ht="12.75" customHeight="1" x14ac:dyDescent="0.2">
      <c r="A63" s="4094" t="s">
        <v>397</v>
      </c>
      <c r="B63" s="4095"/>
      <c r="C63" s="4095"/>
      <c r="D63" s="4095"/>
      <c r="E63" s="4095"/>
      <c r="F63" s="4096"/>
    </row>
    <row r="64" spans="1:6" x14ac:dyDescent="0.2">
      <c r="A64" s="2225"/>
      <c r="B64" s="2226"/>
      <c r="C64" s="2226"/>
      <c r="D64" s="2226"/>
      <c r="E64" s="2226"/>
      <c r="F64" s="2227"/>
    </row>
    <row r="65" spans="1:6" x14ac:dyDescent="0.2">
      <c r="A65" s="2225"/>
      <c r="B65" s="2226"/>
      <c r="C65" s="2226"/>
      <c r="D65" s="2226"/>
      <c r="E65" s="2226"/>
      <c r="F65" s="2227"/>
    </row>
    <row r="66" spans="1:6" x14ac:dyDescent="0.2">
      <c r="A66" s="2225"/>
      <c r="B66" s="2226"/>
      <c r="C66" s="2226"/>
      <c r="D66" s="2226"/>
      <c r="E66" s="2226"/>
      <c r="F66" s="2227"/>
    </row>
    <row r="67" spans="1:6" x14ac:dyDescent="0.2">
      <c r="A67" s="2225"/>
      <c r="B67" s="2226"/>
      <c r="C67" s="2226"/>
      <c r="D67" s="2226"/>
      <c r="E67" s="2226"/>
      <c r="F67" s="2227"/>
    </row>
    <row r="68" spans="1:6" x14ac:dyDescent="0.2">
      <c r="A68" s="2225"/>
      <c r="B68" s="2226"/>
      <c r="C68" s="2226"/>
      <c r="D68" s="2226"/>
      <c r="E68" s="2226"/>
      <c r="F68" s="2227"/>
    </row>
    <row r="69" spans="1:6" x14ac:dyDescent="0.2">
      <c r="A69" s="2225"/>
      <c r="B69" s="2226"/>
      <c r="C69" s="2226"/>
      <c r="D69" s="2226"/>
      <c r="E69" s="2226"/>
      <c r="F69" s="2227"/>
    </row>
    <row r="70" spans="1:6" ht="13.5" thickBot="1" x14ac:dyDescent="0.25">
      <c r="A70" s="2203"/>
      <c r="B70" s="2204"/>
      <c r="C70" s="2204"/>
      <c r="D70" s="2204"/>
      <c r="E70" s="2204"/>
      <c r="F70" s="2205"/>
    </row>
    <row r="71" spans="1:6" x14ac:dyDescent="0.2">
      <c r="A71" s="2126"/>
      <c r="B71" s="2126"/>
      <c r="C71" s="2126"/>
      <c r="D71" s="2126"/>
      <c r="E71" s="2126"/>
      <c r="F71" s="2126"/>
    </row>
    <row r="72" spans="1:6" x14ac:dyDescent="0.2">
      <c r="A72" s="2126"/>
      <c r="B72" s="2126"/>
      <c r="C72" s="2126"/>
      <c r="D72" s="2126"/>
      <c r="E72" s="2126"/>
      <c r="F72" s="2126"/>
    </row>
    <row r="73" spans="1:6" x14ac:dyDescent="0.2">
      <c r="A73" s="2126"/>
      <c r="B73" s="2126"/>
      <c r="C73" s="2126"/>
      <c r="D73" s="2126"/>
      <c r="E73" s="2126"/>
      <c r="F73" s="2126"/>
    </row>
    <row r="74" spans="1:6" x14ac:dyDescent="0.2">
      <c r="A74" s="2126"/>
      <c r="B74" s="2126"/>
      <c r="C74" s="2126"/>
      <c r="D74" s="2126"/>
      <c r="E74" s="2126"/>
      <c r="F74" s="2126"/>
    </row>
    <row r="75" spans="1:6" x14ac:dyDescent="0.2">
      <c r="A75" s="2126"/>
      <c r="B75" s="2126"/>
      <c r="C75" s="2126"/>
      <c r="D75" s="2126"/>
      <c r="E75" s="2126"/>
      <c r="F75" s="2126"/>
    </row>
    <row r="76" spans="1:6" x14ac:dyDescent="0.2">
      <c r="A76" s="2126"/>
      <c r="B76" s="2126"/>
      <c r="C76" s="2126"/>
      <c r="D76" s="2126"/>
      <c r="E76" s="2126"/>
      <c r="F76" s="2126"/>
    </row>
    <row r="77" spans="1:6" x14ac:dyDescent="0.2">
      <c r="A77" s="2126"/>
      <c r="B77" s="2126"/>
      <c r="C77" s="2126"/>
      <c r="D77" s="2126"/>
      <c r="E77" s="2126"/>
      <c r="F77" s="2126"/>
    </row>
    <row r="78" spans="1:6" x14ac:dyDescent="0.2">
      <c r="A78" s="2126"/>
      <c r="B78" s="2126"/>
      <c r="C78" s="2126"/>
      <c r="D78" s="2126"/>
      <c r="E78" s="2126"/>
      <c r="F78" s="2126"/>
    </row>
    <row r="79" spans="1:6" x14ac:dyDescent="0.2">
      <c r="A79" s="1516"/>
      <c r="B79" s="1516"/>
      <c r="C79" s="1516"/>
      <c r="D79" s="1516"/>
      <c r="E79" s="1516"/>
      <c r="F79" s="1516"/>
    </row>
  </sheetData>
  <mergeCells count="16">
    <mergeCell ref="B9:B11"/>
    <mergeCell ref="C9:C11"/>
    <mergeCell ref="D9:D11"/>
    <mergeCell ref="A62:F62"/>
    <mergeCell ref="A63:F63"/>
    <mergeCell ref="E9:E11"/>
    <mergeCell ref="F9:F11"/>
    <mergeCell ref="A57:F57"/>
    <mergeCell ref="A58:F58"/>
    <mergeCell ref="A32:A34"/>
    <mergeCell ref="B32:B34"/>
    <mergeCell ref="C32:C34"/>
    <mergeCell ref="D32:D34"/>
    <mergeCell ref="E32:E34"/>
    <mergeCell ref="F32:F34"/>
    <mergeCell ref="A9:A11"/>
  </mergeCells>
  <pageMargins left="0.70866141732283472" right="0.70866141732283472" top="0.74803149606299213" bottom="0.74803149606299213" header="0.31496062992125984" footer="0.31496062992125984"/>
  <pageSetup paperSize="9" scale="54"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R97"/>
  <sheetViews>
    <sheetView showGridLines="0" workbookViewId="0">
      <selection activeCell="G11" sqref="G11"/>
    </sheetView>
  </sheetViews>
  <sheetFormatPr baseColWidth="10" defaultColWidth="8.85546875" defaultRowHeight="12.75" x14ac:dyDescent="0.2"/>
  <cols>
    <col min="1" max="1" width="28.85546875" style="1080" bestFit="1" customWidth="1"/>
    <col min="2" max="2" width="25" style="1080" bestFit="1" customWidth="1"/>
    <col min="3" max="6" width="20.140625" style="1080" customWidth="1"/>
    <col min="7" max="7" width="20.140625" style="1077" customWidth="1"/>
    <col min="8" max="12" width="20.140625" style="1080" customWidth="1"/>
    <col min="13" max="13" width="27.140625" style="1080" customWidth="1"/>
    <col min="14" max="17" width="20.140625" style="1080" customWidth="1"/>
    <col min="18" max="18" width="18.42578125" style="1080" customWidth="1"/>
    <col min="19" max="16384" width="8.85546875" style="1080"/>
  </cols>
  <sheetData>
    <row r="1" spans="1:17" s="1128" customFormat="1" ht="18" x14ac:dyDescent="0.25">
      <c r="A1" s="290" t="s">
        <v>1369</v>
      </c>
      <c r="B1" s="290"/>
      <c r="C1" s="290"/>
      <c r="D1" s="1127"/>
      <c r="E1" s="1127"/>
      <c r="F1" s="1127"/>
      <c r="G1" s="1489"/>
      <c r="H1" s="1127"/>
      <c r="I1" s="1127"/>
      <c r="J1" s="1127"/>
      <c r="K1" s="1127"/>
      <c r="L1" s="1127"/>
      <c r="M1" s="1127"/>
      <c r="N1" s="1127"/>
      <c r="O1" s="1127"/>
      <c r="P1" s="1127"/>
      <c r="Q1" s="1127"/>
    </row>
    <row r="2" spans="1:17" s="1130" customFormat="1" ht="11.25" x14ac:dyDescent="0.2">
      <c r="A2" s="273" t="str">
        <f>'PAGE DE GARDE'!C8</f>
        <v>ELECTRICITE</v>
      </c>
      <c r="B2" s="285" t="str">
        <f>'PAGE DE GARDE'!C10</f>
        <v>PT 2017 V0</v>
      </c>
      <c r="C2" s="273"/>
      <c r="D2" s="1129"/>
      <c r="E2" s="1129"/>
      <c r="F2" s="1129"/>
      <c r="G2" s="1762"/>
      <c r="H2" s="1129"/>
      <c r="I2" s="1129"/>
      <c r="J2" s="1129"/>
      <c r="K2" s="1129"/>
      <c r="L2" s="1129"/>
      <c r="M2" s="1129"/>
      <c r="N2" s="1129"/>
      <c r="O2" s="1129"/>
      <c r="P2" s="1129"/>
      <c r="Q2" s="1129"/>
    </row>
    <row r="3" spans="1:17" s="1130" customFormat="1" ht="11.25" x14ac:dyDescent="0.2">
      <c r="A3" s="825" t="str">
        <f>'PAGE DE GARDE'!C7</f>
        <v>GRD</v>
      </c>
      <c r="B3" s="285"/>
      <c r="C3" s="273"/>
      <c r="D3" s="1129"/>
      <c r="E3" s="1129"/>
      <c r="F3" s="1129"/>
      <c r="G3" s="1762"/>
      <c r="H3" s="1129"/>
      <c r="I3" s="1129"/>
      <c r="J3" s="1129"/>
      <c r="K3" s="1129"/>
      <c r="L3" s="1129"/>
      <c r="M3" s="1129"/>
      <c r="N3" s="1129"/>
      <c r="O3" s="1129"/>
      <c r="P3" s="1129"/>
      <c r="Q3" s="1129"/>
    </row>
    <row r="4" spans="1:17" ht="13.5" thickBot="1" x14ac:dyDescent="0.25"/>
    <row r="5" spans="1:17" ht="13.5" thickBot="1" x14ac:dyDescent="0.25">
      <c r="C5" s="4118" t="s">
        <v>760</v>
      </c>
      <c r="D5" s="4118"/>
      <c r="E5" s="4118"/>
      <c r="F5" s="4118"/>
      <c r="G5" s="4119"/>
      <c r="H5" s="4120" t="s">
        <v>1456</v>
      </c>
      <c r="I5" s="4121"/>
      <c r="J5" s="4121"/>
      <c r="K5" s="4121"/>
      <c r="L5" s="4122"/>
      <c r="M5" s="4123"/>
      <c r="N5" s="4124"/>
      <c r="O5" s="4124"/>
      <c r="P5" s="4124"/>
      <c r="Q5" s="4124"/>
    </row>
    <row r="6" spans="1:17" ht="13.5" thickBot="1" x14ac:dyDescent="0.25">
      <c r="C6" s="1763" t="str">
        <f>$A$7</f>
        <v>GRD A (à compléter)</v>
      </c>
      <c r="D6" s="1764" t="str">
        <f>$A$13</f>
        <v>GRD B (à compléter)</v>
      </c>
      <c r="E6" s="1764" t="str">
        <f>$A$19</f>
        <v>GRD C (à compléter)</v>
      </c>
      <c r="F6" s="1764" t="str">
        <f>$A$25</f>
        <v>GRT (à préciser)</v>
      </c>
      <c r="G6" s="1765" t="s">
        <v>75</v>
      </c>
      <c r="H6" s="1766" t="str">
        <f>$A$7</f>
        <v>GRD A (à compléter)</v>
      </c>
      <c r="I6" s="1767" t="str">
        <f>$A$13</f>
        <v>GRD B (à compléter)</v>
      </c>
      <c r="J6" s="1767" t="str">
        <f>$A$19</f>
        <v>GRD C (à compléter)</v>
      </c>
      <c r="K6" s="1767" t="str">
        <f>$A$25</f>
        <v>GRT (à préciser)</v>
      </c>
      <c r="L6" s="1768" t="s">
        <v>75</v>
      </c>
    </row>
    <row r="7" spans="1:17" x14ac:dyDescent="0.2">
      <c r="A7" s="1769" t="s">
        <v>1251</v>
      </c>
      <c r="B7" s="1770" t="s">
        <v>662</v>
      </c>
      <c r="C7" s="1771"/>
      <c r="D7" s="1772"/>
      <c r="E7" s="1772"/>
      <c r="F7" s="1773"/>
      <c r="G7" s="1774"/>
      <c r="H7" s="1775"/>
      <c r="I7" s="1773"/>
      <c r="J7" s="1773"/>
      <c r="K7" s="1773"/>
      <c r="L7" s="1776"/>
    </row>
    <row r="8" spans="1:17" x14ac:dyDescent="0.2">
      <c r="A8" s="1777"/>
      <c r="B8" s="1778" t="s">
        <v>723</v>
      </c>
      <c r="C8" s="1779"/>
      <c r="D8" s="1780"/>
      <c r="E8" s="1780"/>
      <c r="F8" s="1781"/>
      <c r="G8" s="1782">
        <f>C8+D8+E8+F8</f>
        <v>0</v>
      </c>
      <c r="H8" s="1783"/>
      <c r="I8" s="1781"/>
      <c r="J8" s="1781"/>
      <c r="K8" s="1781"/>
      <c r="L8" s="1784">
        <f>H8+I8+J8+K8</f>
        <v>0</v>
      </c>
    </row>
    <row r="9" spans="1:17" x14ac:dyDescent="0.2">
      <c r="A9" s="1777"/>
      <c r="B9" s="1778" t="s">
        <v>76</v>
      </c>
      <c r="C9" s="1779"/>
      <c r="D9" s="1780"/>
      <c r="E9" s="1780"/>
      <c r="F9" s="1781"/>
      <c r="G9" s="1782">
        <f>C9+D9+E9+F9</f>
        <v>0</v>
      </c>
      <c r="H9" s="1783"/>
      <c r="I9" s="1781"/>
      <c r="J9" s="1781"/>
      <c r="K9" s="1781"/>
      <c r="L9" s="1784">
        <f>H9+I9+J9+K9</f>
        <v>0</v>
      </c>
    </row>
    <row r="10" spans="1:17" x14ac:dyDescent="0.2">
      <c r="A10" s="1777"/>
      <c r="B10" s="1785" t="s">
        <v>653</v>
      </c>
      <c r="C10" s="1779"/>
      <c r="D10" s="1786"/>
      <c r="E10" s="1786"/>
      <c r="F10" s="1787"/>
      <c r="G10" s="1788"/>
      <c r="H10" s="1783"/>
      <c r="I10" s="1787"/>
      <c r="J10" s="1787"/>
      <c r="K10" s="1787"/>
      <c r="L10" s="1789"/>
    </row>
    <row r="11" spans="1:17" x14ac:dyDescent="0.2">
      <c r="A11" s="1777"/>
      <c r="B11" s="1778" t="s">
        <v>723</v>
      </c>
      <c r="C11" s="1779"/>
      <c r="D11" s="1780"/>
      <c r="E11" s="1780"/>
      <c r="F11" s="1781"/>
      <c r="G11" s="1790">
        <f>C11+D11+E11+F11</f>
        <v>0</v>
      </c>
      <c r="H11" s="1783"/>
      <c r="I11" s="1781"/>
      <c r="J11" s="1781"/>
      <c r="K11" s="1781"/>
      <c r="L11" s="1791">
        <f>H11+I11+J11+K11</f>
        <v>0</v>
      </c>
    </row>
    <row r="12" spans="1:17" x14ac:dyDescent="0.2">
      <c r="A12" s="1792"/>
      <c r="B12" s="1793" t="s">
        <v>76</v>
      </c>
      <c r="C12" s="1794"/>
      <c r="D12" s="1795"/>
      <c r="E12" s="1795"/>
      <c r="F12" s="1796"/>
      <c r="G12" s="1790">
        <f>C12+D12+E12+F12</f>
        <v>0</v>
      </c>
      <c r="H12" s="1797"/>
      <c r="I12" s="1796"/>
      <c r="J12" s="1796"/>
      <c r="K12" s="1796"/>
      <c r="L12" s="1791">
        <f>H12+I12+J12+K12</f>
        <v>0</v>
      </c>
    </row>
    <row r="13" spans="1:17" x14ac:dyDescent="0.2">
      <c r="A13" s="1798" t="s">
        <v>1252</v>
      </c>
      <c r="B13" s="1799" t="s">
        <v>662</v>
      </c>
      <c r="C13" s="1800"/>
      <c r="D13" s="1801"/>
      <c r="E13" s="1772"/>
      <c r="F13" s="1773"/>
      <c r="G13" s="1774"/>
      <c r="H13" s="1802"/>
      <c r="I13" s="1803"/>
      <c r="J13" s="1773"/>
      <c r="K13" s="1773"/>
      <c r="L13" s="1776"/>
    </row>
    <row r="14" spans="1:17" x14ac:dyDescent="0.2">
      <c r="A14" s="1777"/>
      <c r="B14" s="1778" t="s">
        <v>723</v>
      </c>
      <c r="C14" s="1804"/>
      <c r="D14" s="1805"/>
      <c r="E14" s="1780"/>
      <c r="F14" s="1781"/>
      <c r="G14" s="1782">
        <f>C14+D14+E14+F14</f>
        <v>0</v>
      </c>
      <c r="H14" s="1806"/>
      <c r="I14" s="1805"/>
      <c r="J14" s="1781"/>
      <c r="K14" s="1781"/>
      <c r="L14" s="1784">
        <f>H14+I14+J14+K14</f>
        <v>0</v>
      </c>
    </row>
    <row r="15" spans="1:17" x14ac:dyDescent="0.2">
      <c r="A15" s="1777"/>
      <c r="B15" s="1778" t="s">
        <v>76</v>
      </c>
      <c r="C15" s="1804"/>
      <c r="D15" s="1805"/>
      <c r="E15" s="1780"/>
      <c r="F15" s="1781"/>
      <c r="G15" s="1782">
        <f>C15+D15+E15+F15</f>
        <v>0</v>
      </c>
      <c r="H15" s="1806"/>
      <c r="I15" s="1805"/>
      <c r="J15" s="1781"/>
      <c r="K15" s="1781"/>
      <c r="L15" s="1784">
        <f>H15+I15+J15+K15</f>
        <v>0</v>
      </c>
    </row>
    <row r="16" spans="1:17" x14ac:dyDescent="0.2">
      <c r="A16" s="1777"/>
      <c r="B16" s="1785" t="s">
        <v>653</v>
      </c>
      <c r="C16" s="1807"/>
      <c r="D16" s="1805"/>
      <c r="E16" s="1786"/>
      <c r="F16" s="1787"/>
      <c r="G16" s="1788"/>
      <c r="H16" s="1808"/>
      <c r="I16" s="1805"/>
      <c r="J16" s="1787"/>
      <c r="K16" s="1787"/>
      <c r="L16" s="1789"/>
    </row>
    <row r="17" spans="1:17" x14ac:dyDescent="0.2">
      <c r="A17" s="1777"/>
      <c r="B17" s="1778" t="s">
        <v>723</v>
      </c>
      <c r="C17" s="1804"/>
      <c r="D17" s="1805"/>
      <c r="E17" s="1780"/>
      <c r="F17" s="1781"/>
      <c r="G17" s="1790">
        <f>C17+D17+E17+F17</f>
        <v>0</v>
      </c>
      <c r="H17" s="1806"/>
      <c r="I17" s="1805"/>
      <c r="J17" s="1781"/>
      <c r="K17" s="1781"/>
      <c r="L17" s="1791">
        <f>H17+I17+J17+K17</f>
        <v>0</v>
      </c>
    </row>
    <row r="18" spans="1:17" x14ac:dyDescent="0.2">
      <c r="A18" s="1792"/>
      <c r="B18" s="1793" t="s">
        <v>76</v>
      </c>
      <c r="C18" s="1809"/>
      <c r="D18" s="1810"/>
      <c r="E18" s="1795"/>
      <c r="F18" s="1796"/>
      <c r="G18" s="1790">
        <f>C18+D18+E18+F18</f>
        <v>0</v>
      </c>
      <c r="H18" s="1811"/>
      <c r="I18" s="1812"/>
      <c r="J18" s="1796"/>
      <c r="K18" s="1796"/>
      <c r="L18" s="1791">
        <f>H18+I18+J18+K18</f>
        <v>0</v>
      </c>
    </row>
    <row r="19" spans="1:17" x14ac:dyDescent="0.2">
      <c r="A19" s="1813" t="s">
        <v>1253</v>
      </c>
      <c r="B19" s="1799" t="s">
        <v>662</v>
      </c>
      <c r="C19" s="1800"/>
      <c r="D19" s="1772"/>
      <c r="E19" s="1801"/>
      <c r="F19" s="1773"/>
      <c r="G19" s="1774"/>
      <c r="H19" s="1802"/>
      <c r="I19" s="1773"/>
      <c r="J19" s="1803"/>
      <c r="K19" s="1773"/>
      <c r="L19" s="1776"/>
    </row>
    <row r="20" spans="1:17" x14ac:dyDescent="0.2">
      <c r="A20" s="1777"/>
      <c r="B20" s="1778" t="s">
        <v>723</v>
      </c>
      <c r="C20" s="1804"/>
      <c r="D20" s="1780"/>
      <c r="E20" s="1805"/>
      <c r="F20" s="1781"/>
      <c r="G20" s="1782">
        <f>C20+D20+E20+F20</f>
        <v>0</v>
      </c>
      <c r="H20" s="1806"/>
      <c r="I20" s="1781"/>
      <c r="J20" s="1805"/>
      <c r="K20" s="1781"/>
      <c r="L20" s="1784">
        <f>H20+I20+J20+K20</f>
        <v>0</v>
      </c>
    </row>
    <row r="21" spans="1:17" x14ac:dyDescent="0.2">
      <c r="A21" s="1777"/>
      <c r="B21" s="1778" t="s">
        <v>76</v>
      </c>
      <c r="C21" s="1804"/>
      <c r="D21" s="1780"/>
      <c r="E21" s="1805"/>
      <c r="F21" s="1781"/>
      <c r="G21" s="1782">
        <f>C21+D21+E21+F21</f>
        <v>0</v>
      </c>
      <c r="H21" s="1806"/>
      <c r="I21" s="1781"/>
      <c r="J21" s="1805"/>
      <c r="K21" s="1781"/>
      <c r="L21" s="1784">
        <f>H21+I21+J21+K21</f>
        <v>0</v>
      </c>
    </row>
    <row r="22" spans="1:17" x14ac:dyDescent="0.2">
      <c r="A22" s="1777"/>
      <c r="B22" s="1785" t="s">
        <v>653</v>
      </c>
      <c r="C22" s="1807"/>
      <c r="D22" s="1786"/>
      <c r="E22" s="1805"/>
      <c r="F22" s="1787"/>
      <c r="G22" s="1788"/>
      <c r="H22" s="1808"/>
      <c r="I22" s="1787"/>
      <c r="J22" s="1805"/>
      <c r="K22" s="1787"/>
      <c r="L22" s="1789"/>
    </row>
    <row r="23" spans="1:17" x14ac:dyDescent="0.2">
      <c r="A23" s="1777"/>
      <c r="B23" s="1778" t="s">
        <v>723</v>
      </c>
      <c r="C23" s="1804"/>
      <c r="D23" s="1780"/>
      <c r="E23" s="1805"/>
      <c r="F23" s="1781"/>
      <c r="G23" s="1790">
        <f>C23+D23+E23+F23</f>
        <v>0</v>
      </c>
      <c r="H23" s="1806"/>
      <c r="I23" s="1781"/>
      <c r="J23" s="1805"/>
      <c r="K23" s="1781"/>
      <c r="L23" s="1791">
        <f>H23+I23+J23+K23</f>
        <v>0</v>
      </c>
    </row>
    <row r="24" spans="1:17" x14ac:dyDescent="0.2">
      <c r="A24" s="1792"/>
      <c r="B24" s="1793" t="s">
        <v>76</v>
      </c>
      <c r="C24" s="1809"/>
      <c r="D24" s="1795"/>
      <c r="E24" s="1810"/>
      <c r="F24" s="1796"/>
      <c r="G24" s="1790">
        <f>C24+D24+E24+F24</f>
        <v>0</v>
      </c>
      <c r="H24" s="1811"/>
      <c r="I24" s="1796"/>
      <c r="J24" s="1812"/>
      <c r="K24" s="1796"/>
      <c r="L24" s="1791">
        <f>H24+I24+J24+K24</f>
        <v>0</v>
      </c>
    </row>
    <row r="25" spans="1:17" x14ac:dyDescent="0.2">
      <c r="A25" s="1798" t="s">
        <v>1254</v>
      </c>
      <c r="B25" s="1799" t="s">
        <v>662</v>
      </c>
      <c r="C25" s="1800"/>
      <c r="D25" s="1772"/>
      <c r="E25" s="1772"/>
      <c r="F25" s="1814"/>
      <c r="G25" s="1774"/>
      <c r="H25" s="1802"/>
      <c r="I25" s="1773"/>
      <c r="J25" s="1773"/>
      <c r="K25" s="1803"/>
      <c r="L25" s="1776"/>
    </row>
    <row r="26" spans="1:17" x14ac:dyDescent="0.2">
      <c r="A26" s="1777"/>
      <c r="B26" s="1778" t="s">
        <v>723</v>
      </c>
      <c r="C26" s="1804"/>
      <c r="D26" s="1780"/>
      <c r="E26" s="1780"/>
      <c r="F26" s="1815"/>
      <c r="G26" s="1782">
        <f>C26+D26+E26+F26</f>
        <v>0</v>
      </c>
      <c r="H26" s="1806"/>
      <c r="I26" s="1781"/>
      <c r="J26" s="1781"/>
      <c r="K26" s="1805"/>
      <c r="L26" s="1784">
        <f>H26+I26+J26+K26</f>
        <v>0</v>
      </c>
    </row>
    <row r="27" spans="1:17" x14ac:dyDescent="0.2">
      <c r="A27" s="1777"/>
      <c r="B27" s="1778" t="s">
        <v>76</v>
      </c>
      <c r="C27" s="1804"/>
      <c r="D27" s="1780"/>
      <c r="E27" s="1780"/>
      <c r="F27" s="1815"/>
      <c r="G27" s="1782">
        <f>C27+D27+E27+F27</f>
        <v>0</v>
      </c>
      <c r="H27" s="1806"/>
      <c r="I27" s="1781"/>
      <c r="J27" s="1781"/>
      <c r="K27" s="1805"/>
      <c r="L27" s="1784">
        <f>H27+I27+J27+K27</f>
        <v>0</v>
      </c>
    </row>
    <row r="28" spans="1:17" x14ac:dyDescent="0.2">
      <c r="A28" s="1777"/>
      <c r="B28" s="1785" t="s">
        <v>653</v>
      </c>
      <c r="C28" s="1807"/>
      <c r="D28" s="1786"/>
      <c r="E28" s="1786"/>
      <c r="F28" s="1815"/>
      <c r="G28" s="1788"/>
      <c r="H28" s="1808"/>
      <c r="I28" s="1787"/>
      <c r="J28" s="1787"/>
      <c r="K28" s="1805"/>
      <c r="L28" s="1789"/>
    </row>
    <row r="29" spans="1:17" x14ac:dyDescent="0.2">
      <c r="A29" s="1777"/>
      <c r="B29" s="1778" t="s">
        <v>723</v>
      </c>
      <c r="C29" s="1804"/>
      <c r="D29" s="1780"/>
      <c r="E29" s="1780"/>
      <c r="F29" s="1815"/>
      <c r="G29" s="1790">
        <f>C29+D29+E29+F29</f>
        <v>0</v>
      </c>
      <c r="H29" s="1806"/>
      <c r="I29" s="1781"/>
      <c r="J29" s="1781"/>
      <c r="K29" s="1805"/>
      <c r="L29" s="1791">
        <f>H29+I29+J29+K29</f>
        <v>0</v>
      </c>
    </row>
    <row r="30" spans="1:17" x14ac:dyDescent="0.2">
      <c r="A30" s="1792"/>
      <c r="B30" s="1793" t="s">
        <v>76</v>
      </c>
      <c r="C30" s="1809"/>
      <c r="D30" s="1795"/>
      <c r="E30" s="1795"/>
      <c r="F30" s="1816"/>
      <c r="G30" s="1790">
        <f>C30+D30+E30+F30</f>
        <v>0</v>
      </c>
      <c r="H30" s="1811"/>
      <c r="I30" s="1796"/>
      <c r="J30" s="1796"/>
      <c r="K30" s="1812"/>
      <c r="L30" s="1791">
        <f>H30+I30+J30+K30</f>
        <v>0</v>
      </c>
    </row>
    <row r="31" spans="1:17" s="1077" customFormat="1" x14ac:dyDescent="0.2">
      <c r="A31" s="1817" t="s">
        <v>77</v>
      </c>
      <c r="B31" s="1818" t="s">
        <v>662</v>
      </c>
      <c r="C31" s="1819"/>
      <c r="D31" s="1820"/>
      <c r="E31" s="1820"/>
      <c r="F31" s="1820"/>
      <c r="G31" s="1821"/>
      <c r="H31" s="1822"/>
      <c r="I31" s="1823"/>
      <c r="J31" s="1823"/>
      <c r="K31" s="1823"/>
      <c r="L31" s="1824"/>
      <c r="M31" s="1080"/>
      <c r="N31" s="1080"/>
      <c r="O31" s="1080"/>
      <c r="P31" s="1080"/>
      <c r="Q31" s="1080"/>
    </row>
    <row r="32" spans="1:17" s="1077" customFormat="1" x14ac:dyDescent="0.2">
      <c r="A32" s="1825"/>
      <c r="B32" s="1826" t="s">
        <v>723</v>
      </c>
      <c r="C32" s="1827">
        <f>C8+C14+C20+C26</f>
        <v>0</v>
      </c>
      <c r="D32" s="1828">
        <f>D8+D14+D20+D26</f>
        <v>0</v>
      </c>
      <c r="E32" s="1828">
        <f>E8+E14+E20+E26</f>
        <v>0</v>
      </c>
      <c r="F32" s="1828">
        <f>F8+F14+F20+F26</f>
        <v>0</v>
      </c>
      <c r="G32" s="1829"/>
      <c r="H32" s="1830">
        <f t="shared" ref="H32:K33" si="0">H8+H14+H20+H26</f>
        <v>0</v>
      </c>
      <c r="I32" s="1828">
        <f t="shared" si="0"/>
        <v>0</v>
      </c>
      <c r="J32" s="1828">
        <f t="shared" si="0"/>
        <v>0</v>
      </c>
      <c r="K32" s="1828">
        <f t="shared" si="0"/>
        <v>0</v>
      </c>
      <c r="L32" s="1831"/>
      <c r="M32" s="1080"/>
      <c r="N32" s="1080"/>
      <c r="O32" s="1080"/>
      <c r="P32" s="1080"/>
      <c r="Q32" s="1080"/>
    </row>
    <row r="33" spans="1:17" s="1077" customFormat="1" x14ac:dyDescent="0.2">
      <c r="A33" s="1825"/>
      <c r="B33" s="1826" t="s">
        <v>76</v>
      </c>
      <c r="C33" s="1827">
        <f t="shared" ref="C33:D36" si="1">C9+C15+C21+C27</f>
        <v>0</v>
      </c>
      <c r="D33" s="1828">
        <f t="shared" si="1"/>
        <v>0</v>
      </c>
      <c r="E33" s="1828">
        <f>E9+E15+E21+E27</f>
        <v>0</v>
      </c>
      <c r="F33" s="1828">
        <f>F9+F15+F21+F27</f>
        <v>0</v>
      </c>
      <c r="G33" s="1829"/>
      <c r="H33" s="1830">
        <f t="shared" si="0"/>
        <v>0</v>
      </c>
      <c r="I33" s="1828">
        <f t="shared" si="0"/>
        <v>0</v>
      </c>
      <c r="J33" s="1828">
        <f t="shared" si="0"/>
        <v>0</v>
      </c>
      <c r="K33" s="1828">
        <f t="shared" si="0"/>
        <v>0</v>
      </c>
      <c r="L33" s="1831"/>
      <c r="M33" s="1080"/>
      <c r="N33" s="1080"/>
      <c r="O33" s="1080"/>
      <c r="P33" s="1080"/>
      <c r="Q33" s="1080"/>
    </row>
    <row r="34" spans="1:17" s="1077" customFormat="1" x14ac:dyDescent="0.2">
      <c r="A34" s="1825"/>
      <c r="B34" s="1832" t="s">
        <v>653</v>
      </c>
      <c r="C34" s="1827"/>
      <c r="D34" s="1828"/>
      <c r="E34" s="1828"/>
      <c r="F34" s="1828"/>
      <c r="G34" s="1829"/>
      <c r="H34" s="1830"/>
      <c r="I34" s="1828"/>
      <c r="J34" s="1828"/>
      <c r="K34" s="1828"/>
      <c r="L34" s="1831"/>
      <c r="M34" s="1080"/>
      <c r="N34" s="1080"/>
      <c r="O34" s="1080"/>
      <c r="P34" s="1080"/>
      <c r="Q34" s="1080"/>
    </row>
    <row r="35" spans="1:17" s="1077" customFormat="1" x14ac:dyDescent="0.2">
      <c r="A35" s="1825"/>
      <c r="B35" s="1826" t="s">
        <v>723</v>
      </c>
      <c r="C35" s="1833">
        <f t="shared" si="1"/>
        <v>0</v>
      </c>
      <c r="D35" s="1834">
        <f t="shared" si="1"/>
        <v>0</v>
      </c>
      <c r="E35" s="1834">
        <f>E11+E17+E23+E29</f>
        <v>0</v>
      </c>
      <c r="F35" s="1834">
        <f>F11+F17+F23+F29</f>
        <v>0</v>
      </c>
      <c r="G35" s="1829"/>
      <c r="H35" s="1835">
        <f t="shared" ref="H35:K36" si="2">H11+H17+H23+H29</f>
        <v>0</v>
      </c>
      <c r="I35" s="1834">
        <f t="shared" si="2"/>
        <v>0</v>
      </c>
      <c r="J35" s="1834">
        <f t="shared" si="2"/>
        <v>0</v>
      </c>
      <c r="K35" s="1834">
        <f t="shared" si="2"/>
        <v>0</v>
      </c>
      <c r="L35" s="1831"/>
      <c r="M35" s="1080"/>
      <c r="N35" s="1080"/>
      <c r="O35" s="1080"/>
      <c r="P35" s="1080"/>
      <c r="Q35" s="1080"/>
    </row>
    <row r="36" spans="1:17" s="1077" customFormat="1" ht="13.5" thickBot="1" x14ac:dyDescent="0.25">
      <c r="A36" s="1836"/>
      <c r="B36" s="1837" t="s">
        <v>76</v>
      </c>
      <c r="C36" s="1838">
        <f t="shared" si="1"/>
        <v>0</v>
      </c>
      <c r="D36" s="1839">
        <f t="shared" si="1"/>
        <v>0</v>
      </c>
      <c r="E36" s="1839">
        <f>E12+E18+E24+E30</f>
        <v>0</v>
      </c>
      <c r="F36" s="1839">
        <f>F12+F18+F24+F30</f>
        <v>0</v>
      </c>
      <c r="G36" s="1840"/>
      <c r="H36" s="1841">
        <f t="shared" si="2"/>
        <v>0</v>
      </c>
      <c r="I36" s="1842">
        <f t="shared" si="2"/>
        <v>0</v>
      </c>
      <c r="J36" s="1842">
        <f t="shared" si="2"/>
        <v>0</v>
      </c>
      <c r="K36" s="1842">
        <f t="shared" si="2"/>
        <v>0</v>
      </c>
      <c r="L36" s="1843"/>
      <c r="M36" s="1080"/>
      <c r="N36" s="1080"/>
      <c r="O36" s="1080"/>
      <c r="P36" s="1080"/>
      <c r="Q36" s="1080"/>
    </row>
    <row r="38" spans="1:17" ht="13.5" thickBot="1" x14ac:dyDescent="0.25"/>
    <row r="39" spans="1:17" ht="13.5" customHeight="1" thickBot="1" x14ac:dyDescent="0.25">
      <c r="C39" s="4125" t="s">
        <v>1475</v>
      </c>
      <c r="D39" s="4125"/>
      <c r="E39" s="4125"/>
      <c r="F39" s="4125"/>
      <c r="G39" s="4125"/>
      <c r="H39" s="4118" t="s">
        <v>1458</v>
      </c>
      <c r="I39" s="4118"/>
      <c r="J39" s="4118"/>
      <c r="K39" s="4118"/>
      <c r="L39" s="4119"/>
      <c r="M39" s="2283" t="s">
        <v>1255</v>
      </c>
      <c r="N39" s="2240"/>
      <c r="O39" s="2240"/>
      <c r="P39" s="2240"/>
      <c r="Q39" s="2240"/>
    </row>
    <row r="40" spans="1:17" ht="26.25" thickBot="1" x14ac:dyDescent="0.25">
      <c r="C40" s="1844" t="str">
        <f>$A$7</f>
        <v>GRD A (à compléter)</v>
      </c>
      <c r="D40" s="1845" t="str">
        <f>$A$13</f>
        <v>GRD B (à compléter)</v>
      </c>
      <c r="E40" s="1845" t="str">
        <f>$A$19</f>
        <v>GRD C (à compléter)</v>
      </c>
      <c r="F40" s="1845" t="str">
        <f>$A$25</f>
        <v>GRT (à préciser)</v>
      </c>
      <c r="G40" s="1846" t="s">
        <v>75</v>
      </c>
      <c r="H40" s="1847" t="str">
        <f>$A$7</f>
        <v>GRD A (à compléter)</v>
      </c>
      <c r="I40" s="1767" t="str">
        <f>$A$13</f>
        <v>GRD B (à compléter)</v>
      </c>
      <c r="J40" s="1767" t="str">
        <f>$A$19</f>
        <v>GRD C (à compléter)</v>
      </c>
      <c r="K40" s="1767" t="str">
        <f>$A$25</f>
        <v>GRT (à préciser)</v>
      </c>
      <c r="L40" s="1765" t="s">
        <v>75</v>
      </c>
      <c r="M40" s="2279" t="s">
        <v>1477</v>
      </c>
      <c r="N40" s="2238"/>
      <c r="O40" s="2238"/>
      <c r="P40" s="2238"/>
      <c r="Q40" s="2287"/>
    </row>
    <row r="41" spans="1:17" x14ac:dyDescent="0.2">
      <c r="A41" s="1848" t="str">
        <f>A7</f>
        <v>GRD A (à compléter)</v>
      </c>
      <c r="B41" s="1849" t="s">
        <v>662</v>
      </c>
      <c r="C41" s="1775"/>
      <c r="D41" s="1773"/>
      <c r="E41" s="1773"/>
      <c r="F41" s="1773"/>
      <c r="G41" s="1776"/>
      <c r="H41" s="1850"/>
      <c r="I41" s="1773"/>
      <c r="J41" s="1773"/>
      <c r="K41" s="1773"/>
      <c r="L41" s="1851"/>
      <c r="M41" s="2280"/>
      <c r="N41" s="2238"/>
      <c r="O41" s="2238"/>
      <c r="P41" s="2238"/>
      <c r="Q41" s="2287"/>
    </row>
    <row r="42" spans="1:17" x14ac:dyDescent="0.2">
      <c r="A42" s="1852"/>
      <c r="B42" s="1853" t="s">
        <v>723</v>
      </c>
      <c r="C42" s="1783"/>
      <c r="D42" s="1781"/>
      <c r="E42" s="1781"/>
      <c r="F42" s="1781"/>
      <c r="G42" s="1784">
        <f>C42+D42+E42+F42</f>
        <v>0</v>
      </c>
      <c r="H42" s="1779"/>
      <c r="I42" s="1781"/>
      <c r="J42" s="1781"/>
      <c r="K42" s="1781"/>
      <c r="L42" s="2284">
        <f>H42+I42+J42+K42</f>
        <v>0</v>
      </c>
      <c r="M42" s="2281">
        <f>IF(Q8=0,0,L42/Q8)</f>
        <v>0</v>
      </c>
      <c r="N42" s="2238"/>
      <c r="O42" s="2238"/>
      <c r="P42" s="2238"/>
      <c r="Q42" s="2287"/>
    </row>
    <row r="43" spans="1:17" x14ac:dyDescent="0.2">
      <c r="A43" s="1852"/>
      <c r="B43" s="1853" t="s">
        <v>76</v>
      </c>
      <c r="C43" s="1783"/>
      <c r="D43" s="1781"/>
      <c r="E43" s="1781"/>
      <c r="F43" s="1781"/>
      <c r="G43" s="1784">
        <f>C43+D43+E43+F43</f>
        <v>0</v>
      </c>
      <c r="H43" s="1779"/>
      <c r="I43" s="1781"/>
      <c r="J43" s="1781"/>
      <c r="K43" s="1781"/>
      <c r="L43" s="2284">
        <f>H43+I43+J43+K43</f>
        <v>0</v>
      </c>
      <c r="M43" s="2281">
        <f>IF(Q9=0,0,L43/Q9)</f>
        <v>0</v>
      </c>
      <c r="N43" s="2238"/>
      <c r="O43" s="2238"/>
      <c r="P43" s="2238"/>
      <c r="Q43" s="2287"/>
    </row>
    <row r="44" spans="1:17" x14ac:dyDescent="0.2">
      <c r="A44" s="1852"/>
      <c r="B44" s="1854" t="s">
        <v>653</v>
      </c>
      <c r="C44" s="1783"/>
      <c r="D44" s="1787"/>
      <c r="E44" s="1787"/>
      <c r="F44" s="1787"/>
      <c r="G44" s="1789"/>
      <c r="H44" s="1779"/>
      <c r="I44" s="1787"/>
      <c r="J44" s="1787"/>
      <c r="K44" s="1787"/>
      <c r="L44" s="2285"/>
      <c r="M44" s="2256"/>
      <c r="N44" s="2238"/>
      <c r="O44" s="2238"/>
      <c r="P44" s="2238"/>
      <c r="Q44" s="2287"/>
    </row>
    <row r="45" spans="1:17" x14ac:dyDescent="0.2">
      <c r="A45" s="1852"/>
      <c r="B45" s="1853" t="s">
        <v>723</v>
      </c>
      <c r="C45" s="1783"/>
      <c r="D45" s="1781"/>
      <c r="E45" s="1781"/>
      <c r="F45" s="1781"/>
      <c r="G45" s="1791">
        <f>C45+D45+E45+F45</f>
        <v>0</v>
      </c>
      <c r="H45" s="1779"/>
      <c r="I45" s="1781"/>
      <c r="J45" s="1781"/>
      <c r="K45" s="1781"/>
      <c r="L45" s="2286">
        <f>H45+I45+J45+K45</f>
        <v>0</v>
      </c>
      <c r="M45" s="2281">
        <f>IF(Q11=0,0,L45/Q11)</f>
        <v>0</v>
      </c>
      <c r="N45" s="2238"/>
      <c r="O45" s="2238"/>
      <c r="P45" s="2238"/>
      <c r="Q45" s="2289"/>
    </row>
    <row r="46" spans="1:17" x14ac:dyDescent="0.2">
      <c r="A46" s="1852"/>
      <c r="B46" s="1855" t="s">
        <v>76</v>
      </c>
      <c r="C46" s="1797"/>
      <c r="D46" s="1796"/>
      <c r="E46" s="1796"/>
      <c r="F46" s="1796"/>
      <c r="G46" s="1791">
        <f>C46+D46+E46+F46</f>
        <v>0</v>
      </c>
      <c r="H46" s="1856"/>
      <c r="I46" s="1796"/>
      <c r="J46" s="1796"/>
      <c r="K46" s="1796"/>
      <c r="L46" s="2286">
        <f>H46+I46+J46+K46</f>
        <v>0</v>
      </c>
      <c r="M46" s="2281">
        <f>IF(Q12=0,0,L46/Q12)</f>
        <v>0</v>
      </c>
      <c r="N46" s="2238"/>
      <c r="O46" s="2238"/>
      <c r="P46" s="2238"/>
      <c r="Q46" s="2289"/>
    </row>
    <row r="47" spans="1:17" x14ac:dyDescent="0.2">
      <c r="A47" s="1857" t="str">
        <f>A13</f>
        <v>GRD B (à compléter)</v>
      </c>
      <c r="B47" s="1858" t="s">
        <v>662</v>
      </c>
      <c r="C47" s="1802"/>
      <c r="D47" s="1803"/>
      <c r="E47" s="1773"/>
      <c r="F47" s="1773"/>
      <c r="G47" s="1776"/>
      <c r="H47" s="1859"/>
      <c r="I47" s="1803"/>
      <c r="J47" s="1773"/>
      <c r="K47" s="1773"/>
      <c r="L47" s="1851"/>
      <c r="M47" s="2280"/>
      <c r="N47" s="2288"/>
      <c r="O47" s="2238"/>
      <c r="P47" s="2238"/>
      <c r="Q47" s="2287"/>
    </row>
    <row r="48" spans="1:17" x14ac:dyDescent="0.2">
      <c r="A48" s="1852"/>
      <c r="B48" s="1853" t="s">
        <v>723</v>
      </c>
      <c r="C48" s="1806"/>
      <c r="D48" s="1805"/>
      <c r="E48" s="1781"/>
      <c r="F48" s="1781"/>
      <c r="G48" s="1784">
        <f>C48+D48+E48+F48</f>
        <v>0</v>
      </c>
      <c r="H48" s="1860"/>
      <c r="I48" s="1805"/>
      <c r="J48" s="1781"/>
      <c r="K48" s="1781"/>
      <c r="L48" s="2284">
        <f>H48+I48+J48+K48</f>
        <v>0</v>
      </c>
      <c r="M48" s="2281">
        <f>IF(Q14=0,0,L48/Q14)</f>
        <v>0</v>
      </c>
      <c r="N48" s="2288"/>
      <c r="O48" s="2238"/>
      <c r="P48" s="2238"/>
      <c r="Q48" s="2287"/>
    </row>
    <row r="49" spans="1:17" x14ac:dyDescent="0.2">
      <c r="A49" s="1852"/>
      <c r="B49" s="1853" t="s">
        <v>76</v>
      </c>
      <c r="C49" s="1806"/>
      <c r="D49" s="1805"/>
      <c r="E49" s="1781"/>
      <c r="F49" s="1781"/>
      <c r="G49" s="1784">
        <f>C49+D49+E49+F49</f>
        <v>0</v>
      </c>
      <c r="H49" s="1860"/>
      <c r="I49" s="1805"/>
      <c r="J49" s="1781"/>
      <c r="K49" s="1781"/>
      <c r="L49" s="2284">
        <f>H49+I49+J49+K49</f>
        <v>0</v>
      </c>
      <c r="M49" s="2281">
        <f>IF(Q15=0,0,L49/Q15)</f>
        <v>0</v>
      </c>
      <c r="N49" s="2288"/>
      <c r="O49" s="2238"/>
      <c r="P49" s="2238"/>
      <c r="Q49" s="2287"/>
    </row>
    <row r="50" spans="1:17" x14ac:dyDescent="0.2">
      <c r="A50" s="1852"/>
      <c r="B50" s="1854" t="s">
        <v>653</v>
      </c>
      <c r="C50" s="1808"/>
      <c r="D50" s="1805"/>
      <c r="E50" s="1787"/>
      <c r="F50" s="1787"/>
      <c r="G50" s="1789"/>
      <c r="H50" s="1861"/>
      <c r="I50" s="1805"/>
      <c r="J50" s="1787"/>
      <c r="K50" s="1787"/>
      <c r="L50" s="2285"/>
      <c r="M50" s="2256"/>
      <c r="N50" s="2288"/>
      <c r="O50" s="2238"/>
      <c r="P50" s="2238"/>
      <c r="Q50" s="2287"/>
    </row>
    <row r="51" spans="1:17" x14ac:dyDescent="0.2">
      <c r="A51" s="1852"/>
      <c r="B51" s="1853" t="s">
        <v>723</v>
      </c>
      <c r="C51" s="1806"/>
      <c r="D51" s="1805"/>
      <c r="E51" s="1781"/>
      <c r="F51" s="1781"/>
      <c r="G51" s="1791">
        <f>C51+D51+E51+F51</f>
        <v>0</v>
      </c>
      <c r="H51" s="1860"/>
      <c r="I51" s="1805"/>
      <c r="J51" s="1781"/>
      <c r="K51" s="1781"/>
      <c r="L51" s="2286">
        <f>H51+I51+J51+K51</f>
        <v>0</v>
      </c>
      <c r="M51" s="2281">
        <f>IF(Q17=0,0,L51/Q17)</f>
        <v>0</v>
      </c>
      <c r="N51" s="2288"/>
      <c r="O51" s="2238"/>
      <c r="P51" s="2238"/>
      <c r="Q51" s="2289"/>
    </row>
    <row r="52" spans="1:17" x14ac:dyDescent="0.2">
      <c r="A52" s="1852"/>
      <c r="B52" s="1855" t="s">
        <v>76</v>
      </c>
      <c r="C52" s="1811"/>
      <c r="D52" s="1812"/>
      <c r="E52" s="1796"/>
      <c r="F52" s="1796"/>
      <c r="G52" s="1791">
        <f>C52+D52+E52+F52</f>
        <v>0</v>
      </c>
      <c r="H52" s="1862"/>
      <c r="I52" s="1812"/>
      <c r="J52" s="1796"/>
      <c r="K52" s="1796"/>
      <c r="L52" s="2286">
        <f>H52+I52+J52+K52</f>
        <v>0</v>
      </c>
      <c r="M52" s="2281">
        <f>IF(Q18=0,0,L52/Q18)</f>
        <v>0</v>
      </c>
      <c r="N52" s="2288"/>
      <c r="O52" s="2238"/>
      <c r="P52" s="2238"/>
      <c r="Q52" s="2289"/>
    </row>
    <row r="53" spans="1:17" x14ac:dyDescent="0.2">
      <c r="A53" s="1857" t="str">
        <f>A19</f>
        <v>GRD C (à compléter)</v>
      </c>
      <c r="B53" s="1858" t="s">
        <v>662</v>
      </c>
      <c r="C53" s="1802"/>
      <c r="D53" s="1773"/>
      <c r="E53" s="1803"/>
      <c r="F53" s="1773"/>
      <c r="G53" s="1776"/>
      <c r="H53" s="1859"/>
      <c r="I53" s="1773"/>
      <c r="J53" s="1803"/>
      <c r="K53" s="1773"/>
      <c r="L53" s="1851"/>
      <c r="M53" s="2280"/>
      <c r="N53" s="2238"/>
      <c r="O53" s="2288"/>
      <c r="P53" s="2238"/>
      <c r="Q53" s="2287"/>
    </row>
    <row r="54" spans="1:17" x14ac:dyDescent="0.2">
      <c r="A54" s="1852"/>
      <c r="B54" s="1853" t="s">
        <v>723</v>
      </c>
      <c r="C54" s="1806"/>
      <c r="D54" s="1781"/>
      <c r="E54" s="1805"/>
      <c r="F54" s="1781"/>
      <c r="G54" s="1784">
        <f>C54+D54+E54+F54</f>
        <v>0</v>
      </c>
      <c r="H54" s="1860"/>
      <c r="I54" s="1781"/>
      <c r="J54" s="1805"/>
      <c r="K54" s="1781"/>
      <c r="L54" s="2284">
        <f>H54+I54+J54+K54</f>
        <v>0</v>
      </c>
      <c r="M54" s="2281">
        <f>IF(Q20=0,0,L54/Q20)</f>
        <v>0</v>
      </c>
      <c r="N54" s="2238"/>
      <c r="O54" s="2288"/>
      <c r="P54" s="2238"/>
      <c r="Q54" s="2287"/>
    </row>
    <row r="55" spans="1:17" x14ac:dyDescent="0.2">
      <c r="A55" s="1852"/>
      <c r="B55" s="1853" t="s">
        <v>76</v>
      </c>
      <c r="C55" s="1806"/>
      <c r="D55" s="1781"/>
      <c r="E55" s="1805"/>
      <c r="F55" s="1781"/>
      <c r="G55" s="1784">
        <f>C55+D55+E55+F55</f>
        <v>0</v>
      </c>
      <c r="H55" s="1860"/>
      <c r="I55" s="1781"/>
      <c r="J55" s="1805"/>
      <c r="K55" s="1781"/>
      <c r="L55" s="2284">
        <f>H55+I55+J55+K55</f>
        <v>0</v>
      </c>
      <c r="M55" s="2281">
        <f>IF(Q21=0,0,L55/Q21)</f>
        <v>0</v>
      </c>
      <c r="N55" s="2238"/>
      <c r="O55" s="2288"/>
      <c r="P55" s="2238"/>
      <c r="Q55" s="2287"/>
    </row>
    <row r="56" spans="1:17" x14ac:dyDescent="0.2">
      <c r="A56" s="1852"/>
      <c r="B56" s="1854" t="s">
        <v>653</v>
      </c>
      <c r="C56" s="1808"/>
      <c r="D56" s="1787"/>
      <c r="E56" s="1805"/>
      <c r="F56" s="1787"/>
      <c r="G56" s="1789"/>
      <c r="H56" s="1861"/>
      <c r="I56" s="1787"/>
      <c r="J56" s="1805"/>
      <c r="K56" s="1787"/>
      <c r="L56" s="2285"/>
      <c r="M56" s="2256"/>
      <c r="N56" s="2238"/>
      <c r="O56" s="2288"/>
      <c r="P56" s="2238"/>
      <c r="Q56" s="2287"/>
    </row>
    <row r="57" spans="1:17" x14ac:dyDescent="0.2">
      <c r="A57" s="1852"/>
      <c r="B57" s="1853" t="s">
        <v>723</v>
      </c>
      <c r="C57" s="1806"/>
      <c r="D57" s="1781"/>
      <c r="E57" s="1805"/>
      <c r="F57" s="1781"/>
      <c r="G57" s="1791">
        <f>C57+D57+E57+F57</f>
        <v>0</v>
      </c>
      <c r="H57" s="1860"/>
      <c r="I57" s="1781"/>
      <c r="J57" s="1805"/>
      <c r="K57" s="1781"/>
      <c r="L57" s="2286">
        <f>H57+I57+J57+K57</f>
        <v>0</v>
      </c>
      <c r="M57" s="2281">
        <f>IF(Q23=0,0,L57/Q23)</f>
        <v>0</v>
      </c>
      <c r="N57" s="2238"/>
      <c r="O57" s="2288"/>
      <c r="P57" s="2238"/>
      <c r="Q57" s="2289"/>
    </row>
    <row r="58" spans="1:17" x14ac:dyDescent="0.2">
      <c r="A58" s="1852"/>
      <c r="B58" s="1855" t="s">
        <v>76</v>
      </c>
      <c r="C58" s="1811"/>
      <c r="D58" s="1796"/>
      <c r="E58" s="1812"/>
      <c r="F58" s="1796"/>
      <c r="G58" s="1791">
        <f>C58+D58+E58+F58</f>
        <v>0</v>
      </c>
      <c r="H58" s="1862"/>
      <c r="I58" s="1796"/>
      <c r="J58" s="1812"/>
      <c r="K58" s="1796"/>
      <c r="L58" s="2286">
        <f>H58+I58+J58+K58</f>
        <v>0</v>
      </c>
      <c r="M58" s="2281">
        <f>IF(Q24=0,0,L58/Q24)</f>
        <v>0</v>
      </c>
      <c r="N58" s="2238"/>
      <c r="O58" s="2288"/>
      <c r="P58" s="2238"/>
      <c r="Q58" s="2289"/>
    </row>
    <row r="59" spans="1:17" x14ac:dyDescent="0.2">
      <c r="A59" s="1857" t="str">
        <f>A25</f>
        <v>GRT (à préciser)</v>
      </c>
      <c r="B59" s="1858" t="s">
        <v>662</v>
      </c>
      <c r="C59" s="1802"/>
      <c r="D59" s="1773"/>
      <c r="E59" s="1773"/>
      <c r="F59" s="1803"/>
      <c r="G59" s="1776"/>
      <c r="H59" s="1859"/>
      <c r="I59" s="1773"/>
      <c r="J59" s="1773"/>
      <c r="K59" s="1803"/>
      <c r="L59" s="1851"/>
      <c r="M59" s="2280"/>
      <c r="N59" s="2238"/>
      <c r="O59" s="2238"/>
      <c r="P59" s="2288"/>
      <c r="Q59" s="2287"/>
    </row>
    <row r="60" spans="1:17" x14ac:dyDescent="0.2">
      <c r="A60" s="1852"/>
      <c r="B60" s="1853" t="s">
        <v>723</v>
      </c>
      <c r="C60" s="1806"/>
      <c r="D60" s="1781"/>
      <c r="E60" s="1781"/>
      <c r="F60" s="1805"/>
      <c r="G60" s="1784">
        <f>C60+D60+E60+F60</f>
        <v>0</v>
      </c>
      <c r="H60" s="1860"/>
      <c r="I60" s="1781"/>
      <c r="J60" s="1781"/>
      <c r="K60" s="1805"/>
      <c r="L60" s="2284">
        <f>H60+I60+J60+K60</f>
        <v>0</v>
      </c>
      <c r="M60" s="2281">
        <f>IF(Q26=0,0,L60/Q26)</f>
        <v>0</v>
      </c>
      <c r="N60" s="2238"/>
      <c r="O60" s="2238"/>
      <c r="P60" s="2288"/>
      <c r="Q60" s="2287"/>
    </row>
    <row r="61" spans="1:17" x14ac:dyDescent="0.2">
      <c r="A61" s="1852"/>
      <c r="B61" s="1853" t="s">
        <v>76</v>
      </c>
      <c r="C61" s="1806"/>
      <c r="D61" s="1781"/>
      <c r="E61" s="1781"/>
      <c r="F61" s="1805"/>
      <c r="G61" s="1784">
        <f>C61+D61+E61+F61</f>
        <v>0</v>
      </c>
      <c r="H61" s="1860"/>
      <c r="I61" s="1781"/>
      <c r="J61" s="1781"/>
      <c r="K61" s="1805"/>
      <c r="L61" s="2284">
        <f>H61+I61+J61+K61</f>
        <v>0</v>
      </c>
      <c r="M61" s="2281">
        <f>IF(Q27=0,0,L61/Q27)</f>
        <v>0</v>
      </c>
      <c r="N61" s="2238"/>
      <c r="O61" s="2238"/>
      <c r="P61" s="2288"/>
      <c r="Q61" s="2287"/>
    </row>
    <row r="62" spans="1:17" x14ac:dyDescent="0.2">
      <c r="A62" s="1852"/>
      <c r="B62" s="1854" t="s">
        <v>653</v>
      </c>
      <c r="C62" s="1808"/>
      <c r="D62" s="1787"/>
      <c r="E62" s="1787"/>
      <c r="F62" s="1805"/>
      <c r="G62" s="1789"/>
      <c r="H62" s="1861"/>
      <c r="I62" s="1787"/>
      <c r="J62" s="1787"/>
      <c r="K62" s="1805"/>
      <c r="L62" s="2285"/>
      <c r="M62" s="2256"/>
      <c r="N62" s="2238"/>
      <c r="O62" s="2238"/>
      <c r="P62" s="2288"/>
      <c r="Q62" s="2287"/>
    </row>
    <row r="63" spans="1:17" x14ac:dyDescent="0.2">
      <c r="A63" s="1852"/>
      <c r="B63" s="1853" t="s">
        <v>723</v>
      </c>
      <c r="C63" s="1806"/>
      <c r="D63" s="1781"/>
      <c r="E63" s="1781"/>
      <c r="F63" s="1805"/>
      <c r="G63" s="1791">
        <f>C63+D63+E63+F63</f>
        <v>0</v>
      </c>
      <c r="H63" s="1860"/>
      <c r="I63" s="1781"/>
      <c r="J63" s="1781"/>
      <c r="K63" s="1805"/>
      <c r="L63" s="2286">
        <f>H63+I63+J63+K63</f>
        <v>0</v>
      </c>
      <c r="M63" s="2281">
        <f>IF(Q29=0,0,L63/Q29)</f>
        <v>0</v>
      </c>
      <c r="N63" s="2238"/>
      <c r="O63" s="2238"/>
      <c r="P63" s="2288"/>
      <c r="Q63" s="2289"/>
    </row>
    <row r="64" spans="1:17" ht="13.5" thickBot="1" x14ac:dyDescent="0.25">
      <c r="A64" s="1863"/>
      <c r="B64" s="1855" t="s">
        <v>76</v>
      </c>
      <c r="C64" s="1811"/>
      <c r="D64" s="1796"/>
      <c r="E64" s="1796"/>
      <c r="F64" s="1812"/>
      <c r="G64" s="1791">
        <f>C64+D64+E64+F64</f>
        <v>0</v>
      </c>
      <c r="H64" s="1862"/>
      <c r="I64" s="1796"/>
      <c r="J64" s="1796"/>
      <c r="K64" s="1812"/>
      <c r="L64" s="2293">
        <f>H64+I64+J64+K64</f>
        <v>0</v>
      </c>
      <c r="M64" s="2282">
        <f>IF(Q30=0,0,L64/Q30)</f>
        <v>0</v>
      </c>
      <c r="N64" s="2238"/>
      <c r="O64" s="2238"/>
      <c r="P64" s="2288"/>
      <c r="Q64" s="2289"/>
    </row>
    <row r="65" spans="1:18" s="1077" customFormat="1" x14ac:dyDescent="0.2">
      <c r="A65" s="1864" t="s">
        <v>77</v>
      </c>
      <c r="B65" s="1865" t="s">
        <v>662</v>
      </c>
      <c r="C65" s="1822"/>
      <c r="D65" s="1823"/>
      <c r="E65" s="1823"/>
      <c r="F65" s="1823"/>
      <c r="G65" s="1824"/>
      <c r="H65" s="1866"/>
      <c r="I65" s="1823"/>
      <c r="J65" s="1823"/>
      <c r="K65" s="2294"/>
      <c r="L65" s="2291"/>
      <c r="M65" s="2287"/>
      <c r="N65" s="2287"/>
      <c r="O65" s="2287"/>
      <c r="P65" s="2287"/>
      <c r="Q65" s="2290"/>
      <c r="R65" s="1080"/>
    </row>
    <row r="66" spans="1:18" s="1077" customFormat="1" x14ac:dyDescent="0.2">
      <c r="A66" s="1867"/>
      <c r="B66" s="1868" t="s">
        <v>723</v>
      </c>
      <c r="C66" s="1830">
        <f>C42+C48+C54+C60</f>
        <v>0</v>
      </c>
      <c r="D66" s="1828">
        <f>D42+D48+D54+D60</f>
        <v>0</v>
      </c>
      <c r="E66" s="1828">
        <f>E42+E48+E54+E60</f>
        <v>0</v>
      </c>
      <c r="F66" s="1828">
        <f>F42+F48+F54+F60</f>
        <v>0</v>
      </c>
      <c r="G66" s="1831"/>
      <c r="H66" s="1827">
        <f t="shared" ref="H66:K67" si="3">H42+H48+H54+H60</f>
        <v>0</v>
      </c>
      <c r="I66" s="1828">
        <f t="shared" si="3"/>
        <v>0</v>
      </c>
      <c r="J66" s="1828">
        <f t="shared" si="3"/>
        <v>0</v>
      </c>
      <c r="K66" s="2295">
        <f t="shared" si="3"/>
        <v>0</v>
      </c>
      <c r="L66" s="2291"/>
      <c r="M66" s="2287"/>
      <c r="N66" s="2287"/>
      <c r="O66" s="2287"/>
      <c r="P66" s="2287"/>
      <c r="Q66" s="2290"/>
      <c r="R66" s="1080"/>
    </row>
    <row r="67" spans="1:18" s="1077" customFormat="1" x14ac:dyDescent="0.2">
      <c r="A67" s="1867"/>
      <c r="B67" s="1868" t="s">
        <v>76</v>
      </c>
      <c r="C67" s="1830">
        <f t="shared" ref="C67:D67" si="4">C43+C49+C55+C61</f>
        <v>0</v>
      </c>
      <c r="D67" s="1828">
        <f t="shared" si="4"/>
        <v>0</v>
      </c>
      <c r="E67" s="1828">
        <f>E43+E49+E55+E61</f>
        <v>0</v>
      </c>
      <c r="F67" s="1828">
        <f>F43+F49+F55+F61</f>
        <v>0</v>
      </c>
      <c r="G67" s="1831"/>
      <c r="H67" s="1827">
        <f t="shared" si="3"/>
        <v>0</v>
      </c>
      <c r="I67" s="1828">
        <f t="shared" si="3"/>
        <v>0</v>
      </c>
      <c r="J67" s="1828">
        <f t="shared" si="3"/>
        <v>0</v>
      </c>
      <c r="K67" s="2295">
        <f t="shared" si="3"/>
        <v>0</v>
      </c>
      <c r="L67" s="2291"/>
      <c r="M67" s="2287"/>
      <c r="N67" s="2287"/>
      <c r="O67" s="2287"/>
      <c r="P67" s="2287"/>
      <c r="Q67" s="2290"/>
      <c r="R67" s="1080"/>
    </row>
    <row r="68" spans="1:18" s="1077" customFormat="1" x14ac:dyDescent="0.2">
      <c r="A68" s="1867"/>
      <c r="B68" s="1869" t="s">
        <v>653</v>
      </c>
      <c r="C68" s="1830"/>
      <c r="D68" s="1828"/>
      <c r="E68" s="1828"/>
      <c r="F68" s="1828"/>
      <c r="G68" s="1831"/>
      <c r="H68" s="1827"/>
      <c r="I68" s="1828"/>
      <c r="J68" s="1828"/>
      <c r="K68" s="2295"/>
      <c r="L68" s="2291"/>
      <c r="M68" s="2287"/>
      <c r="N68" s="2287"/>
      <c r="O68" s="2287"/>
      <c r="P68" s="2287"/>
      <c r="Q68" s="2290"/>
      <c r="R68" s="1080"/>
    </row>
    <row r="69" spans="1:18" s="1077" customFormat="1" x14ac:dyDescent="0.2">
      <c r="A69" s="1867"/>
      <c r="B69" s="1868" t="s">
        <v>723</v>
      </c>
      <c r="C69" s="1835">
        <f t="shared" ref="C69:D70" si="5">C45+C51+C57+C63</f>
        <v>0</v>
      </c>
      <c r="D69" s="1834">
        <f t="shared" si="5"/>
        <v>0</v>
      </c>
      <c r="E69" s="1834">
        <f>E45+E51+E57+E63</f>
        <v>0</v>
      </c>
      <c r="F69" s="1834">
        <f>F45+F51+F57+F63</f>
        <v>0</v>
      </c>
      <c r="G69" s="1831"/>
      <c r="H69" s="1833">
        <f t="shared" ref="H69:K70" si="6">H45+H51+H57+H63</f>
        <v>0</v>
      </c>
      <c r="I69" s="1834">
        <f t="shared" si="6"/>
        <v>0</v>
      </c>
      <c r="J69" s="1834">
        <f t="shared" si="6"/>
        <v>0</v>
      </c>
      <c r="K69" s="2296">
        <f t="shared" si="6"/>
        <v>0</v>
      </c>
      <c r="L69" s="2291"/>
      <c r="M69" s="2289"/>
      <c r="N69" s="2289"/>
      <c r="O69" s="2289"/>
      <c r="P69" s="2289"/>
      <c r="Q69" s="2290"/>
      <c r="R69" s="1080"/>
    </row>
    <row r="70" spans="1:18" s="1077" customFormat="1" ht="13.5" thickBot="1" x14ac:dyDescent="0.25">
      <c r="A70" s="1870"/>
      <c r="B70" s="1871" t="s">
        <v>76</v>
      </c>
      <c r="C70" s="1841">
        <f t="shared" si="5"/>
        <v>0</v>
      </c>
      <c r="D70" s="1842">
        <f t="shared" si="5"/>
        <v>0</v>
      </c>
      <c r="E70" s="1842">
        <f>E46+E52+E58+E64</f>
        <v>0</v>
      </c>
      <c r="F70" s="1842">
        <f>F46+F52+F58+F64</f>
        <v>0</v>
      </c>
      <c r="G70" s="1843"/>
      <c r="H70" s="1833">
        <f t="shared" si="6"/>
        <v>0</v>
      </c>
      <c r="I70" s="1834">
        <f t="shared" si="6"/>
        <v>0</v>
      </c>
      <c r="J70" s="1834">
        <f t="shared" si="6"/>
        <v>0</v>
      </c>
      <c r="K70" s="2297">
        <f t="shared" si="6"/>
        <v>0</v>
      </c>
      <c r="L70" s="2292"/>
      <c r="M70" s="2289"/>
      <c r="N70" s="2289"/>
      <c r="O70" s="2289"/>
      <c r="P70" s="2289"/>
      <c r="Q70" s="2290"/>
      <c r="R70" s="1080"/>
    </row>
    <row r="71" spans="1:18" ht="17.25" customHeight="1" thickBot="1" x14ac:dyDescent="0.25">
      <c r="H71" s="4114" t="s">
        <v>1478</v>
      </c>
      <c r="I71" s="4115"/>
      <c r="J71" s="4115"/>
      <c r="K71" s="4116"/>
      <c r="M71" s="4117"/>
      <c r="N71" s="4117"/>
      <c r="O71" s="4117"/>
      <c r="P71" s="4117"/>
      <c r="Q71" s="2238"/>
    </row>
    <row r="72" spans="1:18" x14ac:dyDescent="0.2">
      <c r="H72" s="1872">
        <f>IF(M32=0,0,H66/M32)</f>
        <v>0</v>
      </c>
      <c r="I72" s="1873">
        <f t="shared" ref="H72:K73" si="7">IF(N32=0,0,I66/N32)</f>
        <v>0</v>
      </c>
      <c r="J72" s="1873">
        <f t="shared" si="7"/>
        <v>0</v>
      </c>
      <c r="K72" s="1874">
        <f t="shared" si="7"/>
        <v>0</v>
      </c>
      <c r="M72" s="2278"/>
      <c r="N72" s="2278"/>
      <c r="O72" s="2278"/>
      <c r="P72" s="2278"/>
      <c r="Q72" s="2238"/>
    </row>
    <row r="73" spans="1:18" x14ac:dyDescent="0.2">
      <c r="H73" s="1875">
        <f t="shared" si="7"/>
        <v>0</v>
      </c>
      <c r="I73" s="1876">
        <f t="shared" si="7"/>
        <v>0</v>
      </c>
      <c r="J73" s="1876">
        <f t="shared" si="7"/>
        <v>0</v>
      </c>
      <c r="K73" s="1877">
        <f t="shared" si="7"/>
        <v>0</v>
      </c>
      <c r="M73" s="2278"/>
      <c r="N73" s="2278"/>
      <c r="O73" s="2278"/>
      <c r="P73" s="2278"/>
      <c r="Q73" s="2238"/>
    </row>
    <row r="74" spans="1:18" x14ac:dyDescent="0.2">
      <c r="H74" s="1878"/>
      <c r="I74" s="1879"/>
      <c r="J74" s="1879"/>
      <c r="K74" s="1880"/>
      <c r="M74" s="2287"/>
      <c r="N74" s="2278"/>
      <c r="O74" s="2278"/>
      <c r="P74" s="2278"/>
      <c r="Q74" s="2238"/>
    </row>
    <row r="75" spans="1:18" x14ac:dyDescent="0.2">
      <c r="H75" s="1875">
        <f t="shared" ref="H75:K76" si="8">IF(M35=0,0,H69/M35)</f>
        <v>0</v>
      </c>
      <c r="I75" s="1876">
        <f t="shared" si="8"/>
        <v>0</v>
      </c>
      <c r="J75" s="1876">
        <f t="shared" si="8"/>
        <v>0</v>
      </c>
      <c r="K75" s="1877">
        <f t="shared" si="8"/>
        <v>0</v>
      </c>
      <c r="M75" s="2278"/>
      <c r="N75" s="2278"/>
      <c r="O75" s="2278"/>
      <c r="P75" s="2278"/>
      <c r="Q75" s="2238"/>
    </row>
    <row r="76" spans="1:18" ht="16.5" thickBot="1" x14ac:dyDescent="0.3">
      <c r="A76" s="1193"/>
      <c r="H76" s="1881">
        <f t="shared" si="8"/>
        <v>0</v>
      </c>
      <c r="I76" s="1882">
        <f t="shared" si="8"/>
        <v>0</v>
      </c>
      <c r="J76" s="1882">
        <f t="shared" si="8"/>
        <v>0</v>
      </c>
      <c r="K76" s="1883">
        <f t="shared" si="8"/>
        <v>0</v>
      </c>
      <c r="M76" s="2278"/>
      <c r="N76" s="2278"/>
      <c r="O76" s="2278"/>
      <c r="P76" s="2278"/>
      <c r="Q76" s="2238"/>
    </row>
    <row r="77" spans="1:18" s="919" customFormat="1" ht="16.5" thickBot="1" x14ac:dyDescent="0.3">
      <c r="A77" s="1193"/>
      <c r="G77" s="1203"/>
      <c r="H77" s="2206"/>
      <c r="I77" s="2206"/>
      <c r="J77" s="2206"/>
      <c r="K77" s="2206"/>
      <c r="M77" s="2206"/>
      <c r="N77" s="2206"/>
      <c r="O77" s="2206"/>
      <c r="P77" s="2206"/>
    </row>
    <row r="78" spans="1:18" ht="14.25" x14ac:dyDescent="0.2">
      <c r="A78" s="1916" t="s">
        <v>1309</v>
      </c>
      <c r="B78" s="1927"/>
      <c r="C78" s="1927"/>
      <c r="D78" s="1927"/>
      <c r="E78" s="1927"/>
      <c r="F78" s="1927"/>
      <c r="G78" s="1928"/>
      <c r="H78" s="1927"/>
      <c r="I78" s="1927"/>
      <c r="J78" s="1927"/>
      <c r="K78" s="1927"/>
      <c r="L78" s="1927"/>
      <c r="M78" s="1929"/>
      <c r="N78" s="1747"/>
      <c r="O78" s="1226"/>
      <c r="P78" s="1226"/>
      <c r="Q78" s="1226"/>
      <c r="R78" s="1226"/>
    </row>
    <row r="79" spans="1:18" x14ac:dyDescent="0.2">
      <c r="B79" s="1226"/>
      <c r="C79" s="1226"/>
      <c r="D79" s="1226"/>
      <c r="E79" s="1226"/>
      <c r="F79" s="1226"/>
      <c r="G79" s="1078"/>
      <c r="H79" s="1226"/>
      <c r="I79" s="1226"/>
      <c r="J79" s="1226"/>
      <c r="K79" s="1226"/>
      <c r="L79" s="1226"/>
      <c r="M79" s="1931"/>
      <c r="N79" s="1747"/>
      <c r="O79" s="1226"/>
      <c r="P79" s="1226"/>
      <c r="Q79" s="1226"/>
      <c r="R79" s="1226"/>
    </row>
    <row r="80" spans="1:18" x14ac:dyDescent="0.2">
      <c r="A80" s="1930" t="s">
        <v>1256</v>
      </c>
      <c r="B80" s="1226"/>
      <c r="C80" s="1226"/>
      <c r="D80" s="1226"/>
      <c r="E80" s="1226"/>
      <c r="F80" s="1226"/>
      <c r="G80" s="1078"/>
      <c r="H80" s="1226"/>
      <c r="I80" s="1226"/>
      <c r="J80" s="1226"/>
      <c r="K80" s="1226"/>
      <c r="L80" s="1226"/>
      <c r="M80" s="1931"/>
      <c r="N80" s="1747"/>
      <c r="O80" s="1226"/>
      <c r="P80" s="1226"/>
      <c r="Q80" s="1226"/>
      <c r="R80" s="1226"/>
    </row>
    <row r="81" spans="1:18" x14ac:dyDescent="0.2">
      <c r="A81" s="1751" t="s">
        <v>1476</v>
      </c>
      <c r="B81" s="1226"/>
      <c r="C81" s="1226"/>
      <c r="D81" s="1226"/>
      <c r="E81" s="1226"/>
      <c r="F81" s="1226"/>
      <c r="G81" s="1078"/>
      <c r="H81" s="1226"/>
      <c r="I81" s="1226"/>
      <c r="J81" s="1226"/>
      <c r="K81" s="1226"/>
      <c r="L81" s="1226"/>
      <c r="M81" s="1931"/>
      <c r="N81" s="1747"/>
      <c r="O81" s="1226"/>
      <c r="P81" s="1226"/>
      <c r="Q81" s="1226"/>
      <c r="R81" s="1226"/>
    </row>
    <row r="82" spans="1:18" x14ac:dyDescent="0.2">
      <c r="A82" s="1747"/>
      <c r="B82" s="1226"/>
      <c r="C82" s="1226"/>
      <c r="D82" s="1226"/>
      <c r="E82" s="1226"/>
      <c r="F82" s="1226"/>
      <c r="G82" s="1078"/>
      <c r="H82" s="1226"/>
      <c r="I82" s="1226"/>
      <c r="J82" s="1226"/>
      <c r="K82" s="1226"/>
      <c r="L82" s="1226"/>
      <c r="M82" s="1931"/>
      <c r="N82" s="1747"/>
      <c r="O82" s="1226"/>
      <c r="P82" s="1226"/>
      <c r="Q82" s="1226"/>
      <c r="R82" s="1226"/>
    </row>
    <row r="83" spans="1:18" x14ac:dyDescent="0.2">
      <c r="A83" s="1747"/>
      <c r="B83" s="1226"/>
      <c r="C83" s="1226"/>
      <c r="D83" s="1226"/>
      <c r="E83" s="1226"/>
      <c r="F83" s="1226"/>
      <c r="G83" s="1078"/>
      <c r="H83" s="1226"/>
      <c r="I83" s="1226"/>
      <c r="J83" s="1226"/>
      <c r="K83" s="1226"/>
      <c r="L83" s="1226"/>
      <c r="M83" s="1931"/>
      <c r="N83" s="1747"/>
      <c r="O83" s="1226"/>
      <c r="P83" s="1226"/>
      <c r="Q83" s="1226"/>
      <c r="R83" s="1226"/>
    </row>
    <row r="84" spans="1:18" x14ac:dyDescent="0.2">
      <c r="A84" s="1747"/>
      <c r="B84" s="1226"/>
      <c r="C84" s="1226"/>
      <c r="D84" s="1226"/>
      <c r="E84" s="1226"/>
      <c r="F84" s="1226"/>
      <c r="G84" s="1078"/>
      <c r="H84" s="1226"/>
      <c r="I84" s="1226"/>
      <c r="J84" s="1226"/>
      <c r="K84" s="1226"/>
      <c r="L84" s="1226"/>
      <c r="M84" s="1931"/>
      <c r="N84" s="1747"/>
      <c r="O84" s="1226"/>
      <c r="P84" s="1226"/>
      <c r="Q84" s="1226"/>
      <c r="R84" s="1226"/>
    </row>
    <row r="85" spans="1:18" x14ac:dyDescent="0.2">
      <c r="A85" s="1747"/>
      <c r="B85" s="1226"/>
      <c r="C85" s="1226"/>
      <c r="D85" s="1226"/>
      <c r="E85" s="1226"/>
      <c r="F85" s="1226"/>
      <c r="G85" s="1078"/>
      <c r="H85" s="1226"/>
      <c r="I85" s="1226"/>
      <c r="J85" s="1226"/>
      <c r="K85" s="1226"/>
      <c r="L85" s="1226"/>
      <c r="M85" s="1931"/>
      <c r="N85" s="1747"/>
      <c r="O85" s="1226"/>
      <c r="P85" s="1226"/>
      <c r="Q85" s="1226"/>
      <c r="R85" s="1226"/>
    </row>
    <row r="86" spans="1:18" x14ac:dyDescent="0.2">
      <c r="A86" s="1747"/>
      <c r="B86" s="1226"/>
      <c r="C86" s="1226"/>
      <c r="D86" s="1226"/>
      <c r="E86" s="1226"/>
      <c r="F86" s="1226"/>
      <c r="G86" s="1078"/>
      <c r="H86" s="1226"/>
      <c r="I86" s="1226"/>
      <c r="J86" s="1226"/>
      <c r="K86" s="1226"/>
      <c r="L86" s="1226"/>
      <c r="M86" s="1931"/>
      <c r="N86" s="1747"/>
      <c r="O86" s="1226"/>
      <c r="P86" s="1226"/>
      <c r="Q86" s="1226"/>
      <c r="R86" s="1226"/>
    </row>
    <row r="87" spans="1:18" x14ac:dyDescent="0.2">
      <c r="A87" s="1747"/>
      <c r="B87" s="1226"/>
      <c r="C87" s="1226"/>
      <c r="D87" s="1226"/>
      <c r="E87" s="1226"/>
      <c r="F87" s="1226"/>
      <c r="G87" s="1078"/>
      <c r="H87" s="1226"/>
      <c r="I87" s="1226"/>
      <c r="J87" s="1226"/>
      <c r="K87" s="1226"/>
      <c r="L87" s="1226"/>
      <c r="M87" s="1931"/>
      <c r="N87" s="1747"/>
      <c r="O87" s="1226"/>
      <c r="P87" s="1226"/>
      <c r="Q87" s="1226"/>
      <c r="R87" s="1226"/>
    </row>
    <row r="88" spans="1:18" x14ac:dyDescent="0.2">
      <c r="A88" s="1747"/>
      <c r="B88" s="1226"/>
      <c r="C88" s="1226"/>
      <c r="D88" s="1226"/>
      <c r="E88" s="1226"/>
      <c r="F88" s="1226"/>
      <c r="G88" s="1078"/>
      <c r="H88" s="1226"/>
      <c r="I88" s="1226"/>
      <c r="J88" s="1226"/>
      <c r="K88" s="1226"/>
      <c r="L88" s="1226"/>
      <c r="M88" s="1931"/>
      <c r="N88" s="1747"/>
      <c r="O88" s="1226"/>
      <c r="P88" s="1226"/>
      <c r="Q88" s="1226"/>
      <c r="R88" s="1226"/>
    </row>
    <row r="89" spans="1:18" x14ac:dyDescent="0.2">
      <c r="A89" s="1747"/>
      <c r="B89" s="1226"/>
      <c r="C89" s="1226"/>
      <c r="D89" s="1226"/>
      <c r="E89" s="1226"/>
      <c r="F89" s="1226"/>
      <c r="G89" s="1078"/>
      <c r="H89" s="1226"/>
      <c r="I89" s="1226"/>
      <c r="J89" s="1226"/>
      <c r="K89" s="1226"/>
      <c r="L89" s="1226"/>
      <c r="M89" s="1931"/>
      <c r="N89" s="1747"/>
      <c r="O89" s="1226"/>
      <c r="P89" s="1226"/>
      <c r="Q89" s="1226"/>
      <c r="R89" s="1226"/>
    </row>
    <row r="90" spans="1:18" x14ac:dyDescent="0.2">
      <c r="A90" s="1747"/>
      <c r="B90" s="1226"/>
      <c r="C90" s="1226"/>
      <c r="D90" s="1226"/>
      <c r="E90" s="1226"/>
      <c r="F90" s="1226"/>
      <c r="G90" s="1078"/>
      <c r="H90" s="1226"/>
      <c r="I90" s="1226"/>
      <c r="J90" s="1226"/>
      <c r="K90" s="1226"/>
      <c r="L90" s="1226"/>
      <c r="M90" s="1931"/>
      <c r="N90" s="1747"/>
      <c r="O90" s="1226"/>
      <c r="P90" s="1226"/>
      <c r="Q90" s="1226"/>
      <c r="R90" s="1226"/>
    </row>
    <row r="91" spans="1:18" x14ac:dyDescent="0.2">
      <c r="A91" s="1747"/>
      <c r="B91" s="1226"/>
      <c r="C91" s="1226"/>
      <c r="D91" s="1226"/>
      <c r="E91" s="1226"/>
      <c r="F91" s="1226"/>
      <c r="G91" s="1078"/>
      <c r="H91" s="1226"/>
      <c r="I91" s="1226"/>
      <c r="J91" s="1226"/>
      <c r="K91" s="1226"/>
      <c r="L91" s="1226"/>
      <c r="M91" s="1931"/>
      <c r="N91" s="1747"/>
      <c r="O91" s="1226"/>
      <c r="P91" s="1226"/>
      <c r="Q91" s="1226"/>
      <c r="R91" s="1226"/>
    </row>
    <row r="92" spans="1:18" x14ac:dyDescent="0.2">
      <c r="A92" s="1747"/>
      <c r="B92" s="1226"/>
      <c r="C92" s="1226"/>
      <c r="D92" s="1226"/>
      <c r="E92" s="1226"/>
      <c r="F92" s="1226"/>
      <c r="G92" s="1078"/>
      <c r="H92" s="1226"/>
      <c r="I92" s="1226"/>
      <c r="J92" s="1226"/>
      <c r="K92" s="1226"/>
      <c r="L92" s="1226"/>
      <c r="M92" s="1931"/>
      <c r="N92" s="1747"/>
      <c r="O92" s="1226"/>
      <c r="P92" s="1226"/>
      <c r="Q92" s="1226"/>
      <c r="R92" s="1226"/>
    </row>
    <row r="93" spans="1:18" x14ac:dyDescent="0.2">
      <c r="A93" s="1747"/>
      <c r="B93" s="1226"/>
      <c r="C93" s="1226"/>
      <c r="D93" s="1226"/>
      <c r="E93" s="1226"/>
      <c r="F93" s="1226"/>
      <c r="G93" s="1078"/>
      <c r="H93" s="1226"/>
      <c r="I93" s="1226"/>
      <c r="J93" s="1226"/>
      <c r="K93" s="1226"/>
      <c r="L93" s="1226"/>
      <c r="M93" s="1931"/>
      <c r="N93" s="1747"/>
      <c r="O93" s="1226"/>
      <c r="P93" s="1226"/>
      <c r="Q93" s="1226"/>
      <c r="R93" s="1226"/>
    </row>
    <row r="94" spans="1:18" x14ac:dyDescent="0.2">
      <c r="A94" s="1747"/>
      <c r="B94" s="1226"/>
      <c r="C94" s="1226"/>
      <c r="D94" s="1226"/>
      <c r="E94" s="1226"/>
      <c r="F94" s="1226"/>
      <c r="G94" s="1078"/>
      <c r="H94" s="1226"/>
      <c r="I94" s="1226"/>
      <c r="J94" s="1226"/>
      <c r="K94" s="1226"/>
      <c r="L94" s="1226"/>
      <c r="M94" s="1931"/>
      <c r="N94" s="1747"/>
      <c r="O94" s="1226"/>
      <c r="P94" s="1226"/>
      <c r="Q94" s="1226"/>
      <c r="R94" s="1226"/>
    </row>
    <row r="95" spans="1:18" x14ac:dyDescent="0.2">
      <c r="A95" s="1747"/>
      <c r="B95" s="1226"/>
      <c r="C95" s="1226"/>
      <c r="D95" s="1226"/>
      <c r="E95" s="1226"/>
      <c r="F95" s="1226"/>
      <c r="G95" s="1078"/>
      <c r="H95" s="1226"/>
      <c r="I95" s="1226"/>
      <c r="J95" s="1226"/>
      <c r="K95" s="1226"/>
      <c r="L95" s="1226"/>
      <c r="M95" s="1931"/>
      <c r="N95" s="1747"/>
      <c r="O95" s="1226"/>
      <c r="P95" s="1226"/>
      <c r="Q95" s="1226"/>
      <c r="R95" s="1226"/>
    </row>
    <row r="96" spans="1:18" x14ac:dyDescent="0.2">
      <c r="A96" s="1747"/>
      <c r="B96" s="1226"/>
      <c r="C96" s="1226"/>
      <c r="D96" s="1226"/>
      <c r="E96" s="1226"/>
      <c r="F96" s="1226"/>
      <c r="G96" s="1078"/>
      <c r="H96" s="1226"/>
      <c r="I96" s="1226"/>
      <c r="J96" s="1226"/>
      <c r="K96" s="1226"/>
      <c r="L96" s="1226"/>
      <c r="M96" s="1931"/>
      <c r="N96" s="1747"/>
      <c r="O96" s="1226"/>
      <c r="P96" s="1226"/>
      <c r="Q96" s="1226"/>
      <c r="R96" s="1226"/>
    </row>
    <row r="97" spans="1:18" ht="13.5" thickBot="1" x14ac:dyDescent="0.25">
      <c r="A97" s="1932"/>
      <c r="B97" s="1933"/>
      <c r="C97" s="1933"/>
      <c r="D97" s="1933"/>
      <c r="E97" s="1933"/>
      <c r="F97" s="1933"/>
      <c r="G97" s="1934"/>
      <c r="H97" s="1933"/>
      <c r="I97" s="1933"/>
      <c r="J97" s="1933"/>
      <c r="K97" s="1933"/>
      <c r="L97" s="1933"/>
      <c r="M97" s="1935"/>
      <c r="N97" s="1747"/>
      <c r="O97" s="1226"/>
      <c r="P97" s="1226"/>
      <c r="Q97" s="1226"/>
      <c r="R97" s="1226"/>
    </row>
  </sheetData>
  <mergeCells count="7">
    <mergeCell ref="H71:K71"/>
    <mergeCell ref="M71:P71"/>
    <mergeCell ref="C5:G5"/>
    <mergeCell ref="H5:L5"/>
    <mergeCell ref="M5:Q5"/>
    <mergeCell ref="C39:G39"/>
    <mergeCell ref="H39:L39"/>
  </mergeCells>
  <pageMargins left="0.55118110236220474" right="0.23622047244094491" top="0.43307086614173229" bottom="0.55118110236220474" header="0.27559055118110237" footer="0.35433070866141736"/>
  <pageSetup paperSize="9" scale="37"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H47"/>
  <sheetViews>
    <sheetView showGridLines="0" zoomScaleNormal="100" workbookViewId="0">
      <selection activeCell="G11" sqref="G11"/>
    </sheetView>
  </sheetViews>
  <sheetFormatPr baseColWidth="10" defaultColWidth="8.85546875" defaultRowHeight="12.75" x14ac:dyDescent="0.2"/>
  <cols>
    <col min="1" max="1" width="30.28515625" style="919" customWidth="1"/>
    <col min="2" max="2" width="50.42578125" style="919" customWidth="1"/>
    <col min="3" max="6" width="20" style="919" customWidth="1"/>
    <col min="7" max="16384" width="8.85546875" style="919"/>
  </cols>
  <sheetData>
    <row r="1" spans="1:6" s="1080" customFormat="1" ht="18" x14ac:dyDescent="0.25">
      <c r="A1" s="290" t="s">
        <v>1368</v>
      </c>
      <c r="B1" s="290"/>
      <c r="C1" s="290"/>
      <c r="D1" s="1127"/>
      <c r="E1" s="1127"/>
      <c r="F1" s="1127"/>
    </row>
    <row r="2" spans="1:6" x14ac:dyDescent="0.2">
      <c r="A2" s="273" t="str">
        <f>'PAGE DE GARDE'!C8</f>
        <v>ELECTRICITE</v>
      </c>
      <c r="B2" s="285" t="str">
        <f>'PAGE DE GARDE'!C10</f>
        <v>PT 2017 V0</v>
      </c>
      <c r="C2" s="273"/>
      <c r="D2" s="1129"/>
      <c r="E2" s="1129"/>
      <c r="F2" s="1129"/>
    </row>
    <row r="3" spans="1:6" x14ac:dyDescent="0.2">
      <c r="A3" s="825" t="str">
        <f>'PAGE DE GARDE'!C7</f>
        <v>GRD</v>
      </c>
      <c r="B3" s="285"/>
      <c r="C3" s="273"/>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3.5" thickBot="1" x14ac:dyDescent="0.25">
      <c r="A24" s="1497"/>
      <c r="B24" s="1498"/>
      <c r="C24" s="1498"/>
      <c r="D24" s="1498"/>
      <c r="E24" s="1498"/>
      <c r="F24" s="1498"/>
    </row>
    <row r="25" spans="1:6" ht="13.5" thickBot="1" x14ac:dyDescent="0.25">
      <c r="A25" s="1506" t="s">
        <v>616</v>
      </c>
      <c r="B25" s="1507"/>
      <c r="C25" s="1507">
        <f>SUM(C12:C23)</f>
        <v>0</v>
      </c>
      <c r="D25" s="1507">
        <f t="shared" ref="D25:F25" si="0">SUM(D12:D23)</f>
        <v>0</v>
      </c>
      <c r="E25" s="1507">
        <f t="shared" si="0"/>
        <v>0</v>
      </c>
      <c r="F25" s="1507">
        <f t="shared" si="0"/>
        <v>0</v>
      </c>
    </row>
    <row r="26" spans="1:6" ht="13.5" thickBot="1" x14ac:dyDescent="0.25">
      <c r="A26" s="1497"/>
      <c r="B26" s="1511"/>
      <c r="C26" s="1511"/>
      <c r="D26" s="1511"/>
      <c r="E26" s="1511"/>
      <c r="F26" s="1522"/>
    </row>
    <row r="27" spans="1:6" ht="14.25" x14ac:dyDescent="0.2">
      <c r="A27" s="1916" t="s">
        <v>1309</v>
      </c>
      <c r="B27" s="1917"/>
      <c r="C27" s="1918"/>
      <c r="D27" s="1918"/>
      <c r="E27" s="1918"/>
      <c r="F27" s="1919"/>
    </row>
    <row r="28" spans="1:6" x14ac:dyDescent="0.2">
      <c r="A28" s="1699"/>
      <c r="B28" s="1195"/>
      <c r="C28" s="1195"/>
      <c r="D28" s="1195"/>
      <c r="E28" s="1195"/>
      <c r="F28" s="1920"/>
    </row>
    <row r="29" spans="1:6" ht="12.75" customHeight="1" x14ac:dyDescent="0.2">
      <c r="A29" s="4094" t="s">
        <v>1474</v>
      </c>
      <c r="B29" s="4095"/>
      <c r="C29" s="4095"/>
      <c r="D29" s="4095"/>
      <c r="E29" s="4095"/>
      <c r="F29" s="4096"/>
    </row>
    <row r="30" spans="1:6" ht="12.75" customHeight="1" x14ac:dyDescent="0.2">
      <c r="A30" s="4094" t="s">
        <v>397</v>
      </c>
      <c r="B30" s="4095"/>
      <c r="C30" s="4095"/>
      <c r="D30" s="4095"/>
      <c r="E30" s="4095"/>
      <c r="F30" s="4096"/>
    </row>
    <row r="31" spans="1:6" x14ac:dyDescent="0.2">
      <c r="A31" s="2225"/>
      <c r="B31" s="2226"/>
      <c r="C31" s="2226"/>
      <c r="D31" s="2226"/>
      <c r="E31" s="2226"/>
      <c r="F31" s="2227"/>
    </row>
    <row r="32" spans="1:6" x14ac:dyDescent="0.2">
      <c r="A32" s="2225"/>
      <c r="B32" s="2226"/>
      <c r="C32" s="2226"/>
      <c r="D32" s="2226"/>
      <c r="E32" s="2226"/>
      <c r="F32" s="2227"/>
    </row>
    <row r="33" spans="1:8" x14ac:dyDescent="0.2">
      <c r="A33" s="2225"/>
      <c r="B33" s="2226"/>
      <c r="C33" s="2226"/>
      <c r="D33" s="2226"/>
      <c r="E33" s="2226"/>
      <c r="F33" s="2227"/>
    </row>
    <row r="34" spans="1:8" x14ac:dyDescent="0.2">
      <c r="A34" s="2225"/>
      <c r="B34" s="2226"/>
      <c r="C34" s="2226"/>
      <c r="D34" s="2226"/>
      <c r="E34" s="2226"/>
      <c r="F34" s="2227"/>
    </row>
    <row r="35" spans="1:8" x14ac:dyDescent="0.2">
      <c r="A35" s="2225"/>
      <c r="B35" s="2226"/>
      <c r="C35" s="2226"/>
      <c r="D35" s="2226"/>
      <c r="E35" s="2226"/>
      <c r="F35" s="2227"/>
    </row>
    <row r="36" spans="1:8" x14ac:dyDescent="0.2">
      <c r="A36" s="2225"/>
      <c r="B36" s="2226"/>
      <c r="C36" s="2226"/>
      <c r="D36" s="2226"/>
      <c r="E36" s="2226"/>
      <c r="F36" s="2227"/>
    </row>
    <row r="37" spans="1:8" x14ac:dyDescent="0.2">
      <c r="A37" s="2225"/>
      <c r="B37" s="2226"/>
      <c r="C37" s="2226"/>
      <c r="D37" s="2226"/>
      <c r="E37" s="2226"/>
      <c r="F37" s="2227"/>
    </row>
    <row r="38" spans="1:8" x14ac:dyDescent="0.2">
      <c r="A38" s="2225"/>
      <c r="B38" s="2226"/>
      <c r="C38" s="2226"/>
      <c r="D38" s="2226"/>
      <c r="E38" s="2226"/>
      <c r="F38" s="2227"/>
    </row>
    <row r="39" spans="1:8" x14ac:dyDescent="0.2">
      <c r="A39" s="2225"/>
      <c r="B39" s="2226"/>
      <c r="C39" s="2226"/>
      <c r="D39" s="2226"/>
      <c r="E39" s="2226"/>
      <c r="F39" s="2227"/>
    </row>
    <row r="40" spans="1:8" x14ac:dyDescent="0.2">
      <c r="A40" s="2225"/>
      <c r="B40" s="2226"/>
      <c r="C40" s="2226"/>
      <c r="D40" s="2226"/>
      <c r="E40" s="2226"/>
      <c r="F40" s="2227"/>
    </row>
    <row r="41" spans="1:8" x14ac:dyDescent="0.2">
      <c r="A41" s="2225"/>
      <c r="B41" s="2226"/>
      <c r="C41" s="2226"/>
      <c r="D41" s="2226"/>
      <c r="E41" s="2226"/>
      <c r="F41" s="2227"/>
    </row>
    <row r="42" spans="1:8" x14ac:dyDescent="0.2">
      <c r="A42" s="2225"/>
      <c r="B42" s="2226"/>
      <c r="C42" s="2226"/>
      <c r="D42" s="2226"/>
      <c r="E42" s="2226"/>
      <c r="F42" s="2227"/>
    </row>
    <row r="43" spans="1:8" x14ac:dyDescent="0.2">
      <c r="A43" s="2225"/>
      <c r="B43" s="2226"/>
      <c r="C43" s="2226"/>
      <c r="D43" s="2226"/>
      <c r="E43" s="2226"/>
      <c r="F43" s="2227"/>
      <c r="G43" s="1709"/>
      <c r="H43" s="1709"/>
    </row>
    <row r="44" spans="1:8" x14ac:dyDescent="0.2">
      <c r="A44" s="2225"/>
      <c r="B44" s="2226"/>
      <c r="C44" s="2226"/>
      <c r="D44" s="2226"/>
      <c r="E44" s="2226"/>
      <c r="F44" s="2227"/>
      <c r="G44" s="1709"/>
      <c r="H44" s="1709"/>
    </row>
    <row r="45" spans="1:8" x14ac:dyDescent="0.2">
      <c r="A45" s="2225"/>
      <c r="B45" s="2226"/>
      <c r="C45" s="2226"/>
      <c r="D45" s="2226"/>
      <c r="E45" s="2226"/>
      <c r="F45" s="2227"/>
      <c r="G45" s="1709"/>
      <c r="H45" s="1709"/>
    </row>
    <row r="46" spans="1:8" ht="13.5" thickBot="1" x14ac:dyDescent="0.25">
      <c r="A46" s="1527"/>
      <c r="B46" s="1528"/>
      <c r="C46" s="1528"/>
      <c r="D46" s="1528"/>
      <c r="E46" s="1528"/>
      <c r="F46" s="2056"/>
      <c r="G46" s="1709"/>
      <c r="H46" s="1709"/>
    </row>
    <row r="47" spans="1:8" x14ac:dyDescent="0.2">
      <c r="A47" s="1709"/>
      <c r="B47" s="1709"/>
      <c r="C47" s="1709"/>
      <c r="D47" s="1709"/>
      <c r="E47" s="1709"/>
      <c r="F47" s="1709"/>
      <c r="G47" s="1709"/>
      <c r="H47" s="1709"/>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3:M46"/>
  <sheetViews>
    <sheetView zoomScaleNormal="100" workbookViewId="0">
      <selection activeCell="B4" sqref="B4:D4"/>
    </sheetView>
  </sheetViews>
  <sheetFormatPr baseColWidth="10" defaultRowHeight="12.75" x14ac:dyDescent="0.2"/>
  <cols>
    <col min="1" max="1" width="11.42578125" style="1485"/>
    <col min="2" max="2" width="21.85546875" style="1463" customWidth="1"/>
    <col min="3" max="3" width="24.140625" style="759" customWidth="1"/>
    <col min="4" max="4" width="114.28515625" style="759" customWidth="1"/>
    <col min="5" max="16384" width="11.42578125" style="759"/>
  </cols>
  <sheetData>
    <row r="3" spans="1:5" s="765" customFormat="1" ht="115.5" customHeight="1" thickBot="1" x14ac:dyDescent="0.25">
      <c r="A3" s="1911"/>
      <c r="B3" s="1459"/>
      <c r="C3" s="760"/>
    </row>
    <row r="4" spans="1:5" s="765" customFormat="1" ht="75" customHeight="1" thickBot="1" x14ac:dyDescent="0.25">
      <c r="A4" s="1911"/>
      <c r="B4" s="3963" t="s">
        <v>1043</v>
      </c>
      <c r="C4" s="3964"/>
      <c r="D4" s="3965"/>
    </row>
    <row r="5" spans="1:5" s="765" customFormat="1" ht="6" customHeight="1" thickBot="1" x14ac:dyDescent="0.25">
      <c r="A5" s="1911"/>
      <c r="B5" s="1459"/>
      <c r="C5" s="760"/>
    </row>
    <row r="6" spans="1:5" s="1462" customFormat="1" ht="31.5" customHeight="1" thickBot="1" x14ac:dyDescent="0.25">
      <c r="A6" s="1912"/>
      <c r="B6" s="2109" t="s">
        <v>1058</v>
      </c>
      <c r="C6" s="1460">
        <v>2017</v>
      </c>
      <c r="D6" s="1461"/>
    </row>
    <row r="7" spans="1:5" x14ac:dyDescent="0.2">
      <c r="E7" s="2160"/>
    </row>
    <row r="8" spans="1:5" x14ac:dyDescent="0.2">
      <c r="D8" s="765"/>
      <c r="E8" s="2160"/>
    </row>
    <row r="9" spans="1:5" x14ac:dyDescent="0.2">
      <c r="B9" s="1464"/>
      <c r="C9" s="765"/>
    </row>
    <row r="10" spans="1:5" x14ac:dyDescent="0.2">
      <c r="B10" s="1719" t="s">
        <v>1044</v>
      </c>
      <c r="C10" s="1719" t="s">
        <v>1214</v>
      </c>
      <c r="D10" s="1718" t="s">
        <v>1557</v>
      </c>
    </row>
    <row r="11" spans="1:5" ht="38.25" x14ac:dyDescent="0.2">
      <c r="B11" s="1719" t="s">
        <v>1045</v>
      </c>
      <c r="C11" s="1719" t="s">
        <v>1214</v>
      </c>
      <c r="D11" s="1718" t="s">
        <v>1837</v>
      </c>
    </row>
    <row r="12" spans="1:5" ht="38.25" x14ac:dyDescent="0.2">
      <c r="B12" s="1719" t="s">
        <v>1046</v>
      </c>
      <c r="C12" s="1719" t="s">
        <v>1214</v>
      </c>
      <c r="D12" s="1718" t="s">
        <v>1078</v>
      </c>
    </row>
    <row r="13" spans="1:5" x14ac:dyDescent="0.2">
      <c r="B13" s="1719" t="s">
        <v>1047</v>
      </c>
      <c r="C13" s="1719" t="s">
        <v>1257</v>
      </c>
      <c r="D13" s="1718" t="s">
        <v>1448</v>
      </c>
    </row>
    <row r="14" spans="1:5" x14ac:dyDescent="0.2">
      <c r="B14" s="1719" t="s">
        <v>1048</v>
      </c>
      <c r="C14" s="1719" t="s">
        <v>2054</v>
      </c>
      <c r="D14" s="1718" t="s">
        <v>1840</v>
      </c>
    </row>
    <row r="15" spans="1:5" x14ac:dyDescent="0.2">
      <c r="B15" s="1719" t="s">
        <v>1049</v>
      </c>
      <c r="C15" s="1719" t="s">
        <v>2055</v>
      </c>
      <c r="D15" s="1718" t="s">
        <v>1841</v>
      </c>
    </row>
    <row r="16" spans="1:5" ht="63.75" x14ac:dyDescent="0.2">
      <c r="A16" s="1913"/>
      <c r="B16" s="1719" t="s">
        <v>1051</v>
      </c>
      <c r="C16" s="1719" t="s">
        <v>792</v>
      </c>
      <c r="D16" s="1718" t="s">
        <v>2039</v>
      </c>
    </row>
    <row r="17" spans="1:9" ht="51" x14ac:dyDescent="0.2">
      <c r="A17" s="1913"/>
      <c r="B17" s="1719" t="s">
        <v>2034</v>
      </c>
      <c r="C17" s="1719" t="s">
        <v>792</v>
      </c>
      <c r="D17" s="1718" t="s">
        <v>2038</v>
      </c>
    </row>
    <row r="18" spans="1:9" ht="134.25" customHeight="1" x14ac:dyDescent="0.2">
      <c r="A18" s="1913"/>
      <c r="B18" s="1719" t="s">
        <v>2035</v>
      </c>
      <c r="C18" s="1719" t="s">
        <v>792</v>
      </c>
      <c r="D18" s="1718" t="s">
        <v>2040</v>
      </c>
    </row>
    <row r="19" spans="1:9" ht="76.5" x14ac:dyDescent="0.2">
      <c r="A19" s="1913"/>
      <c r="B19" s="1719" t="s">
        <v>1998</v>
      </c>
      <c r="C19" s="1719" t="s">
        <v>792</v>
      </c>
      <c r="D19" s="3911" t="s">
        <v>2048</v>
      </c>
      <c r="F19" s="1485"/>
      <c r="G19" s="1485"/>
    </row>
    <row r="20" spans="1:9" ht="53.25" customHeight="1" x14ac:dyDescent="0.2">
      <c r="A20" s="1913"/>
      <c r="B20" s="1719" t="s">
        <v>1999</v>
      </c>
      <c r="C20" s="1719" t="s">
        <v>792</v>
      </c>
      <c r="D20" s="3908" t="s">
        <v>2041</v>
      </c>
      <c r="F20" s="1485"/>
      <c r="G20" s="1485"/>
    </row>
    <row r="21" spans="1:9" ht="25.5" x14ac:dyDescent="0.2">
      <c r="B21" s="1719" t="s">
        <v>1052</v>
      </c>
      <c r="C21" s="1719" t="s">
        <v>1215</v>
      </c>
      <c r="D21" s="1719" t="s">
        <v>2049</v>
      </c>
      <c r="F21" s="1485"/>
      <c r="G21" s="1757"/>
      <c r="H21" s="1757"/>
      <c r="I21" s="1757"/>
    </row>
    <row r="22" spans="1:9" x14ac:dyDescent="0.2">
      <c r="B22" s="1719" t="s">
        <v>1056</v>
      </c>
      <c r="C22" s="1719" t="s">
        <v>1216</v>
      </c>
      <c r="D22" s="1719" t="s">
        <v>1156</v>
      </c>
      <c r="F22" s="1485"/>
      <c r="G22" s="1757"/>
      <c r="H22" s="1757"/>
      <c r="I22" s="1757"/>
    </row>
    <row r="23" spans="1:9" x14ac:dyDescent="0.2">
      <c r="B23" s="1719" t="s">
        <v>1053</v>
      </c>
      <c r="C23" s="1719" t="s">
        <v>1320</v>
      </c>
      <c r="D23" s="1719" t="s">
        <v>1449</v>
      </c>
      <c r="F23" s="1485"/>
      <c r="G23" s="1757"/>
      <c r="H23" s="1757"/>
      <c r="I23" s="1757"/>
    </row>
    <row r="24" spans="1:9" ht="38.25" x14ac:dyDescent="0.2">
      <c r="B24" s="1719" t="s">
        <v>1054</v>
      </c>
      <c r="C24" s="1719" t="s">
        <v>2056</v>
      </c>
      <c r="D24" s="1719" t="s">
        <v>1050</v>
      </c>
      <c r="F24" s="1485"/>
      <c r="G24" s="1757"/>
      <c r="H24" s="1757"/>
      <c r="I24" s="1757"/>
    </row>
    <row r="25" spans="1:9" ht="38.25" x14ac:dyDescent="0.2">
      <c r="B25" s="1719" t="s">
        <v>1055</v>
      </c>
      <c r="C25" s="1719" t="s">
        <v>2057</v>
      </c>
      <c r="D25" s="1719" t="s">
        <v>1516</v>
      </c>
      <c r="F25" s="1485"/>
      <c r="G25" s="1757"/>
      <c r="H25" s="1757"/>
      <c r="I25" s="1757"/>
    </row>
    <row r="26" spans="1:9" ht="38.25" x14ac:dyDescent="0.2">
      <c r="A26" s="1914"/>
      <c r="B26" s="1719" t="s">
        <v>1060</v>
      </c>
      <c r="C26" s="1719" t="s">
        <v>1059</v>
      </c>
      <c r="D26" s="1721" t="s">
        <v>1404</v>
      </c>
      <c r="F26" s="1485"/>
      <c r="G26" s="2159"/>
      <c r="H26" s="1757"/>
      <c r="I26" s="1757"/>
    </row>
    <row r="27" spans="1:9" ht="38.25" x14ac:dyDescent="0.2">
      <c r="B27" s="1723" t="s">
        <v>1061</v>
      </c>
      <c r="C27" s="1724" t="s">
        <v>1218</v>
      </c>
      <c r="D27" s="1722" t="s">
        <v>1080</v>
      </c>
      <c r="G27" s="2160"/>
    </row>
    <row r="28" spans="1:9" ht="102" x14ac:dyDescent="0.2">
      <c r="A28" s="1914"/>
      <c r="B28" s="1722" t="s">
        <v>1062</v>
      </c>
      <c r="C28" s="1724" t="s">
        <v>1218</v>
      </c>
      <c r="D28" s="1722" t="s">
        <v>1705</v>
      </c>
    </row>
    <row r="29" spans="1:9" ht="25.5" x14ac:dyDescent="0.2">
      <c r="B29" s="1723" t="s">
        <v>1063</v>
      </c>
      <c r="C29" s="1724" t="s">
        <v>1218</v>
      </c>
      <c r="D29" s="1722" t="s">
        <v>2042</v>
      </c>
    </row>
    <row r="30" spans="1:9" ht="38.25" x14ac:dyDescent="0.2">
      <c r="B30" s="1723" t="s">
        <v>1065</v>
      </c>
      <c r="C30" s="1724" t="s">
        <v>1219</v>
      </c>
      <c r="D30" s="1720" t="s">
        <v>2043</v>
      </c>
    </row>
    <row r="31" spans="1:9" ht="25.5" x14ac:dyDescent="0.2">
      <c r="B31" s="1723" t="s">
        <v>1066</v>
      </c>
      <c r="C31" s="1724" t="s">
        <v>78</v>
      </c>
      <c r="D31" s="1720" t="s">
        <v>1450</v>
      </c>
    </row>
    <row r="32" spans="1:9" ht="25.5" x14ac:dyDescent="0.2">
      <c r="B32" s="1723" t="s">
        <v>1220</v>
      </c>
      <c r="C32" s="1724" t="s">
        <v>78</v>
      </c>
      <c r="D32" s="1722" t="s">
        <v>1451</v>
      </c>
    </row>
    <row r="33" spans="1:13" ht="45" customHeight="1" x14ac:dyDescent="0.2">
      <c r="A33" s="1913"/>
      <c r="B33" s="1719" t="s">
        <v>1068</v>
      </c>
      <c r="C33" s="1719" t="s">
        <v>1421</v>
      </c>
      <c r="D33" s="2025" t="s">
        <v>1286</v>
      </c>
      <c r="G33" s="3966"/>
      <c r="H33" s="3966"/>
      <c r="I33" s="3966"/>
      <c r="J33" s="3966"/>
      <c r="K33" s="3966"/>
      <c r="L33" s="3966"/>
      <c r="M33" s="3966"/>
    </row>
    <row r="34" spans="1:13" ht="25.5" x14ac:dyDescent="0.2">
      <c r="B34" s="1723" t="s">
        <v>1069</v>
      </c>
      <c r="C34" s="1724" t="s">
        <v>1217</v>
      </c>
      <c r="D34" s="1720" t="s">
        <v>1079</v>
      </c>
      <c r="G34" s="3966"/>
      <c r="H34" s="3966"/>
      <c r="I34" s="3966"/>
      <c r="J34" s="3966"/>
      <c r="K34" s="3966"/>
      <c r="L34" s="3966"/>
      <c r="M34" s="3966"/>
    </row>
    <row r="35" spans="1:13" ht="25.5" x14ac:dyDescent="0.2">
      <c r="B35" s="1723" t="s">
        <v>1071</v>
      </c>
      <c r="C35" s="1724" t="s">
        <v>1073</v>
      </c>
      <c r="D35" s="1722" t="s">
        <v>1223</v>
      </c>
      <c r="G35" s="3966"/>
      <c r="H35" s="3966"/>
      <c r="I35" s="3966"/>
      <c r="J35" s="3966"/>
      <c r="K35" s="3966"/>
      <c r="L35" s="3966"/>
      <c r="M35" s="3966"/>
    </row>
    <row r="36" spans="1:13" ht="25.5" x14ac:dyDescent="0.2">
      <c r="B36" s="1723" t="s">
        <v>1072</v>
      </c>
      <c r="C36" s="1724" t="s">
        <v>1073</v>
      </c>
      <c r="D36" s="1722" t="s">
        <v>1838</v>
      </c>
    </row>
    <row r="37" spans="1:13" ht="25.5" x14ac:dyDescent="0.2">
      <c r="B37" s="1723" t="s">
        <v>1074</v>
      </c>
      <c r="C37" s="1724" t="s">
        <v>1070</v>
      </c>
      <c r="D37" s="1720" t="s">
        <v>1558</v>
      </c>
    </row>
    <row r="38" spans="1:13" x14ac:dyDescent="0.2">
      <c r="B38" s="1723" t="s">
        <v>1075</v>
      </c>
      <c r="C38" s="1724" t="s">
        <v>1070</v>
      </c>
      <c r="D38" s="1720" t="s">
        <v>1453</v>
      </c>
    </row>
    <row r="39" spans="1:13" x14ac:dyDescent="0.2">
      <c r="B39" s="1723" t="s">
        <v>1076</v>
      </c>
      <c r="C39" s="1724"/>
      <c r="D39" s="1720" t="s">
        <v>1452</v>
      </c>
    </row>
    <row r="40" spans="1:13" ht="51" x14ac:dyDescent="0.2">
      <c r="B40" s="1723" t="s">
        <v>1077</v>
      </c>
      <c r="C40" s="1724" t="s">
        <v>1839</v>
      </c>
      <c r="D40" s="1720" t="s">
        <v>2044</v>
      </c>
    </row>
    <row r="41" spans="1:13" ht="25.5" x14ac:dyDescent="0.2">
      <c r="B41" s="1723" t="s">
        <v>1081</v>
      </c>
      <c r="C41" s="1724" t="s">
        <v>1839</v>
      </c>
      <c r="D41" s="1718" t="s">
        <v>2045</v>
      </c>
    </row>
    <row r="42" spans="1:13" ht="25.5" x14ac:dyDescent="0.2">
      <c r="B42" s="1723" t="s">
        <v>1083</v>
      </c>
      <c r="C42" s="3912" t="s">
        <v>2046</v>
      </c>
      <c r="D42" s="3913" t="s">
        <v>1454</v>
      </c>
    </row>
    <row r="43" spans="1:13" ht="25.5" x14ac:dyDescent="0.2">
      <c r="B43" s="1723" t="s">
        <v>1084</v>
      </c>
      <c r="C43" s="3912" t="s">
        <v>2046</v>
      </c>
      <c r="D43" s="3913" t="s">
        <v>1082</v>
      </c>
    </row>
    <row r="44" spans="1:13" ht="38.25" x14ac:dyDescent="0.2">
      <c r="B44" s="1723" t="s">
        <v>1085</v>
      </c>
      <c r="C44" s="3912" t="s">
        <v>2046</v>
      </c>
      <c r="D44" s="3914" t="s">
        <v>2047</v>
      </c>
    </row>
    <row r="45" spans="1:13" ht="25.5" x14ac:dyDescent="0.2">
      <c r="B45" s="1723" t="s">
        <v>1221</v>
      </c>
      <c r="C45" s="3912" t="s">
        <v>2046</v>
      </c>
      <c r="D45" s="3913" t="s">
        <v>1086</v>
      </c>
    </row>
    <row r="46" spans="1:13" x14ac:dyDescent="0.2">
      <c r="B46" s="2047" t="s">
        <v>1222</v>
      </c>
      <c r="C46" s="2047"/>
      <c r="D46" s="2234" t="s">
        <v>1317</v>
      </c>
    </row>
  </sheetData>
  <mergeCells count="4">
    <mergeCell ref="B4:D4"/>
    <mergeCell ref="G33:M33"/>
    <mergeCell ref="G34:M34"/>
    <mergeCell ref="G35:M35"/>
  </mergeCells>
  <pageMargins left="0.70866141732283472" right="0.70866141732283472" top="0.74803149606299213" bottom="0.74803149606299213" header="0.31496062992125984" footer="0.31496062992125984"/>
  <pageSetup paperSize="9" scale="3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I78"/>
  <sheetViews>
    <sheetView showGridLines="0" zoomScaleNormal="100" workbookViewId="0">
      <selection activeCell="G11" sqref="G11"/>
    </sheetView>
  </sheetViews>
  <sheetFormatPr baseColWidth="10" defaultColWidth="8.85546875" defaultRowHeight="12.75" x14ac:dyDescent="0.2"/>
  <cols>
    <col min="1" max="1" width="22" style="1080" customWidth="1"/>
    <col min="2" max="2" width="58.5703125" style="1080" customWidth="1"/>
    <col min="3" max="6" width="21.28515625" style="1080" customWidth="1"/>
    <col min="7" max="16384" width="8.85546875" style="1080"/>
  </cols>
  <sheetData>
    <row r="1" spans="1:9" ht="18" x14ac:dyDescent="0.25">
      <c r="A1" s="290" t="s">
        <v>1365</v>
      </c>
      <c r="B1" s="290"/>
      <c r="C1" s="1127"/>
      <c r="D1" s="1127"/>
      <c r="E1" s="1127"/>
      <c r="F1" s="1127"/>
      <c r="G1" s="1079"/>
      <c r="H1" s="1079"/>
      <c r="I1" s="1079"/>
    </row>
    <row r="2" spans="1:9" ht="18" x14ac:dyDescent="0.25">
      <c r="A2" s="273" t="str">
        <f>'PAGE DE GARDE'!C8</f>
        <v>ELECTRICITE</v>
      </c>
      <c r="B2" s="285" t="str">
        <f>'PAGE DE GARDE'!C10</f>
        <v>PT 2017 V0</v>
      </c>
      <c r="C2" s="1129"/>
      <c r="D2" s="1489"/>
      <c r="E2" s="1488"/>
      <c r="F2" s="1129"/>
      <c r="G2" s="1079"/>
      <c r="H2" s="1079"/>
      <c r="I2" s="1079"/>
    </row>
    <row r="3" spans="1:9" x14ac:dyDescent="0.2">
      <c r="A3" s="825" t="str">
        <f>'PAGE DE GARDE'!C7</f>
        <v>GRD</v>
      </c>
      <c r="B3" s="285"/>
      <c r="C3" s="1129"/>
      <c r="D3" s="1129"/>
      <c r="E3" s="1129"/>
      <c r="F3" s="1129"/>
      <c r="G3" s="1079"/>
      <c r="H3" s="1079"/>
      <c r="I3" s="1079"/>
    </row>
    <row r="4" spans="1:9" ht="13.5" thickBot="1" x14ac:dyDescent="0.25">
      <c r="G4" s="1079"/>
    </row>
    <row r="5" spans="1:9" x14ac:dyDescent="0.2">
      <c r="A5" s="1490"/>
      <c r="B5" s="1491"/>
      <c r="C5" s="1491"/>
      <c r="D5" s="1491"/>
      <c r="E5" s="1491"/>
      <c r="F5" s="1696"/>
    </row>
    <row r="6" spans="1:9" x14ac:dyDescent="0.2">
      <c r="A6" s="1492" t="s">
        <v>1157</v>
      </c>
      <c r="B6" s="1493"/>
      <c r="C6" s="1494"/>
      <c r="D6" s="1494"/>
      <c r="E6" s="1494"/>
      <c r="F6" s="1495"/>
    </row>
    <row r="7" spans="1:9" x14ac:dyDescent="0.2">
      <c r="A7" s="1496"/>
      <c r="B7" s="1494"/>
      <c r="C7" s="1494"/>
      <c r="D7" s="1494"/>
      <c r="E7" s="1494"/>
      <c r="F7" s="1495"/>
    </row>
    <row r="8" spans="1:9" ht="13.5" thickBot="1" x14ac:dyDescent="0.25">
      <c r="A8" s="1189" t="s">
        <v>1366</v>
      </c>
      <c r="B8" s="1494"/>
      <c r="C8" s="1494"/>
      <c r="D8" s="1494"/>
      <c r="E8" s="1494"/>
      <c r="F8" s="1495"/>
    </row>
    <row r="9" spans="1:9" ht="14.25" customHeight="1" x14ac:dyDescent="0.2">
      <c r="A9" s="4097" t="s">
        <v>1159</v>
      </c>
      <c r="B9" s="4088" t="s">
        <v>1160</v>
      </c>
      <c r="C9" s="4097" t="s">
        <v>1495</v>
      </c>
      <c r="D9" s="4088" t="s">
        <v>1456</v>
      </c>
      <c r="E9" s="4127" t="s">
        <v>1457</v>
      </c>
      <c r="F9" s="4088" t="s">
        <v>1458</v>
      </c>
    </row>
    <row r="10" spans="1:9" x14ac:dyDescent="0.2">
      <c r="A10" s="4098"/>
      <c r="B10" s="4089"/>
      <c r="C10" s="4098"/>
      <c r="D10" s="4089"/>
      <c r="E10" s="4128"/>
      <c r="F10" s="4089"/>
    </row>
    <row r="11" spans="1:9" ht="13.5" thickBot="1" x14ac:dyDescent="0.25">
      <c r="A11" s="4099"/>
      <c r="B11" s="4090"/>
      <c r="C11" s="4126"/>
      <c r="D11" s="4090"/>
      <c r="E11" s="4129"/>
      <c r="F11" s="4090"/>
    </row>
    <row r="12" spans="1:9" x14ac:dyDescent="0.2">
      <c r="A12" s="1497"/>
      <c r="B12" s="1498"/>
      <c r="C12" s="1754"/>
      <c r="D12" s="2614"/>
      <c r="E12" s="1760"/>
      <c r="F12" s="2614"/>
    </row>
    <row r="13" spans="1:9" x14ac:dyDescent="0.2">
      <c r="A13" s="1501"/>
      <c r="B13" s="1502"/>
      <c r="C13" s="1501"/>
      <c r="D13" s="1502"/>
      <c r="E13" s="2615"/>
      <c r="F13" s="1502"/>
    </row>
    <row r="14" spans="1:9" x14ac:dyDescent="0.2">
      <c r="A14" s="1501"/>
      <c r="B14" s="1502"/>
      <c r="C14" s="1501"/>
      <c r="D14" s="1502"/>
      <c r="E14" s="2615"/>
      <c r="F14" s="1502"/>
    </row>
    <row r="15" spans="1:9" x14ac:dyDescent="0.2">
      <c r="A15" s="1501"/>
      <c r="B15" s="1502"/>
      <c r="C15" s="1501"/>
      <c r="D15" s="1502"/>
      <c r="E15" s="2615"/>
      <c r="F15" s="1502"/>
    </row>
    <row r="16" spans="1:9" x14ac:dyDescent="0.2">
      <c r="A16" s="1501"/>
      <c r="B16" s="1502"/>
      <c r="C16" s="1501"/>
      <c r="D16" s="1502"/>
      <c r="E16" s="2615"/>
      <c r="F16" s="1502"/>
    </row>
    <row r="17" spans="1:6" x14ac:dyDescent="0.2">
      <c r="A17" s="1501"/>
      <c r="B17" s="1502"/>
      <c r="C17" s="1501"/>
      <c r="D17" s="1502"/>
      <c r="E17" s="2615"/>
      <c r="F17" s="1502"/>
    </row>
    <row r="18" spans="1:6" x14ac:dyDescent="0.2">
      <c r="A18" s="1501"/>
      <c r="B18" s="1502"/>
      <c r="C18" s="1501"/>
      <c r="D18" s="1502"/>
      <c r="E18" s="2615"/>
      <c r="F18" s="1502"/>
    </row>
    <row r="19" spans="1:6" x14ac:dyDescent="0.2">
      <c r="A19" s="1501"/>
      <c r="B19" s="1502"/>
      <c r="C19" s="1501"/>
      <c r="D19" s="1502"/>
      <c r="E19" s="2615"/>
      <c r="F19" s="1502"/>
    </row>
    <row r="20" spans="1:6" x14ac:dyDescent="0.2">
      <c r="A20" s="1501"/>
      <c r="B20" s="1502"/>
      <c r="C20" s="1501"/>
      <c r="D20" s="1502"/>
      <c r="E20" s="2615"/>
      <c r="F20" s="1502"/>
    </row>
    <row r="21" spans="1:6" x14ac:dyDescent="0.2">
      <c r="A21" s="1501"/>
      <c r="B21" s="1502"/>
      <c r="C21" s="1501"/>
      <c r="D21" s="1502"/>
      <c r="E21" s="2615"/>
      <c r="F21" s="1502"/>
    </row>
    <row r="22" spans="1:6" x14ac:dyDescent="0.2">
      <c r="A22" s="1501"/>
      <c r="B22" s="1502"/>
      <c r="C22" s="1501"/>
      <c r="D22" s="1502"/>
      <c r="E22" s="2615"/>
      <c r="F22" s="1502"/>
    </row>
    <row r="23" spans="1:6" x14ac:dyDescent="0.2">
      <c r="A23" s="1501"/>
      <c r="B23" s="1502"/>
      <c r="C23" s="1501"/>
      <c r="D23" s="1502"/>
      <c r="E23" s="2615"/>
      <c r="F23" s="1502"/>
    </row>
    <row r="24" spans="1:6" x14ac:dyDescent="0.2">
      <c r="A24" s="1501"/>
      <c r="B24" s="1502"/>
      <c r="C24" s="1501"/>
      <c r="D24" s="1502"/>
      <c r="E24" s="2615"/>
      <c r="F24" s="1502"/>
    </row>
    <row r="25" spans="1:6" x14ac:dyDescent="0.2">
      <c r="A25" s="1501"/>
      <c r="B25" s="1502"/>
      <c r="C25" s="1501"/>
      <c r="D25" s="1502"/>
      <c r="E25" s="2615"/>
      <c r="F25" s="1502"/>
    </row>
    <row r="26" spans="1:6" x14ac:dyDescent="0.2">
      <c r="A26" s="1501"/>
      <c r="B26" s="1502"/>
      <c r="C26" s="1501"/>
      <c r="D26" s="1502"/>
      <c r="E26" s="2615"/>
      <c r="F26" s="1502"/>
    </row>
    <row r="27" spans="1:6" x14ac:dyDescent="0.2">
      <c r="A27" s="1501"/>
      <c r="B27" s="1502"/>
      <c r="C27" s="1501"/>
      <c r="D27" s="1502"/>
      <c r="E27" s="2615"/>
      <c r="F27" s="1502"/>
    </row>
    <row r="28" spans="1:6" ht="13.5" thickBot="1" x14ac:dyDescent="0.25">
      <c r="A28" s="1497"/>
      <c r="B28" s="1498"/>
      <c r="C28" s="1497"/>
      <c r="D28" s="1498"/>
      <c r="E28" s="1511"/>
      <c r="F28" s="1498"/>
    </row>
    <row r="29" spans="1:6" ht="13.5" thickBot="1" x14ac:dyDescent="0.25">
      <c r="A29" s="1506" t="s">
        <v>616</v>
      </c>
      <c r="B29" s="1507"/>
      <c r="C29" s="1506">
        <f>SUM(C13:C27)</f>
        <v>0</v>
      </c>
      <c r="D29" s="1506">
        <f t="shared" ref="D29:F29" si="0">SUM(D13:D27)</f>
        <v>0</v>
      </c>
      <c r="E29" s="1506">
        <f t="shared" si="0"/>
        <v>0</v>
      </c>
      <c r="F29" s="1506">
        <f t="shared" si="0"/>
        <v>0</v>
      </c>
    </row>
    <row r="30" spans="1:6" x14ac:dyDescent="0.2">
      <c r="A30" s="1497"/>
      <c r="B30" s="1511"/>
      <c r="C30" s="1511"/>
      <c r="D30" s="1511"/>
      <c r="E30" s="1511"/>
      <c r="F30" s="1522"/>
    </row>
    <row r="31" spans="1:6" x14ac:dyDescent="0.2">
      <c r="A31" s="1525" t="s">
        <v>1367</v>
      </c>
      <c r="B31" s="1511"/>
      <c r="C31" s="1511"/>
      <c r="D31" s="1511"/>
      <c r="E31" s="1511"/>
      <c r="F31" s="1522"/>
    </row>
    <row r="32" spans="1:6" ht="13.5" thickBot="1" x14ac:dyDescent="0.25">
      <c r="A32" s="1525"/>
      <c r="B32" s="1511"/>
      <c r="C32" s="1511"/>
      <c r="D32" s="1511"/>
      <c r="E32" s="1511"/>
      <c r="F32" s="1522"/>
    </row>
    <row r="33" spans="1:6" ht="14.25" customHeight="1" x14ac:dyDescent="0.2">
      <c r="A33" s="4089"/>
      <c r="B33" s="4088" t="s">
        <v>1184</v>
      </c>
      <c r="C33" s="4098"/>
      <c r="D33" s="4088" t="s">
        <v>1456</v>
      </c>
      <c r="E33" s="4127" t="s">
        <v>1457</v>
      </c>
      <c r="F33" s="4088" t="s">
        <v>1458</v>
      </c>
    </row>
    <row r="34" spans="1:6" x14ac:dyDescent="0.2">
      <c r="A34" s="4089"/>
      <c r="B34" s="4089"/>
      <c r="C34" s="4098"/>
      <c r="D34" s="4089"/>
      <c r="E34" s="4128"/>
      <c r="F34" s="4089"/>
    </row>
    <row r="35" spans="1:6" ht="13.5" thickBot="1" x14ac:dyDescent="0.25">
      <c r="A35" s="4089"/>
      <c r="B35" s="4090"/>
      <c r="C35" s="4098"/>
      <c r="D35" s="4090"/>
      <c r="E35" s="4129"/>
      <c r="F35" s="4090"/>
    </row>
    <row r="36" spans="1:6" x14ac:dyDescent="0.2">
      <c r="A36" s="1498"/>
      <c r="B36" s="1498"/>
      <c r="C36" s="1497"/>
      <c r="D36" s="2614"/>
      <c r="E36" s="1760"/>
      <c r="F36" s="2614"/>
    </row>
    <row r="37" spans="1:6" x14ac:dyDescent="0.2">
      <c r="A37" s="1498"/>
      <c r="B37" s="1502"/>
      <c r="C37" s="1497"/>
      <c r="D37" s="1502"/>
      <c r="E37" s="2615"/>
      <c r="F37" s="1502"/>
    </row>
    <row r="38" spans="1:6" x14ac:dyDescent="0.2">
      <c r="A38" s="1498"/>
      <c r="B38" s="1502"/>
      <c r="C38" s="1497"/>
      <c r="D38" s="1502"/>
      <c r="E38" s="2615"/>
      <c r="F38" s="1502"/>
    </row>
    <row r="39" spans="1:6" x14ac:dyDescent="0.2">
      <c r="A39" s="1498"/>
      <c r="B39" s="1502"/>
      <c r="C39" s="1497"/>
      <c r="D39" s="1502"/>
      <c r="E39" s="2615"/>
      <c r="F39" s="1502"/>
    </row>
    <row r="40" spans="1:6" x14ac:dyDescent="0.2">
      <c r="A40" s="1498"/>
      <c r="B40" s="1502"/>
      <c r="C40" s="1497"/>
      <c r="D40" s="1502"/>
      <c r="E40" s="2615"/>
      <c r="F40" s="1502"/>
    </row>
    <row r="41" spans="1:6" x14ac:dyDescent="0.2">
      <c r="A41" s="1498"/>
      <c r="B41" s="1502"/>
      <c r="C41" s="1497"/>
      <c r="D41" s="1502"/>
      <c r="E41" s="2615"/>
      <c r="F41" s="1502"/>
    </row>
    <row r="42" spans="1:6" x14ac:dyDescent="0.2">
      <c r="A42" s="1498"/>
      <c r="B42" s="1502"/>
      <c r="C42" s="1497"/>
      <c r="D42" s="1502"/>
      <c r="E42" s="2615"/>
      <c r="F42" s="1502"/>
    </row>
    <row r="43" spans="1:6" x14ac:dyDescent="0.2">
      <c r="A43" s="1498"/>
      <c r="B43" s="1502"/>
      <c r="C43" s="1497"/>
      <c r="D43" s="1502"/>
      <c r="E43" s="2615"/>
      <c r="F43" s="1502"/>
    </row>
    <row r="44" spans="1:6" x14ac:dyDescent="0.2">
      <c r="A44" s="1498"/>
      <c r="B44" s="1502"/>
      <c r="C44" s="1497"/>
      <c r="D44" s="1502"/>
      <c r="E44" s="2615"/>
      <c r="F44" s="1502"/>
    </row>
    <row r="45" spans="1:6" x14ac:dyDescent="0.2">
      <c r="A45" s="1498"/>
      <c r="B45" s="1502"/>
      <c r="C45" s="1497"/>
      <c r="D45" s="1502"/>
      <c r="E45" s="2615"/>
      <c r="F45" s="1502"/>
    </row>
    <row r="46" spans="1:6" x14ac:dyDescent="0.2">
      <c r="A46" s="1498"/>
      <c r="B46" s="1502"/>
      <c r="C46" s="1497"/>
      <c r="D46" s="1502"/>
      <c r="E46" s="2615"/>
      <c r="F46" s="1502"/>
    </row>
    <row r="47" spans="1:6" x14ac:dyDescent="0.2">
      <c r="A47" s="1498"/>
      <c r="B47" s="1502"/>
      <c r="C47" s="1497"/>
      <c r="D47" s="1502"/>
      <c r="E47" s="2615"/>
      <c r="F47" s="1502"/>
    </row>
    <row r="48" spans="1:6" x14ac:dyDescent="0.2">
      <c r="A48" s="1498"/>
      <c r="B48" s="1502"/>
      <c r="C48" s="1497"/>
      <c r="D48" s="1502"/>
      <c r="E48" s="2615"/>
      <c r="F48" s="1502"/>
    </row>
    <row r="49" spans="1:6" x14ac:dyDescent="0.2">
      <c r="A49" s="1498"/>
      <c r="B49" s="1502"/>
      <c r="C49" s="1497"/>
      <c r="D49" s="1502"/>
      <c r="E49" s="2615"/>
      <c r="F49" s="1502"/>
    </row>
    <row r="50" spans="1:6" x14ac:dyDescent="0.2">
      <c r="A50" s="1498"/>
      <c r="B50" s="1502"/>
      <c r="C50" s="1497"/>
      <c r="D50" s="1502"/>
      <c r="E50" s="2615"/>
      <c r="F50" s="1502"/>
    </row>
    <row r="51" spans="1:6" x14ac:dyDescent="0.2">
      <c r="A51" s="1498"/>
      <c r="B51" s="1502"/>
      <c r="C51" s="1497"/>
      <c r="D51" s="1502"/>
      <c r="E51" s="2615"/>
      <c r="F51" s="1502"/>
    </row>
    <row r="52" spans="1:6" ht="13.5" thickBot="1" x14ac:dyDescent="0.25">
      <c r="A52" s="1498"/>
      <c r="B52" s="1498"/>
      <c r="C52" s="1497"/>
      <c r="D52" s="1498"/>
      <c r="E52" s="1511"/>
      <c r="F52" s="1498"/>
    </row>
    <row r="53" spans="1:6" ht="13.5" thickBot="1" x14ac:dyDescent="0.25">
      <c r="A53" s="1526"/>
      <c r="B53" s="1506" t="s">
        <v>616</v>
      </c>
      <c r="C53" s="1512"/>
      <c r="D53" s="1507">
        <f>SUM(D37:D51)</f>
        <v>0</v>
      </c>
      <c r="E53" s="1507">
        <f t="shared" ref="E53:F53" si="1">SUM(E37:E51)</f>
        <v>0</v>
      </c>
      <c r="F53" s="1507">
        <f t="shared" si="1"/>
        <v>0</v>
      </c>
    </row>
    <row r="54" spans="1:6" x14ac:dyDescent="0.2">
      <c r="A54" s="4108"/>
      <c r="B54" s="4109"/>
      <c r="C54" s="4109"/>
      <c r="D54" s="4109"/>
      <c r="E54" s="4109"/>
      <c r="F54" s="4110"/>
    </row>
    <row r="55" spans="1:6" ht="12.75" customHeight="1" thickBot="1" x14ac:dyDescent="0.25">
      <c r="A55" s="1761"/>
      <c r="B55" s="1700"/>
      <c r="C55" s="1700"/>
      <c r="D55" s="1700"/>
      <c r="E55" s="1700"/>
      <c r="F55" s="2054"/>
    </row>
    <row r="56" spans="1:6" ht="12.75" customHeight="1" x14ac:dyDescent="0.2">
      <c r="A56" s="1937"/>
      <c r="B56" s="1925"/>
      <c r="C56" s="1925"/>
      <c r="D56" s="1925"/>
      <c r="E56" s="1925"/>
      <c r="F56" s="1926"/>
    </row>
    <row r="57" spans="1:6" ht="14.25" x14ac:dyDescent="0.2">
      <c r="A57" s="2055" t="s">
        <v>1309</v>
      </c>
      <c r="B57" s="1516"/>
      <c r="C57" s="1516"/>
      <c r="D57" s="1516"/>
      <c r="E57" s="1516"/>
      <c r="F57" s="1701"/>
    </row>
    <row r="58" spans="1:6" x14ac:dyDescent="0.2">
      <c r="B58" s="1516"/>
      <c r="C58" s="1516"/>
      <c r="D58" s="1516"/>
      <c r="E58" s="1516"/>
      <c r="F58" s="1701"/>
    </row>
    <row r="59" spans="1:6" x14ac:dyDescent="0.2">
      <c r="A59" s="1486" t="s">
        <v>1524</v>
      </c>
      <c r="B59" s="1516"/>
      <c r="C59" s="1516"/>
      <c r="D59" s="1516"/>
      <c r="E59" s="1516"/>
      <c r="F59" s="1701"/>
    </row>
    <row r="60" spans="1:6" x14ac:dyDescent="0.2">
      <c r="A60" s="1486" t="s">
        <v>1479</v>
      </c>
      <c r="B60" s="1516"/>
      <c r="C60" s="1516"/>
      <c r="D60" s="1516"/>
      <c r="E60" s="1516"/>
      <c r="F60" s="1701"/>
    </row>
    <row r="61" spans="1:6" ht="12.75" customHeight="1" x14ac:dyDescent="0.2">
      <c r="A61" s="1515"/>
      <c r="B61" s="1516"/>
      <c r="C61" s="1516"/>
      <c r="D61" s="1516"/>
      <c r="E61" s="1516"/>
      <c r="F61" s="1701"/>
    </row>
    <row r="62" spans="1:6" ht="12.75" customHeight="1" x14ac:dyDescent="0.2">
      <c r="A62" s="1515"/>
      <c r="B62" s="1516"/>
      <c r="C62" s="1516"/>
      <c r="D62" s="1516"/>
      <c r="E62" s="1516"/>
      <c r="F62" s="1701"/>
    </row>
    <row r="63" spans="1:6" x14ac:dyDescent="0.2">
      <c r="A63" s="1515"/>
      <c r="B63" s="1516"/>
      <c r="C63" s="1516"/>
      <c r="D63" s="1516"/>
      <c r="E63" s="1516"/>
      <c r="F63" s="1701"/>
    </row>
    <row r="64" spans="1:6" x14ac:dyDescent="0.2">
      <c r="A64" s="1515"/>
      <c r="B64" s="1516"/>
      <c r="C64" s="1516"/>
      <c r="D64" s="1516"/>
      <c r="E64" s="1516"/>
      <c r="F64" s="1701"/>
    </row>
    <row r="65" spans="1:6" x14ac:dyDescent="0.2">
      <c r="A65" s="1515"/>
      <c r="B65" s="1516"/>
      <c r="C65" s="1516"/>
      <c r="D65" s="1516"/>
      <c r="E65" s="1516"/>
      <c r="F65" s="1701"/>
    </row>
    <row r="66" spans="1:6" x14ac:dyDescent="0.2">
      <c r="A66" s="1515"/>
      <c r="B66" s="1516"/>
      <c r="C66" s="1516"/>
      <c r="D66" s="1516"/>
      <c r="E66" s="1516"/>
      <c r="F66" s="1701"/>
    </row>
    <row r="67" spans="1:6" x14ac:dyDescent="0.2">
      <c r="A67" s="1515"/>
      <c r="B67" s="1516"/>
      <c r="C67" s="1516"/>
      <c r="D67" s="1516"/>
      <c r="E67" s="1516"/>
      <c r="F67" s="1701"/>
    </row>
    <row r="68" spans="1:6" x14ac:dyDescent="0.2">
      <c r="A68" s="1515"/>
      <c r="B68" s="1516"/>
      <c r="C68" s="1516"/>
      <c r="D68" s="1516"/>
      <c r="E68" s="1516"/>
      <c r="F68" s="1701"/>
    </row>
    <row r="69" spans="1:6" x14ac:dyDescent="0.2">
      <c r="A69" s="1515"/>
      <c r="B69" s="1516"/>
      <c r="C69" s="1516"/>
      <c r="D69" s="1516"/>
      <c r="E69" s="1516"/>
      <c r="F69" s="1701"/>
    </row>
    <row r="70" spans="1:6" x14ac:dyDescent="0.2">
      <c r="A70" s="1515"/>
      <c r="B70" s="1516"/>
      <c r="C70" s="1516"/>
      <c r="D70" s="1516"/>
      <c r="E70" s="1516"/>
      <c r="F70" s="1701"/>
    </row>
    <row r="71" spans="1:6" x14ac:dyDescent="0.2">
      <c r="A71" s="1515"/>
      <c r="B71" s="1516"/>
      <c r="C71" s="1516"/>
      <c r="D71" s="1516"/>
      <c r="E71" s="1516"/>
      <c r="F71" s="1701"/>
    </row>
    <row r="72" spans="1:6" x14ac:dyDescent="0.2">
      <c r="A72" s="1515"/>
      <c r="B72" s="1516"/>
      <c r="C72" s="1516"/>
      <c r="D72" s="1516"/>
      <c r="E72" s="1516"/>
      <c r="F72" s="1701"/>
    </row>
    <row r="73" spans="1:6" x14ac:dyDescent="0.2">
      <c r="A73" s="1515"/>
      <c r="B73" s="1516"/>
      <c r="C73" s="1516"/>
      <c r="D73" s="1516"/>
      <c r="E73" s="1516"/>
      <c r="F73" s="1701"/>
    </row>
    <row r="74" spans="1:6" x14ac:dyDescent="0.2">
      <c r="A74" s="1515"/>
      <c r="B74" s="1516"/>
      <c r="C74" s="1516"/>
      <c r="D74" s="1516"/>
      <c r="E74" s="1516"/>
      <c r="F74" s="1701"/>
    </row>
    <row r="75" spans="1:6" x14ac:dyDescent="0.2">
      <c r="A75" s="1515"/>
      <c r="B75" s="1516"/>
      <c r="C75" s="1516"/>
      <c r="D75" s="1516"/>
      <c r="E75" s="1516"/>
      <c r="F75" s="1701"/>
    </row>
    <row r="76" spans="1:6" ht="13.5" thickBot="1" x14ac:dyDescent="0.25">
      <c r="A76" s="1527"/>
      <c r="B76" s="1528"/>
      <c r="C76" s="1528"/>
      <c r="D76" s="1528"/>
      <c r="E76" s="1528"/>
      <c r="F76" s="2056"/>
    </row>
    <row r="77" spans="1:6" x14ac:dyDescent="0.2">
      <c r="A77" s="2"/>
      <c r="B77" s="2"/>
      <c r="C77" s="2"/>
      <c r="D77" s="2"/>
      <c r="E77" s="2"/>
      <c r="F77" s="2"/>
    </row>
    <row r="78" spans="1:6" x14ac:dyDescent="0.2">
      <c r="A78" s="2"/>
      <c r="B78" s="2"/>
      <c r="C78" s="2"/>
      <c r="D78" s="2"/>
      <c r="E78" s="2"/>
      <c r="F78" s="2"/>
    </row>
  </sheetData>
  <mergeCells count="13">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6"/>
  <sheetViews>
    <sheetView showGridLines="0" workbookViewId="0">
      <selection activeCell="G11" sqref="G11"/>
    </sheetView>
  </sheetViews>
  <sheetFormatPr baseColWidth="10" defaultColWidth="8.85546875" defaultRowHeight="12.75" x14ac:dyDescent="0.2"/>
  <cols>
    <col min="1" max="1" width="30.28515625" style="919" customWidth="1"/>
    <col min="2" max="2" width="50.42578125" style="919" customWidth="1"/>
    <col min="3" max="6" width="20" style="919" customWidth="1"/>
    <col min="7" max="16384" width="8.85546875" style="919"/>
  </cols>
  <sheetData>
    <row r="1" spans="1:6" s="1080" customFormat="1" ht="18" x14ac:dyDescent="0.25">
      <c r="A1" s="290" t="s">
        <v>1364</v>
      </c>
      <c r="B1" s="290"/>
      <c r="C1" s="290"/>
      <c r="D1" s="1127"/>
      <c r="E1" s="1127"/>
      <c r="F1" s="1127"/>
    </row>
    <row r="2" spans="1:6" x14ac:dyDescent="0.2">
      <c r="A2" s="273" t="str">
        <f>'PAGE DE GARDE'!C8</f>
        <v>ELECTRICITE</v>
      </c>
      <c r="B2" s="285" t="str">
        <f>'PAGE DE GARDE'!C10</f>
        <v>PT 2017 V0</v>
      </c>
      <c r="C2" s="273"/>
      <c r="D2" s="1129"/>
      <c r="E2" s="1129"/>
      <c r="F2" s="1129"/>
    </row>
    <row r="3" spans="1:6" x14ac:dyDescent="0.2">
      <c r="A3" s="825" t="str">
        <f>'PAGE DE GARDE'!C7</f>
        <v>GRD</v>
      </c>
      <c r="B3" s="285"/>
      <c r="C3" s="273"/>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3.5" thickBot="1" x14ac:dyDescent="0.25">
      <c r="A24" s="1497"/>
      <c r="B24" s="1498"/>
      <c r="C24" s="1498"/>
      <c r="D24" s="1498"/>
      <c r="E24" s="1498"/>
      <c r="F24" s="1498"/>
    </row>
    <row r="25" spans="1:6" ht="13.5" thickBot="1" x14ac:dyDescent="0.25">
      <c r="A25" s="1506" t="s">
        <v>616</v>
      </c>
      <c r="B25" s="1507"/>
      <c r="C25" s="1507">
        <f>SUM(C12:C23)</f>
        <v>0</v>
      </c>
      <c r="D25" s="1507">
        <f t="shared" ref="D25:F25" si="0">SUM(D12:D23)</f>
        <v>0</v>
      </c>
      <c r="E25" s="1507">
        <f t="shared" si="0"/>
        <v>0</v>
      </c>
      <c r="F25" s="1507">
        <f t="shared" si="0"/>
        <v>0</v>
      </c>
    </row>
    <row r="26" spans="1:6" ht="13.5" thickBot="1" x14ac:dyDescent="0.25">
      <c r="A26" s="1497"/>
      <c r="B26" s="1511"/>
      <c r="C26" s="1511"/>
      <c r="D26" s="1511"/>
      <c r="E26" s="1511"/>
      <c r="F26" s="1522"/>
    </row>
    <row r="27" spans="1:6" ht="14.25" x14ac:dyDescent="0.2">
      <c r="A27" s="1916" t="s">
        <v>1309</v>
      </c>
      <c r="B27" s="1917"/>
      <c r="C27" s="1918"/>
      <c r="D27" s="1918"/>
      <c r="E27" s="1918"/>
      <c r="F27" s="1919"/>
    </row>
    <row r="28" spans="1:6" x14ac:dyDescent="0.2">
      <c r="A28" s="1699"/>
      <c r="B28" s="1195"/>
      <c r="C28" s="1195"/>
      <c r="D28" s="1195"/>
      <c r="E28" s="1195"/>
      <c r="F28" s="1920"/>
    </row>
    <row r="29" spans="1:6" ht="12.75" customHeight="1" x14ac:dyDescent="0.2">
      <c r="A29" s="4094" t="s">
        <v>1474</v>
      </c>
      <c r="B29" s="4095"/>
      <c r="C29" s="4095"/>
      <c r="D29" s="4095"/>
      <c r="E29" s="4095"/>
      <c r="F29" s="4096"/>
    </row>
    <row r="30" spans="1:6" ht="12.75" customHeight="1" x14ac:dyDescent="0.2">
      <c r="A30" s="4094" t="s">
        <v>397</v>
      </c>
      <c r="B30" s="4095"/>
      <c r="C30" s="4095"/>
      <c r="D30" s="4095"/>
      <c r="E30" s="4095"/>
      <c r="F30" s="4096"/>
    </row>
    <row r="31" spans="1:6" x14ac:dyDescent="0.2">
      <c r="A31" s="2225"/>
      <c r="B31" s="2226"/>
      <c r="C31" s="2226"/>
      <c r="D31" s="2226"/>
      <c r="E31" s="2226"/>
      <c r="F31" s="2227"/>
    </row>
    <row r="32" spans="1:6" x14ac:dyDescent="0.2">
      <c r="A32" s="2225"/>
      <c r="B32" s="2226"/>
      <c r="C32" s="2226"/>
      <c r="D32" s="2226"/>
      <c r="E32" s="2226"/>
      <c r="F32" s="2227"/>
    </row>
    <row r="33" spans="1:6" x14ac:dyDescent="0.2">
      <c r="A33" s="2225"/>
      <c r="B33" s="2226"/>
      <c r="C33" s="2226"/>
      <c r="D33" s="2226"/>
      <c r="E33" s="2226"/>
      <c r="F33" s="2227"/>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ht="13.5" thickBot="1" x14ac:dyDescent="0.25">
      <c r="A46" s="1527"/>
      <c r="B46" s="1528"/>
      <c r="C46" s="1528"/>
      <c r="D46" s="1528"/>
      <c r="E46" s="1528"/>
      <c r="F46" s="20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6"/>
  <sheetViews>
    <sheetView showGridLines="0" workbookViewId="0">
      <selection activeCell="G11" sqref="G11"/>
    </sheetView>
  </sheetViews>
  <sheetFormatPr baseColWidth="10" defaultColWidth="8.85546875" defaultRowHeight="12.75" x14ac:dyDescent="0.2"/>
  <cols>
    <col min="1" max="1" width="30.28515625" style="919" customWidth="1"/>
    <col min="2" max="2" width="50.42578125" style="919" customWidth="1"/>
    <col min="3" max="6" width="20" style="919" customWidth="1"/>
    <col min="7" max="16384" width="8.85546875" style="919"/>
  </cols>
  <sheetData>
    <row r="1" spans="1:6" s="1080" customFormat="1" ht="18" x14ac:dyDescent="0.25">
      <c r="A1" s="290" t="s">
        <v>1373</v>
      </c>
      <c r="B1" s="290"/>
      <c r="C1" s="290"/>
      <c r="D1" s="1127"/>
      <c r="E1" s="1127"/>
      <c r="F1" s="1127"/>
    </row>
    <row r="2" spans="1:6" x14ac:dyDescent="0.2">
      <c r="A2" s="273" t="str">
        <f>'PAGE DE GARDE'!C8</f>
        <v>ELECTRICITE</v>
      </c>
      <c r="B2" s="285" t="str">
        <f>'PAGE DE GARDE'!C10</f>
        <v>PT 2017 V0</v>
      </c>
      <c r="C2" s="273"/>
      <c r="D2" s="1129"/>
      <c r="E2" s="1129"/>
      <c r="F2" s="1129"/>
    </row>
    <row r="3" spans="1:6" x14ac:dyDescent="0.2">
      <c r="A3" s="825" t="str">
        <f>'PAGE DE GARDE'!C7</f>
        <v>GRD</v>
      </c>
      <c r="B3" s="285"/>
      <c r="C3" s="273"/>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3.5" thickBot="1" x14ac:dyDescent="0.25">
      <c r="A24" s="1497"/>
      <c r="B24" s="1498"/>
      <c r="C24" s="1498"/>
      <c r="D24" s="1498"/>
      <c r="E24" s="1498"/>
      <c r="F24" s="1498"/>
    </row>
    <row r="25" spans="1:6" ht="13.5" thickBot="1" x14ac:dyDescent="0.25">
      <c r="A25" s="1506" t="s">
        <v>616</v>
      </c>
      <c r="B25" s="1507"/>
      <c r="C25" s="1507">
        <f>SUM(C12:C23)</f>
        <v>0</v>
      </c>
      <c r="D25" s="1507">
        <f t="shared" ref="D25:E25" si="0">SUM(D12:D23)</f>
        <v>0</v>
      </c>
      <c r="E25" s="1507">
        <f t="shared" si="0"/>
        <v>0</v>
      </c>
      <c r="F25" s="1507">
        <f>SUM(F12:F23)</f>
        <v>0</v>
      </c>
    </row>
    <row r="26" spans="1:6" ht="13.5" thickBot="1" x14ac:dyDescent="0.25">
      <c r="A26" s="1497"/>
      <c r="B26" s="1511"/>
      <c r="C26" s="1511"/>
      <c r="D26" s="1511"/>
      <c r="E26" s="1511"/>
      <c r="F26" s="1522"/>
    </row>
    <row r="27" spans="1:6" ht="14.25" x14ac:dyDescent="0.2">
      <c r="A27" s="1916" t="s">
        <v>1309</v>
      </c>
      <c r="B27" s="1917"/>
      <c r="C27" s="1918"/>
      <c r="D27" s="1918"/>
      <c r="E27" s="1918"/>
      <c r="F27" s="1919"/>
    </row>
    <row r="28" spans="1:6" x14ac:dyDescent="0.2">
      <c r="A28" s="1699"/>
      <c r="B28" s="1195"/>
      <c r="C28" s="1195"/>
      <c r="D28" s="1195"/>
      <c r="E28" s="1195"/>
      <c r="F28" s="1920"/>
    </row>
    <row r="29" spans="1:6" ht="12.75" customHeight="1" x14ac:dyDescent="0.2">
      <c r="A29" s="4094" t="s">
        <v>1474</v>
      </c>
      <c r="B29" s="4095"/>
      <c r="C29" s="4095"/>
      <c r="D29" s="4095"/>
      <c r="E29" s="4095"/>
      <c r="F29" s="4096"/>
    </row>
    <row r="30" spans="1:6" ht="12.75" customHeight="1" x14ac:dyDescent="0.2">
      <c r="A30" s="4094" t="s">
        <v>397</v>
      </c>
      <c r="B30" s="4095"/>
      <c r="C30" s="4095"/>
      <c r="D30" s="4095"/>
      <c r="E30" s="4095"/>
      <c r="F30" s="4096"/>
    </row>
    <row r="31" spans="1:6" x14ac:dyDescent="0.2">
      <c r="A31" s="2225"/>
      <c r="B31" s="2226"/>
      <c r="C31" s="2226"/>
      <c r="D31" s="2226"/>
      <c r="E31" s="2226"/>
      <c r="F31" s="2227"/>
    </row>
    <row r="32" spans="1:6" x14ac:dyDescent="0.2">
      <c r="A32" s="2225"/>
      <c r="B32" s="2226"/>
      <c r="C32" s="2226"/>
      <c r="D32" s="2226"/>
      <c r="E32" s="2226"/>
      <c r="F32" s="2227"/>
    </row>
    <row r="33" spans="1:6" x14ac:dyDescent="0.2">
      <c r="A33" s="2225"/>
      <c r="B33" s="2226"/>
      <c r="C33" s="2226"/>
      <c r="D33" s="2226"/>
      <c r="E33" s="2226"/>
      <c r="F33" s="2227"/>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ht="13.5" thickBot="1" x14ac:dyDescent="0.25">
      <c r="A46" s="1527"/>
      <c r="B46" s="1528"/>
      <c r="C46" s="1528"/>
      <c r="D46" s="1528"/>
      <c r="E46" s="1528"/>
      <c r="F46" s="20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F46"/>
  <sheetViews>
    <sheetView zoomScaleNormal="100" workbookViewId="0"/>
  </sheetViews>
  <sheetFormatPr baseColWidth="10" defaultColWidth="8.85546875" defaultRowHeight="12.75" x14ac:dyDescent="0.2"/>
  <cols>
    <col min="1" max="1" width="30.28515625" style="919" customWidth="1"/>
    <col min="2" max="2" width="50.42578125" style="919" customWidth="1"/>
    <col min="3" max="6" width="20" style="919" customWidth="1"/>
    <col min="7" max="16384" width="8.85546875" style="919"/>
  </cols>
  <sheetData>
    <row r="1" spans="1:6" ht="18" x14ac:dyDescent="0.25">
      <c r="A1" s="290" t="s">
        <v>1363</v>
      </c>
      <c r="B1" s="290"/>
      <c r="C1" s="290"/>
      <c r="D1" s="1127"/>
      <c r="E1" s="1127"/>
      <c r="F1" s="1127"/>
    </row>
    <row r="2" spans="1:6" x14ac:dyDescent="0.2">
      <c r="A2" s="273" t="str">
        <f>'PAGE DE GARDE'!C8</f>
        <v>ELECTRICITE</v>
      </c>
      <c r="B2" s="285" t="str">
        <f>'PAGE DE GARDE'!C10</f>
        <v>PT 2017 V0</v>
      </c>
      <c r="C2" s="273"/>
      <c r="D2" s="1129"/>
      <c r="E2" s="1129"/>
      <c r="F2" s="1129"/>
    </row>
    <row r="3" spans="1:6" x14ac:dyDescent="0.2">
      <c r="A3" s="825" t="str">
        <f>'PAGE DE GARDE'!C7</f>
        <v>GRD</v>
      </c>
      <c r="B3" s="285"/>
      <c r="C3" s="273"/>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3.5" thickBot="1" x14ac:dyDescent="0.25">
      <c r="A24" s="1497"/>
      <c r="B24" s="1498"/>
      <c r="C24" s="1498"/>
      <c r="D24" s="1498"/>
      <c r="E24" s="1498"/>
      <c r="F24" s="1498"/>
    </row>
    <row r="25" spans="1:6" ht="13.5" thickBot="1" x14ac:dyDescent="0.25">
      <c r="A25" s="1506" t="s">
        <v>616</v>
      </c>
      <c r="B25" s="1507"/>
      <c r="C25" s="1507">
        <f>SUM(C12:C23)</f>
        <v>0</v>
      </c>
      <c r="D25" s="1507">
        <f t="shared" ref="D25:E25" si="0">SUM(D12:D23)</f>
        <v>0</v>
      </c>
      <c r="E25" s="1507">
        <f t="shared" si="0"/>
        <v>0</v>
      </c>
      <c r="F25" s="1507">
        <f>SUM(F12:F23)</f>
        <v>0</v>
      </c>
    </row>
    <row r="26" spans="1:6" ht="13.5" thickBot="1" x14ac:dyDescent="0.25">
      <c r="A26" s="1497"/>
      <c r="B26" s="1511"/>
      <c r="C26" s="1511"/>
      <c r="D26" s="1511"/>
      <c r="E26" s="1511"/>
      <c r="F26" s="1522"/>
    </row>
    <row r="27" spans="1:6" ht="14.25" x14ac:dyDescent="0.2">
      <c r="A27" s="1916" t="s">
        <v>1309</v>
      </c>
      <c r="B27" s="1917"/>
      <c r="C27" s="1918"/>
      <c r="D27" s="1918"/>
      <c r="E27" s="1918"/>
      <c r="F27" s="1919"/>
    </row>
    <row r="28" spans="1:6" ht="12.75" customHeight="1" x14ac:dyDescent="0.2">
      <c r="A28" s="1699"/>
      <c r="B28" s="1195"/>
      <c r="C28" s="1195"/>
      <c r="D28" s="1195"/>
      <c r="E28" s="1195"/>
      <c r="F28" s="1920"/>
    </row>
    <row r="29" spans="1:6" ht="12.75" customHeight="1" x14ac:dyDescent="0.2">
      <c r="A29" s="4094" t="s">
        <v>1474</v>
      </c>
      <c r="B29" s="4095"/>
      <c r="C29" s="4095"/>
      <c r="D29" s="4095"/>
      <c r="E29" s="4095"/>
      <c r="F29" s="4096"/>
    </row>
    <row r="30" spans="1:6" x14ac:dyDescent="0.2">
      <c r="A30" s="4094" t="s">
        <v>397</v>
      </c>
      <c r="B30" s="4095"/>
      <c r="C30" s="4095"/>
      <c r="D30" s="4095"/>
      <c r="E30" s="4095"/>
      <c r="F30" s="4096"/>
    </row>
    <row r="31" spans="1:6" x14ac:dyDescent="0.2">
      <c r="A31" s="2225"/>
      <c r="B31" s="2226"/>
      <c r="C31" s="2226"/>
      <c r="D31" s="2226"/>
      <c r="E31" s="2226"/>
      <c r="F31" s="2227"/>
    </row>
    <row r="32" spans="1:6" x14ac:dyDescent="0.2">
      <c r="A32" s="2225"/>
      <c r="B32" s="2226"/>
      <c r="C32" s="2226"/>
      <c r="D32" s="2226"/>
      <c r="E32" s="2226"/>
      <c r="F32" s="2227"/>
    </row>
    <row r="33" spans="1:6" x14ac:dyDescent="0.2">
      <c r="A33" s="2225"/>
      <c r="B33" s="2226"/>
      <c r="C33" s="2226"/>
      <c r="D33" s="2226"/>
      <c r="E33" s="2226"/>
      <c r="F33" s="2227"/>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s="1210" customFormat="1" x14ac:dyDescent="0.2">
      <c r="A45" s="2225"/>
      <c r="B45" s="2226"/>
      <c r="C45" s="2226"/>
      <c r="D45" s="2226"/>
      <c r="E45" s="2226"/>
      <c r="F45" s="2227"/>
    </row>
    <row r="46" spans="1:6" s="1210" customFormat="1" ht="13.5" thickBot="1" x14ac:dyDescent="0.25">
      <c r="A46" s="1527"/>
      <c r="B46" s="1528"/>
      <c r="C46" s="1528"/>
      <c r="D46" s="1528"/>
      <c r="E46" s="1528"/>
      <c r="F46" s="205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H88"/>
  <sheetViews>
    <sheetView zoomScaleNormal="100" zoomScaleSheetLayoutView="100" workbookViewId="0"/>
  </sheetViews>
  <sheetFormatPr baseColWidth="10" defaultColWidth="8.85546875" defaultRowHeight="12.75" x14ac:dyDescent="0.2"/>
  <cols>
    <col min="1" max="1" width="26.42578125" style="919" customWidth="1"/>
    <col min="2" max="2" width="32.7109375" style="919" customWidth="1"/>
    <col min="3" max="3" width="16.28515625" style="919" customWidth="1"/>
    <col min="4" max="4" width="17" style="919" customWidth="1"/>
    <col min="5" max="8" width="16.28515625" style="919" customWidth="1"/>
    <col min="9" max="16384" width="8.85546875" style="919"/>
  </cols>
  <sheetData>
    <row r="1" spans="1:8" ht="18" x14ac:dyDescent="0.25">
      <c r="A1" s="290" t="s">
        <v>1545</v>
      </c>
      <c r="B1" s="290"/>
      <c r="C1" s="1127"/>
      <c r="D1" s="1127"/>
      <c r="E1" s="1127"/>
      <c r="F1" s="1488"/>
      <c r="G1" s="1488"/>
      <c r="H1" s="1488"/>
    </row>
    <row r="2" spans="1:8" x14ac:dyDescent="0.2">
      <c r="A2" s="273" t="str">
        <f>'PAGE DE GARDE'!C8</f>
        <v>ELECTRICITE</v>
      </c>
      <c r="B2" s="285" t="str">
        <f>'PAGE DE GARDE'!C10</f>
        <v>PT 2017 V0</v>
      </c>
      <c r="C2" s="1129"/>
      <c r="D2" s="1129"/>
      <c r="E2" s="1129"/>
      <c r="F2" s="1488"/>
      <c r="G2" s="1488"/>
      <c r="H2" s="1488"/>
    </row>
    <row r="3" spans="1:8" x14ac:dyDescent="0.2">
      <c r="A3" s="825" t="str">
        <f>'PAGE DE GARDE'!C7</f>
        <v>GRD</v>
      </c>
      <c r="B3" s="285"/>
      <c r="C3" s="1129"/>
      <c r="D3" s="1129"/>
      <c r="E3" s="1129"/>
      <c r="F3" s="1488"/>
      <c r="G3" s="1488"/>
      <c r="H3" s="1488"/>
    </row>
    <row r="5" spans="1:8" x14ac:dyDescent="0.2">
      <c r="E5" s="1884"/>
    </row>
    <row r="6" spans="1:8" ht="13.5" thickBot="1" x14ac:dyDescent="0.25">
      <c r="A6" s="1203" t="s">
        <v>1360</v>
      </c>
    </row>
    <row r="7" spans="1:8" ht="39" thickBot="1" x14ac:dyDescent="0.25">
      <c r="A7" s="4120" t="s">
        <v>1146</v>
      </c>
      <c r="B7" s="4121"/>
      <c r="C7" s="4121"/>
      <c r="D7" s="1885" t="s">
        <v>388</v>
      </c>
      <c r="E7" s="1886" t="s">
        <v>1481</v>
      </c>
      <c r="F7" s="1886" t="s">
        <v>1456</v>
      </c>
      <c r="G7" s="1887" t="s">
        <v>1457</v>
      </c>
      <c r="H7" s="1886" t="s">
        <v>1458</v>
      </c>
    </row>
    <row r="8" spans="1:8" x14ac:dyDescent="0.2">
      <c r="A8" s="1888"/>
      <c r="B8" s="1707"/>
      <c r="C8" s="1889"/>
      <c r="D8" s="1707"/>
      <c r="E8" s="1890"/>
      <c r="F8" s="1890"/>
      <c r="G8" s="1707"/>
      <c r="H8" s="1890"/>
    </row>
    <row r="9" spans="1:8" x14ac:dyDescent="0.2">
      <c r="A9" s="1891"/>
      <c r="B9" s="1892"/>
      <c r="C9" s="1893"/>
      <c r="D9" s="1892"/>
      <c r="E9" s="1894"/>
      <c r="F9" s="1894"/>
      <c r="G9" s="1892"/>
      <c r="H9" s="1894"/>
    </row>
    <row r="10" spans="1:8" x14ac:dyDescent="0.2">
      <c r="A10" s="1891"/>
      <c r="B10" s="1892"/>
      <c r="C10" s="1893"/>
      <c r="D10" s="1892"/>
      <c r="E10" s="1894"/>
      <c r="F10" s="1894"/>
      <c r="G10" s="1892"/>
      <c r="H10" s="1894"/>
    </row>
    <row r="11" spans="1:8" x14ac:dyDescent="0.2">
      <c r="A11" s="1891"/>
      <c r="B11" s="1892"/>
      <c r="C11" s="1893"/>
      <c r="D11" s="1892"/>
      <c r="E11" s="1894"/>
      <c r="F11" s="1894"/>
      <c r="G11" s="1892"/>
      <c r="H11" s="1894"/>
    </row>
    <row r="12" spans="1:8" x14ac:dyDescent="0.2">
      <c r="A12" s="1891"/>
      <c r="B12" s="1892"/>
      <c r="C12" s="1893"/>
      <c r="D12" s="1892"/>
      <c r="E12" s="1894"/>
      <c r="F12" s="1894"/>
      <c r="G12" s="1892"/>
      <c r="H12" s="1894"/>
    </row>
    <row r="13" spans="1:8" x14ac:dyDescent="0.2">
      <c r="A13" s="1891"/>
      <c r="B13" s="1892"/>
      <c r="C13" s="1893"/>
      <c r="D13" s="1892"/>
      <c r="E13" s="1894"/>
      <c r="F13" s="1894"/>
      <c r="G13" s="1892"/>
      <c r="H13" s="1894"/>
    </row>
    <row r="14" spans="1:8" x14ac:dyDescent="0.2">
      <c r="A14" s="1891"/>
      <c r="B14" s="1892"/>
      <c r="C14" s="1893"/>
      <c r="D14" s="1892"/>
      <c r="E14" s="1894"/>
      <c r="F14" s="1894"/>
      <c r="G14" s="1892"/>
      <c r="H14" s="1894"/>
    </row>
    <row r="15" spans="1:8" x14ac:dyDescent="0.2">
      <c r="A15" s="1891"/>
      <c r="B15" s="1892"/>
      <c r="C15" s="1893"/>
      <c r="D15" s="1892"/>
      <c r="E15" s="1894"/>
      <c r="F15" s="1894"/>
      <c r="G15" s="1892"/>
      <c r="H15" s="1894"/>
    </row>
    <row r="16" spans="1:8" x14ac:dyDescent="0.2">
      <c r="A16" s="1891"/>
      <c r="B16" s="1892"/>
      <c r="C16" s="1893"/>
      <c r="D16" s="1892"/>
      <c r="E16" s="1894"/>
      <c r="F16" s="1894"/>
      <c r="G16" s="1892"/>
      <c r="H16" s="1894"/>
    </row>
    <row r="17" spans="1:8" ht="13.5" thickBot="1" x14ac:dyDescent="0.25">
      <c r="A17" s="1888"/>
      <c r="B17" s="1707"/>
      <c r="C17" s="1889"/>
      <c r="D17" s="1707"/>
      <c r="E17" s="1890"/>
      <c r="F17" s="1890"/>
      <c r="G17" s="1707"/>
      <c r="H17" s="1890"/>
    </row>
    <row r="18" spans="1:8" ht="13.5" thickBot="1" x14ac:dyDescent="0.25">
      <c r="A18" s="4130" t="s">
        <v>389</v>
      </c>
      <c r="B18" s="4131"/>
      <c r="C18" s="4131"/>
      <c r="D18" s="1895"/>
      <c r="E18" s="1248">
        <f>SUM(E9:E16)</f>
        <v>0</v>
      </c>
      <c r="F18" s="1248">
        <f t="shared" ref="F18:G18" si="0">SUM(F9:F16)</f>
        <v>0</v>
      </c>
      <c r="G18" s="1248">
        <f t="shared" si="0"/>
        <v>0</v>
      </c>
      <c r="H18" s="1248">
        <f>SUM(H9:H16)</f>
        <v>0</v>
      </c>
    </row>
    <row r="19" spans="1:8" x14ac:dyDescent="0.2">
      <c r="A19" s="1888"/>
      <c r="B19" s="1707"/>
      <c r="C19" s="1889"/>
      <c r="D19" s="1707"/>
      <c r="E19" s="1890"/>
      <c r="F19" s="1890"/>
      <c r="G19" s="1707"/>
      <c r="H19" s="1890"/>
    </row>
    <row r="20" spans="1:8" x14ac:dyDescent="0.2">
      <c r="A20" s="1891"/>
      <c r="B20" s="1892"/>
      <c r="C20" s="1893"/>
      <c r="D20" s="1892"/>
      <c r="E20" s="1894"/>
      <c r="F20" s="1894"/>
      <c r="G20" s="1892"/>
      <c r="H20" s="1894"/>
    </row>
    <row r="21" spans="1:8" x14ac:dyDescent="0.2">
      <c r="A21" s="1891"/>
      <c r="B21" s="1892"/>
      <c r="C21" s="1893"/>
      <c r="D21" s="1892"/>
      <c r="E21" s="1894"/>
      <c r="F21" s="1894"/>
      <c r="G21" s="1892"/>
      <c r="H21" s="1894"/>
    </row>
    <row r="22" spans="1:8" x14ac:dyDescent="0.2">
      <c r="A22" s="1891"/>
      <c r="B22" s="1892"/>
      <c r="C22" s="1893"/>
      <c r="D22" s="1892"/>
      <c r="E22" s="1894"/>
      <c r="F22" s="1894"/>
      <c r="G22" s="1892"/>
      <c r="H22" s="1894"/>
    </row>
    <row r="23" spans="1:8" x14ac:dyDescent="0.2">
      <c r="A23" s="1891"/>
      <c r="B23" s="1892"/>
      <c r="C23" s="1893"/>
      <c r="D23" s="1892"/>
      <c r="E23" s="1894"/>
      <c r="F23" s="1894"/>
      <c r="G23" s="1892"/>
      <c r="H23" s="1894"/>
    </row>
    <row r="24" spans="1:8" x14ac:dyDescent="0.2">
      <c r="A24" s="1891"/>
      <c r="B24" s="1892"/>
      <c r="C24" s="1893"/>
      <c r="D24" s="1892"/>
      <c r="E24" s="1894"/>
      <c r="F24" s="1894"/>
      <c r="G24" s="1892"/>
      <c r="H24" s="1894"/>
    </row>
    <row r="25" spans="1:8" x14ac:dyDescent="0.2">
      <c r="A25" s="1891"/>
      <c r="B25" s="1892"/>
      <c r="C25" s="1893"/>
      <c r="D25" s="1892"/>
      <c r="E25" s="1894"/>
      <c r="F25" s="1894"/>
      <c r="G25" s="1892"/>
      <c r="H25" s="1894"/>
    </row>
    <row r="26" spans="1:8" x14ac:dyDescent="0.2">
      <c r="A26" s="1891"/>
      <c r="B26" s="1892"/>
      <c r="C26" s="1893"/>
      <c r="D26" s="1892"/>
      <c r="E26" s="1894"/>
      <c r="F26" s="1894"/>
      <c r="G26" s="1892"/>
      <c r="H26" s="1894"/>
    </row>
    <row r="27" spans="1:8" x14ac:dyDescent="0.2">
      <c r="A27" s="1891"/>
      <c r="B27" s="1892"/>
      <c r="C27" s="1893"/>
      <c r="D27" s="1892"/>
      <c r="E27" s="1894"/>
      <c r="F27" s="1894"/>
      <c r="G27" s="1892"/>
      <c r="H27" s="1894"/>
    </row>
    <row r="28" spans="1:8" ht="13.5" thickBot="1" x14ac:dyDescent="0.25">
      <c r="A28" s="1888"/>
      <c r="B28" s="1707"/>
      <c r="C28" s="1889"/>
      <c r="D28" s="1707"/>
      <c r="E28" s="1890"/>
      <c r="F28" s="1890"/>
      <c r="G28" s="1707"/>
      <c r="H28" s="1890"/>
    </row>
    <row r="29" spans="1:8" ht="13.5" thickBot="1" x14ac:dyDescent="0.25">
      <c r="A29" s="4132" t="s">
        <v>390</v>
      </c>
      <c r="B29" s="4133"/>
      <c r="C29" s="4133"/>
      <c r="D29" s="1896"/>
      <c r="E29" s="1248">
        <f>SUM(E20:E27)</f>
        <v>0</v>
      </c>
      <c r="F29" s="1248">
        <f t="shared" ref="F29:H29" si="1">SUM(F20:F27)</f>
        <v>0</v>
      </c>
      <c r="G29" s="1248">
        <f>SUM(G20:G27)</f>
        <v>0</v>
      </c>
      <c r="H29" s="1248">
        <f t="shared" si="1"/>
        <v>0</v>
      </c>
    </row>
    <row r="30" spans="1:8" x14ac:dyDescent="0.2">
      <c r="A30" s="1897"/>
      <c r="B30" s="1897"/>
      <c r="C30" s="1897"/>
      <c r="D30" s="1210"/>
      <c r="E30" s="1210"/>
      <c r="F30" s="1210"/>
      <c r="G30" s="1210"/>
      <c r="H30" s="1210"/>
    </row>
    <row r="31" spans="1:8" x14ac:dyDescent="0.2">
      <c r="A31" s="1898" t="s">
        <v>1362</v>
      </c>
      <c r="B31" s="1897"/>
      <c r="C31" s="1897"/>
      <c r="D31" s="1210"/>
      <c r="E31" s="1210"/>
      <c r="F31" s="1210"/>
      <c r="G31" s="1210"/>
      <c r="H31" s="1210"/>
    </row>
    <row r="32" spans="1:8" x14ac:dyDescent="0.2">
      <c r="A32" s="1898"/>
      <c r="B32" s="1897"/>
      <c r="C32" s="1897"/>
      <c r="D32" s="1210"/>
      <c r="E32" s="1210"/>
      <c r="F32" s="1210"/>
      <c r="G32" s="1210"/>
      <c r="H32" s="1210"/>
    </row>
    <row r="33" spans="1:8" x14ac:dyDescent="0.2">
      <c r="A33" s="1898"/>
      <c r="B33" s="1897"/>
      <c r="C33" s="1897"/>
      <c r="D33" s="1210"/>
      <c r="E33" s="1210"/>
      <c r="F33" s="1210"/>
      <c r="G33" s="1210"/>
      <c r="H33" s="1210"/>
    </row>
    <row r="34" spans="1:8" ht="13.5" thickBot="1" x14ac:dyDescent="0.25">
      <c r="A34" s="1203" t="s">
        <v>1361</v>
      </c>
      <c r="B34" s="1897"/>
      <c r="C34" s="1897"/>
      <c r="D34" s="1210"/>
      <c r="E34" s="1210"/>
      <c r="F34" s="1210"/>
      <c r="G34" s="1210"/>
      <c r="H34" s="1210"/>
    </row>
    <row r="35" spans="1:8" ht="39" thickBot="1" x14ac:dyDescent="0.25">
      <c r="A35" s="1899"/>
      <c r="B35" s="1900" t="s">
        <v>1148</v>
      </c>
      <c r="C35" s="1900" t="s">
        <v>1149</v>
      </c>
      <c r="D35" s="1886" t="s">
        <v>1481</v>
      </c>
      <c r="E35" s="1886" t="s">
        <v>1456</v>
      </c>
      <c r="F35" s="1887" t="s">
        <v>1457</v>
      </c>
      <c r="G35" s="1200" t="s">
        <v>1458</v>
      </c>
      <c r="H35" s="2261"/>
    </row>
    <row r="36" spans="1:8" x14ac:dyDescent="0.2">
      <c r="A36" s="1901" t="s">
        <v>1150</v>
      </c>
      <c r="B36" s="1902"/>
      <c r="C36" s="1902"/>
      <c r="D36" s="1902"/>
      <c r="E36" s="1902"/>
      <c r="F36" s="2257"/>
      <c r="G36" s="1902"/>
      <c r="H36" s="2239"/>
    </row>
    <row r="37" spans="1:8" x14ac:dyDescent="0.2">
      <c r="A37" s="1901" t="s">
        <v>1151</v>
      </c>
      <c r="B37" s="1903"/>
      <c r="C37" s="1903"/>
      <c r="D37" s="1904"/>
      <c r="E37" s="1904"/>
      <c r="F37" s="2258"/>
      <c r="G37" s="1904"/>
      <c r="H37" s="2239"/>
    </row>
    <row r="38" spans="1:8" x14ac:dyDescent="0.2">
      <c r="A38" s="1901" t="s">
        <v>1152</v>
      </c>
      <c r="B38" s="1905"/>
      <c r="C38" s="1905"/>
      <c r="D38" s="1904"/>
      <c r="E38" s="1904"/>
      <c r="F38" s="2258"/>
      <c r="G38" s="1904"/>
      <c r="H38" s="2239"/>
    </row>
    <row r="39" spans="1:8" x14ac:dyDescent="0.2">
      <c r="A39" s="1901" t="s">
        <v>1153</v>
      </c>
      <c r="B39" s="1905"/>
      <c r="C39" s="1905"/>
      <c r="D39" s="1906"/>
      <c r="E39" s="1906"/>
      <c r="F39" s="2259"/>
      <c r="G39" s="1906"/>
      <c r="H39" s="2239"/>
    </row>
    <row r="40" spans="1:8" ht="13.5" thickBot="1" x14ac:dyDescent="0.25">
      <c r="A40" s="1907" t="s">
        <v>1154</v>
      </c>
      <c r="B40" s="1908"/>
      <c r="C40" s="1908"/>
      <c r="D40" s="1909"/>
      <c r="E40" s="1909"/>
      <c r="F40" s="2260"/>
      <c r="G40" s="1909"/>
      <c r="H40" s="2240"/>
    </row>
    <row r="41" spans="1:8" ht="13.5" thickBot="1" x14ac:dyDescent="0.25">
      <c r="A41" s="1898"/>
      <c r="B41" s="1897"/>
      <c r="C41" s="1897"/>
      <c r="D41" s="1210"/>
      <c r="E41" s="1210"/>
      <c r="F41" s="1210"/>
      <c r="G41" s="1210"/>
      <c r="H41" s="2238"/>
    </row>
    <row r="42" spans="1:8" ht="39" thickBot="1" x14ac:dyDescent="0.25">
      <c r="A42" s="1899"/>
      <c r="B42" s="1900" t="s">
        <v>1148</v>
      </c>
      <c r="C42" s="1900" t="s">
        <v>1149</v>
      </c>
      <c r="D42" s="1886" t="s">
        <v>1481</v>
      </c>
      <c r="E42" s="1886" t="s">
        <v>1456</v>
      </c>
      <c r="F42" s="1887" t="s">
        <v>1457</v>
      </c>
      <c r="G42" s="1200" t="s">
        <v>1458</v>
      </c>
      <c r="H42" s="2261"/>
    </row>
    <row r="43" spans="1:8" x14ac:dyDescent="0.2">
      <c r="A43" s="1901" t="s">
        <v>1150</v>
      </c>
      <c r="B43" s="1902"/>
      <c r="C43" s="1902"/>
      <c r="D43" s="1902"/>
      <c r="E43" s="1902"/>
      <c r="F43" s="2257"/>
      <c r="G43" s="1902"/>
      <c r="H43" s="2239"/>
    </row>
    <row r="44" spans="1:8" x14ac:dyDescent="0.2">
      <c r="A44" s="1901" t="s">
        <v>1151</v>
      </c>
      <c r="B44" s="1903"/>
      <c r="C44" s="1903"/>
      <c r="D44" s="1904"/>
      <c r="E44" s="1904"/>
      <c r="F44" s="2258"/>
      <c r="G44" s="1904"/>
      <c r="H44" s="2239"/>
    </row>
    <row r="45" spans="1:8" x14ac:dyDescent="0.2">
      <c r="A45" s="1901" t="s">
        <v>1152</v>
      </c>
      <c r="B45" s="1905"/>
      <c r="C45" s="1905"/>
      <c r="D45" s="1904"/>
      <c r="E45" s="1904"/>
      <c r="F45" s="2258"/>
      <c r="G45" s="1904"/>
      <c r="H45" s="2239"/>
    </row>
    <row r="46" spans="1:8" x14ac:dyDescent="0.2">
      <c r="A46" s="1901" t="s">
        <v>1153</v>
      </c>
      <c r="B46" s="1905"/>
      <c r="C46" s="1905"/>
      <c r="D46" s="1906"/>
      <c r="E46" s="1906"/>
      <c r="F46" s="2259"/>
      <c r="G46" s="1906"/>
      <c r="H46" s="2239"/>
    </row>
    <row r="47" spans="1:8" ht="13.5" thickBot="1" x14ac:dyDescent="0.25">
      <c r="A47" s="1907" t="s">
        <v>1154</v>
      </c>
      <c r="B47" s="1908"/>
      <c r="C47" s="1908"/>
      <c r="D47" s="1909"/>
      <c r="E47" s="1909"/>
      <c r="F47" s="2260"/>
      <c r="G47" s="1909"/>
      <c r="H47" s="2240"/>
    </row>
    <row r="48" spans="1:8" ht="13.5" thickBot="1" x14ac:dyDescent="0.25">
      <c r="A48" s="1898"/>
      <c r="B48" s="1897"/>
      <c r="C48" s="1897"/>
      <c r="D48" s="1210"/>
      <c r="E48" s="1210"/>
      <c r="F48" s="1210"/>
      <c r="G48" s="1210"/>
      <c r="H48" s="2238"/>
    </row>
    <row r="49" spans="1:8" ht="39" thickBot="1" x14ac:dyDescent="0.25">
      <c r="A49" s="1899"/>
      <c r="B49" s="1900" t="s">
        <v>1148</v>
      </c>
      <c r="C49" s="1900" t="s">
        <v>1149</v>
      </c>
      <c r="D49" s="1886" t="s">
        <v>1481</v>
      </c>
      <c r="E49" s="1886" t="s">
        <v>1456</v>
      </c>
      <c r="F49" s="1887" t="s">
        <v>1457</v>
      </c>
      <c r="G49" s="1200" t="s">
        <v>1458</v>
      </c>
      <c r="H49" s="2261"/>
    </row>
    <row r="50" spans="1:8" x14ac:dyDescent="0.2">
      <c r="A50" s="1901" t="s">
        <v>1150</v>
      </c>
      <c r="B50" s="1902"/>
      <c r="C50" s="1902"/>
      <c r="D50" s="1902"/>
      <c r="E50" s="1902"/>
      <c r="F50" s="2257"/>
      <c r="G50" s="1902"/>
      <c r="H50" s="2239"/>
    </row>
    <row r="51" spans="1:8" x14ac:dyDescent="0.2">
      <c r="A51" s="1901" t="s">
        <v>1151</v>
      </c>
      <c r="B51" s="1903"/>
      <c r="C51" s="1903"/>
      <c r="D51" s="1904"/>
      <c r="E51" s="1904"/>
      <c r="F51" s="2258"/>
      <c r="G51" s="1904"/>
      <c r="H51" s="2239"/>
    </row>
    <row r="52" spans="1:8" x14ac:dyDescent="0.2">
      <c r="A52" s="1901" t="s">
        <v>1152</v>
      </c>
      <c r="B52" s="1905"/>
      <c r="C52" s="1905"/>
      <c r="D52" s="1904"/>
      <c r="E52" s="1904"/>
      <c r="F52" s="2258"/>
      <c r="G52" s="1904"/>
      <c r="H52" s="2239"/>
    </row>
    <row r="53" spans="1:8" x14ac:dyDescent="0.2">
      <c r="A53" s="1901" t="s">
        <v>1153</v>
      </c>
      <c r="B53" s="1905"/>
      <c r="C53" s="1905"/>
      <c r="D53" s="1906"/>
      <c r="E53" s="1906"/>
      <c r="F53" s="2259"/>
      <c r="G53" s="1906"/>
      <c r="H53" s="2239"/>
    </row>
    <row r="54" spans="1:8" ht="13.5" thickBot="1" x14ac:dyDescent="0.25">
      <c r="A54" s="1907" t="s">
        <v>1154</v>
      </c>
      <c r="B54" s="1908"/>
      <c r="C54" s="1908"/>
      <c r="D54" s="1909"/>
      <c r="E54" s="1909"/>
      <c r="F54" s="2260"/>
      <c r="G54" s="1909"/>
      <c r="H54" s="2240"/>
    </row>
    <row r="55" spans="1:8" ht="13.5" thickBot="1" x14ac:dyDescent="0.25">
      <c r="H55" s="2238"/>
    </row>
    <row r="56" spans="1:8" ht="39" thickBot="1" x14ac:dyDescent="0.25">
      <c r="A56" s="1899"/>
      <c r="B56" s="1900" t="s">
        <v>1148</v>
      </c>
      <c r="C56" s="1900" t="s">
        <v>1149</v>
      </c>
      <c r="D56" s="1886" t="s">
        <v>1481</v>
      </c>
      <c r="E56" s="1886" t="s">
        <v>1456</v>
      </c>
      <c r="F56" s="1887" t="s">
        <v>1457</v>
      </c>
      <c r="G56" s="1200" t="s">
        <v>1458</v>
      </c>
      <c r="H56" s="2261"/>
    </row>
    <row r="57" spans="1:8" x14ac:dyDescent="0.2">
      <c r="A57" s="1901" t="s">
        <v>1150</v>
      </c>
      <c r="B57" s="1902"/>
      <c r="C57" s="1902"/>
      <c r="D57" s="1902"/>
      <c r="E57" s="1902"/>
      <c r="F57" s="2257"/>
      <c r="G57" s="1902"/>
      <c r="H57" s="2239"/>
    </row>
    <row r="58" spans="1:8" x14ac:dyDescent="0.2">
      <c r="A58" s="1901" t="s">
        <v>1151</v>
      </c>
      <c r="B58" s="1903"/>
      <c r="C58" s="1903"/>
      <c r="D58" s="1904"/>
      <c r="E58" s="1904"/>
      <c r="F58" s="2258"/>
      <c r="G58" s="1904"/>
      <c r="H58" s="2239"/>
    </row>
    <row r="59" spans="1:8" x14ac:dyDescent="0.2">
      <c r="A59" s="1901" t="s">
        <v>1152</v>
      </c>
      <c r="B59" s="1905"/>
      <c r="C59" s="1905"/>
      <c r="D59" s="1904"/>
      <c r="E59" s="1904"/>
      <c r="F59" s="2258"/>
      <c r="G59" s="1904"/>
      <c r="H59" s="2239"/>
    </row>
    <row r="60" spans="1:8" x14ac:dyDescent="0.2">
      <c r="A60" s="1901" t="s">
        <v>1153</v>
      </c>
      <c r="B60" s="1905"/>
      <c r="C60" s="1905"/>
      <c r="D60" s="1906"/>
      <c r="E60" s="1906"/>
      <c r="F60" s="2259"/>
      <c r="G60" s="1906"/>
      <c r="H60" s="2239"/>
    </row>
    <row r="61" spans="1:8" ht="13.5" thickBot="1" x14ac:dyDescent="0.25">
      <c r="A61" s="1907" t="s">
        <v>1154</v>
      </c>
      <c r="B61" s="1908"/>
      <c r="C61" s="1908"/>
      <c r="D61" s="1909"/>
      <c r="E61" s="1909"/>
      <c r="F61" s="2260"/>
      <c r="G61" s="1909"/>
      <c r="H61" s="2240"/>
    </row>
    <row r="62" spans="1:8" ht="13.5" thickBot="1" x14ac:dyDescent="0.25">
      <c r="H62" s="2238"/>
    </row>
    <row r="63" spans="1:8" ht="39" thickBot="1" x14ac:dyDescent="0.25">
      <c r="A63" s="1899"/>
      <c r="B63" s="1900" t="s">
        <v>1148</v>
      </c>
      <c r="C63" s="1900" t="s">
        <v>1149</v>
      </c>
      <c r="D63" s="1886" t="s">
        <v>1481</v>
      </c>
      <c r="E63" s="1886" t="s">
        <v>1456</v>
      </c>
      <c r="F63" s="1887" t="s">
        <v>1457</v>
      </c>
      <c r="G63" s="1200" t="s">
        <v>1458</v>
      </c>
      <c r="H63" s="2261"/>
    </row>
    <row r="64" spans="1:8" x14ac:dyDescent="0.2">
      <c r="A64" s="1901" t="s">
        <v>1150</v>
      </c>
      <c r="B64" s="1902"/>
      <c r="C64" s="1902"/>
      <c r="D64" s="1902"/>
      <c r="E64" s="1902"/>
      <c r="F64" s="2257"/>
      <c r="G64" s="1902"/>
      <c r="H64" s="2239"/>
    </row>
    <row r="65" spans="1:8" x14ac:dyDescent="0.2">
      <c r="A65" s="1901" t="s">
        <v>1151</v>
      </c>
      <c r="B65" s="1903"/>
      <c r="C65" s="1903"/>
      <c r="D65" s="1904"/>
      <c r="E65" s="1904"/>
      <c r="F65" s="2258"/>
      <c r="G65" s="1904"/>
      <c r="H65" s="2239"/>
    </row>
    <row r="66" spans="1:8" x14ac:dyDescent="0.2">
      <c r="A66" s="1901" t="s">
        <v>1152</v>
      </c>
      <c r="B66" s="1905"/>
      <c r="C66" s="1905"/>
      <c r="D66" s="1904"/>
      <c r="E66" s="1904"/>
      <c r="F66" s="2258"/>
      <c r="G66" s="1904"/>
      <c r="H66" s="2239"/>
    </row>
    <row r="67" spans="1:8" x14ac:dyDescent="0.2">
      <c r="A67" s="1901" t="s">
        <v>1153</v>
      </c>
      <c r="B67" s="1905"/>
      <c r="C67" s="1905"/>
      <c r="D67" s="1906"/>
      <c r="E67" s="1906"/>
      <c r="F67" s="2259"/>
      <c r="G67" s="1906"/>
      <c r="H67" s="2239"/>
    </row>
    <row r="68" spans="1:8" ht="13.5" thickBot="1" x14ac:dyDescent="0.25">
      <c r="A68" s="1907" t="s">
        <v>1154</v>
      </c>
      <c r="B68" s="1908"/>
      <c r="C68" s="1908"/>
      <c r="D68" s="1909"/>
      <c r="E68" s="1909"/>
      <c r="F68" s="2260"/>
      <c r="G68" s="1909"/>
      <c r="H68" s="2240"/>
    </row>
    <row r="69" spans="1:8" ht="13.5" thickBot="1" x14ac:dyDescent="0.25">
      <c r="H69" s="2238"/>
    </row>
    <row r="70" spans="1:8" ht="39" thickBot="1" x14ac:dyDescent="0.25">
      <c r="A70" s="1899"/>
      <c r="B70" s="1900" t="s">
        <v>1148</v>
      </c>
      <c r="C70" s="1900" t="s">
        <v>1149</v>
      </c>
      <c r="D70" s="1886" t="s">
        <v>1481</v>
      </c>
      <c r="E70" s="1886" t="s">
        <v>1456</v>
      </c>
      <c r="F70" s="1887" t="s">
        <v>1457</v>
      </c>
      <c r="G70" s="1200" t="s">
        <v>1458</v>
      </c>
      <c r="H70" s="2261"/>
    </row>
    <row r="71" spans="1:8" x14ac:dyDescent="0.2">
      <c r="A71" s="1901" t="s">
        <v>1150</v>
      </c>
      <c r="B71" s="1902"/>
      <c r="C71" s="1902"/>
      <c r="D71" s="1902"/>
      <c r="E71" s="1902"/>
      <c r="F71" s="2257"/>
      <c r="G71" s="1902"/>
      <c r="H71" s="2239"/>
    </row>
    <row r="72" spans="1:8" x14ac:dyDescent="0.2">
      <c r="A72" s="1901" t="s">
        <v>1151</v>
      </c>
      <c r="B72" s="1903"/>
      <c r="C72" s="1903"/>
      <c r="D72" s="1904"/>
      <c r="E72" s="1904"/>
      <c r="F72" s="2258"/>
      <c r="G72" s="1904"/>
      <c r="H72" s="2239"/>
    </row>
    <row r="73" spans="1:8" x14ac:dyDescent="0.2">
      <c r="A73" s="1901" t="s">
        <v>1152</v>
      </c>
      <c r="B73" s="1905"/>
      <c r="C73" s="1905"/>
      <c r="D73" s="1904"/>
      <c r="E73" s="1904"/>
      <c r="F73" s="2258"/>
      <c r="G73" s="1904"/>
      <c r="H73" s="2239"/>
    </row>
    <row r="74" spans="1:8" x14ac:dyDescent="0.2">
      <c r="A74" s="1901" t="s">
        <v>1153</v>
      </c>
      <c r="B74" s="1905"/>
      <c r="C74" s="1905"/>
      <c r="D74" s="1906"/>
      <c r="E74" s="1906"/>
      <c r="F74" s="2259"/>
      <c r="G74" s="1906"/>
      <c r="H74" s="2239"/>
    </row>
    <row r="75" spans="1:8" ht="13.5" thickBot="1" x14ac:dyDescent="0.25">
      <c r="A75" s="1907" t="s">
        <v>1154</v>
      </c>
      <c r="B75" s="1908"/>
      <c r="C75" s="1908"/>
      <c r="D75" s="1909"/>
      <c r="E75" s="1909"/>
      <c r="F75" s="2260"/>
      <c r="G75" s="1909"/>
      <c r="H75" s="2240"/>
    </row>
    <row r="77" spans="1:8" ht="13.5" thickBot="1" x14ac:dyDescent="0.25"/>
    <row r="78" spans="1:8" x14ac:dyDescent="0.2">
      <c r="A78" s="2154"/>
      <c r="B78" s="2155"/>
      <c r="C78" s="2155"/>
      <c r="D78" s="2155"/>
      <c r="E78" s="2155"/>
      <c r="F78" s="2155"/>
      <c r="G78" s="2155"/>
      <c r="H78" s="2156"/>
    </row>
    <row r="79" spans="1:8" ht="14.25" x14ac:dyDescent="0.2">
      <c r="A79" s="2055" t="s">
        <v>1309</v>
      </c>
      <c r="B79" s="1897"/>
      <c r="C79" s="1897"/>
      <c r="D79" s="1210"/>
      <c r="E79" s="1210"/>
      <c r="F79" s="1210"/>
      <c r="G79" s="1210"/>
      <c r="H79" s="1922"/>
    </row>
    <row r="80" spans="1:8" x14ac:dyDescent="0.2">
      <c r="A80" s="1921"/>
      <c r="B80" s="1897"/>
      <c r="C80" s="1897"/>
      <c r="D80" s="1210"/>
      <c r="E80" s="1210"/>
      <c r="F80" s="1210"/>
      <c r="G80" s="1210"/>
      <c r="H80" s="1922"/>
    </row>
    <row r="81" spans="1:8" x14ac:dyDescent="0.2">
      <c r="A81" s="1486" t="s">
        <v>1480</v>
      </c>
      <c r="B81" s="1897"/>
      <c r="C81" s="1897"/>
      <c r="D81" s="1210"/>
      <c r="E81" s="1210"/>
      <c r="F81" s="1210"/>
      <c r="G81" s="1210"/>
      <c r="H81" s="1922"/>
    </row>
    <row r="82" spans="1:8" x14ac:dyDescent="0.2">
      <c r="A82" s="1486" t="s">
        <v>1147</v>
      </c>
      <c r="B82" s="1897"/>
      <c r="C82" s="1897"/>
      <c r="D82" s="1210"/>
      <c r="E82" s="1210"/>
      <c r="F82" s="1210"/>
      <c r="G82" s="1210"/>
      <c r="H82" s="1922"/>
    </row>
    <row r="83" spans="1:8" x14ac:dyDescent="0.2">
      <c r="A83" s="2157"/>
      <c r="B83" s="1897"/>
      <c r="C83" s="1897"/>
      <c r="D83" s="1210"/>
      <c r="E83" s="1210"/>
      <c r="F83" s="1210"/>
      <c r="G83" s="1210"/>
      <c r="H83" s="1922"/>
    </row>
    <row r="84" spans="1:8" ht="15" x14ac:dyDescent="0.25">
      <c r="A84" s="1702"/>
      <c r="B84" s="1897"/>
      <c r="C84" s="1897"/>
      <c r="D84" s="1210"/>
      <c r="E84" s="1210"/>
      <c r="F84" s="1210"/>
      <c r="G84" s="1210"/>
      <c r="H84" s="1922"/>
    </row>
    <row r="85" spans="1:8" ht="13.5" thickBot="1" x14ac:dyDescent="0.25">
      <c r="A85" s="2158"/>
      <c r="B85" s="1924"/>
      <c r="C85" s="1924"/>
      <c r="D85" s="1924"/>
      <c r="E85" s="1924"/>
      <c r="F85" s="1924"/>
      <c r="G85" s="1924"/>
      <c r="H85" s="1915"/>
    </row>
    <row r="87" spans="1:8" ht="15" x14ac:dyDescent="0.25">
      <c r="A87" s="1702" t="s">
        <v>2058</v>
      </c>
    </row>
    <row r="88" spans="1:8" x14ac:dyDescent="0.2">
      <c r="A88" s="3915" t="s">
        <v>2059</v>
      </c>
      <c r="B88" s="919" t="str">
        <f>ANNEXES!D23</f>
        <v>Une copie des plans de remboursements des emprunts contractés.</v>
      </c>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6" orientation="portrait"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I48"/>
  <sheetViews>
    <sheetView zoomScaleNormal="100" workbookViewId="0">
      <selection activeCell="A35" sqref="A35:E35"/>
    </sheetView>
  </sheetViews>
  <sheetFormatPr baseColWidth="10" defaultColWidth="8.85546875" defaultRowHeight="12.75" x14ac:dyDescent="0.2"/>
  <cols>
    <col min="1" max="1" width="30.28515625" style="919" customWidth="1"/>
    <col min="2" max="2" width="50.42578125" style="919" customWidth="1"/>
    <col min="3" max="6" width="20" style="919" customWidth="1"/>
    <col min="7" max="16384" width="8.85546875" style="919"/>
  </cols>
  <sheetData>
    <row r="1" spans="1:6" ht="18" x14ac:dyDescent="0.25">
      <c r="A1" s="290" t="s">
        <v>1359</v>
      </c>
      <c r="B1" s="290"/>
      <c r="C1" s="290"/>
      <c r="D1" s="1127"/>
      <c r="E1" s="1127"/>
      <c r="F1" s="1127"/>
    </row>
    <row r="2" spans="1:6" x14ac:dyDescent="0.2">
      <c r="A2" s="273" t="str">
        <f>'PAGE DE GARDE'!C8</f>
        <v>ELECTRICITE</v>
      </c>
      <c r="B2" s="285" t="str">
        <f>'PAGE DE GARDE'!C10</f>
        <v>PT 2017 V0</v>
      </c>
      <c r="C2" s="273"/>
      <c r="D2" s="1129"/>
      <c r="E2" s="1129"/>
      <c r="F2" s="1129"/>
    </row>
    <row r="3" spans="1:6" x14ac:dyDescent="0.2">
      <c r="A3" s="825" t="str">
        <f>'PAGE DE GARDE'!C7</f>
        <v>GRD</v>
      </c>
      <c r="B3" s="285"/>
      <c r="C3" s="273"/>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9" x14ac:dyDescent="0.2">
      <c r="A17" s="1501"/>
      <c r="B17" s="1502"/>
      <c r="C17" s="1502"/>
      <c r="D17" s="1502"/>
      <c r="E17" s="1502"/>
      <c r="F17" s="1502"/>
    </row>
    <row r="18" spans="1:9" x14ac:dyDescent="0.2">
      <c r="A18" s="1501"/>
      <c r="B18" s="1502"/>
      <c r="C18" s="1502"/>
      <c r="D18" s="1502"/>
      <c r="E18" s="1502"/>
      <c r="F18" s="1502"/>
    </row>
    <row r="19" spans="1:9" x14ac:dyDescent="0.2">
      <c r="A19" s="1501"/>
      <c r="B19" s="1502"/>
      <c r="C19" s="1502"/>
      <c r="D19" s="1502"/>
      <c r="E19" s="1502"/>
      <c r="F19" s="1502"/>
    </row>
    <row r="20" spans="1:9" x14ac:dyDescent="0.2">
      <c r="A20" s="1501"/>
      <c r="B20" s="1502"/>
      <c r="C20" s="1502"/>
      <c r="D20" s="1502"/>
      <c r="E20" s="1502"/>
      <c r="F20" s="1502"/>
    </row>
    <row r="21" spans="1:9" x14ac:dyDescent="0.2">
      <c r="A21" s="1501"/>
      <c r="B21" s="1502"/>
      <c r="C21" s="1502"/>
      <c r="D21" s="1502"/>
      <c r="E21" s="1502"/>
      <c r="F21" s="1502"/>
    </row>
    <row r="22" spans="1:9" x14ac:dyDescent="0.2">
      <c r="A22" s="1501"/>
      <c r="B22" s="1502"/>
      <c r="C22" s="1502"/>
      <c r="D22" s="1502"/>
      <c r="E22" s="1502"/>
      <c r="F22" s="1502"/>
    </row>
    <row r="23" spans="1:9" x14ac:dyDescent="0.2">
      <c r="A23" s="1501"/>
      <c r="B23" s="1502"/>
      <c r="C23" s="1502"/>
      <c r="D23" s="1502"/>
      <c r="E23" s="1502"/>
      <c r="F23" s="1502"/>
    </row>
    <row r="24" spans="1:9" ht="13.5" thickBot="1" x14ac:dyDescent="0.25">
      <c r="A24" s="1497"/>
      <c r="B24" s="1498"/>
      <c r="C24" s="1498"/>
      <c r="D24" s="1498"/>
      <c r="E24" s="1498"/>
      <c r="F24" s="1498"/>
    </row>
    <row r="25" spans="1:9" ht="13.5" thickBot="1" x14ac:dyDescent="0.25">
      <c r="A25" s="1506" t="s">
        <v>616</v>
      </c>
      <c r="B25" s="1507"/>
      <c r="C25" s="1507">
        <f>SUM(C12:C23)</f>
        <v>0</v>
      </c>
      <c r="D25" s="1507">
        <f t="shared" ref="D25:E25" si="0">SUM(D12:D23)</f>
        <v>0</v>
      </c>
      <c r="E25" s="1507">
        <f t="shared" si="0"/>
        <v>0</v>
      </c>
      <c r="F25" s="1507">
        <f>SUM(F12:F23)</f>
        <v>0</v>
      </c>
    </row>
    <row r="26" spans="1:9" x14ac:dyDescent="0.2">
      <c r="A26" s="1497"/>
      <c r="B26" s="1511"/>
      <c r="C26" s="1511"/>
      <c r="D26" s="1511"/>
      <c r="E26" s="1511"/>
      <c r="F26" s="1522"/>
    </row>
    <row r="27" spans="1:9" ht="13.5" thickBot="1" x14ac:dyDescent="0.25">
      <c r="A27" s="1711"/>
      <c r="B27" s="1708"/>
      <c r="C27" s="1708"/>
      <c r="D27" s="1708"/>
      <c r="E27" s="1708"/>
      <c r="F27" s="1712"/>
    </row>
    <row r="28" spans="1:9" x14ac:dyDescent="0.2">
      <c r="A28" s="1937"/>
      <c r="B28" s="1925"/>
      <c r="C28" s="1925"/>
      <c r="D28" s="1925"/>
      <c r="E28" s="1925"/>
      <c r="F28" s="1926"/>
    </row>
    <row r="29" spans="1:9" ht="14.25" x14ac:dyDescent="0.2">
      <c r="A29" s="2055" t="s">
        <v>1309</v>
      </c>
      <c r="B29" s="1516"/>
      <c r="C29" s="1516"/>
      <c r="D29" s="1516"/>
      <c r="E29" s="1516"/>
      <c r="F29" s="1701"/>
    </row>
    <row r="30" spans="1:9" x14ac:dyDescent="0.2">
      <c r="A30" s="1921"/>
      <c r="B30" s="1210"/>
      <c r="C30" s="1210"/>
      <c r="D30" s="1210"/>
      <c r="E30" s="1210"/>
      <c r="F30" s="1922"/>
      <c r="G30" s="1210"/>
      <c r="H30" s="1210"/>
      <c r="I30" s="1210"/>
    </row>
    <row r="31" spans="1:9" ht="12.75" customHeight="1" x14ac:dyDescent="0.2">
      <c r="A31" s="1486" t="s">
        <v>1525</v>
      </c>
      <c r="B31" s="1516"/>
      <c r="C31" s="1516"/>
      <c r="D31" s="1516"/>
      <c r="E31" s="1516"/>
      <c r="F31" s="1701"/>
      <c r="G31" s="1524"/>
      <c r="H31" s="1524"/>
      <c r="I31" s="1524"/>
    </row>
    <row r="32" spans="1:9" ht="12.75" customHeight="1" x14ac:dyDescent="0.2">
      <c r="A32" s="1486" t="s">
        <v>1561</v>
      </c>
      <c r="B32" s="1524"/>
      <c r="C32" s="1524"/>
      <c r="D32" s="1524"/>
      <c r="E32" s="1524"/>
      <c r="F32" s="1936"/>
      <c r="G32" s="1524"/>
      <c r="H32" s="1524"/>
      <c r="I32" s="1524"/>
    </row>
    <row r="33" spans="1:9" x14ac:dyDescent="0.2">
      <c r="A33" s="1486"/>
      <c r="B33" s="1524"/>
      <c r="C33" s="1524"/>
      <c r="D33" s="1524"/>
      <c r="E33" s="1524"/>
      <c r="F33" s="1936"/>
      <c r="G33" s="1210"/>
      <c r="H33" s="1210"/>
      <c r="I33" s="1210"/>
    </row>
    <row r="34" spans="1:9" ht="28.5" customHeight="1" x14ac:dyDescent="0.25">
      <c r="A34" s="1702" t="s">
        <v>1057</v>
      </c>
      <c r="B34" s="1516"/>
      <c r="C34" s="1516"/>
      <c r="D34" s="1516"/>
      <c r="E34" s="1516"/>
      <c r="F34" s="1701"/>
      <c r="G34" s="1524"/>
      <c r="H34" s="1524"/>
      <c r="I34" s="1524"/>
    </row>
    <row r="35" spans="1:9" ht="24.95" customHeight="1" x14ac:dyDescent="0.2">
      <c r="A35" s="4134" t="s">
        <v>1213</v>
      </c>
      <c r="B35" s="4135"/>
      <c r="C35" s="4135"/>
      <c r="D35" s="4135"/>
      <c r="E35" s="4135"/>
      <c r="F35" s="2326"/>
    </row>
    <row r="36" spans="1:9" x14ac:dyDescent="0.2">
      <c r="A36" s="1921"/>
      <c r="B36" s="1210"/>
      <c r="C36" s="1210"/>
      <c r="D36" s="1210"/>
      <c r="E36" s="1210"/>
      <c r="F36" s="1922"/>
    </row>
    <row r="37" spans="1:9" x14ac:dyDescent="0.2">
      <c r="A37" s="1921"/>
      <c r="B37" s="1210"/>
      <c r="C37" s="1210"/>
      <c r="D37" s="1210"/>
      <c r="E37" s="1210"/>
      <c r="F37" s="1922"/>
    </row>
    <row r="38" spans="1:9" x14ac:dyDescent="0.2">
      <c r="A38" s="1921"/>
      <c r="B38" s="1210"/>
      <c r="C38" s="1210"/>
      <c r="D38" s="1210"/>
      <c r="E38" s="1210"/>
      <c r="F38" s="1922"/>
    </row>
    <row r="39" spans="1:9" x14ac:dyDescent="0.2">
      <c r="A39" s="1921"/>
      <c r="B39" s="1210"/>
      <c r="C39" s="1210"/>
      <c r="D39" s="1210"/>
      <c r="E39" s="1210"/>
      <c r="F39" s="1922"/>
    </row>
    <row r="40" spans="1:9" x14ac:dyDescent="0.2">
      <c r="A40" s="1921"/>
      <c r="B40" s="1210"/>
      <c r="C40" s="1210"/>
      <c r="D40" s="1210"/>
      <c r="E40" s="1210"/>
      <c r="F40" s="1922"/>
    </row>
    <row r="41" spans="1:9" x14ac:dyDescent="0.2">
      <c r="A41" s="1921"/>
      <c r="B41" s="1210"/>
      <c r="C41" s="1210"/>
      <c r="D41" s="1210"/>
      <c r="E41" s="1210"/>
      <c r="F41" s="1922"/>
    </row>
    <row r="42" spans="1:9" x14ac:dyDescent="0.2">
      <c r="A42" s="1921"/>
      <c r="B42" s="1210"/>
      <c r="C42" s="1210"/>
      <c r="D42" s="1210"/>
      <c r="E42" s="1210"/>
      <c r="F42" s="1922"/>
    </row>
    <row r="43" spans="1:9" x14ac:dyDescent="0.2">
      <c r="A43" s="1921"/>
      <c r="B43" s="1210"/>
      <c r="C43" s="1210"/>
      <c r="D43" s="1210"/>
      <c r="E43" s="1210"/>
      <c r="F43" s="1922"/>
    </row>
    <row r="44" spans="1:9" x14ac:dyDescent="0.2">
      <c r="A44" s="1921"/>
      <c r="B44" s="1210"/>
      <c r="C44" s="1210"/>
      <c r="D44" s="1210"/>
      <c r="E44" s="1210"/>
      <c r="F44" s="1922"/>
    </row>
    <row r="45" spans="1:9" x14ac:dyDescent="0.2">
      <c r="A45" s="1921"/>
      <c r="B45" s="1210"/>
      <c r="C45" s="1210"/>
      <c r="D45" s="1210"/>
      <c r="E45" s="1210"/>
      <c r="F45" s="1922"/>
    </row>
    <row r="46" spans="1:9" x14ac:dyDescent="0.2">
      <c r="A46" s="1921"/>
      <c r="B46" s="1210"/>
      <c r="C46" s="1210"/>
      <c r="D46" s="1210"/>
      <c r="E46" s="1210"/>
      <c r="F46" s="1922"/>
    </row>
    <row r="47" spans="1:9" x14ac:dyDescent="0.2">
      <c r="A47" s="1921"/>
      <c r="B47" s="1210"/>
      <c r="C47" s="1210"/>
      <c r="D47" s="1210"/>
      <c r="E47" s="1210"/>
      <c r="F47" s="1922"/>
    </row>
    <row r="48" spans="1:9" ht="13.5" thickBot="1" x14ac:dyDescent="0.25">
      <c r="A48" s="1923"/>
      <c r="B48" s="1924"/>
      <c r="C48" s="1924"/>
      <c r="D48" s="1924"/>
      <c r="E48" s="1924"/>
      <c r="F48" s="1915"/>
    </row>
  </sheetData>
  <mergeCells count="7">
    <mergeCell ref="F8:F10"/>
    <mergeCell ref="A35:E35"/>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7"/>
  <sheetViews>
    <sheetView workbookViewId="0">
      <selection activeCell="G11" sqref="G11"/>
    </sheetView>
  </sheetViews>
  <sheetFormatPr baseColWidth="10" defaultColWidth="8.85546875" defaultRowHeight="12.75" x14ac:dyDescent="0.2"/>
  <cols>
    <col min="1" max="1" width="20" style="919" customWidth="1"/>
    <col min="2" max="2" width="55.7109375" style="919" customWidth="1"/>
    <col min="3" max="6" width="20" style="919" customWidth="1"/>
    <col min="7" max="16384" width="8.85546875" style="919"/>
  </cols>
  <sheetData>
    <row r="1" spans="1:6" ht="18" x14ac:dyDescent="0.25">
      <c r="A1" s="290" t="s">
        <v>1358</v>
      </c>
      <c r="B1" s="290"/>
      <c r="C1" s="1127"/>
      <c r="D1" s="1127"/>
      <c r="E1" s="1127"/>
      <c r="F1" s="1127"/>
    </row>
    <row r="2" spans="1:6" x14ac:dyDescent="0.2">
      <c r="A2" s="273" t="str">
        <f>'PAGE DE GARDE'!C8</f>
        <v>ELECTRICITE</v>
      </c>
      <c r="B2" s="285" t="str">
        <f>'PAGE DE GARDE'!C10</f>
        <v>PT 2017 V0</v>
      </c>
      <c r="C2" s="1129"/>
      <c r="D2" s="1129"/>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3.5" thickBot="1" x14ac:dyDescent="0.25">
      <c r="A24" s="1497"/>
      <c r="B24" s="1498"/>
      <c r="C24" s="1498"/>
      <c r="D24" s="1498"/>
      <c r="E24" s="1498"/>
      <c r="F24" s="1498"/>
    </row>
    <row r="25" spans="1:6" ht="13.5" thickBot="1" x14ac:dyDescent="0.25">
      <c r="A25" s="1506" t="s">
        <v>616</v>
      </c>
      <c r="B25" s="1507"/>
      <c r="C25" s="1507">
        <f>SUM(C12:C23)</f>
        <v>0</v>
      </c>
      <c r="D25" s="1507">
        <f t="shared" ref="D25:F25" si="0">SUM(D12:D23)</f>
        <v>0</v>
      </c>
      <c r="E25" s="1507">
        <f t="shared" si="0"/>
        <v>0</v>
      </c>
      <c r="F25" s="1507">
        <f t="shared" si="0"/>
        <v>0</v>
      </c>
    </row>
    <row r="26" spans="1:6" x14ac:dyDescent="0.2">
      <c r="A26" s="1512"/>
      <c r="B26" s="1513"/>
      <c r="C26" s="1513"/>
      <c r="D26" s="1513"/>
      <c r="E26" s="1513"/>
      <c r="F26" s="1514"/>
    </row>
    <row r="27" spans="1:6" ht="13.5" thickBot="1" x14ac:dyDescent="0.25">
      <c r="A27" s="4108"/>
      <c r="B27" s="4109"/>
      <c r="C27" s="4109"/>
      <c r="D27" s="4109"/>
      <c r="E27" s="4109"/>
      <c r="F27" s="4110"/>
    </row>
    <row r="28" spans="1:6" ht="14.25" x14ac:dyDescent="0.2">
      <c r="A28" s="1916" t="s">
        <v>1309</v>
      </c>
      <c r="B28" s="1917"/>
      <c r="C28" s="1918"/>
      <c r="D28" s="1918"/>
      <c r="E28" s="1918"/>
      <c r="F28" s="1919"/>
    </row>
    <row r="29" spans="1:6" x14ac:dyDescent="0.2">
      <c r="A29" s="1699"/>
      <c r="B29" s="1195"/>
      <c r="C29" s="1195"/>
      <c r="D29" s="1195"/>
      <c r="E29" s="1195"/>
      <c r="F29" s="1920"/>
    </row>
    <row r="30" spans="1:6" ht="12.75" customHeight="1" x14ac:dyDescent="0.2">
      <c r="A30" s="4094" t="s">
        <v>1474</v>
      </c>
      <c r="B30" s="4095"/>
      <c r="C30" s="4095"/>
      <c r="D30" s="4095"/>
      <c r="E30" s="4095"/>
      <c r="F30" s="4096"/>
    </row>
    <row r="31" spans="1:6" ht="12.75" customHeight="1" x14ac:dyDescent="0.2">
      <c r="A31" s="4094" t="s">
        <v>397</v>
      </c>
      <c r="B31" s="4095"/>
      <c r="C31" s="4095"/>
      <c r="D31" s="4095"/>
      <c r="E31" s="4095"/>
      <c r="F31" s="4096"/>
    </row>
    <row r="32" spans="1:6" x14ac:dyDescent="0.2">
      <c r="A32" s="2225"/>
      <c r="B32" s="2226"/>
      <c r="C32" s="2226"/>
      <c r="D32" s="2226"/>
      <c r="E32" s="2226"/>
      <c r="F32" s="2227"/>
    </row>
    <row r="33" spans="1:6" x14ac:dyDescent="0.2">
      <c r="A33" s="2225"/>
      <c r="B33" s="2226"/>
      <c r="C33" s="2226"/>
      <c r="D33" s="2226"/>
      <c r="E33" s="2226"/>
      <c r="F33" s="2227"/>
    </row>
    <row r="34" spans="1:6" x14ac:dyDescent="0.2">
      <c r="A34" s="2225"/>
      <c r="B34" s="2226"/>
      <c r="C34" s="2226"/>
      <c r="D34" s="2226"/>
      <c r="E34" s="2226"/>
      <c r="F34" s="2227"/>
    </row>
    <row r="35" spans="1:6" x14ac:dyDescent="0.2">
      <c r="A35" s="2225"/>
      <c r="B35" s="2226"/>
      <c r="C35" s="2226"/>
      <c r="D35" s="2226"/>
      <c r="E35" s="2226"/>
      <c r="F35" s="2227"/>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x14ac:dyDescent="0.2">
      <c r="A46" s="2225"/>
      <c r="B46" s="2226"/>
      <c r="C46" s="2226"/>
      <c r="D46" s="2226"/>
      <c r="E46" s="2226"/>
      <c r="F46" s="2227"/>
    </row>
    <row r="47" spans="1:6" ht="13.5" thickBot="1" x14ac:dyDescent="0.25">
      <c r="A47" s="1527"/>
      <c r="B47" s="1528"/>
      <c r="C47" s="1528"/>
      <c r="D47" s="1528"/>
      <c r="E47" s="1528"/>
      <c r="F47" s="2056"/>
    </row>
  </sheetData>
  <mergeCells count="9">
    <mergeCell ref="A30:F30"/>
    <mergeCell ref="A31:F31"/>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2"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7"/>
  <sheetViews>
    <sheetView workbookViewId="0">
      <selection activeCell="G11" sqref="G11"/>
    </sheetView>
  </sheetViews>
  <sheetFormatPr baseColWidth="10" defaultColWidth="8.85546875" defaultRowHeight="12.75" x14ac:dyDescent="0.2"/>
  <cols>
    <col min="1" max="1" width="20" style="919" customWidth="1"/>
    <col min="2" max="2" width="55.7109375" style="919" customWidth="1"/>
    <col min="3" max="6" width="20" style="919" customWidth="1"/>
    <col min="7" max="16384" width="8.85546875" style="919"/>
  </cols>
  <sheetData>
    <row r="1" spans="1:6" ht="18" x14ac:dyDescent="0.25">
      <c r="A1" s="290" t="s">
        <v>1357</v>
      </c>
      <c r="B1" s="290"/>
      <c r="C1" s="1127"/>
      <c r="D1" s="1127"/>
      <c r="E1" s="1127"/>
      <c r="F1" s="1127"/>
    </row>
    <row r="2" spans="1:6" x14ac:dyDescent="0.2">
      <c r="A2" s="273" t="str">
        <f>'PAGE DE GARDE'!C8</f>
        <v>ELECTRICITE</v>
      </c>
      <c r="B2" s="285" t="str">
        <f>'PAGE DE GARDE'!C10</f>
        <v>PT 2017 V0</v>
      </c>
      <c r="C2" s="1129"/>
      <c r="D2" s="1129"/>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2.75" customHeight="1" thickBot="1" x14ac:dyDescent="0.25">
      <c r="A24" s="1497"/>
      <c r="B24" s="1498"/>
      <c r="C24" s="1498"/>
      <c r="D24" s="1498"/>
      <c r="E24" s="1498"/>
      <c r="F24" s="1498"/>
    </row>
    <row r="25" spans="1:6" ht="12.75" customHeight="1" thickBot="1" x14ac:dyDescent="0.25">
      <c r="A25" s="1506" t="s">
        <v>616</v>
      </c>
      <c r="B25" s="1507"/>
      <c r="C25" s="1507">
        <f>SUM(C12:C23)</f>
        <v>0</v>
      </c>
      <c r="D25" s="1507">
        <f t="shared" ref="D25:E25" si="0">SUM(D12:D23)</f>
        <v>0</v>
      </c>
      <c r="E25" s="1507">
        <f t="shared" si="0"/>
        <v>0</v>
      </c>
      <c r="F25" s="1507">
        <f>SUM(F12:F23)</f>
        <v>0</v>
      </c>
    </row>
    <row r="26" spans="1:6" ht="12.75" customHeight="1" x14ac:dyDescent="0.2">
      <c r="A26" s="1512"/>
      <c r="B26" s="1513"/>
      <c r="C26" s="1513"/>
      <c r="D26" s="1513"/>
      <c r="E26" s="1513"/>
      <c r="F26" s="1514"/>
    </row>
    <row r="27" spans="1:6" ht="13.5" thickBot="1" x14ac:dyDescent="0.25">
      <c r="A27" s="4108"/>
      <c r="B27" s="4109"/>
      <c r="C27" s="4109"/>
      <c r="D27" s="4109"/>
      <c r="E27" s="4109"/>
      <c r="F27" s="4110"/>
    </row>
    <row r="28" spans="1:6" ht="14.25" x14ac:dyDescent="0.2">
      <c r="A28" s="1916" t="s">
        <v>1309</v>
      </c>
      <c r="B28" s="1917"/>
      <c r="C28" s="1918"/>
      <c r="D28" s="1918"/>
      <c r="E28" s="1918"/>
      <c r="F28" s="1919"/>
    </row>
    <row r="29" spans="1:6" ht="12.75" customHeight="1" x14ac:dyDescent="0.2">
      <c r="A29" s="1699"/>
      <c r="B29" s="1195"/>
      <c r="C29" s="1195"/>
      <c r="D29" s="1195"/>
      <c r="E29" s="1195"/>
      <c r="F29" s="1920"/>
    </row>
    <row r="30" spans="1:6" ht="12.75" customHeight="1" x14ac:dyDescent="0.2">
      <c r="A30" s="4094" t="s">
        <v>1474</v>
      </c>
      <c r="B30" s="4095"/>
      <c r="C30" s="4095"/>
      <c r="D30" s="4095"/>
      <c r="E30" s="4095"/>
      <c r="F30" s="4096"/>
    </row>
    <row r="31" spans="1:6" ht="12.75" customHeight="1" x14ac:dyDescent="0.2">
      <c r="A31" s="4094" t="s">
        <v>397</v>
      </c>
      <c r="B31" s="4095"/>
      <c r="C31" s="4095"/>
      <c r="D31" s="4095"/>
      <c r="E31" s="4095"/>
      <c r="F31" s="4096"/>
    </row>
    <row r="32" spans="1:6" x14ac:dyDescent="0.2">
      <c r="A32" s="2323"/>
      <c r="B32" s="2324"/>
      <c r="C32" s="2324"/>
      <c r="D32" s="2324"/>
      <c r="E32" s="2324"/>
      <c r="F32" s="2325"/>
    </row>
    <row r="33" spans="1:6" x14ac:dyDescent="0.2">
      <c r="A33" s="2323"/>
      <c r="B33" s="2324"/>
      <c r="C33" s="2324"/>
      <c r="D33" s="2324"/>
      <c r="E33" s="2324"/>
      <c r="F33" s="2325"/>
    </row>
    <row r="34" spans="1:6" x14ac:dyDescent="0.2">
      <c r="A34" s="2323"/>
      <c r="B34" s="2324"/>
      <c r="C34" s="2324"/>
      <c r="D34" s="2324"/>
      <c r="E34" s="2324"/>
      <c r="F34" s="2325"/>
    </row>
    <row r="35" spans="1:6" x14ac:dyDescent="0.2">
      <c r="A35" s="2323"/>
      <c r="B35" s="2324"/>
      <c r="C35" s="2324"/>
      <c r="D35" s="2324"/>
      <c r="E35" s="2324"/>
      <c r="F35" s="2325"/>
    </row>
    <row r="36" spans="1:6" x14ac:dyDescent="0.2">
      <c r="A36" s="2323"/>
      <c r="B36" s="2324"/>
      <c r="C36" s="2324"/>
      <c r="D36" s="2324"/>
      <c r="E36" s="2324"/>
      <c r="F36" s="2325"/>
    </row>
    <row r="37" spans="1:6" x14ac:dyDescent="0.2">
      <c r="A37" s="2323"/>
      <c r="B37" s="2324"/>
      <c r="C37" s="2324"/>
      <c r="D37" s="2324"/>
      <c r="E37" s="2324"/>
      <c r="F37" s="2325"/>
    </row>
    <row r="38" spans="1:6" x14ac:dyDescent="0.2">
      <c r="A38" s="2323"/>
      <c r="B38" s="2324"/>
      <c r="C38" s="2324"/>
      <c r="D38" s="2324"/>
      <c r="E38" s="2324"/>
      <c r="F38" s="2325"/>
    </row>
    <row r="39" spans="1:6" x14ac:dyDescent="0.2">
      <c r="A39" s="2323"/>
      <c r="B39" s="2324"/>
      <c r="C39" s="2324"/>
      <c r="D39" s="2324"/>
      <c r="E39" s="2324"/>
      <c r="F39" s="2325"/>
    </row>
    <row r="40" spans="1:6" x14ac:dyDescent="0.2">
      <c r="A40" s="2323"/>
      <c r="B40" s="2324"/>
      <c r="C40" s="2324"/>
      <c r="D40" s="2324"/>
      <c r="E40" s="2324"/>
      <c r="F40" s="2325"/>
    </row>
    <row r="41" spans="1:6" x14ac:dyDescent="0.2">
      <c r="A41" s="2323"/>
      <c r="B41" s="2324"/>
      <c r="C41" s="2324"/>
      <c r="D41" s="2324"/>
      <c r="E41" s="2324"/>
      <c r="F41" s="2325"/>
    </row>
    <row r="42" spans="1:6" x14ac:dyDescent="0.2">
      <c r="A42" s="2323"/>
      <c r="B42" s="2324"/>
      <c r="C42" s="2324"/>
      <c r="D42" s="2324"/>
      <c r="E42" s="2324"/>
      <c r="F42" s="2325"/>
    </row>
    <row r="43" spans="1:6" x14ac:dyDescent="0.2">
      <c r="A43" s="2323"/>
      <c r="B43" s="2324"/>
      <c r="C43" s="2324"/>
      <c r="D43" s="2324"/>
      <c r="E43" s="2324"/>
      <c r="F43" s="2325"/>
    </row>
    <row r="44" spans="1:6" x14ac:dyDescent="0.2">
      <c r="A44" s="2323"/>
      <c r="B44" s="2324"/>
      <c r="C44" s="2324"/>
      <c r="D44" s="2324"/>
      <c r="E44" s="2324"/>
      <c r="F44" s="2325"/>
    </row>
    <row r="45" spans="1:6" x14ac:dyDescent="0.2">
      <c r="A45" s="2323"/>
      <c r="B45" s="2324"/>
      <c r="C45" s="2324"/>
      <c r="D45" s="2324"/>
      <c r="E45" s="2324"/>
      <c r="F45" s="2325"/>
    </row>
    <row r="46" spans="1:6" x14ac:dyDescent="0.2">
      <c r="A46" s="2323"/>
      <c r="B46" s="2324"/>
      <c r="C46" s="2324"/>
      <c r="D46" s="2324"/>
      <c r="E46" s="2324"/>
      <c r="F46" s="2325"/>
    </row>
    <row r="47" spans="1:6" ht="13.5" thickBot="1" x14ac:dyDescent="0.25">
      <c r="A47" s="1527"/>
      <c r="B47" s="1528"/>
      <c r="C47" s="1528"/>
      <c r="D47" s="1528"/>
      <c r="E47" s="1528"/>
      <c r="F47" s="2056"/>
    </row>
  </sheetData>
  <mergeCells count="9">
    <mergeCell ref="A30:F30"/>
    <mergeCell ref="A31:F31"/>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2" orientation="landscape"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H48"/>
  <sheetViews>
    <sheetView workbookViewId="0">
      <selection activeCell="G11" sqref="G11"/>
    </sheetView>
  </sheetViews>
  <sheetFormatPr baseColWidth="10" defaultColWidth="8.85546875" defaultRowHeight="12.75" x14ac:dyDescent="0.2"/>
  <cols>
    <col min="1" max="1" width="20" style="919" customWidth="1"/>
    <col min="2" max="2" width="55.7109375" style="919" customWidth="1"/>
    <col min="3" max="6" width="20" style="919" customWidth="1"/>
    <col min="7" max="16384" width="8.85546875" style="919"/>
  </cols>
  <sheetData>
    <row r="1" spans="1:6" ht="18" x14ac:dyDescent="0.25">
      <c r="A1" s="290" t="s">
        <v>1356</v>
      </c>
      <c r="B1" s="290"/>
      <c r="C1" s="1127"/>
      <c r="D1" s="1127"/>
      <c r="E1" s="1127"/>
      <c r="F1" s="1127"/>
    </row>
    <row r="2" spans="1:6" x14ac:dyDescent="0.2">
      <c r="A2" s="273" t="str">
        <f>'PAGE DE GARDE'!C8</f>
        <v>ELECTRICITE</v>
      </c>
      <c r="B2" s="285" t="str">
        <f>'PAGE DE GARDE'!C10</f>
        <v>PT 2017 V0</v>
      </c>
      <c r="C2" s="1129"/>
      <c r="D2" s="1129"/>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2.75" customHeight="1" thickBot="1" x14ac:dyDescent="0.25">
      <c r="A24" s="1497"/>
      <c r="B24" s="1498"/>
      <c r="C24" s="1498"/>
      <c r="D24" s="1498"/>
      <c r="E24" s="1498"/>
      <c r="F24" s="1498"/>
    </row>
    <row r="25" spans="1:6" ht="12.75" customHeight="1" thickBot="1" x14ac:dyDescent="0.25">
      <c r="A25" s="1506" t="s">
        <v>616</v>
      </c>
      <c r="B25" s="1507"/>
      <c r="C25" s="1507">
        <f>SUM(C12:C23)</f>
        <v>0</v>
      </c>
      <c r="D25" s="1507">
        <f t="shared" ref="D25:E25" si="0">SUM(D12:D23)</f>
        <v>0</v>
      </c>
      <c r="E25" s="1507">
        <f t="shared" si="0"/>
        <v>0</v>
      </c>
      <c r="F25" s="1507">
        <f>SUM(F12:F23)</f>
        <v>0</v>
      </c>
    </row>
    <row r="26" spans="1:6" ht="12.75" customHeight="1" x14ac:dyDescent="0.2">
      <c r="A26" s="1512"/>
      <c r="B26" s="1513"/>
      <c r="C26" s="1513"/>
      <c r="D26" s="1513"/>
      <c r="E26" s="1513"/>
      <c r="F26" s="1514"/>
    </row>
    <row r="27" spans="1:6" ht="13.5" thickBot="1" x14ac:dyDescent="0.25">
      <c r="A27" s="4108"/>
      <c r="B27" s="4109"/>
      <c r="C27" s="4109"/>
      <c r="D27" s="4109"/>
      <c r="E27" s="4109"/>
      <c r="F27" s="4110"/>
    </row>
    <row r="28" spans="1:6" ht="14.25" x14ac:dyDescent="0.2">
      <c r="A28" s="1916" t="s">
        <v>1309</v>
      </c>
      <c r="B28" s="1917"/>
      <c r="C28" s="1918"/>
      <c r="D28" s="1918"/>
      <c r="E28" s="1918"/>
      <c r="F28" s="1919"/>
    </row>
    <row r="29" spans="1:6" ht="12.75" customHeight="1" x14ac:dyDescent="0.2">
      <c r="A29" s="1699"/>
      <c r="B29" s="1195"/>
      <c r="C29" s="1195"/>
      <c r="D29" s="1195"/>
      <c r="E29" s="1195"/>
      <c r="F29" s="1920"/>
    </row>
    <row r="30" spans="1:6" ht="12.75" customHeight="1" x14ac:dyDescent="0.2">
      <c r="A30" s="4094" t="s">
        <v>1474</v>
      </c>
      <c r="B30" s="4095"/>
      <c r="C30" s="4095"/>
      <c r="D30" s="4095"/>
      <c r="E30" s="4095"/>
      <c r="F30" s="4096"/>
    </row>
    <row r="31" spans="1:6" ht="12.75" customHeight="1" x14ac:dyDescent="0.2">
      <c r="A31" s="4094" t="s">
        <v>397</v>
      </c>
      <c r="B31" s="4095"/>
      <c r="C31" s="4095"/>
      <c r="D31" s="4095"/>
      <c r="E31" s="4095"/>
      <c r="F31" s="4096"/>
    </row>
    <row r="32" spans="1:6" x14ac:dyDescent="0.2">
      <c r="A32" s="2225"/>
      <c r="B32" s="2226"/>
      <c r="C32" s="2226"/>
      <c r="D32" s="2226"/>
      <c r="E32" s="2226"/>
      <c r="F32" s="2227"/>
    </row>
    <row r="33" spans="1:8" ht="15" x14ac:dyDescent="0.25">
      <c r="A33" s="1702" t="s">
        <v>1067</v>
      </c>
      <c r="B33" s="2226"/>
      <c r="C33" s="2226"/>
      <c r="D33" s="2226"/>
      <c r="E33" s="2226"/>
      <c r="F33" s="2227"/>
    </row>
    <row r="34" spans="1:8" ht="35.25" customHeight="1" x14ac:dyDescent="0.2">
      <c r="A34" s="4134" t="s">
        <v>1526</v>
      </c>
      <c r="B34" s="4135"/>
      <c r="C34" s="4135"/>
      <c r="D34" s="4135"/>
      <c r="E34" s="4135"/>
      <c r="F34" s="4136"/>
      <c r="G34" s="1758"/>
      <c r="H34" s="1758"/>
    </row>
    <row r="35" spans="1:8" ht="12.75" customHeight="1" x14ac:dyDescent="0.2">
      <c r="A35" s="2225"/>
      <c r="B35" s="2226"/>
      <c r="C35" s="2226"/>
      <c r="D35" s="2226"/>
      <c r="E35" s="2226"/>
      <c r="F35" s="2227"/>
      <c r="G35" s="1710"/>
      <c r="H35" s="1710"/>
    </row>
    <row r="36" spans="1:8" x14ac:dyDescent="0.2">
      <c r="A36" s="2225"/>
      <c r="B36" s="2226"/>
      <c r="C36" s="2226"/>
      <c r="D36" s="2226"/>
      <c r="E36" s="2226"/>
      <c r="F36" s="2227"/>
    </row>
    <row r="37" spans="1:8" x14ac:dyDescent="0.2">
      <c r="A37" s="2225"/>
      <c r="B37" s="2226"/>
      <c r="C37" s="2226"/>
      <c r="D37" s="2226"/>
      <c r="E37" s="2226"/>
      <c r="F37" s="2227"/>
    </row>
    <row r="38" spans="1:8" x14ac:dyDescent="0.2">
      <c r="A38" s="2225"/>
      <c r="B38" s="2226"/>
      <c r="C38" s="2226"/>
      <c r="D38" s="2226"/>
      <c r="E38" s="2226"/>
      <c r="F38" s="2227"/>
    </row>
    <row r="39" spans="1:8" x14ac:dyDescent="0.2">
      <c r="A39" s="2225"/>
      <c r="B39" s="2226"/>
      <c r="C39" s="2226"/>
      <c r="D39" s="2226"/>
      <c r="E39" s="2226"/>
      <c r="F39" s="2227"/>
    </row>
    <row r="40" spans="1:8" x14ac:dyDescent="0.2">
      <c r="A40" s="2225"/>
      <c r="B40" s="2226"/>
      <c r="C40" s="2226"/>
      <c r="D40" s="2226"/>
      <c r="E40" s="2226"/>
      <c r="F40" s="2227"/>
    </row>
    <row r="41" spans="1:8" x14ac:dyDescent="0.2">
      <c r="A41" s="2225"/>
      <c r="B41" s="2226"/>
      <c r="C41" s="2226"/>
      <c r="D41" s="2226"/>
      <c r="E41" s="2226"/>
      <c r="F41" s="2227"/>
    </row>
    <row r="42" spans="1:8" x14ac:dyDescent="0.2">
      <c r="A42" s="2225"/>
      <c r="B42" s="2226"/>
      <c r="C42" s="2226"/>
      <c r="D42" s="2226"/>
      <c r="E42" s="2226"/>
      <c r="F42" s="2227"/>
    </row>
    <row r="43" spans="1:8" x14ac:dyDescent="0.2">
      <c r="A43" s="2225"/>
      <c r="B43" s="2226"/>
      <c r="C43" s="2226"/>
      <c r="D43" s="2226"/>
      <c r="E43" s="2226"/>
      <c r="F43" s="2227"/>
    </row>
    <row r="44" spans="1:8" x14ac:dyDescent="0.2">
      <c r="A44" s="2225"/>
      <c r="B44" s="2226"/>
      <c r="C44" s="2226"/>
      <c r="D44" s="2226"/>
      <c r="E44" s="2226"/>
      <c r="F44" s="2227"/>
    </row>
    <row r="45" spans="1:8" x14ac:dyDescent="0.2">
      <c r="A45" s="2225"/>
      <c r="B45" s="2226"/>
      <c r="C45" s="2226"/>
      <c r="D45" s="2226"/>
      <c r="E45" s="2226"/>
      <c r="F45" s="2227"/>
    </row>
    <row r="46" spans="1:8" x14ac:dyDescent="0.2">
      <c r="A46" s="2225"/>
      <c r="B46" s="2226"/>
      <c r="C46" s="2226"/>
      <c r="D46" s="2226"/>
      <c r="E46" s="2226"/>
      <c r="F46" s="2227"/>
    </row>
    <row r="47" spans="1:8" x14ac:dyDescent="0.2">
      <c r="A47" s="2225"/>
      <c r="B47" s="2226"/>
      <c r="C47" s="2226"/>
      <c r="D47" s="2226"/>
      <c r="E47" s="2226"/>
      <c r="F47" s="2227"/>
    </row>
    <row r="48" spans="1:8" ht="13.5" thickBot="1" x14ac:dyDescent="0.25">
      <c r="A48" s="1527"/>
      <c r="B48" s="1528"/>
      <c r="C48" s="1528"/>
      <c r="D48" s="1528"/>
      <c r="E48" s="1528"/>
      <c r="F48" s="2056"/>
    </row>
  </sheetData>
  <mergeCells count="10">
    <mergeCell ref="A34:F34"/>
    <mergeCell ref="A27:F27"/>
    <mergeCell ref="A8:A10"/>
    <mergeCell ref="B8:B10"/>
    <mergeCell ref="C8:C10"/>
    <mergeCell ref="D8:D10"/>
    <mergeCell ref="E8:E10"/>
    <mergeCell ref="F8:F10"/>
    <mergeCell ref="A30:F30"/>
    <mergeCell ref="A31:F31"/>
  </mergeCells>
  <pageMargins left="0.70866141732283472" right="0.70866141732283472" top="0.74803149606299213" bottom="0.74803149606299213" header="0.31496062992125984" footer="0.31496062992125984"/>
  <pageSetup paperSize="9" scale="77"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6"/>
  <sheetViews>
    <sheetView workbookViewId="0">
      <selection activeCell="G11" sqref="G11"/>
    </sheetView>
  </sheetViews>
  <sheetFormatPr baseColWidth="10" defaultColWidth="8.85546875" defaultRowHeight="12.75" x14ac:dyDescent="0.2"/>
  <cols>
    <col min="1" max="1" width="20" style="919" customWidth="1"/>
    <col min="2" max="2" width="55.7109375" style="919" customWidth="1"/>
    <col min="3" max="6" width="20" style="919" customWidth="1"/>
    <col min="7" max="16384" width="8.85546875" style="919"/>
  </cols>
  <sheetData>
    <row r="1" spans="1:6" ht="18" x14ac:dyDescent="0.25">
      <c r="A1" s="290" t="s">
        <v>1425</v>
      </c>
      <c r="B1" s="290"/>
      <c r="C1" s="1127"/>
      <c r="D1" s="1127"/>
      <c r="E1" s="1127"/>
      <c r="F1" s="1127"/>
    </row>
    <row r="2" spans="1:6" x14ac:dyDescent="0.2">
      <c r="A2" s="273" t="str">
        <f>'PAGE DE GARDE'!C8</f>
        <v>ELECTRICITE</v>
      </c>
      <c r="B2" s="285" t="str">
        <f>'PAGE DE GARDE'!C10</f>
        <v>PT 2017 V0</v>
      </c>
      <c r="C2" s="1129"/>
      <c r="D2" s="1129"/>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2.75" customHeight="1" thickBot="1" x14ac:dyDescent="0.25">
      <c r="A24" s="1497"/>
      <c r="B24" s="1498"/>
      <c r="C24" s="1498"/>
      <c r="D24" s="1498"/>
      <c r="E24" s="1498"/>
      <c r="F24" s="1498"/>
    </row>
    <row r="25" spans="1:6" ht="12.75" customHeight="1" thickBot="1" x14ac:dyDescent="0.25">
      <c r="A25" s="1506" t="s">
        <v>616</v>
      </c>
      <c r="B25" s="1507"/>
      <c r="C25" s="1507">
        <f>SUM(C12:C23)</f>
        <v>0</v>
      </c>
      <c r="D25" s="1507">
        <f t="shared" ref="D25:E25" si="0">SUM(D12:D23)</f>
        <v>0</v>
      </c>
      <c r="E25" s="1507">
        <f t="shared" si="0"/>
        <v>0</v>
      </c>
      <c r="F25" s="1507">
        <f>SUM(F12:F23)</f>
        <v>0</v>
      </c>
    </row>
    <row r="26" spans="1:6" ht="12.75" customHeight="1" x14ac:dyDescent="0.2">
      <c r="A26" s="1512"/>
      <c r="B26" s="1513"/>
      <c r="C26" s="1513"/>
      <c r="D26" s="1513"/>
      <c r="E26" s="1513"/>
      <c r="F26" s="1514"/>
    </row>
    <row r="27" spans="1:6" ht="13.5" thickBot="1" x14ac:dyDescent="0.25">
      <c r="A27" s="4108"/>
      <c r="B27" s="4109"/>
      <c r="C27" s="4109"/>
      <c r="D27" s="4109"/>
      <c r="E27" s="4109"/>
      <c r="F27" s="4110"/>
    </row>
    <row r="28" spans="1:6" ht="14.25" x14ac:dyDescent="0.2">
      <c r="A28" s="1916" t="s">
        <v>1309</v>
      </c>
      <c r="B28" s="1917"/>
      <c r="C28" s="1918"/>
      <c r="D28" s="1918"/>
      <c r="E28" s="1918"/>
      <c r="F28" s="1919"/>
    </row>
    <row r="29" spans="1:6" ht="12.75" customHeight="1" x14ac:dyDescent="0.2">
      <c r="A29" s="1699"/>
      <c r="B29" s="1195"/>
      <c r="C29" s="1195"/>
      <c r="D29" s="1195"/>
      <c r="E29" s="1195"/>
      <c r="F29" s="1920"/>
    </row>
    <row r="30" spans="1:6" ht="12.75" customHeight="1" x14ac:dyDescent="0.2">
      <c r="A30" s="4094" t="s">
        <v>1474</v>
      </c>
      <c r="B30" s="4095"/>
      <c r="C30" s="4095"/>
      <c r="D30" s="4095"/>
      <c r="E30" s="4095"/>
      <c r="F30" s="4096"/>
    </row>
    <row r="31" spans="1:6" ht="12.75" customHeight="1" x14ac:dyDescent="0.2">
      <c r="A31" s="4094" t="s">
        <v>397</v>
      </c>
      <c r="B31" s="4095"/>
      <c r="C31" s="4095"/>
      <c r="D31" s="4095"/>
      <c r="E31" s="4095"/>
      <c r="F31" s="4096"/>
    </row>
    <row r="32" spans="1:6" x14ac:dyDescent="0.2">
      <c r="A32" s="2225"/>
      <c r="B32" s="2226"/>
      <c r="C32" s="2226"/>
      <c r="D32" s="2226"/>
      <c r="E32" s="2226"/>
      <c r="F32" s="2227"/>
    </row>
    <row r="33" spans="1:6" ht="15" x14ac:dyDescent="0.25">
      <c r="A33" s="1702"/>
      <c r="B33" s="2226"/>
      <c r="C33" s="2226"/>
      <c r="D33" s="2226"/>
      <c r="E33" s="2226"/>
      <c r="F33" s="2227"/>
    </row>
    <row r="34" spans="1:6" x14ac:dyDescent="0.2">
      <c r="A34" s="3812"/>
      <c r="B34" s="1524"/>
      <c r="C34" s="1524"/>
      <c r="D34" s="1524"/>
      <c r="E34" s="1524"/>
      <c r="F34" s="1936"/>
    </row>
    <row r="35" spans="1:6" x14ac:dyDescent="0.2">
      <c r="A35" s="2222"/>
      <c r="B35" s="1710"/>
      <c r="C35" s="1710"/>
      <c r="D35" s="1710"/>
      <c r="E35" s="1710"/>
      <c r="F35" s="2221"/>
    </row>
    <row r="36" spans="1:6" x14ac:dyDescent="0.2">
      <c r="A36" s="2225"/>
      <c r="B36" s="2226"/>
      <c r="C36" s="2226"/>
      <c r="D36" s="2226"/>
      <c r="E36" s="2226"/>
      <c r="F36" s="2227"/>
    </row>
    <row r="37" spans="1:6" x14ac:dyDescent="0.2">
      <c r="A37" s="2225"/>
      <c r="B37" s="2226"/>
      <c r="C37" s="2226"/>
      <c r="D37" s="2226"/>
      <c r="E37" s="2226"/>
      <c r="F37" s="2227"/>
    </row>
    <row r="38" spans="1:6" x14ac:dyDescent="0.2">
      <c r="A38" s="2225"/>
      <c r="B38" s="2226"/>
      <c r="C38" s="2226"/>
      <c r="D38" s="2226"/>
      <c r="E38" s="2226"/>
      <c r="F38" s="2227"/>
    </row>
    <row r="39" spans="1:6" x14ac:dyDescent="0.2">
      <c r="A39" s="2225"/>
      <c r="B39" s="2226"/>
      <c r="C39" s="2226"/>
      <c r="D39" s="2226"/>
      <c r="E39" s="2226"/>
      <c r="F39" s="2227"/>
    </row>
    <row r="40" spans="1:6" x14ac:dyDescent="0.2">
      <c r="A40" s="2225"/>
      <c r="B40" s="2226"/>
      <c r="C40" s="2226"/>
      <c r="D40" s="2226"/>
      <c r="E40" s="2226"/>
      <c r="F40" s="2227"/>
    </row>
    <row r="41" spans="1:6" x14ac:dyDescent="0.2">
      <c r="A41" s="2225"/>
      <c r="B41" s="2226"/>
      <c r="C41" s="2226"/>
      <c r="D41" s="2226"/>
      <c r="E41" s="2226"/>
      <c r="F41" s="2227"/>
    </row>
    <row r="42" spans="1:6" x14ac:dyDescent="0.2">
      <c r="A42" s="2225"/>
      <c r="B42" s="2226"/>
      <c r="C42" s="2226"/>
      <c r="D42" s="2226"/>
      <c r="E42" s="2226"/>
      <c r="F42" s="2227"/>
    </row>
    <row r="43" spans="1:6" x14ac:dyDescent="0.2">
      <c r="A43" s="2225"/>
      <c r="B43" s="2226"/>
      <c r="C43" s="2226"/>
      <c r="D43" s="2226"/>
      <c r="E43" s="2226"/>
      <c r="F43" s="2227"/>
    </row>
    <row r="44" spans="1:6" x14ac:dyDescent="0.2">
      <c r="A44" s="2225"/>
      <c r="B44" s="2226"/>
      <c r="C44" s="2226"/>
      <c r="D44" s="2226"/>
      <c r="E44" s="2226"/>
      <c r="F44" s="2227"/>
    </row>
    <row r="45" spans="1:6" x14ac:dyDescent="0.2">
      <c r="A45" s="2225"/>
      <c r="B45" s="2226"/>
      <c r="C45" s="2226"/>
      <c r="D45" s="2226"/>
      <c r="E45" s="2226"/>
      <c r="F45" s="2227"/>
    </row>
    <row r="46" spans="1:6" ht="13.5" thickBot="1" x14ac:dyDescent="0.25">
      <c r="A46" s="1527"/>
      <c r="B46" s="1528"/>
      <c r="C46" s="1528"/>
      <c r="D46" s="1528"/>
      <c r="E46" s="1528"/>
      <c r="F46" s="2056"/>
    </row>
  </sheetData>
  <mergeCells count="9">
    <mergeCell ref="A27:F27"/>
    <mergeCell ref="A30:F30"/>
    <mergeCell ref="A31:F31"/>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I66"/>
  <sheetViews>
    <sheetView showGridLines="0" zoomScaleNormal="100" zoomScaleSheetLayoutView="100" workbookViewId="0">
      <selection sqref="A1:B1"/>
    </sheetView>
  </sheetViews>
  <sheetFormatPr baseColWidth="10" defaultColWidth="8.85546875" defaultRowHeight="12.75" x14ac:dyDescent="0.2"/>
  <cols>
    <col min="1" max="1" width="45.42578125" style="2" customWidth="1"/>
    <col min="2" max="2" width="49.7109375" style="2" customWidth="1"/>
    <col min="3" max="16384" width="8.85546875" style="2"/>
  </cols>
  <sheetData>
    <row r="1" spans="1:3" x14ac:dyDescent="0.2">
      <c r="A1" s="3969" t="s">
        <v>405</v>
      </c>
      <c r="B1" s="3970"/>
    </row>
    <row r="2" spans="1:3" x14ac:dyDescent="0.2">
      <c r="A2" s="162"/>
    </row>
    <row r="4" spans="1:3" customFormat="1" x14ac:dyDescent="0.2">
      <c r="A4" s="349" t="s">
        <v>417</v>
      </c>
      <c r="B4" s="165" t="str">
        <f>'PAGE DE GARDE'!C7</f>
        <v>GRD</v>
      </c>
    </row>
    <row r="5" spans="1:3" customFormat="1" x14ac:dyDescent="0.2">
      <c r="A5" s="349" t="s">
        <v>418</v>
      </c>
      <c r="B5" s="167" t="s">
        <v>614</v>
      </c>
    </row>
    <row r="6" spans="1:3" customFormat="1" x14ac:dyDescent="0.2">
      <c r="A6" s="161"/>
      <c r="B6" s="165"/>
    </row>
    <row r="7" spans="1:3" customFormat="1" x14ac:dyDescent="0.2">
      <c r="A7" s="349" t="s">
        <v>419</v>
      </c>
      <c r="B7" s="168" t="str">
        <f>'PAGE DE GARDE'!C10</f>
        <v>PT 2017 V0</v>
      </c>
    </row>
    <row r="8" spans="1:3" customFormat="1" x14ac:dyDescent="0.2">
      <c r="A8" s="161"/>
      <c r="B8" s="165"/>
    </row>
    <row r="9" spans="1:3" customFormat="1" x14ac:dyDescent="0.2">
      <c r="A9" s="161"/>
      <c r="B9" s="165"/>
    </row>
    <row r="10" spans="1:3" customFormat="1" x14ac:dyDescent="0.2">
      <c r="A10" s="348" t="s">
        <v>415</v>
      </c>
      <c r="B10" s="165">
        <f>'PAGE DE GARDE'!C13</f>
        <v>2017</v>
      </c>
    </row>
    <row r="11" spans="1:3" customFormat="1" x14ac:dyDescent="0.2">
      <c r="A11" s="349" t="s">
        <v>416</v>
      </c>
      <c r="B11" s="165">
        <f>'PAGE DE GARDE'!C14</f>
        <v>2017</v>
      </c>
      <c r="C11" t="s">
        <v>659</v>
      </c>
    </row>
    <row r="12" spans="1:3" customFormat="1" ht="18" x14ac:dyDescent="0.25">
      <c r="A12" s="349"/>
      <c r="B12" s="165"/>
      <c r="C12" s="2233"/>
    </row>
    <row r="13" spans="1:3" x14ac:dyDescent="0.2">
      <c r="A13" s="3"/>
      <c r="B13" s="164"/>
    </row>
    <row r="15" spans="1:3" ht="13.5" thickBot="1" x14ac:dyDescent="0.25"/>
    <row r="16" spans="1:3" ht="25.5" customHeight="1" thickBot="1" x14ac:dyDescent="0.25">
      <c r="A16" s="3967" t="s">
        <v>54</v>
      </c>
      <c r="B16" s="3968"/>
    </row>
    <row r="17" spans="1:5" ht="15" x14ac:dyDescent="0.25">
      <c r="A17" s="3188" t="s">
        <v>1224</v>
      </c>
      <c r="B17" s="2048"/>
      <c r="E17" s="3187"/>
    </row>
    <row r="18" spans="1:5" x14ac:dyDescent="0.2">
      <c r="A18" s="3189" t="s">
        <v>420</v>
      </c>
      <c r="B18" s="3190">
        <v>0.2</v>
      </c>
    </row>
    <row r="19" spans="1:5" x14ac:dyDescent="0.2">
      <c r="A19" s="3189" t="s">
        <v>2003</v>
      </c>
      <c r="B19" s="3789">
        <v>2.4334999999999999E-2</v>
      </c>
    </row>
    <row r="20" spans="1:5" x14ac:dyDescent="0.2">
      <c r="A20" s="3189" t="s">
        <v>421</v>
      </c>
      <c r="B20" s="3191">
        <v>3.5000000000000003E-2</v>
      </c>
    </row>
    <row r="21" spans="1:5" x14ac:dyDescent="0.2">
      <c r="A21" s="3189" t="s">
        <v>422</v>
      </c>
      <c r="B21" s="3190">
        <v>0.65</v>
      </c>
    </row>
    <row r="22" spans="1:5" x14ac:dyDescent="0.2">
      <c r="A22" s="3189"/>
      <c r="B22" s="3190"/>
    </row>
    <row r="23" spans="1:5" x14ac:dyDescent="0.2">
      <c r="A23" s="3189"/>
      <c r="B23" s="3190"/>
    </row>
    <row r="24" spans="1:5" x14ac:dyDescent="0.2">
      <c r="A24" s="1189" t="s">
        <v>749</v>
      </c>
      <c r="B24" s="3192"/>
    </row>
    <row r="25" spans="1:5" x14ac:dyDescent="0.2">
      <c r="A25" s="3193" t="s">
        <v>420</v>
      </c>
      <c r="B25" s="3190">
        <v>0.2</v>
      </c>
    </row>
    <row r="26" spans="1:5" x14ac:dyDescent="0.2">
      <c r="A26" s="3193" t="s">
        <v>1446</v>
      </c>
      <c r="B26" s="3194">
        <v>0</v>
      </c>
      <c r="C26" s="2106" t="s">
        <v>672</v>
      </c>
    </row>
    <row r="27" spans="1:5" x14ac:dyDescent="0.2">
      <c r="A27" s="3193"/>
      <c r="B27" s="3195"/>
    </row>
    <row r="28" spans="1:5" x14ac:dyDescent="0.2">
      <c r="A28" s="3193" t="s">
        <v>421</v>
      </c>
      <c r="B28" s="3191">
        <v>3.5000000000000003E-2</v>
      </c>
    </row>
    <row r="29" spans="1:5" x14ac:dyDescent="0.2">
      <c r="A29" s="3193" t="s">
        <v>422</v>
      </c>
      <c r="B29" s="3190">
        <v>0.65</v>
      </c>
    </row>
    <row r="30" spans="1:5" x14ac:dyDescent="0.2">
      <c r="A30" s="3189"/>
      <c r="B30" s="3190"/>
    </row>
    <row r="31" spans="1:5" x14ac:dyDescent="0.2">
      <c r="A31" s="1496"/>
      <c r="B31" s="3191"/>
    </row>
    <row r="32" spans="1:5" x14ac:dyDescent="0.2">
      <c r="A32" s="1189" t="s">
        <v>47</v>
      </c>
      <c r="B32" s="3191"/>
    </row>
    <row r="33" spans="1:9" x14ac:dyDescent="0.2">
      <c r="A33" s="3193" t="s">
        <v>1470</v>
      </c>
      <c r="B33" s="3196">
        <v>5.5999999999999999E-3</v>
      </c>
      <c r="E33" s="1195"/>
      <c r="F33" s="1195"/>
    </row>
    <row r="34" spans="1:9" x14ac:dyDescent="0.2">
      <c r="A34" s="3193" t="s">
        <v>813</v>
      </c>
      <c r="B34" s="3197">
        <v>0</v>
      </c>
      <c r="C34" s="2106" t="s">
        <v>2004</v>
      </c>
      <c r="E34" s="1195"/>
      <c r="F34" s="1487"/>
      <c r="G34" s="763"/>
      <c r="H34" s="763"/>
      <c r="I34" s="763"/>
    </row>
    <row r="35" spans="1:9" x14ac:dyDescent="0.2">
      <c r="A35" s="3193" t="s">
        <v>1447</v>
      </c>
      <c r="B35" s="3197">
        <v>0</v>
      </c>
      <c r="C35" s="2106" t="s">
        <v>2004</v>
      </c>
      <c r="E35" s="1195"/>
      <c r="F35" s="1487"/>
      <c r="G35" s="763"/>
      <c r="H35" s="763"/>
      <c r="I35" s="763"/>
    </row>
    <row r="36" spans="1:9" x14ac:dyDescent="0.2">
      <c r="A36" s="3193"/>
      <c r="B36" s="3197"/>
      <c r="C36" s="2106"/>
      <c r="E36" s="1195"/>
      <c r="F36" s="1487"/>
      <c r="G36" s="763"/>
      <c r="H36" s="763"/>
      <c r="I36" s="763"/>
    </row>
    <row r="37" spans="1:9" x14ac:dyDescent="0.2">
      <c r="A37" s="1496"/>
      <c r="B37" s="3191"/>
      <c r="E37" s="1195"/>
      <c r="F37" s="1487"/>
      <c r="G37" s="763"/>
      <c r="H37" s="763"/>
      <c r="I37" s="763"/>
    </row>
    <row r="38" spans="1:9" x14ac:dyDescent="0.2">
      <c r="A38" s="3198" t="s">
        <v>423</v>
      </c>
      <c r="B38" s="3191"/>
      <c r="E38" s="1195"/>
      <c r="F38" s="1195"/>
    </row>
    <row r="39" spans="1:9" x14ac:dyDescent="0.2">
      <c r="A39" s="3189" t="s">
        <v>651</v>
      </c>
      <c r="B39" s="3199" t="e">
        <f>'Tableau 5'!K162</f>
        <v>#DIV/0!</v>
      </c>
    </row>
    <row r="40" spans="1:9" x14ac:dyDescent="0.2">
      <c r="A40" s="3189" t="s">
        <v>652</v>
      </c>
      <c r="B40" s="3199" t="e">
        <f>'Tableau 5'!J162</f>
        <v>#DIV/0!</v>
      </c>
    </row>
    <row r="41" spans="1:9" x14ac:dyDescent="0.2">
      <c r="A41" s="1496"/>
      <c r="B41" s="3191"/>
    </row>
    <row r="42" spans="1:9" x14ac:dyDescent="0.2">
      <c r="A42" s="3198" t="s">
        <v>403</v>
      </c>
      <c r="B42" s="3190"/>
    </row>
    <row r="43" spans="1:9" x14ac:dyDescent="0.2">
      <c r="A43" s="3189" t="s">
        <v>281</v>
      </c>
      <c r="B43" s="3200">
        <v>0.03</v>
      </c>
    </row>
    <row r="44" spans="1:9" x14ac:dyDescent="0.2">
      <c r="A44" s="3189" t="s">
        <v>282</v>
      </c>
      <c r="B44" s="3200">
        <v>0.02</v>
      </c>
    </row>
    <row r="45" spans="1:9" x14ac:dyDescent="0.2">
      <c r="A45" s="3189" t="s">
        <v>1258</v>
      </c>
      <c r="B45" s="3200">
        <v>0.02</v>
      </c>
    </row>
    <row r="46" spans="1:9" x14ac:dyDescent="0.2">
      <c r="A46" s="3189" t="s">
        <v>1259</v>
      </c>
      <c r="B46" s="3200">
        <v>0.02</v>
      </c>
    </row>
    <row r="47" spans="1:9" x14ac:dyDescent="0.2">
      <c r="A47" s="3189" t="s">
        <v>1260</v>
      </c>
      <c r="B47" s="3200">
        <v>0.03</v>
      </c>
    </row>
    <row r="48" spans="1:9" x14ac:dyDescent="0.2">
      <c r="A48" s="3189" t="s">
        <v>1261</v>
      </c>
      <c r="B48" s="3200"/>
    </row>
    <row r="49" spans="1:2" x14ac:dyDescent="0.2">
      <c r="A49" s="3189" t="s">
        <v>1262</v>
      </c>
      <c r="B49" s="3200">
        <v>0.03</v>
      </c>
    </row>
    <row r="50" spans="1:2" x14ac:dyDescent="0.2">
      <c r="A50" s="3189" t="s">
        <v>1263</v>
      </c>
      <c r="B50" s="3200">
        <v>0.02</v>
      </c>
    </row>
    <row r="51" spans="1:2" x14ac:dyDescent="0.2">
      <c r="A51" s="3189" t="s">
        <v>1264</v>
      </c>
      <c r="B51" s="3200">
        <v>0.03</v>
      </c>
    </row>
    <row r="52" spans="1:2" x14ac:dyDescent="0.2">
      <c r="A52" s="3189" t="s">
        <v>1265</v>
      </c>
      <c r="B52" s="3200">
        <v>0.1</v>
      </c>
    </row>
    <row r="53" spans="1:2" x14ac:dyDescent="0.2">
      <c r="A53" s="3189" t="s">
        <v>1266</v>
      </c>
      <c r="B53" s="3200">
        <v>0.1</v>
      </c>
    </row>
    <row r="54" spans="1:2" x14ac:dyDescent="0.2">
      <c r="A54" s="3189" t="s">
        <v>244</v>
      </c>
      <c r="B54" s="3200">
        <v>0.2</v>
      </c>
    </row>
    <row r="55" spans="1:2" x14ac:dyDescent="0.2">
      <c r="A55" s="3189" t="s">
        <v>404</v>
      </c>
      <c r="B55" s="3200">
        <v>0.1</v>
      </c>
    </row>
    <row r="56" spans="1:2" x14ac:dyDescent="0.2">
      <c r="A56" s="3189" t="s">
        <v>245</v>
      </c>
      <c r="B56" s="3200">
        <v>0.1</v>
      </c>
    </row>
    <row r="57" spans="1:2" x14ac:dyDescent="0.2">
      <c r="A57" s="3189" t="s">
        <v>1267</v>
      </c>
      <c r="B57" s="3200">
        <v>0.33</v>
      </c>
    </row>
    <row r="58" spans="1:2" x14ac:dyDescent="0.2">
      <c r="A58" s="3189" t="s">
        <v>1268</v>
      </c>
      <c r="B58" s="3200">
        <v>0.1</v>
      </c>
    </row>
    <row r="59" spans="1:2" x14ac:dyDescent="0.2">
      <c r="A59" s="3189" t="s">
        <v>248</v>
      </c>
      <c r="B59" s="3200">
        <v>0.1</v>
      </c>
    </row>
    <row r="60" spans="1:2" x14ac:dyDescent="0.2">
      <c r="A60" s="3189" t="s">
        <v>1269</v>
      </c>
      <c r="B60" s="3200">
        <v>0.1</v>
      </c>
    </row>
    <row r="61" spans="1:2" x14ac:dyDescent="0.2">
      <c r="A61" s="3193" t="s">
        <v>1270</v>
      </c>
      <c r="B61" s="3200">
        <v>0.2</v>
      </c>
    </row>
    <row r="62" spans="1:2" ht="13.5" thickBot="1" x14ac:dyDescent="0.25">
      <c r="A62" s="3201"/>
      <c r="B62" s="2050"/>
    </row>
    <row r="64" spans="1:2" x14ac:dyDescent="0.2">
      <c r="A64" s="3790" t="s">
        <v>2006</v>
      </c>
      <c r="B64" s="3790"/>
    </row>
    <row r="65" spans="1:2" x14ac:dyDescent="0.2">
      <c r="A65" s="3790" t="s">
        <v>2005</v>
      </c>
      <c r="B65" s="3790"/>
    </row>
    <row r="66" spans="1:2" x14ac:dyDescent="0.2">
      <c r="A66" s="3790"/>
      <c r="B66" s="3790"/>
    </row>
  </sheetData>
  <mergeCells count="2">
    <mergeCell ref="A16:B16"/>
    <mergeCell ref="A1:B1"/>
  </mergeCells>
  <pageMargins left="0.55118110236220474" right="0.23622047244094491" top="0.86614173228346458" bottom="0.6692913385826772" header="0.27559055118110237" footer="0.43307086614173229"/>
  <pageSetup paperSize="9" scale="86"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BG61"/>
  <sheetViews>
    <sheetView showGridLines="0" zoomScaleNormal="100" zoomScaleSheetLayoutView="100" workbookViewId="0">
      <selection activeCell="G11" sqref="G11"/>
    </sheetView>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50" width="2.7109375" style="2" customWidth="1"/>
    <col min="51" max="51" width="30.5703125" style="2" customWidth="1"/>
    <col min="52" max="52" width="6.42578125" style="2" customWidth="1"/>
    <col min="53" max="53" width="13.7109375" style="2" customWidth="1"/>
    <col min="54" max="54" width="27.85546875" style="2" customWidth="1"/>
    <col min="55" max="55" width="26.28515625" style="2" bestFit="1"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294" customFormat="1" ht="18" x14ac:dyDescent="0.25">
      <c r="A1" s="290" t="s">
        <v>1415</v>
      </c>
      <c r="B1" s="290"/>
      <c r="C1" s="290"/>
      <c r="D1" s="295"/>
      <c r="E1" s="295"/>
      <c r="F1" s="293"/>
      <c r="G1" s="293"/>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row>
    <row r="2" spans="1:56" s="229" customFormat="1" ht="11.25" x14ac:dyDescent="0.2">
      <c r="A2" s="273" t="str">
        <f>'PAGE DE GARDE'!C8</f>
        <v>ELECTRICITE</v>
      </c>
      <c r="B2" s="1729" t="str">
        <f>'PAGE DE GARDE'!C10</f>
        <v>PT 2017 V0</v>
      </c>
      <c r="C2" s="273"/>
      <c r="D2" s="283"/>
      <c r="E2" s="283"/>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row>
    <row r="3" spans="1:56" s="229" customFormat="1" ht="11.25" x14ac:dyDescent="0.2">
      <c r="A3" s="825" t="str">
        <f>'PAGE DE GARDE'!C7</f>
        <v>GRD</v>
      </c>
      <c r="B3" s="285"/>
      <c r="C3" s="273"/>
      <c r="D3" s="283"/>
      <c r="E3" s="283"/>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row>
    <row r="4" spans="1:56" s="203" customFormat="1" ht="11.25" x14ac:dyDescent="0.2">
      <c r="A4" s="284"/>
      <c r="B4" s="284"/>
      <c r="C4" s="284"/>
      <c r="D4" s="315"/>
      <c r="E4" s="315"/>
    </row>
    <row r="5" spans="1:56" s="367" customFormat="1" ht="15" x14ac:dyDescent="0.25">
      <c r="A5" s="1466" t="s">
        <v>1948</v>
      </c>
      <c r="B5" s="321"/>
      <c r="C5" s="321"/>
      <c r="D5" s="180"/>
      <c r="E5" s="180"/>
    </row>
    <row r="6" spans="1:56" s="367" customFormat="1" x14ac:dyDescent="0.2">
      <c r="A6" s="3280" t="s">
        <v>1947</v>
      </c>
      <c r="B6" s="3281" t="str">
        <f>ANNEXES!D26</f>
        <v>Un document qui décrit la procédure complète d'utilisation d'un tarif maximum, et en particulier  la façon dont ceci se fait dans un exercice budgétaire. Indiquer dans quelle mesure un tarif maximum est utilisé (quantifié par groupe de clients) et montrer l'impact d'un tel plafonnement par groupe de client.</v>
      </c>
      <c r="C6" s="321"/>
      <c r="D6" s="180"/>
      <c r="E6" s="180"/>
    </row>
    <row r="7" spans="1:56" s="367" customFormat="1" x14ac:dyDescent="0.2">
      <c r="A7" s="2612"/>
      <c r="B7" s="321"/>
      <c r="C7" s="321"/>
      <c r="D7" s="180"/>
      <c r="E7" s="180"/>
    </row>
    <row r="8" spans="1:56" s="203" customFormat="1" ht="13.5" thickBot="1" x14ac:dyDescent="0.25">
      <c r="A8" s="284"/>
      <c r="B8" s="284"/>
      <c r="C8" s="284"/>
      <c r="D8" s="315"/>
      <c r="E8" s="315"/>
      <c r="AZ8" s="367"/>
    </row>
    <row r="9" spans="1:56" ht="16.5" thickBot="1" x14ac:dyDescent="0.3">
      <c r="A9" s="2161" t="s">
        <v>1458</v>
      </c>
      <c r="B9" s="1"/>
      <c r="H9" s="4140" t="s">
        <v>33</v>
      </c>
      <c r="I9" s="4140"/>
      <c r="J9" s="4140"/>
      <c r="K9" s="4140"/>
      <c r="L9" s="4140"/>
      <c r="M9" s="4140"/>
      <c r="N9" s="4140"/>
      <c r="O9" s="4140"/>
      <c r="P9" s="4140"/>
      <c r="Q9" s="4140"/>
      <c r="R9" s="4140"/>
      <c r="S9" s="4140" t="s">
        <v>34</v>
      </c>
      <c r="T9" s="4140"/>
      <c r="U9" s="4140"/>
      <c r="V9" s="4150" t="s">
        <v>299</v>
      </c>
      <c r="W9" s="4151"/>
      <c r="X9" s="4151"/>
      <c r="Y9" s="4151"/>
      <c r="Z9" s="4151"/>
      <c r="AA9" s="4151"/>
      <c r="AB9" s="4152"/>
      <c r="AC9" s="4142" t="s">
        <v>300</v>
      </c>
      <c r="AD9" s="4142"/>
      <c r="AE9" s="4142"/>
      <c r="AF9" s="4140" t="s">
        <v>301</v>
      </c>
      <c r="AG9" s="4140"/>
      <c r="AH9" s="4140"/>
      <c r="AI9" s="4140" t="s">
        <v>301</v>
      </c>
      <c r="AJ9" s="4140"/>
      <c r="AK9" s="4140"/>
      <c r="AL9" s="4140" t="s">
        <v>302</v>
      </c>
      <c r="AM9" s="4140"/>
      <c r="AN9" s="4140"/>
      <c r="AO9" s="4140" t="s">
        <v>302</v>
      </c>
      <c r="AP9" s="4140"/>
      <c r="AQ9" s="4140"/>
      <c r="AR9" s="4140" t="s">
        <v>302</v>
      </c>
      <c r="AS9" s="4140"/>
      <c r="AT9" s="4140"/>
      <c r="AU9" s="1086"/>
      <c r="AV9" s="1086"/>
      <c r="AW9" s="1086"/>
      <c r="AY9" s="2920" t="s">
        <v>1850</v>
      </c>
      <c r="AZ9" s="367"/>
      <c r="BA9" s="2921" t="s">
        <v>303</v>
      </c>
      <c r="BB9" s="2922" t="s">
        <v>303</v>
      </c>
      <c r="BC9" s="2923" t="s">
        <v>304</v>
      </c>
    </row>
    <row r="10" spans="1:56" s="19" customFormat="1" ht="12.75" customHeight="1" x14ac:dyDescent="0.2">
      <c r="A10" s="3282"/>
      <c r="B10" s="3283" t="s">
        <v>660</v>
      </c>
      <c r="C10" s="3284" t="s">
        <v>36</v>
      </c>
      <c r="D10" s="3283" t="s">
        <v>661</v>
      </c>
      <c r="E10" s="3285" t="s">
        <v>305</v>
      </c>
      <c r="F10" s="3284" t="s">
        <v>306</v>
      </c>
      <c r="G10" s="3285" t="s">
        <v>307</v>
      </c>
      <c r="H10" s="4141" t="s">
        <v>308</v>
      </c>
      <c r="I10" s="4141"/>
      <c r="J10" s="4141"/>
      <c r="K10" s="4141"/>
      <c r="L10" s="4141" t="s">
        <v>309</v>
      </c>
      <c r="M10" s="4141"/>
      <c r="N10" s="4141"/>
      <c r="O10" s="4141" t="s">
        <v>310</v>
      </c>
      <c r="P10" s="4141"/>
      <c r="Q10" s="4141"/>
      <c r="R10" s="371" t="s">
        <v>616</v>
      </c>
      <c r="S10" s="4141" t="s">
        <v>35</v>
      </c>
      <c r="T10" s="4141"/>
      <c r="U10" s="4141"/>
      <c r="V10" s="4144" t="s">
        <v>311</v>
      </c>
      <c r="W10" s="4145"/>
      <c r="X10" s="4145"/>
      <c r="Y10" s="4145"/>
      <c r="Z10" s="4145"/>
      <c r="AA10" s="4145"/>
      <c r="AB10" s="4146"/>
      <c r="AC10" s="4143"/>
      <c r="AD10" s="4143"/>
      <c r="AE10" s="4143"/>
      <c r="AF10" s="4141" t="s">
        <v>312</v>
      </c>
      <c r="AG10" s="4141"/>
      <c r="AH10" s="4141"/>
      <c r="AI10" s="4141" t="s">
        <v>12</v>
      </c>
      <c r="AJ10" s="4141"/>
      <c r="AK10" s="4141"/>
      <c r="AL10" s="4141" t="s">
        <v>313</v>
      </c>
      <c r="AM10" s="4141"/>
      <c r="AN10" s="4141"/>
      <c r="AO10" s="4141" t="s">
        <v>1846</v>
      </c>
      <c r="AP10" s="4141"/>
      <c r="AQ10" s="4141"/>
      <c r="AR10" s="4141" t="s">
        <v>1847</v>
      </c>
      <c r="AS10" s="4141"/>
      <c r="AT10" s="4141"/>
      <c r="AU10" s="1082"/>
      <c r="AV10" s="1082"/>
      <c r="AW10" s="1082"/>
      <c r="AX10" s="2"/>
      <c r="AY10" s="2924" t="s">
        <v>314</v>
      </c>
      <c r="AZ10" s="367"/>
      <c r="BA10" s="2925" t="s">
        <v>617</v>
      </c>
      <c r="BB10" s="2924" t="s">
        <v>1849</v>
      </c>
      <c r="BC10" s="2926"/>
      <c r="BD10" s="18"/>
    </row>
    <row r="11" spans="1:56" s="19" customFormat="1" ht="13.5" thickBot="1" x14ac:dyDescent="0.25">
      <c r="A11" s="3282"/>
      <c r="B11" s="3286"/>
      <c r="C11" s="3287"/>
      <c r="D11" s="3286"/>
      <c r="E11" s="3288"/>
      <c r="F11" s="3287"/>
      <c r="G11" s="3288"/>
      <c r="H11" s="373" t="s">
        <v>36</v>
      </c>
      <c r="I11" s="372" t="s">
        <v>37</v>
      </c>
      <c r="J11" s="372" t="s">
        <v>315</v>
      </c>
      <c r="K11" s="374" t="s">
        <v>653</v>
      </c>
      <c r="L11" s="373" t="s">
        <v>316</v>
      </c>
      <c r="M11" s="372" t="s">
        <v>37</v>
      </c>
      <c r="N11" s="374" t="s">
        <v>653</v>
      </c>
      <c r="O11" s="373" t="s">
        <v>317</v>
      </c>
      <c r="P11" s="372" t="s">
        <v>37</v>
      </c>
      <c r="Q11" s="374" t="s">
        <v>653</v>
      </c>
      <c r="R11" s="374" t="s">
        <v>653</v>
      </c>
      <c r="S11" s="373" t="s">
        <v>662</v>
      </c>
      <c r="T11" s="372" t="s">
        <v>37</v>
      </c>
      <c r="U11" s="374" t="s">
        <v>653</v>
      </c>
      <c r="V11" s="373" t="s">
        <v>663</v>
      </c>
      <c r="W11" s="372" t="s">
        <v>664</v>
      </c>
      <c r="X11" s="372" t="s">
        <v>11</v>
      </c>
      <c r="Y11" s="372" t="s">
        <v>38</v>
      </c>
      <c r="Z11" s="372" t="s">
        <v>665</v>
      </c>
      <c r="AA11" s="372" t="s">
        <v>10</v>
      </c>
      <c r="AB11" s="374" t="s">
        <v>653</v>
      </c>
      <c r="AC11" s="2902" t="s">
        <v>662</v>
      </c>
      <c r="AD11" s="2903" t="s">
        <v>37</v>
      </c>
      <c r="AE11" s="2904" t="s">
        <v>653</v>
      </c>
      <c r="AF11" s="373" t="s">
        <v>662</v>
      </c>
      <c r="AG11" s="372" t="s">
        <v>37</v>
      </c>
      <c r="AH11" s="374" t="s">
        <v>653</v>
      </c>
      <c r="AI11" s="373" t="s">
        <v>1845</v>
      </c>
      <c r="AJ11" s="372" t="s">
        <v>37</v>
      </c>
      <c r="AK11" s="374" t="s">
        <v>653</v>
      </c>
      <c r="AL11" s="372" t="s">
        <v>662</v>
      </c>
      <c r="AM11" s="372" t="s">
        <v>37</v>
      </c>
      <c r="AN11" s="374" t="s">
        <v>653</v>
      </c>
      <c r="AO11" s="2900" t="s">
        <v>662</v>
      </c>
      <c r="AP11" s="2900" t="s">
        <v>37</v>
      </c>
      <c r="AQ11" s="2901" t="s">
        <v>653</v>
      </c>
      <c r="AR11" s="2900" t="s">
        <v>662</v>
      </c>
      <c r="AS11" s="2900" t="s">
        <v>37</v>
      </c>
      <c r="AT11" s="2901" t="s">
        <v>653</v>
      </c>
      <c r="AU11" s="1082"/>
      <c r="AV11" s="1082"/>
      <c r="AW11" s="1082"/>
      <c r="AX11" s="2"/>
      <c r="AY11" s="2927" t="s">
        <v>653</v>
      </c>
      <c r="AZ11" s="367"/>
      <c r="BA11" s="2928" t="s">
        <v>666</v>
      </c>
      <c r="BB11" s="2927" t="s">
        <v>667</v>
      </c>
      <c r="BC11" s="2929" t="s">
        <v>668</v>
      </c>
      <c r="BD11" s="18"/>
    </row>
    <row r="12" spans="1:56" s="19" customFormat="1" ht="16.5" customHeight="1" x14ac:dyDescent="0.2">
      <c r="A12" s="3289" t="s">
        <v>430</v>
      </c>
      <c r="B12" s="3290"/>
      <c r="C12" s="3291"/>
      <c r="D12" s="3292"/>
      <c r="E12" s="3293"/>
      <c r="F12" s="3294"/>
      <c r="G12" s="3293"/>
      <c r="H12" s="644"/>
      <c r="I12" s="22"/>
      <c r="J12" s="655"/>
      <c r="K12" s="656"/>
      <c r="L12" s="644"/>
      <c r="M12" s="23"/>
      <c r="N12" s="656"/>
      <c r="O12" s="644"/>
      <c r="P12" s="23"/>
      <c r="Q12" s="656"/>
      <c r="R12" s="656"/>
      <c r="S12" s="644"/>
      <c r="T12" s="24"/>
      <c r="U12" s="656"/>
      <c r="V12" s="644"/>
      <c r="W12" s="20"/>
      <c r="X12" s="20"/>
      <c r="Y12" s="25"/>
      <c r="Z12" s="25"/>
      <c r="AA12" s="25"/>
      <c r="AB12" s="656"/>
      <c r="AC12" s="2905"/>
      <c r="AD12" s="2906"/>
      <c r="AE12" s="2907"/>
      <c r="AF12" s="659"/>
      <c r="AG12" s="26"/>
      <c r="AH12" s="679"/>
      <c r="AI12" s="659"/>
      <c r="AJ12" s="26"/>
      <c r="AK12" s="679"/>
      <c r="AL12" s="20"/>
      <c r="AM12" s="24"/>
      <c r="AN12" s="656"/>
      <c r="AO12" s="648"/>
      <c r="AP12" s="662"/>
      <c r="AQ12" s="664"/>
      <c r="AR12" s="648"/>
      <c r="AS12" s="662"/>
      <c r="AT12" s="664"/>
      <c r="AU12" s="1083"/>
      <c r="AV12" s="1083"/>
      <c r="AW12" s="1083"/>
      <c r="AX12" s="2"/>
      <c r="AY12" s="2930"/>
      <c r="AZ12" s="367"/>
      <c r="BA12" s="2931"/>
      <c r="BB12" s="2932"/>
      <c r="BC12" s="2932"/>
      <c r="BD12" s="20"/>
    </row>
    <row r="13" spans="1:56" s="19" customFormat="1" ht="16.5" customHeight="1" x14ac:dyDescent="0.2">
      <c r="A13" s="3295" t="s">
        <v>13</v>
      </c>
      <c r="B13" s="3290"/>
      <c r="C13" s="3291"/>
      <c r="D13" s="3292"/>
      <c r="E13" s="3293"/>
      <c r="F13" s="3294"/>
      <c r="G13" s="3296" t="e">
        <f>D13/B13</f>
        <v>#DIV/0!</v>
      </c>
      <c r="H13" s="657">
        <f>C13</f>
        <v>0</v>
      </c>
      <c r="I13" s="26"/>
      <c r="J13" s="26"/>
      <c r="K13" s="658">
        <f>H13*I13*J13</f>
        <v>0</v>
      </c>
      <c r="L13" s="659"/>
      <c r="M13" s="26"/>
      <c r="N13" s="658">
        <f>L13*M13</f>
        <v>0</v>
      </c>
      <c r="O13" s="659"/>
      <c r="P13" s="26"/>
      <c r="Q13" s="658">
        <f>O13*P13</f>
        <v>0</v>
      </c>
      <c r="R13" s="658">
        <f>Q13+N13+K13</f>
        <v>0</v>
      </c>
      <c r="S13" s="657">
        <f>D13</f>
        <v>0</v>
      </c>
      <c r="T13" s="26"/>
      <c r="U13" s="658">
        <f>S13*T13</f>
        <v>0</v>
      </c>
      <c r="V13" s="644"/>
      <c r="W13" s="21"/>
      <c r="X13" s="21"/>
      <c r="Y13" s="26"/>
      <c r="Z13" s="29"/>
      <c r="AA13" s="29"/>
      <c r="AB13" s="658">
        <f>V13*Y13+W13*Z13+X13*AA13</f>
        <v>0</v>
      </c>
      <c r="AC13" s="657">
        <f>$D13</f>
        <v>0</v>
      </c>
      <c r="AD13" s="26"/>
      <c r="AE13" s="668">
        <f>AD13*AC13</f>
        <v>0</v>
      </c>
      <c r="AF13" s="657">
        <f>$D13</f>
        <v>0</v>
      </c>
      <c r="AG13" s="26"/>
      <c r="AH13" s="668">
        <f>AG13*AF13</f>
        <v>0</v>
      </c>
      <c r="AI13" s="657"/>
      <c r="AJ13" s="26"/>
      <c r="AK13" s="668">
        <f>AI13*AJ13</f>
        <v>0</v>
      </c>
      <c r="AL13" s="657">
        <f>$D13</f>
        <v>0</v>
      </c>
      <c r="AM13" s="26"/>
      <c r="AN13" s="658">
        <f>AM13*AL13</f>
        <v>0</v>
      </c>
      <c r="AO13" s="657">
        <f>$D13</f>
        <v>0</v>
      </c>
      <c r="AP13" s="30"/>
      <c r="AQ13" s="658">
        <f>AO13*AP13</f>
        <v>0</v>
      </c>
      <c r="AR13" s="657">
        <f>$D13</f>
        <v>0</v>
      </c>
      <c r="AS13" s="30"/>
      <c r="AT13" s="658">
        <f>AR13*AS13</f>
        <v>0</v>
      </c>
      <c r="AU13" s="1083"/>
      <c r="AV13" s="1083"/>
      <c r="AW13" s="1083"/>
      <c r="AX13" s="2"/>
      <c r="AY13" s="2964"/>
      <c r="AZ13" s="367"/>
      <c r="BA13" s="2931">
        <f>AY13+AT13+AN13+AK13+AH13+AE13+AB13+U13+R13+AQ13</f>
        <v>0</v>
      </c>
      <c r="BB13" s="2932"/>
      <c r="BC13" s="2932">
        <f>BA13-BB13</f>
        <v>0</v>
      </c>
      <c r="BD13" s="20"/>
    </row>
    <row r="14" spans="1:56" s="19" customFormat="1" ht="16.5" customHeight="1" x14ac:dyDescent="0.2">
      <c r="A14" s="3297" t="s">
        <v>14</v>
      </c>
      <c r="B14" s="3298"/>
      <c r="C14" s="3299"/>
      <c r="D14" s="3300"/>
      <c r="E14" s="3296"/>
      <c r="F14" s="3301"/>
      <c r="G14" s="3296" t="e">
        <f>D14/B14</f>
        <v>#DIV/0!</v>
      </c>
      <c r="H14" s="657">
        <f>C14</f>
        <v>0</v>
      </c>
      <c r="I14" s="26"/>
      <c r="J14" s="26"/>
      <c r="K14" s="658">
        <f>H14*I14*J14</f>
        <v>0</v>
      </c>
      <c r="L14" s="659"/>
      <c r="M14" s="26"/>
      <c r="N14" s="658">
        <f>L14*M14</f>
        <v>0</v>
      </c>
      <c r="O14" s="659"/>
      <c r="P14" s="26"/>
      <c r="Q14" s="658">
        <f>O14*P14</f>
        <v>0</v>
      </c>
      <c r="R14" s="658">
        <f>Q14+N14+K14</f>
        <v>0</v>
      </c>
      <c r="S14" s="657">
        <f>D14</f>
        <v>0</v>
      </c>
      <c r="T14" s="26"/>
      <c r="U14" s="658">
        <f>S14*T14</f>
        <v>0</v>
      </c>
      <c r="V14" s="644"/>
      <c r="W14" s="21"/>
      <c r="X14" s="21"/>
      <c r="Y14" s="26"/>
      <c r="Z14" s="29"/>
      <c r="AA14" s="29"/>
      <c r="AB14" s="658">
        <f>V14*Y14+W14*Z14+X14*AA14</f>
        <v>0</v>
      </c>
      <c r="AC14" s="657">
        <f>$D14</f>
        <v>0</v>
      </c>
      <c r="AD14" s="26"/>
      <c r="AE14" s="668">
        <f>AD14*AC14</f>
        <v>0</v>
      </c>
      <c r="AF14" s="657">
        <f>$D14</f>
        <v>0</v>
      </c>
      <c r="AG14" s="26"/>
      <c r="AH14" s="668">
        <f>AG14*AF14</f>
        <v>0</v>
      </c>
      <c r="AI14" s="657"/>
      <c r="AJ14" s="26"/>
      <c r="AK14" s="668">
        <f>AI14*AJ14</f>
        <v>0</v>
      </c>
      <c r="AL14" s="657">
        <f>$D14</f>
        <v>0</v>
      </c>
      <c r="AM14" s="26"/>
      <c r="AN14" s="658">
        <f>AM14*AL14</f>
        <v>0</v>
      </c>
      <c r="AO14" s="657">
        <f>$D14</f>
        <v>0</v>
      </c>
      <c r="AP14" s="30"/>
      <c r="AQ14" s="658">
        <f>AO14*AP14</f>
        <v>0</v>
      </c>
      <c r="AR14" s="657">
        <f>$D14</f>
        <v>0</v>
      </c>
      <c r="AS14" s="30"/>
      <c r="AT14" s="658">
        <f>AR14*AS14</f>
        <v>0</v>
      </c>
      <c r="AU14" s="1083"/>
      <c r="AV14" s="1083"/>
      <c r="AW14" s="1083"/>
      <c r="AX14" s="2"/>
      <c r="AY14" s="2964"/>
      <c r="AZ14" s="367"/>
      <c r="BA14" s="2931">
        <f>AY14+AT14+AN14+AK14+AH14+AE14+AB14+U14+R14+AQ14</f>
        <v>0</v>
      </c>
      <c r="BB14" s="2931"/>
      <c r="BC14" s="2932">
        <f>BA14-BB14</f>
        <v>0</v>
      </c>
      <c r="BD14" s="31"/>
    </row>
    <row r="15" spans="1:56" s="35" customFormat="1" ht="16.5" customHeight="1" thickBot="1" x14ac:dyDescent="0.25">
      <c r="A15" s="3302" t="s">
        <v>318</v>
      </c>
      <c r="B15" s="3303"/>
      <c r="C15" s="3304"/>
      <c r="D15" s="3305">
        <f>D14</f>
        <v>0</v>
      </c>
      <c r="E15" s="3306">
        <f>E14</f>
        <v>0</v>
      </c>
      <c r="F15" s="3307">
        <f>F14</f>
        <v>0</v>
      </c>
      <c r="G15" s="3296" t="e">
        <f>D15/B15</f>
        <v>#DIV/0!</v>
      </c>
      <c r="H15" s="646">
        <f>H14</f>
        <v>0</v>
      </c>
      <c r="I15" s="660"/>
      <c r="J15" s="660"/>
      <c r="K15" s="661">
        <f>K14</f>
        <v>0</v>
      </c>
      <c r="L15" s="650"/>
      <c r="M15" s="666"/>
      <c r="N15" s="667">
        <f>N14+N13</f>
        <v>0</v>
      </c>
      <c r="O15" s="650"/>
      <c r="P15" s="666"/>
      <c r="Q15" s="667">
        <f>Q14+Q13</f>
        <v>0</v>
      </c>
      <c r="R15" s="661">
        <f>R14</f>
        <v>0</v>
      </c>
      <c r="S15" s="646">
        <f>S14</f>
        <v>0</v>
      </c>
      <c r="T15" s="660"/>
      <c r="U15" s="661">
        <f>U14</f>
        <v>0</v>
      </c>
      <c r="V15" s="651">
        <f>V14+V13</f>
        <v>0</v>
      </c>
      <c r="W15" s="647">
        <f>W14+W13</f>
        <v>0</v>
      </c>
      <c r="X15" s="647">
        <f>X14+X13</f>
        <v>0</v>
      </c>
      <c r="Y15" s="660"/>
      <c r="Z15" s="660"/>
      <c r="AA15" s="660"/>
      <c r="AB15" s="667">
        <f>AB14+AB13</f>
        <v>0</v>
      </c>
      <c r="AC15" s="2908">
        <f>+AC13+AC14</f>
        <v>0</v>
      </c>
      <c r="AD15" s="669"/>
      <c r="AE15" s="670">
        <f>AE14+AE13</f>
        <v>0</v>
      </c>
      <c r="AF15" s="2908">
        <f>+AF13+AF14</f>
        <v>0</v>
      </c>
      <c r="AG15" s="666"/>
      <c r="AH15" s="667">
        <f>AH14+AH13</f>
        <v>0</v>
      </c>
      <c r="AI15" s="2908">
        <f>+AI13+AI14</f>
        <v>0</v>
      </c>
      <c r="AJ15" s="666"/>
      <c r="AK15" s="667">
        <f>AK14+AK13</f>
        <v>0</v>
      </c>
      <c r="AL15" s="2908">
        <f>+AL13+AL14</f>
        <v>0</v>
      </c>
      <c r="AM15" s="666"/>
      <c r="AN15" s="667">
        <f>AN14+AN13</f>
        <v>0</v>
      </c>
      <c r="AO15" s="2908">
        <f>+AO13+AO14</f>
        <v>0</v>
      </c>
      <c r="AP15" s="660"/>
      <c r="AQ15" s="661">
        <f>AQ14+AQ13</f>
        <v>0</v>
      </c>
      <c r="AR15" s="2908">
        <f>+AR13+AR14</f>
        <v>0</v>
      </c>
      <c r="AS15" s="660"/>
      <c r="AT15" s="661">
        <f>AT14+AT13</f>
        <v>0</v>
      </c>
      <c r="AU15" s="1084"/>
      <c r="AV15" s="1084"/>
      <c r="AW15" s="1084"/>
      <c r="AX15" s="1"/>
      <c r="AY15" s="2933"/>
      <c r="AZ15" s="367"/>
      <c r="BA15" s="2934">
        <f>BA13+BA14</f>
        <v>0</v>
      </c>
      <c r="BB15" s="2935">
        <f>'Tableau 4'!X320</f>
        <v>0</v>
      </c>
      <c r="BC15" s="2936">
        <f>BC14</f>
        <v>0</v>
      </c>
      <c r="BD15" s="34"/>
    </row>
    <row r="16" spans="1:56" s="19" customFormat="1" ht="16.5" customHeight="1" x14ac:dyDescent="0.2">
      <c r="A16" s="3308" t="s">
        <v>669</v>
      </c>
      <c r="B16" s="3309"/>
      <c r="C16" s="3310"/>
      <c r="D16" s="3311"/>
      <c r="E16" s="3312"/>
      <c r="F16" s="3313"/>
      <c r="G16" s="3312"/>
      <c r="H16" s="648"/>
      <c r="I16" s="662"/>
      <c r="J16" s="663"/>
      <c r="K16" s="664"/>
      <c r="L16" s="648"/>
      <c r="M16" s="662"/>
      <c r="N16" s="664"/>
      <c r="O16" s="648"/>
      <c r="P16" s="665"/>
      <c r="Q16" s="664"/>
      <c r="R16" s="664"/>
      <c r="S16" s="648"/>
      <c r="T16" s="665"/>
      <c r="U16" s="664"/>
      <c r="V16" s="648"/>
      <c r="W16" s="649"/>
      <c r="X16" s="649"/>
      <c r="Y16" s="671"/>
      <c r="Z16" s="671"/>
      <c r="AA16" s="671"/>
      <c r="AB16" s="664"/>
      <c r="AC16" s="657"/>
      <c r="AD16" s="26"/>
      <c r="AE16" s="658"/>
      <c r="AF16" s="657"/>
      <c r="AG16" s="665"/>
      <c r="AH16" s="664"/>
      <c r="AI16" s="648"/>
      <c r="AJ16" s="665"/>
      <c r="AK16" s="664"/>
      <c r="AL16" s="657"/>
      <c r="AM16" s="662"/>
      <c r="AN16" s="664"/>
      <c r="AO16" s="657"/>
      <c r="AP16" s="22"/>
      <c r="AQ16" s="656"/>
      <c r="AR16" s="657"/>
      <c r="AS16" s="22"/>
      <c r="AT16" s="656"/>
      <c r="AU16" s="1083"/>
      <c r="AV16" s="1083"/>
      <c r="AW16" s="1083"/>
      <c r="AX16" s="2"/>
      <c r="AY16" s="2930"/>
      <c r="AZ16" s="367"/>
      <c r="BA16" s="2937"/>
      <c r="BB16" s="2938"/>
      <c r="BC16" s="2938"/>
      <c r="BD16" s="20"/>
    </row>
    <row r="17" spans="1:56" s="19" customFormat="1" ht="16.5" customHeight="1" x14ac:dyDescent="0.2">
      <c r="A17" s="3295" t="s">
        <v>13</v>
      </c>
      <c r="B17" s="3290"/>
      <c r="C17" s="3291"/>
      <c r="D17" s="3292"/>
      <c r="E17" s="3293"/>
      <c r="F17" s="3294"/>
      <c r="G17" s="3296" t="e">
        <f>D17/B17</f>
        <v>#DIV/0!</v>
      </c>
      <c r="H17" s="657">
        <f>C17</f>
        <v>0</v>
      </c>
      <c r="I17" s="26"/>
      <c r="J17" s="26"/>
      <c r="K17" s="658">
        <f>H17*I17*J17</f>
        <v>0</v>
      </c>
      <c r="L17" s="659"/>
      <c r="M17" s="26"/>
      <c r="N17" s="658">
        <f>L17*M17</f>
        <v>0</v>
      </c>
      <c r="O17" s="659"/>
      <c r="P17" s="26"/>
      <c r="Q17" s="658">
        <f>O17*P17</f>
        <v>0</v>
      </c>
      <c r="R17" s="658">
        <f>Q17+N17+K17</f>
        <v>0</v>
      </c>
      <c r="S17" s="657">
        <f>D17</f>
        <v>0</v>
      </c>
      <c r="T17" s="26"/>
      <c r="U17" s="658">
        <f>S17*T17</f>
        <v>0</v>
      </c>
      <c r="V17" s="644"/>
      <c r="W17" s="21"/>
      <c r="X17" s="21"/>
      <c r="Y17" s="26"/>
      <c r="Z17" s="29"/>
      <c r="AA17" s="29"/>
      <c r="AB17" s="658">
        <f>V17*Y17+W17*Z17+X17*AA17</f>
        <v>0</v>
      </c>
      <c r="AC17" s="657">
        <f>$D17</f>
        <v>0</v>
      </c>
      <c r="AD17" s="26"/>
      <c r="AE17" s="668">
        <f>AD17*AC17</f>
        <v>0</v>
      </c>
      <c r="AF17" s="657">
        <f>$D17</f>
        <v>0</v>
      </c>
      <c r="AG17" s="26"/>
      <c r="AH17" s="668">
        <f>AG17*AF17</f>
        <v>0</v>
      </c>
      <c r="AI17" s="657"/>
      <c r="AJ17" s="26"/>
      <c r="AK17" s="668">
        <f>AI17*AJ17</f>
        <v>0</v>
      </c>
      <c r="AL17" s="657">
        <f>$D17</f>
        <v>0</v>
      </c>
      <c r="AM17" s="26"/>
      <c r="AN17" s="658">
        <f>AM17*AL17</f>
        <v>0</v>
      </c>
      <c r="AO17" s="657">
        <f>$D17</f>
        <v>0</v>
      </c>
      <c r="AP17" s="30"/>
      <c r="AQ17" s="658">
        <f>AO17*AP17</f>
        <v>0</v>
      </c>
      <c r="AR17" s="657">
        <f>$D17</f>
        <v>0</v>
      </c>
      <c r="AS17" s="30"/>
      <c r="AT17" s="658">
        <f>AR17*AS17</f>
        <v>0</v>
      </c>
      <c r="AU17" s="1083"/>
      <c r="AV17" s="1083"/>
      <c r="AW17" s="1083"/>
      <c r="AX17" s="2"/>
      <c r="AY17" s="2964"/>
      <c r="AZ17" s="367"/>
      <c r="BA17" s="2931">
        <f>AY17+AT17+AN17+AK17+AH17+AE17+AB17+U17+R17+AQ17</f>
        <v>0</v>
      </c>
      <c r="BB17" s="2932"/>
      <c r="BC17" s="2932">
        <f>BA17-BB17</f>
        <v>0</v>
      </c>
      <c r="BD17" s="20"/>
    </row>
    <row r="18" spans="1:56" s="19" customFormat="1" ht="16.5" customHeight="1" x14ac:dyDescent="0.2">
      <c r="A18" s="3297" t="s">
        <v>14</v>
      </c>
      <c r="B18" s="3298"/>
      <c r="C18" s="3299"/>
      <c r="D18" s="3300"/>
      <c r="E18" s="3296"/>
      <c r="F18" s="3301"/>
      <c r="G18" s="3296" t="e">
        <f>D18/B18</f>
        <v>#DIV/0!</v>
      </c>
      <c r="H18" s="657">
        <f>C18</f>
        <v>0</v>
      </c>
      <c r="I18" s="26"/>
      <c r="J18" s="26"/>
      <c r="K18" s="658">
        <f>H18*I18*J18</f>
        <v>0</v>
      </c>
      <c r="L18" s="659"/>
      <c r="M18" s="26"/>
      <c r="N18" s="658">
        <f>L18*M18</f>
        <v>0</v>
      </c>
      <c r="O18" s="659"/>
      <c r="P18" s="26"/>
      <c r="Q18" s="658">
        <f>O18*P18</f>
        <v>0</v>
      </c>
      <c r="R18" s="658">
        <f>Q18+N18+K18</f>
        <v>0</v>
      </c>
      <c r="S18" s="657">
        <f>D18</f>
        <v>0</v>
      </c>
      <c r="T18" s="26"/>
      <c r="U18" s="658">
        <f>S18*T18</f>
        <v>0</v>
      </c>
      <c r="V18" s="644"/>
      <c r="W18" s="21"/>
      <c r="X18" s="21"/>
      <c r="Y18" s="26"/>
      <c r="Z18" s="29"/>
      <c r="AA18" s="29"/>
      <c r="AB18" s="658">
        <f>V18*Y18+W18*Z18+X18*AA18</f>
        <v>0</v>
      </c>
      <c r="AC18" s="657">
        <f>$D18</f>
        <v>0</v>
      </c>
      <c r="AD18" s="26"/>
      <c r="AE18" s="668">
        <f>AD18*AC18</f>
        <v>0</v>
      </c>
      <c r="AF18" s="657">
        <f>$D18</f>
        <v>0</v>
      </c>
      <c r="AG18" s="26"/>
      <c r="AH18" s="668">
        <f>AG18*AF18</f>
        <v>0</v>
      </c>
      <c r="AI18" s="657"/>
      <c r="AJ18" s="26"/>
      <c r="AK18" s="668">
        <f>AI18*AJ18</f>
        <v>0</v>
      </c>
      <c r="AL18" s="657">
        <f>$D18</f>
        <v>0</v>
      </c>
      <c r="AM18" s="26"/>
      <c r="AN18" s="658">
        <f>AM18*AL18</f>
        <v>0</v>
      </c>
      <c r="AO18" s="657">
        <f>$D18</f>
        <v>0</v>
      </c>
      <c r="AP18" s="30"/>
      <c r="AQ18" s="658">
        <f>AO18*AP18</f>
        <v>0</v>
      </c>
      <c r="AR18" s="657">
        <f>$D18</f>
        <v>0</v>
      </c>
      <c r="AS18" s="30"/>
      <c r="AT18" s="658">
        <f>AR18*AS18</f>
        <v>0</v>
      </c>
      <c r="AU18" s="1083"/>
      <c r="AV18" s="1083"/>
      <c r="AW18" s="1083"/>
      <c r="AX18" s="2"/>
      <c r="AY18" s="2964"/>
      <c r="AZ18" s="367"/>
      <c r="BA18" s="2931">
        <f>AY18+AT18+AN18+AK18+AH18+AE18+AB18+U18+R18+AQ18</f>
        <v>0</v>
      </c>
      <c r="BB18" s="2931"/>
      <c r="BC18" s="2932">
        <f>BA18-BB18</f>
        <v>0</v>
      </c>
      <c r="BD18" s="31"/>
    </row>
    <row r="19" spans="1:56" s="35" customFormat="1" ht="16.5" customHeight="1" x14ac:dyDescent="0.2">
      <c r="A19" s="3314" t="s">
        <v>319</v>
      </c>
      <c r="B19" s="3298"/>
      <c r="C19" s="3299"/>
      <c r="D19" s="3315">
        <f>D18+D17</f>
        <v>0</v>
      </c>
      <c r="E19" s="3316">
        <f>E18+E17</f>
        <v>0</v>
      </c>
      <c r="F19" s="3317">
        <f>F17+F18</f>
        <v>0</v>
      </c>
      <c r="G19" s="3296" t="e">
        <f>D19/B19</f>
        <v>#DIV/0!</v>
      </c>
      <c r="H19" s="650"/>
      <c r="I19" s="666"/>
      <c r="J19" s="666"/>
      <c r="K19" s="667">
        <f>K18+K17</f>
        <v>0</v>
      </c>
      <c r="L19" s="650"/>
      <c r="M19" s="666"/>
      <c r="N19" s="667">
        <f>N18+N17</f>
        <v>0</v>
      </c>
      <c r="O19" s="650"/>
      <c r="P19" s="666"/>
      <c r="Q19" s="667">
        <f>Q18+Q17</f>
        <v>0</v>
      </c>
      <c r="R19" s="667">
        <f>Q19+N19+K19</f>
        <v>0</v>
      </c>
      <c r="S19" s="650"/>
      <c r="T19" s="666"/>
      <c r="U19" s="667">
        <f>U18+U17</f>
        <v>0</v>
      </c>
      <c r="V19" s="650">
        <f>V18+V17</f>
        <v>0</v>
      </c>
      <c r="W19" s="651">
        <f>W18+W17</f>
        <v>0</v>
      </c>
      <c r="X19" s="651">
        <f>X18+X17</f>
        <v>0</v>
      </c>
      <c r="Y19" s="666"/>
      <c r="Z19" s="666"/>
      <c r="AA19" s="666"/>
      <c r="AB19" s="667">
        <f>AB18+AB17</f>
        <v>0</v>
      </c>
      <c r="AC19" s="672">
        <f>+AC17+AC18</f>
        <v>0</v>
      </c>
      <c r="AD19" s="673"/>
      <c r="AE19" s="674">
        <f>AE18+AE17</f>
        <v>0</v>
      </c>
      <c r="AF19" s="672">
        <f>+AF17+AF18</f>
        <v>0</v>
      </c>
      <c r="AG19" s="666"/>
      <c r="AH19" s="667">
        <f>AH18+AH17</f>
        <v>0</v>
      </c>
      <c r="AI19" s="672">
        <f>+AI17+AI18</f>
        <v>0</v>
      </c>
      <c r="AJ19" s="666"/>
      <c r="AK19" s="667">
        <f>AK18+AK17</f>
        <v>0</v>
      </c>
      <c r="AL19" s="672">
        <f>+AL17+AL18</f>
        <v>0</v>
      </c>
      <c r="AM19" s="666"/>
      <c r="AN19" s="667">
        <f>AN18+AN17</f>
        <v>0</v>
      </c>
      <c r="AO19" s="672">
        <f>+AO17+AO18</f>
        <v>0</v>
      </c>
      <c r="AP19" s="680"/>
      <c r="AQ19" s="667">
        <f>AQ18+AQ17</f>
        <v>0</v>
      </c>
      <c r="AR19" s="672">
        <f>+AR17+AR18</f>
        <v>0</v>
      </c>
      <c r="AS19" s="680"/>
      <c r="AT19" s="667">
        <f>AT18+AT17</f>
        <v>0</v>
      </c>
      <c r="AU19" s="1084"/>
      <c r="AV19" s="1084"/>
      <c r="AW19" s="1084"/>
      <c r="AX19" s="1"/>
      <c r="AY19" s="2939"/>
      <c r="AZ19" s="367"/>
      <c r="BA19" s="2934">
        <f>BA17+BA18</f>
        <v>0</v>
      </c>
      <c r="BB19" s="2940">
        <f>'Tableau 4'!AA320</f>
        <v>0</v>
      </c>
      <c r="BC19" s="2941">
        <f>BA19-BB19</f>
        <v>0</v>
      </c>
      <c r="BD19" s="34"/>
    </row>
    <row r="20" spans="1:56" s="19" customFormat="1" ht="6" customHeight="1" thickBot="1" x14ac:dyDescent="0.25">
      <c r="A20" s="3318"/>
      <c r="B20" s="3286"/>
      <c r="C20" s="3287"/>
      <c r="D20" s="3319"/>
      <c r="E20" s="3320"/>
      <c r="F20" s="3321"/>
      <c r="G20" s="3320"/>
      <c r="H20" s="652"/>
      <c r="I20" s="653"/>
      <c r="J20" s="653"/>
      <c r="K20" s="654"/>
      <c r="L20" s="652"/>
      <c r="M20" s="653"/>
      <c r="N20" s="654"/>
      <c r="O20" s="652"/>
      <c r="P20" s="653"/>
      <c r="Q20" s="654"/>
      <c r="R20" s="654"/>
      <c r="S20" s="652"/>
      <c r="T20" s="653"/>
      <c r="U20" s="654"/>
      <c r="V20" s="729"/>
      <c r="W20" s="730"/>
      <c r="X20" s="730"/>
      <c r="Y20" s="653"/>
      <c r="Z20" s="653"/>
      <c r="AA20" s="653"/>
      <c r="AB20" s="654"/>
      <c r="AC20" s="675"/>
      <c r="AD20" s="676"/>
      <c r="AE20" s="677"/>
      <c r="AF20" s="675"/>
      <c r="AG20" s="653"/>
      <c r="AH20" s="654"/>
      <c r="AI20" s="652"/>
      <c r="AJ20" s="653"/>
      <c r="AK20" s="654"/>
      <c r="AL20" s="675"/>
      <c r="AM20" s="653"/>
      <c r="AN20" s="654"/>
      <c r="AO20" s="675"/>
      <c r="AP20" s="653"/>
      <c r="AQ20" s="654"/>
      <c r="AR20" s="675"/>
      <c r="AS20" s="653"/>
      <c r="AT20" s="654"/>
      <c r="AU20" s="1085"/>
      <c r="AV20" s="1085"/>
      <c r="AW20" s="1085"/>
      <c r="AX20" s="2"/>
      <c r="AY20" s="2942"/>
      <c r="AZ20" s="367"/>
      <c r="BA20" s="2943"/>
      <c r="BB20" s="2944"/>
      <c r="BC20" s="2944"/>
      <c r="BD20" s="31"/>
    </row>
    <row r="21" spans="1:56" s="19" customFormat="1" ht="16.5" customHeight="1" x14ac:dyDescent="0.2">
      <c r="A21" s="3308" t="s">
        <v>320</v>
      </c>
      <c r="B21" s="3309"/>
      <c r="C21" s="3310"/>
      <c r="D21" s="3311"/>
      <c r="E21" s="3312"/>
      <c r="F21" s="3313"/>
      <c r="G21" s="3312"/>
      <c r="H21" s="648"/>
      <c r="I21" s="662"/>
      <c r="J21" s="663"/>
      <c r="K21" s="664"/>
      <c r="L21" s="648"/>
      <c r="M21" s="662"/>
      <c r="N21" s="664"/>
      <c r="O21" s="648"/>
      <c r="P21" s="665"/>
      <c r="Q21" s="664"/>
      <c r="R21" s="664"/>
      <c r="S21" s="648"/>
      <c r="T21" s="665"/>
      <c r="U21" s="664"/>
      <c r="V21" s="648"/>
      <c r="W21" s="649"/>
      <c r="X21" s="649"/>
      <c r="Y21" s="671"/>
      <c r="Z21" s="671"/>
      <c r="AA21" s="671"/>
      <c r="AB21" s="664"/>
      <c r="AC21" s="657"/>
      <c r="AD21" s="26"/>
      <c r="AE21" s="658"/>
      <c r="AF21" s="657"/>
      <c r="AG21" s="665"/>
      <c r="AH21" s="664"/>
      <c r="AI21" s="648"/>
      <c r="AJ21" s="665"/>
      <c r="AK21" s="664"/>
      <c r="AL21" s="657"/>
      <c r="AM21" s="662"/>
      <c r="AN21" s="664"/>
      <c r="AO21" s="657"/>
      <c r="AP21" s="22"/>
      <c r="AQ21" s="656"/>
      <c r="AR21" s="657"/>
      <c r="AS21" s="22"/>
      <c r="AT21" s="656"/>
      <c r="AU21" s="1083"/>
      <c r="AV21" s="1083"/>
      <c r="AW21" s="1083"/>
      <c r="AX21" s="2"/>
      <c r="AY21" s="2930"/>
      <c r="AZ21" s="367"/>
      <c r="BA21" s="2937"/>
      <c r="BB21" s="2938"/>
      <c r="BC21" s="2938"/>
      <c r="BD21" s="20"/>
    </row>
    <row r="22" spans="1:56" s="19" customFormat="1" ht="16.5" customHeight="1" x14ac:dyDescent="0.2">
      <c r="A22" s="3295" t="s">
        <v>13</v>
      </c>
      <c r="B22" s="3290"/>
      <c r="C22" s="3291"/>
      <c r="D22" s="3300"/>
      <c r="E22" s="3296"/>
      <c r="F22" s="3301"/>
      <c r="G22" s="3296" t="e">
        <f>D22/B22</f>
        <v>#DIV/0!</v>
      </c>
      <c r="H22" s="657">
        <f>C22</f>
        <v>0</v>
      </c>
      <c r="I22" s="26"/>
      <c r="J22" s="26"/>
      <c r="K22" s="658">
        <f>H22*I22*J22</f>
        <v>0</v>
      </c>
      <c r="L22" s="659"/>
      <c r="M22" s="26"/>
      <c r="N22" s="658">
        <f>L22*M22</f>
        <v>0</v>
      </c>
      <c r="O22" s="659"/>
      <c r="P22" s="26"/>
      <c r="Q22" s="658">
        <f>O22*P22</f>
        <v>0</v>
      </c>
      <c r="R22" s="658">
        <f>Q22+N22+K22</f>
        <v>0</v>
      </c>
      <c r="S22" s="657">
        <f>D22</f>
        <v>0</v>
      </c>
      <c r="T22" s="26"/>
      <c r="U22" s="658">
        <f>S22*T22</f>
        <v>0</v>
      </c>
      <c r="V22" s="644"/>
      <c r="W22" s="21"/>
      <c r="X22" s="21"/>
      <c r="Y22" s="26"/>
      <c r="Z22" s="29"/>
      <c r="AA22" s="29"/>
      <c r="AB22" s="658">
        <f>V22*Y22+W22*Z22+X22*AA22</f>
        <v>0</v>
      </c>
      <c r="AC22" s="657">
        <f>$D22</f>
        <v>0</v>
      </c>
      <c r="AD22" s="26"/>
      <c r="AE22" s="668">
        <f>AD22*AC22</f>
        <v>0</v>
      </c>
      <c r="AF22" s="657">
        <f>$D22</f>
        <v>0</v>
      </c>
      <c r="AG22" s="26"/>
      <c r="AH22" s="668">
        <f>AG22*AF22</f>
        <v>0</v>
      </c>
      <c r="AI22" s="657"/>
      <c r="AJ22" s="26"/>
      <c r="AK22" s="668">
        <f>AI22*AJ22</f>
        <v>0</v>
      </c>
      <c r="AL22" s="657">
        <f>$D22</f>
        <v>0</v>
      </c>
      <c r="AM22" s="26"/>
      <c r="AN22" s="658">
        <f>AM22*AL22</f>
        <v>0</v>
      </c>
      <c r="AO22" s="657">
        <f>$D22</f>
        <v>0</v>
      </c>
      <c r="AP22" s="30"/>
      <c r="AQ22" s="658">
        <f>AO22*AP22</f>
        <v>0</v>
      </c>
      <c r="AR22" s="657">
        <f>$D22</f>
        <v>0</v>
      </c>
      <c r="AS22" s="30"/>
      <c r="AT22" s="658">
        <f>AR22*AS22</f>
        <v>0</v>
      </c>
      <c r="AU22" s="1083"/>
      <c r="AV22" s="1083"/>
      <c r="AW22" s="1083"/>
      <c r="AX22" s="2"/>
      <c r="AY22" s="2964"/>
      <c r="AZ22" s="367"/>
      <c r="BA22" s="2931">
        <f>AY22+AT22+AN22+AK22+AH22+AE22+AB22+U22+R22+AQ22</f>
        <v>0</v>
      </c>
      <c r="BB22" s="2932"/>
      <c r="BC22" s="2932">
        <f>BA22-BB22</f>
        <v>0</v>
      </c>
      <c r="BD22" s="20"/>
    </row>
    <row r="23" spans="1:56" s="19" customFormat="1" ht="16.5" customHeight="1" x14ac:dyDescent="0.2">
      <c r="A23" s="3297" t="s">
        <v>14</v>
      </c>
      <c r="B23" s="3298"/>
      <c r="C23" s="3299"/>
      <c r="D23" s="3300"/>
      <c r="E23" s="3296"/>
      <c r="F23" s="3301"/>
      <c r="G23" s="3296" t="e">
        <f>D23/B23</f>
        <v>#DIV/0!</v>
      </c>
      <c r="H23" s="657">
        <f>C23</f>
        <v>0</v>
      </c>
      <c r="I23" s="26"/>
      <c r="J23" s="26"/>
      <c r="K23" s="658">
        <f>H23*I23*J23</f>
        <v>0</v>
      </c>
      <c r="L23" s="659"/>
      <c r="M23" s="26"/>
      <c r="N23" s="658">
        <f>L23*M23</f>
        <v>0</v>
      </c>
      <c r="O23" s="659"/>
      <c r="P23" s="26"/>
      <c r="Q23" s="658">
        <f>O23*P23</f>
        <v>0</v>
      </c>
      <c r="R23" s="658">
        <f>Q23+N23+K23</f>
        <v>0</v>
      </c>
      <c r="S23" s="657">
        <f>D23</f>
        <v>0</v>
      </c>
      <c r="T23" s="26"/>
      <c r="U23" s="658">
        <f>S23*T23</f>
        <v>0</v>
      </c>
      <c r="V23" s="644"/>
      <c r="W23" s="21"/>
      <c r="X23" s="21"/>
      <c r="Y23" s="26"/>
      <c r="Z23" s="29"/>
      <c r="AA23" s="29"/>
      <c r="AB23" s="658">
        <f>V23*Y23+W23*Z23+X23*AA23</f>
        <v>0</v>
      </c>
      <c r="AC23" s="657">
        <f>$D23</f>
        <v>0</v>
      </c>
      <c r="AD23" s="26"/>
      <c r="AE23" s="668">
        <f>AD23*AC23</f>
        <v>0</v>
      </c>
      <c r="AF23" s="657">
        <f>$D23</f>
        <v>0</v>
      </c>
      <c r="AG23" s="26"/>
      <c r="AH23" s="668">
        <f>AG23*AF23</f>
        <v>0</v>
      </c>
      <c r="AI23" s="657"/>
      <c r="AJ23" s="26"/>
      <c r="AK23" s="668">
        <f>AI23*AJ23</f>
        <v>0</v>
      </c>
      <c r="AL23" s="657">
        <f>$D23</f>
        <v>0</v>
      </c>
      <c r="AM23" s="26"/>
      <c r="AN23" s="658">
        <f>AM23*AL23</f>
        <v>0</v>
      </c>
      <c r="AO23" s="657">
        <f>$D23</f>
        <v>0</v>
      </c>
      <c r="AP23" s="30"/>
      <c r="AQ23" s="658">
        <f>AO23*AP23</f>
        <v>0</v>
      </c>
      <c r="AR23" s="657">
        <f>$D23</f>
        <v>0</v>
      </c>
      <c r="AS23" s="30"/>
      <c r="AT23" s="658">
        <f>AR23*AS23</f>
        <v>0</v>
      </c>
      <c r="AU23" s="1083"/>
      <c r="AV23" s="1083"/>
      <c r="AW23" s="1083"/>
      <c r="AX23" s="2"/>
      <c r="AY23" s="2964"/>
      <c r="AZ23" s="367"/>
      <c r="BA23" s="2931">
        <f>AY23+AT23+AN23+AK23+AH23+AE23+AB23+U23+R23+AQ23</f>
        <v>0</v>
      </c>
      <c r="BB23" s="2931"/>
      <c r="BC23" s="2932">
        <f>BA23-BB23</f>
        <v>0</v>
      </c>
      <c r="BD23" s="31"/>
    </row>
    <row r="24" spans="1:56" s="35" customFormat="1" ht="16.5" customHeight="1" x14ac:dyDescent="0.2">
      <c r="A24" s="3314" t="s">
        <v>321</v>
      </c>
      <c r="B24" s="3298"/>
      <c r="C24" s="3299"/>
      <c r="D24" s="3315">
        <f>D23+D22</f>
        <v>0</v>
      </c>
      <c r="E24" s="3316">
        <f>E23+E22</f>
        <v>0</v>
      </c>
      <c r="F24" s="3317">
        <f>F23+F22</f>
        <v>0</v>
      </c>
      <c r="G24" s="3296" t="e">
        <f>D24/B24</f>
        <v>#DIV/0!</v>
      </c>
      <c r="H24" s="650"/>
      <c r="I24" s="666"/>
      <c r="J24" s="666"/>
      <c r="K24" s="667">
        <f>K23+K22</f>
        <v>0</v>
      </c>
      <c r="L24" s="650"/>
      <c r="M24" s="666"/>
      <c r="N24" s="667">
        <f>N23+N22</f>
        <v>0</v>
      </c>
      <c r="O24" s="650"/>
      <c r="P24" s="666"/>
      <c r="Q24" s="667">
        <f>Q23+Q22</f>
        <v>0</v>
      </c>
      <c r="R24" s="667">
        <f>Q24+N24+K24</f>
        <v>0</v>
      </c>
      <c r="S24" s="650"/>
      <c r="T24" s="666"/>
      <c r="U24" s="667">
        <f>U23+U22</f>
        <v>0</v>
      </c>
      <c r="V24" s="650">
        <f>V23+V22</f>
        <v>0</v>
      </c>
      <c r="W24" s="651">
        <f>W23+W22</f>
        <v>0</v>
      </c>
      <c r="X24" s="651">
        <f>X23+X22</f>
        <v>0</v>
      </c>
      <c r="Y24" s="666"/>
      <c r="Z24" s="666"/>
      <c r="AA24" s="666"/>
      <c r="AB24" s="667">
        <f>AB23+AB22</f>
        <v>0</v>
      </c>
      <c r="AC24" s="672">
        <f>+AC22+AC23</f>
        <v>0</v>
      </c>
      <c r="AD24" s="673"/>
      <c r="AE24" s="674">
        <f>AE23+AE22</f>
        <v>0</v>
      </c>
      <c r="AF24" s="672">
        <f>+AF22+AF23</f>
        <v>0</v>
      </c>
      <c r="AG24" s="666"/>
      <c r="AH24" s="667">
        <f>AH23+AH22</f>
        <v>0</v>
      </c>
      <c r="AI24" s="672">
        <f>+AI22+AI23</f>
        <v>0</v>
      </c>
      <c r="AJ24" s="666"/>
      <c r="AK24" s="667">
        <f>AK23+AK22</f>
        <v>0</v>
      </c>
      <c r="AL24" s="672">
        <f>+AL22+AL23</f>
        <v>0</v>
      </c>
      <c r="AM24" s="666"/>
      <c r="AN24" s="667">
        <f>AN23+AN22</f>
        <v>0</v>
      </c>
      <c r="AO24" s="672">
        <f>+AO22+AO23</f>
        <v>0</v>
      </c>
      <c r="AP24" s="680"/>
      <c r="AQ24" s="667">
        <f>AQ23+AQ22</f>
        <v>0</v>
      </c>
      <c r="AR24" s="672">
        <f>+AR22+AR23</f>
        <v>0</v>
      </c>
      <c r="AS24" s="680"/>
      <c r="AT24" s="667">
        <f>AT23+AT22</f>
        <v>0</v>
      </c>
      <c r="AU24" s="1084"/>
      <c r="AV24" s="1084"/>
      <c r="AW24" s="1084"/>
      <c r="AX24" s="1"/>
      <c r="AY24" s="2939"/>
      <c r="AZ24" s="367"/>
      <c r="BA24" s="2934">
        <f>BA22+BA23</f>
        <v>0</v>
      </c>
      <c r="BB24" s="2940">
        <f>'Tableau 4'!AD320</f>
        <v>0</v>
      </c>
      <c r="BC24" s="2945">
        <f>BA24-BB24</f>
        <v>0</v>
      </c>
      <c r="BD24" s="34"/>
    </row>
    <row r="25" spans="1:56" s="19" customFormat="1" ht="6" customHeight="1" thickBot="1" x14ac:dyDescent="0.25">
      <c r="A25" s="3318"/>
      <c r="B25" s="3286"/>
      <c r="C25" s="3287"/>
      <c r="D25" s="3319"/>
      <c r="E25" s="3320"/>
      <c r="F25" s="3321"/>
      <c r="G25" s="3320"/>
      <c r="H25" s="652"/>
      <c r="I25" s="653"/>
      <c r="J25" s="653"/>
      <c r="K25" s="654"/>
      <c r="L25" s="652"/>
      <c r="M25" s="653"/>
      <c r="N25" s="654"/>
      <c r="O25" s="652"/>
      <c r="P25" s="653"/>
      <c r="Q25" s="654"/>
      <c r="R25" s="654"/>
      <c r="S25" s="652"/>
      <c r="T25" s="653"/>
      <c r="U25" s="654"/>
      <c r="V25" s="652"/>
      <c r="W25" s="653"/>
      <c r="X25" s="653"/>
      <c r="Y25" s="653"/>
      <c r="Z25" s="653"/>
      <c r="AA25" s="653"/>
      <c r="AB25" s="654"/>
      <c r="AC25" s="675"/>
      <c r="AD25" s="676"/>
      <c r="AE25" s="677"/>
      <c r="AF25" s="652"/>
      <c r="AG25" s="653"/>
      <c r="AH25" s="654"/>
      <c r="AI25" s="652"/>
      <c r="AJ25" s="653"/>
      <c r="AK25" s="654"/>
      <c r="AL25" s="653"/>
      <c r="AM25" s="653"/>
      <c r="AN25" s="654"/>
      <c r="AO25" s="653"/>
      <c r="AP25" s="653"/>
      <c r="AQ25" s="654"/>
      <c r="AR25" s="653"/>
      <c r="AS25" s="653"/>
      <c r="AT25" s="654"/>
      <c r="AU25" s="1085"/>
      <c r="AV25" s="1085"/>
      <c r="AW25" s="1085"/>
      <c r="AX25" s="2"/>
      <c r="AY25" s="2942"/>
      <c r="AZ25" s="367"/>
      <c r="BA25" s="2943"/>
      <c r="BB25" s="2944"/>
      <c r="BC25" s="2944"/>
      <c r="BD25" s="31"/>
    </row>
    <row r="26" spans="1:56" s="24" customFormat="1" ht="12" customHeight="1" thickBot="1" x14ac:dyDescent="0.25">
      <c r="AC26" s="26"/>
      <c r="AD26" s="26"/>
      <c r="AE26" s="26"/>
      <c r="AX26" s="2"/>
      <c r="AY26" s="2"/>
      <c r="AZ26" s="2"/>
      <c r="BA26" s="2"/>
      <c r="BB26" s="2"/>
      <c r="BC26" s="2"/>
      <c r="BD26" s="2"/>
    </row>
    <row r="27" spans="1:56" s="16" customFormat="1" ht="18" customHeight="1" thickBot="1" x14ac:dyDescent="0.25">
      <c r="H27" s="4140" t="s">
        <v>33</v>
      </c>
      <c r="I27" s="4140"/>
      <c r="J27" s="4140"/>
      <c r="K27" s="4140"/>
      <c r="L27" s="4140"/>
      <c r="M27" s="4140"/>
      <c r="N27" s="4140"/>
      <c r="O27" s="4140"/>
      <c r="P27" s="4140"/>
      <c r="Q27" s="4140"/>
      <c r="R27" s="4140"/>
      <c r="S27" s="4140" t="s">
        <v>34</v>
      </c>
      <c r="T27" s="4140"/>
      <c r="U27" s="4140"/>
      <c r="V27" s="4150" t="s">
        <v>299</v>
      </c>
      <c r="W27" s="4151"/>
      <c r="X27" s="4151"/>
      <c r="Y27" s="4151"/>
      <c r="Z27" s="4151"/>
      <c r="AA27" s="4151"/>
      <c r="AB27" s="4152"/>
      <c r="AC27" s="4142" t="s">
        <v>300</v>
      </c>
      <c r="AD27" s="4142"/>
      <c r="AE27" s="4142"/>
      <c r="AF27" s="4140" t="s">
        <v>301</v>
      </c>
      <c r="AG27" s="4140"/>
      <c r="AH27" s="4140"/>
      <c r="AI27" s="4140" t="s">
        <v>301</v>
      </c>
      <c r="AJ27" s="4140"/>
      <c r="AK27" s="4140"/>
      <c r="AL27" s="4140" t="s">
        <v>302</v>
      </c>
      <c r="AM27" s="4140"/>
      <c r="AN27" s="4140"/>
      <c r="AO27" s="4140" t="s">
        <v>302</v>
      </c>
      <c r="AP27" s="4140"/>
      <c r="AQ27" s="4140"/>
      <c r="AR27" s="4140" t="s">
        <v>302</v>
      </c>
      <c r="AS27" s="4140"/>
      <c r="AT27" s="4140"/>
      <c r="AX27" s="2"/>
      <c r="AY27" s="2920" t="s">
        <v>1850</v>
      </c>
      <c r="AZ27" s="367"/>
      <c r="BA27" s="2921" t="s">
        <v>303</v>
      </c>
      <c r="BB27" s="2922" t="s">
        <v>303</v>
      </c>
      <c r="BC27" s="2923" t="s">
        <v>304</v>
      </c>
      <c r="BD27" s="17"/>
    </row>
    <row r="28" spans="1:56" s="19" customFormat="1" x14ac:dyDescent="0.2">
      <c r="A28" s="3322"/>
      <c r="B28" s="3283" t="s">
        <v>660</v>
      </c>
      <c r="C28" s="3284" t="s">
        <v>36</v>
      </c>
      <c r="D28" s="3283" t="s">
        <v>661</v>
      </c>
      <c r="E28" s="3285" t="s">
        <v>305</v>
      </c>
      <c r="F28" s="3284" t="s">
        <v>306</v>
      </c>
      <c r="G28" s="3285" t="s">
        <v>307</v>
      </c>
      <c r="H28" s="4141" t="s">
        <v>308</v>
      </c>
      <c r="I28" s="4141"/>
      <c r="J28" s="4141"/>
      <c r="K28" s="4141"/>
      <c r="L28" s="4137" t="s">
        <v>322</v>
      </c>
      <c r="M28" s="4138"/>
      <c r="N28" s="4139"/>
      <c r="O28" s="4137" t="s">
        <v>323</v>
      </c>
      <c r="P28" s="4138"/>
      <c r="Q28" s="4139"/>
      <c r="R28" s="371" t="s">
        <v>616</v>
      </c>
      <c r="S28" s="4141" t="s">
        <v>35</v>
      </c>
      <c r="T28" s="4141"/>
      <c r="U28" s="4141"/>
      <c r="V28" s="4144" t="s">
        <v>311</v>
      </c>
      <c r="W28" s="4145"/>
      <c r="X28" s="4145"/>
      <c r="Y28" s="4145"/>
      <c r="Z28" s="4145"/>
      <c r="AA28" s="4145"/>
      <c r="AB28" s="4146"/>
      <c r="AC28" s="4147"/>
      <c r="AD28" s="4148"/>
      <c r="AE28" s="4149"/>
      <c r="AF28" s="4137" t="s">
        <v>312</v>
      </c>
      <c r="AG28" s="4138"/>
      <c r="AH28" s="4139"/>
      <c r="AI28" s="4141" t="s">
        <v>12</v>
      </c>
      <c r="AJ28" s="4141"/>
      <c r="AK28" s="4141"/>
      <c r="AL28" s="4137" t="s">
        <v>324</v>
      </c>
      <c r="AM28" s="4138"/>
      <c r="AN28" s="4139"/>
      <c r="AO28" s="4137" t="s">
        <v>615</v>
      </c>
      <c r="AP28" s="4138"/>
      <c r="AQ28" s="4139"/>
      <c r="AR28" s="4137" t="s">
        <v>615</v>
      </c>
      <c r="AS28" s="4138"/>
      <c r="AT28" s="4139"/>
      <c r="AX28" s="2"/>
      <c r="AY28" s="2924" t="s">
        <v>314</v>
      </c>
      <c r="AZ28" s="367"/>
      <c r="BA28" s="2925" t="s">
        <v>617</v>
      </c>
      <c r="BB28" s="2924" t="s">
        <v>1849</v>
      </c>
      <c r="BC28" s="2926"/>
      <c r="BD28" s="18"/>
    </row>
    <row r="29" spans="1:56" s="19" customFormat="1" ht="13.5" thickBot="1" x14ac:dyDescent="0.25">
      <c r="A29" s="3282"/>
      <c r="B29" s="3286"/>
      <c r="C29" s="3287"/>
      <c r="D29" s="3286"/>
      <c r="E29" s="3288"/>
      <c r="F29" s="3287"/>
      <c r="G29" s="3288"/>
      <c r="H29" s="373" t="s">
        <v>36</v>
      </c>
      <c r="I29" s="372" t="s">
        <v>37</v>
      </c>
      <c r="J29" s="372" t="s">
        <v>315</v>
      </c>
      <c r="K29" s="374" t="s">
        <v>653</v>
      </c>
      <c r="L29" s="373" t="s">
        <v>305</v>
      </c>
      <c r="M29" s="372" t="s">
        <v>37</v>
      </c>
      <c r="N29" s="374" t="s">
        <v>653</v>
      </c>
      <c r="O29" s="373" t="s">
        <v>306</v>
      </c>
      <c r="P29" s="372" t="s">
        <v>37</v>
      </c>
      <c r="Q29" s="374" t="s">
        <v>653</v>
      </c>
      <c r="R29" s="374" t="s">
        <v>653</v>
      </c>
      <c r="S29" s="2910" t="s">
        <v>662</v>
      </c>
      <c r="T29" s="2900" t="s">
        <v>37</v>
      </c>
      <c r="U29" s="2901" t="s">
        <v>653</v>
      </c>
      <c r="V29" s="373" t="s">
        <v>663</v>
      </c>
      <c r="W29" s="372" t="s">
        <v>664</v>
      </c>
      <c r="X29" s="372" t="s">
        <v>11</v>
      </c>
      <c r="Y29" s="372" t="s">
        <v>38</v>
      </c>
      <c r="Z29" s="372" t="s">
        <v>665</v>
      </c>
      <c r="AA29" s="372" t="s">
        <v>10</v>
      </c>
      <c r="AB29" s="374" t="s">
        <v>653</v>
      </c>
      <c r="AC29" s="375" t="s">
        <v>662</v>
      </c>
      <c r="AD29" s="376" t="s">
        <v>37</v>
      </c>
      <c r="AE29" s="377" t="s">
        <v>653</v>
      </c>
      <c r="AF29" s="373" t="s">
        <v>662</v>
      </c>
      <c r="AG29" s="372" t="s">
        <v>37</v>
      </c>
      <c r="AH29" s="374" t="s">
        <v>653</v>
      </c>
      <c r="AI29" s="373" t="s">
        <v>1845</v>
      </c>
      <c r="AJ29" s="372" t="s">
        <v>37</v>
      </c>
      <c r="AK29" s="374" t="s">
        <v>653</v>
      </c>
      <c r="AL29" s="372" t="s">
        <v>662</v>
      </c>
      <c r="AM29" s="372" t="s">
        <v>37</v>
      </c>
      <c r="AN29" s="374" t="s">
        <v>653</v>
      </c>
      <c r="AO29" s="372" t="s">
        <v>662</v>
      </c>
      <c r="AP29" s="372" t="s">
        <v>37</v>
      </c>
      <c r="AQ29" s="374" t="s">
        <v>653</v>
      </c>
      <c r="AR29" s="372" t="s">
        <v>662</v>
      </c>
      <c r="AS29" s="372" t="s">
        <v>37</v>
      </c>
      <c r="AT29" s="374" t="s">
        <v>653</v>
      </c>
      <c r="AX29" s="2"/>
      <c r="AY29" s="2927" t="s">
        <v>653</v>
      </c>
      <c r="AZ29" s="367"/>
      <c r="BA29" s="2928" t="s">
        <v>666</v>
      </c>
      <c r="BB29" s="2927" t="s">
        <v>667</v>
      </c>
      <c r="BC29" s="2929" t="s">
        <v>668</v>
      </c>
      <c r="BD29" s="18"/>
    </row>
    <row r="30" spans="1:56" s="19" customFormat="1" ht="16.5" customHeight="1" x14ac:dyDescent="0.2">
      <c r="A30" s="3289" t="s">
        <v>432</v>
      </c>
      <c r="B30" s="3323"/>
      <c r="C30" s="3324"/>
      <c r="D30" s="3325"/>
      <c r="E30" s="3326"/>
      <c r="F30" s="3327"/>
      <c r="G30" s="3326"/>
      <c r="H30" s="681"/>
      <c r="I30" s="24"/>
      <c r="J30" s="24"/>
      <c r="K30" s="682"/>
      <c r="L30" s="681"/>
      <c r="M30" s="24"/>
      <c r="N30" s="682"/>
      <c r="O30" s="681"/>
      <c r="P30" s="24"/>
      <c r="Q30" s="682"/>
      <c r="R30" s="682"/>
      <c r="S30" s="683"/>
      <c r="T30" s="665"/>
      <c r="U30" s="684"/>
      <c r="V30" s="24"/>
      <c r="W30" s="24"/>
      <c r="X30" s="24"/>
      <c r="Y30" s="24"/>
      <c r="Z30" s="24"/>
      <c r="AA30" s="24"/>
      <c r="AB30" s="682"/>
      <c r="AC30" s="659"/>
      <c r="AD30" s="26"/>
      <c r="AE30" s="679"/>
      <c r="AF30" s="681"/>
      <c r="AG30" s="24"/>
      <c r="AH30" s="682"/>
      <c r="AI30" s="683"/>
      <c r="AJ30" s="665"/>
      <c r="AK30" s="684"/>
      <c r="AL30" s="24"/>
      <c r="AM30" s="24"/>
      <c r="AN30" s="682"/>
      <c r="AO30" s="24"/>
      <c r="AP30" s="24"/>
      <c r="AQ30" s="682"/>
      <c r="AR30" s="24"/>
      <c r="AS30" s="24"/>
      <c r="AT30" s="682"/>
      <c r="AX30" s="2"/>
      <c r="AY30" s="2946"/>
      <c r="AZ30" s="367"/>
      <c r="BA30" s="2947"/>
      <c r="BB30" s="2931"/>
      <c r="BC30" s="2931"/>
      <c r="BD30" s="31"/>
    </row>
    <row r="31" spans="1:56" s="19" customFormat="1" ht="16.5" customHeight="1" x14ac:dyDescent="0.2">
      <c r="A31" s="3289" t="s">
        <v>13</v>
      </c>
      <c r="B31" s="3323"/>
      <c r="C31" s="3324"/>
      <c r="D31" s="3325"/>
      <c r="E31" s="3326"/>
      <c r="F31" s="3327"/>
      <c r="G31" s="3296" t="e">
        <f>D31/B31</f>
        <v>#DIV/0!</v>
      </c>
      <c r="H31" s="657">
        <f>C31</f>
        <v>0</v>
      </c>
      <c r="I31" s="26"/>
      <c r="J31" s="26"/>
      <c r="K31" s="658">
        <f>H31*I31*J31</f>
        <v>0</v>
      </c>
      <c r="L31" s="659"/>
      <c r="M31" s="26"/>
      <c r="N31" s="658"/>
      <c r="O31" s="659"/>
      <c r="P31" s="26"/>
      <c r="Q31" s="658"/>
      <c r="R31" s="658">
        <f>Q31+N31+K31</f>
        <v>0</v>
      </c>
      <c r="S31" s="657">
        <f>D31</f>
        <v>0</v>
      </c>
      <c r="T31" s="26"/>
      <c r="U31" s="658">
        <f>S31*T31</f>
        <v>0</v>
      </c>
      <c r="V31" s="20"/>
      <c r="W31" s="21"/>
      <c r="X31" s="21"/>
      <c r="Y31" s="26"/>
      <c r="Z31" s="29"/>
      <c r="AA31" s="29"/>
      <c r="AB31" s="658">
        <f>W31*Y31+X31*Z31</f>
        <v>0</v>
      </c>
      <c r="AC31" s="657">
        <f>D31</f>
        <v>0</v>
      </c>
      <c r="AD31" s="26"/>
      <c r="AE31" s="668">
        <f>AD31*AC31</f>
        <v>0</v>
      </c>
      <c r="AF31" s="657">
        <f>AC31</f>
        <v>0</v>
      </c>
      <c r="AG31" s="26"/>
      <c r="AH31" s="668">
        <f>AG31*AF31</f>
        <v>0</v>
      </c>
      <c r="AI31" s="657"/>
      <c r="AJ31" s="26"/>
      <c r="AK31" s="668">
        <f>AI31*AJ31</f>
        <v>0</v>
      </c>
      <c r="AL31" s="38">
        <f>AF31</f>
        <v>0</v>
      </c>
      <c r="AM31" s="26"/>
      <c r="AN31" s="658">
        <f>AM31*AL31</f>
        <v>0</v>
      </c>
      <c r="AO31" s="20">
        <f>AI31</f>
        <v>0</v>
      </c>
      <c r="AP31" s="30"/>
      <c r="AQ31" s="658">
        <f>AO31*AP31</f>
        <v>0</v>
      </c>
      <c r="AR31" s="20">
        <f>AL31</f>
        <v>0</v>
      </c>
      <c r="AS31" s="30"/>
      <c r="AT31" s="658">
        <f>AR31*AS31</f>
        <v>0</v>
      </c>
      <c r="AX31" s="2"/>
      <c r="AY31" s="2965"/>
      <c r="AZ31" s="367"/>
      <c r="BA31" s="2931">
        <f>AY31+AT31+AN31+AK31+AH31+AE31+AB31+U31+R31+AQ31</f>
        <v>0</v>
      </c>
      <c r="BB31" s="2931"/>
      <c r="BC31" s="2931">
        <f>BA31-BB31</f>
        <v>0</v>
      </c>
      <c r="BD31" s="31"/>
    </row>
    <row r="32" spans="1:56" s="19" customFormat="1" ht="16.5" customHeight="1" x14ac:dyDescent="0.2">
      <c r="A32" s="3289" t="s">
        <v>14</v>
      </c>
      <c r="B32" s="3323"/>
      <c r="C32" s="3324"/>
      <c r="D32" s="3325"/>
      <c r="E32" s="3326"/>
      <c r="F32" s="3327"/>
      <c r="G32" s="3326"/>
      <c r="H32" s="681"/>
      <c r="I32" s="24"/>
      <c r="J32" s="24"/>
      <c r="K32" s="682"/>
      <c r="L32" s="681"/>
      <c r="M32" s="24"/>
      <c r="N32" s="682"/>
      <c r="O32" s="681"/>
      <c r="P32" s="24"/>
      <c r="Q32" s="682"/>
      <c r="R32" s="682"/>
      <c r="S32" s="681"/>
      <c r="T32" s="24"/>
      <c r="U32" s="682"/>
      <c r="V32" s="20"/>
      <c r="W32" s="20"/>
      <c r="X32" s="20"/>
      <c r="Y32" s="24"/>
      <c r="Z32" s="24"/>
      <c r="AA32" s="24"/>
      <c r="AB32" s="682"/>
      <c r="AC32" s="659"/>
      <c r="AD32" s="26"/>
      <c r="AE32" s="679"/>
      <c r="AF32" s="681"/>
      <c r="AG32" s="24"/>
      <c r="AH32" s="682"/>
      <c r="AI32" s="681"/>
      <c r="AJ32" s="24"/>
      <c r="AK32" s="682"/>
      <c r="AL32" s="24"/>
      <c r="AM32" s="24"/>
      <c r="AN32" s="682"/>
      <c r="AO32" s="24"/>
      <c r="AP32" s="24"/>
      <c r="AQ32" s="682"/>
      <c r="AR32" s="24"/>
      <c r="AS32" s="24"/>
      <c r="AT32" s="682"/>
      <c r="AX32" s="2"/>
      <c r="AY32" s="2946"/>
      <c r="AZ32" s="367"/>
      <c r="BA32" s="2947"/>
      <c r="BB32" s="2931"/>
      <c r="BC32" s="2931"/>
      <c r="BD32" s="31"/>
    </row>
    <row r="33" spans="1:59" s="19" customFormat="1" ht="16.5" customHeight="1" x14ac:dyDescent="0.2">
      <c r="A33" s="3314" t="s">
        <v>325</v>
      </c>
      <c r="B33" s="3328"/>
      <c r="C33" s="3329"/>
      <c r="D33" s="3300">
        <f>E33+F33</f>
        <v>0</v>
      </c>
      <c r="E33" s="3296"/>
      <c r="F33" s="3301"/>
      <c r="G33" s="3296"/>
      <c r="H33" s="681"/>
      <c r="I33" s="24"/>
      <c r="J33" s="24"/>
      <c r="K33" s="682"/>
      <c r="L33" s="685">
        <f>E33</f>
        <v>0</v>
      </c>
      <c r="M33" s="36"/>
      <c r="N33" s="686">
        <f>L33*M33</f>
        <v>0</v>
      </c>
      <c r="O33" s="657">
        <f>F33</f>
        <v>0</v>
      </c>
      <c r="P33" s="29"/>
      <c r="Q33" s="658">
        <f>O33*P33</f>
        <v>0</v>
      </c>
      <c r="R33" s="656">
        <f>Q33+N33+K33</f>
        <v>0</v>
      </c>
      <c r="S33" s="685">
        <f>D33</f>
        <v>0</v>
      </c>
      <c r="T33" s="23"/>
      <c r="U33" s="686">
        <f>S33*T33</f>
        <v>0</v>
      </c>
      <c r="V33" s="36"/>
      <c r="W33" s="36"/>
      <c r="X33" s="36"/>
      <c r="Y33" s="36"/>
      <c r="Z33" s="23"/>
      <c r="AA33" s="23"/>
      <c r="AB33" s="686">
        <f>X33*AA33+Z33*W33</f>
        <v>0</v>
      </c>
      <c r="AC33" s="645">
        <f>S33</f>
        <v>0</v>
      </c>
      <c r="AD33" s="29"/>
      <c r="AE33" s="668">
        <f>AC33*AD33</f>
        <v>0</v>
      </c>
      <c r="AF33" s="685">
        <f>AC33</f>
        <v>0</v>
      </c>
      <c r="AG33" s="23"/>
      <c r="AH33" s="686">
        <f>AF33*AG33</f>
        <v>0</v>
      </c>
      <c r="AI33" s="687"/>
      <c r="AJ33" s="368"/>
      <c r="AK33" s="686">
        <f>AI33*AJ33</f>
        <v>0</v>
      </c>
      <c r="AL33" s="36">
        <f>AF33</f>
        <v>0</v>
      </c>
      <c r="AM33" s="23"/>
      <c r="AN33" s="686">
        <f>AL33*AM33</f>
        <v>0</v>
      </c>
      <c r="AO33" s="685">
        <f>AI33</f>
        <v>0</v>
      </c>
      <c r="AP33" s="23"/>
      <c r="AQ33" s="686">
        <f>AO33*AP33</f>
        <v>0</v>
      </c>
      <c r="AR33" s="685">
        <f>AL33</f>
        <v>0</v>
      </c>
      <c r="AS33" s="23"/>
      <c r="AT33" s="686">
        <f>AR33*AS33</f>
        <v>0</v>
      </c>
      <c r="AX33" s="2"/>
      <c r="AY33" s="2966"/>
      <c r="AZ33" s="367"/>
      <c r="BA33" s="2931">
        <f>AY33+AT33+AN33+AK33+AH33+AE33+AB33+U33+R33+AQ33</f>
        <v>0</v>
      </c>
      <c r="BB33" s="2947"/>
      <c r="BC33" s="2931">
        <f>BA33-BB33</f>
        <v>0</v>
      </c>
      <c r="BD33" s="24"/>
    </row>
    <row r="34" spans="1:59" s="19" customFormat="1" ht="16.5" customHeight="1" x14ac:dyDescent="0.2">
      <c r="A34" s="3330"/>
      <c r="B34" s="3328"/>
      <c r="C34" s="3329"/>
      <c r="D34" s="3292"/>
      <c r="E34" s="3293"/>
      <c r="F34" s="3331"/>
      <c r="G34" s="3332"/>
      <c r="H34" s="681"/>
      <c r="I34" s="24"/>
      <c r="J34" s="24"/>
      <c r="K34" s="682"/>
      <c r="L34" s="644"/>
      <c r="M34" s="22"/>
      <c r="N34" s="658"/>
      <c r="O34" s="657"/>
      <c r="P34" s="29"/>
      <c r="Q34" s="658"/>
      <c r="R34" s="682"/>
      <c r="S34" s="657"/>
      <c r="T34" s="22"/>
      <c r="U34" s="658"/>
      <c r="V34" s="38"/>
      <c r="W34" s="20"/>
      <c r="X34" s="20"/>
      <c r="Y34" s="20"/>
      <c r="Z34" s="22"/>
      <c r="AA34" s="22"/>
      <c r="AB34" s="658"/>
      <c r="AC34" s="657"/>
      <c r="AD34" s="30"/>
      <c r="AE34" s="658"/>
      <c r="AF34" s="657"/>
      <c r="AG34" s="22"/>
      <c r="AH34" s="658"/>
      <c r="AI34" s="688"/>
      <c r="AJ34" s="678"/>
      <c r="AK34" s="658"/>
      <c r="AL34" s="38"/>
      <c r="AM34" s="22"/>
      <c r="AN34" s="658"/>
      <c r="AO34" s="657"/>
      <c r="AP34" s="22"/>
      <c r="AQ34" s="658"/>
      <c r="AR34" s="657"/>
      <c r="AS34" s="22"/>
      <c r="AT34" s="658"/>
      <c r="AX34" s="2"/>
      <c r="AY34" s="2930"/>
      <c r="AZ34" s="367"/>
      <c r="BA34" s="2948"/>
      <c r="BB34" s="2947"/>
      <c r="BC34" s="2947"/>
      <c r="BD34" s="24"/>
    </row>
    <row r="35" spans="1:59" s="19" customFormat="1" ht="16.5" customHeight="1" x14ac:dyDescent="0.2">
      <c r="A35" s="3314" t="s">
        <v>326</v>
      </c>
      <c r="B35" s="3328"/>
      <c r="C35" s="3329"/>
      <c r="D35" s="3300">
        <f>E35+F35</f>
        <v>0</v>
      </c>
      <c r="E35" s="3296"/>
      <c r="F35" s="3301"/>
      <c r="G35" s="3296"/>
      <c r="H35" s="681"/>
      <c r="I35" s="24"/>
      <c r="J35" s="24"/>
      <c r="K35" s="682"/>
      <c r="L35" s="685">
        <f>E35</f>
        <v>0</v>
      </c>
      <c r="M35" s="36"/>
      <c r="N35" s="686">
        <f>L35*M35</f>
        <v>0</v>
      </c>
      <c r="O35" s="657">
        <f>F35</f>
        <v>0</v>
      </c>
      <c r="P35" s="29"/>
      <c r="Q35" s="658">
        <f>O35*P35</f>
        <v>0</v>
      </c>
      <c r="R35" s="656">
        <f>Q35+N35+K35</f>
        <v>0</v>
      </c>
      <c r="S35" s="685">
        <f>D35</f>
        <v>0</v>
      </c>
      <c r="T35" s="23"/>
      <c r="U35" s="686">
        <f>S35*T35</f>
        <v>0</v>
      </c>
      <c r="V35" s="36"/>
      <c r="W35" s="36"/>
      <c r="X35" s="36"/>
      <c r="Y35" s="36"/>
      <c r="Z35" s="23"/>
      <c r="AA35" s="23"/>
      <c r="AB35" s="686">
        <f>X35*AA35+Z35*W35</f>
        <v>0</v>
      </c>
      <c r="AC35" s="645">
        <f>S35</f>
        <v>0</v>
      </c>
      <c r="AD35" s="29"/>
      <c r="AE35" s="668">
        <f>AC35*AD35</f>
        <v>0</v>
      </c>
      <c r="AF35" s="685">
        <f>AC35</f>
        <v>0</v>
      </c>
      <c r="AG35" s="23"/>
      <c r="AH35" s="686">
        <f>AF35*AG35</f>
        <v>0</v>
      </c>
      <c r="AI35" s="687"/>
      <c r="AJ35" s="368"/>
      <c r="AK35" s="686">
        <f>AI35*AJ35</f>
        <v>0</v>
      </c>
      <c r="AL35" s="36">
        <f>AF35</f>
        <v>0</v>
      </c>
      <c r="AM35" s="23"/>
      <c r="AN35" s="686">
        <f>AL35*AM35</f>
        <v>0</v>
      </c>
      <c r="AO35" s="685">
        <f>AI35</f>
        <v>0</v>
      </c>
      <c r="AP35" s="23"/>
      <c r="AQ35" s="686">
        <f>AO35*AP35</f>
        <v>0</v>
      </c>
      <c r="AR35" s="685">
        <f>AL35</f>
        <v>0</v>
      </c>
      <c r="AS35" s="23"/>
      <c r="AT35" s="686">
        <f>AR35*AS35</f>
        <v>0</v>
      </c>
      <c r="AX35" s="2"/>
      <c r="AY35" s="2966"/>
      <c r="AZ35" s="367"/>
      <c r="BA35" s="2931">
        <f>AY35+AT35+AN35+AK35+AH35+AE35+AB35+U35+R35+AQ35</f>
        <v>0</v>
      </c>
      <c r="BB35" s="2947"/>
      <c r="BC35" s="2931">
        <f>BA35-BB35</f>
        <v>0</v>
      </c>
      <c r="BD35" s="24"/>
    </row>
    <row r="36" spans="1:59" s="19" customFormat="1" ht="16.5" customHeight="1" x14ac:dyDescent="0.2">
      <c r="A36" s="3330"/>
      <c r="B36" s="3328"/>
      <c r="C36" s="3329"/>
      <c r="D36" s="3292"/>
      <c r="E36" s="3293"/>
      <c r="F36" s="3294"/>
      <c r="G36" s="3293"/>
      <c r="H36" s="681"/>
      <c r="I36" s="24"/>
      <c r="J36" s="24"/>
      <c r="K36" s="682"/>
      <c r="L36" s="644"/>
      <c r="M36" s="30"/>
      <c r="N36" s="658"/>
      <c r="O36" s="657"/>
      <c r="P36" s="30"/>
      <c r="Q36" s="658"/>
      <c r="R36" s="679"/>
      <c r="S36" s="657"/>
      <c r="T36" s="30"/>
      <c r="U36" s="658"/>
      <c r="V36" s="38"/>
      <c r="W36" s="38"/>
      <c r="X36" s="38"/>
      <c r="Y36" s="38"/>
      <c r="Z36" s="30"/>
      <c r="AA36" s="30"/>
      <c r="AB36" s="658"/>
      <c r="AC36" s="657"/>
      <c r="AD36" s="30"/>
      <c r="AE36" s="658"/>
      <c r="AF36" s="657"/>
      <c r="AG36" s="30"/>
      <c r="AH36" s="658"/>
      <c r="AI36" s="688"/>
      <c r="AJ36" s="678"/>
      <c r="AK36" s="658"/>
      <c r="AL36" s="38"/>
      <c r="AM36" s="30"/>
      <c r="AN36" s="658"/>
      <c r="AO36" s="657"/>
      <c r="AP36" s="30"/>
      <c r="AQ36" s="658"/>
      <c r="AR36" s="657"/>
      <c r="AS36" s="30"/>
      <c r="AT36" s="658"/>
      <c r="AX36" s="2"/>
      <c r="AY36" s="2930"/>
      <c r="AZ36" s="367"/>
      <c r="BA36" s="2948"/>
      <c r="BB36" s="2947"/>
      <c r="BC36" s="2947"/>
      <c r="BD36" s="24"/>
    </row>
    <row r="37" spans="1:59" s="19" customFormat="1" ht="16.5" customHeight="1" x14ac:dyDescent="0.2">
      <c r="A37" s="3314" t="s">
        <v>327</v>
      </c>
      <c r="B37" s="3328"/>
      <c r="C37" s="3329"/>
      <c r="D37" s="3300">
        <f>E37+F37</f>
        <v>0</v>
      </c>
      <c r="E37" s="3296"/>
      <c r="F37" s="3301"/>
      <c r="G37" s="3296"/>
      <c r="H37" s="681"/>
      <c r="I37" s="24"/>
      <c r="J37" s="24"/>
      <c r="K37" s="682"/>
      <c r="L37" s="685">
        <f>E37</f>
        <v>0</v>
      </c>
      <c r="M37" s="36"/>
      <c r="N37" s="686">
        <f>L37*M37</f>
        <v>0</v>
      </c>
      <c r="O37" s="657">
        <f>F37</f>
        <v>0</v>
      </c>
      <c r="P37" s="29"/>
      <c r="Q37" s="658">
        <f>O37*P37</f>
        <v>0</v>
      </c>
      <c r="R37" s="656">
        <f>Q37+N37+K37</f>
        <v>0</v>
      </c>
      <c r="S37" s="685">
        <f>D37</f>
        <v>0</v>
      </c>
      <c r="T37" s="23"/>
      <c r="U37" s="686">
        <f>S37*T37</f>
        <v>0</v>
      </c>
      <c r="V37" s="36"/>
      <c r="W37" s="36"/>
      <c r="X37" s="36"/>
      <c r="Y37" s="36"/>
      <c r="Z37" s="23"/>
      <c r="AA37" s="23"/>
      <c r="AB37" s="686">
        <f>X37*AA37+Z37*W37</f>
        <v>0</v>
      </c>
      <c r="AC37" s="645">
        <f>S37</f>
        <v>0</v>
      </c>
      <c r="AD37" s="29"/>
      <c r="AE37" s="668">
        <f>AC37*AD37</f>
        <v>0</v>
      </c>
      <c r="AF37" s="685">
        <f>AC37</f>
        <v>0</v>
      </c>
      <c r="AG37" s="23"/>
      <c r="AH37" s="686">
        <f>AF37*AG37</f>
        <v>0</v>
      </c>
      <c r="AI37" s="687"/>
      <c r="AJ37" s="368"/>
      <c r="AK37" s="686">
        <f>AI37*AJ37</f>
        <v>0</v>
      </c>
      <c r="AL37" s="36">
        <f>AF37</f>
        <v>0</v>
      </c>
      <c r="AM37" s="23"/>
      <c r="AN37" s="686">
        <f>AL37*AM37</f>
        <v>0</v>
      </c>
      <c r="AO37" s="685">
        <f>AI37</f>
        <v>0</v>
      </c>
      <c r="AP37" s="23"/>
      <c r="AQ37" s="686">
        <f>AO37*AP37</f>
        <v>0</v>
      </c>
      <c r="AR37" s="685">
        <f>AL37</f>
        <v>0</v>
      </c>
      <c r="AS37" s="23"/>
      <c r="AT37" s="686">
        <f>AR37*AS37</f>
        <v>0</v>
      </c>
      <c r="AX37" s="2"/>
      <c r="AY37" s="2966"/>
      <c r="AZ37" s="367"/>
      <c r="BA37" s="2931">
        <f>AY37+AT37+AN37+AK37+AH37+AE37+AB37+U37+R37+AQ37</f>
        <v>0</v>
      </c>
      <c r="BB37" s="2947"/>
      <c r="BC37" s="2931">
        <f>BA37-BB37</f>
        <v>0</v>
      </c>
      <c r="BD37" s="24"/>
    </row>
    <row r="38" spans="1:59" s="19" customFormat="1" ht="16.5" customHeight="1" x14ac:dyDescent="0.2">
      <c r="A38" s="3330"/>
      <c r="B38" s="3328"/>
      <c r="C38" s="3329"/>
      <c r="D38" s="3292"/>
      <c r="E38" s="3332"/>
      <c r="F38" s="3294"/>
      <c r="G38" s="3293"/>
      <c r="H38" s="681"/>
      <c r="I38" s="24"/>
      <c r="J38" s="24"/>
      <c r="K38" s="682"/>
      <c r="L38" s="657"/>
      <c r="M38" s="26"/>
      <c r="N38" s="679"/>
      <c r="O38" s="657"/>
      <c r="P38" s="30"/>
      <c r="Q38" s="658"/>
      <c r="R38" s="679"/>
      <c r="S38" s="657"/>
      <c r="T38" s="30"/>
      <c r="U38" s="658"/>
      <c r="V38" s="38"/>
      <c r="W38" s="38"/>
      <c r="X38" s="38"/>
      <c r="Y38" s="38"/>
      <c r="Z38" s="30"/>
      <c r="AA38" s="30"/>
      <c r="AB38" s="658"/>
      <c r="AC38" s="657"/>
      <c r="AD38" s="30"/>
      <c r="AE38" s="658"/>
      <c r="AF38" s="657"/>
      <c r="AG38" s="30"/>
      <c r="AH38" s="658"/>
      <c r="AI38" s="688"/>
      <c r="AJ38" s="678"/>
      <c r="AK38" s="658"/>
      <c r="AL38" s="38"/>
      <c r="AM38" s="30"/>
      <c r="AN38" s="658"/>
      <c r="AO38" s="657"/>
      <c r="AP38" s="30"/>
      <c r="AQ38" s="658"/>
      <c r="AR38" s="657"/>
      <c r="AS38" s="30"/>
      <c r="AT38" s="658"/>
      <c r="AX38" s="2"/>
      <c r="AY38" s="2930"/>
      <c r="AZ38" s="367"/>
      <c r="BA38" s="2948"/>
      <c r="BB38" s="2947"/>
      <c r="BC38" s="2947"/>
      <c r="BD38" s="24"/>
    </row>
    <row r="39" spans="1:59" s="19" customFormat="1" ht="16.5" customHeight="1" thickBot="1" x14ac:dyDescent="0.25">
      <c r="A39" s="3333" t="s">
        <v>328</v>
      </c>
      <c r="B39" s="3334"/>
      <c r="C39" s="3335"/>
      <c r="D39" s="3336">
        <f>D37+D35-D33</f>
        <v>0</v>
      </c>
      <c r="E39" s="3337">
        <f>E37+E35+E33</f>
        <v>0</v>
      </c>
      <c r="F39" s="3338">
        <f>F37+F35+F33</f>
        <v>0</v>
      </c>
      <c r="G39" s="3337"/>
      <c r="H39" s="691"/>
      <c r="I39" s="692"/>
      <c r="J39" s="692"/>
      <c r="K39" s="693">
        <f>K31</f>
        <v>0</v>
      </c>
      <c r="L39" s="689">
        <f>L37+L35+L33</f>
        <v>0</v>
      </c>
      <c r="M39" s="694"/>
      <c r="N39" s="695">
        <f>N37+N35+N33</f>
        <v>0</v>
      </c>
      <c r="O39" s="689">
        <f>O37+O35+O33</f>
        <v>0</v>
      </c>
      <c r="P39" s="694"/>
      <c r="Q39" s="695">
        <f>Q37+Q35+Q33</f>
        <v>0</v>
      </c>
      <c r="R39" s="696">
        <f>R37+R35+R33+R31</f>
        <v>0</v>
      </c>
      <c r="S39" s="689">
        <f>S37+S35+S33+S31</f>
        <v>0</v>
      </c>
      <c r="T39" s="2911"/>
      <c r="U39" s="2912">
        <f>U37+U35+U33+U31</f>
        <v>0</v>
      </c>
      <c r="V39" s="2917">
        <f>V37+V35+V33+V31</f>
        <v>0</v>
      </c>
      <c r="W39" s="2917">
        <f t="shared" ref="W39:X39" si="0">W37+W35+W33+W31</f>
        <v>0</v>
      </c>
      <c r="X39" s="2917">
        <f t="shared" si="0"/>
        <v>0</v>
      </c>
      <c r="Y39" s="690"/>
      <c r="Z39" s="694"/>
      <c r="AA39" s="694"/>
      <c r="AB39" s="695">
        <f>AB37+AB35+AB33+AB31</f>
        <v>0</v>
      </c>
      <c r="AC39" s="697">
        <f>AC37+AC35+AC33+AC31</f>
        <v>0</v>
      </c>
      <c r="AD39" s="694"/>
      <c r="AE39" s="695">
        <f>AE37+AE35+AE33+AE31</f>
        <v>0</v>
      </c>
      <c r="AF39" s="689">
        <f>AF37+AF35+AF33+AF31</f>
        <v>0</v>
      </c>
      <c r="AG39" s="694"/>
      <c r="AH39" s="695">
        <f>AH37+AH35+AH33+AH31</f>
        <v>0</v>
      </c>
      <c r="AI39" s="698"/>
      <c r="AJ39" s="699"/>
      <c r="AK39" s="695">
        <f>AK37+AK35+AK33+AK31</f>
        <v>0</v>
      </c>
      <c r="AL39" s="690">
        <f>AL37+AL35+AL33+AL31</f>
        <v>0</v>
      </c>
      <c r="AM39" s="694"/>
      <c r="AN39" s="695">
        <f>AN37+AN35+AN33+AN31</f>
        <v>0</v>
      </c>
      <c r="AO39" s="689">
        <f>AO37+AO35+AO33+AO31</f>
        <v>0</v>
      </c>
      <c r="AP39" s="694"/>
      <c r="AQ39" s="695">
        <f>AQ37+AQ35+AQ33+AQ31</f>
        <v>0</v>
      </c>
      <c r="AR39" s="689">
        <f>AR37+AR35+AR33+AR31</f>
        <v>0</v>
      </c>
      <c r="AS39" s="694"/>
      <c r="AT39" s="695">
        <f>AT37+AT35+AT33+AT31</f>
        <v>0</v>
      </c>
      <c r="AX39" s="2"/>
      <c r="AY39" s="2949"/>
      <c r="AZ39" s="367"/>
      <c r="BA39" s="2950">
        <f>BA37+BA35+BA33+BA31</f>
        <v>0</v>
      </c>
      <c r="BB39" s="2969">
        <f>'Tableau 4'!AG320</f>
        <v>0</v>
      </c>
      <c r="BC39" s="2951">
        <f>BC37+BC35+BC33+BC31</f>
        <v>0</v>
      </c>
      <c r="BD39" s="24"/>
    </row>
    <row r="40" spans="1:59" s="19" customFormat="1" ht="16.5" customHeight="1" x14ac:dyDescent="0.2">
      <c r="A40" s="3339" t="s">
        <v>329</v>
      </c>
      <c r="B40" s="3340"/>
      <c r="C40" s="3341"/>
      <c r="D40" s="3342"/>
      <c r="E40" s="3343"/>
      <c r="F40" s="3344"/>
      <c r="G40" s="3343"/>
      <c r="H40" s="702"/>
      <c r="I40" s="703"/>
      <c r="J40" s="703"/>
      <c r="K40" s="704"/>
      <c r="L40" s="700"/>
      <c r="M40" s="705"/>
      <c r="N40" s="706"/>
      <c r="O40" s="700"/>
      <c r="P40" s="705"/>
      <c r="Q40" s="706"/>
      <c r="R40" s="704"/>
      <c r="S40" s="2913"/>
      <c r="T40" s="2914"/>
      <c r="U40" s="2915"/>
      <c r="V40" s="2909"/>
      <c r="W40" s="709"/>
      <c r="X40" s="709"/>
      <c r="Y40" s="707"/>
      <c r="Z40" s="710"/>
      <c r="AA40" s="710"/>
      <c r="AB40" s="708"/>
      <c r="AC40" s="711"/>
      <c r="AD40" s="707"/>
      <c r="AE40" s="708"/>
      <c r="AF40" s="700"/>
      <c r="AG40" s="707"/>
      <c r="AH40" s="708"/>
      <c r="AI40" s="712"/>
      <c r="AJ40" s="713"/>
      <c r="AK40" s="708"/>
      <c r="AL40" s="701"/>
      <c r="AM40" s="707"/>
      <c r="AN40" s="708"/>
      <c r="AO40" s="700"/>
      <c r="AP40" s="707"/>
      <c r="AQ40" s="708"/>
      <c r="AR40" s="700"/>
      <c r="AS40" s="707"/>
      <c r="AT40" s="708"/>
      <c r="AX40" s="2"/>
      <c r="AY40" s="2952"/>
      <c r="AZ40" s="367"/>
      <c r="BA40" s="2953"/>
      <c r="BB40" s="2954"/>
      <c r="BC40" s="2954"/>
      <c r="BD40" s="24"/>
      <c r="BE40" s="4155" t="s">
        <v>31</v>
      </c>
      <c r="BF40" s="4157" t="s">
        <v>32</v>
      </c>
      <c r="BG40" s="4159" t="s">
        <v>304</v>
      </c>
    </row>
    <row r="41" spans="1:59" s="19" customFormat="1" ht="16.5" customHeight="1" x14ac:dyDescent="0.2">
      <c r="A41" s="3345" t="s">
        <v>15</v>
      </c>
      <c r="B41" s="3323"/>
      <c r="C41" s="3324"/>
      <c r="D41" s="3346">
        <f>E41+F41</f>
        <v>0</v>
      </c>
      <c r="E41" s="3347"/>
      <c r="F41" s="3348"/>
      <c r="G41" s="3347"/>
      <c r="H41" s="716"/>
      <c r="I41" s="717"/>
      <c r="J41" s="717"/>
      <c r="K41" s="718"/>
      <c r="L41" s="714">
        <f>E41</f>
        <v>0</v>
      </c>
      <c r="M41" s="715"/>
      <c r="N41" s="719">
        <f>L41*M41</f>
        <v>0</v>
      </c>
      <c r="O41" s="720">
        <f>F41</f>
        <v>0</v>
      </c>
      <c r="P41" s="721"/>
      <c r="Q41" s="722">
        <f>O41*P41</f>
        <v>0</v>
      </c>
      <c r="R41" s="723">
        <f>Q41+N41+K41</f>
        <v>0</v>
      </c>
      <c r="S41" s="714">
        <f>D41</f>
        <v>0</v>
      </c>
      <c r="T41" s="724"/>
      <c r="U41" s="719">
        <f>S41*T41</f>
        <v>0</v>
      </c>
      <c r="V41" s="715"/>
      <c r="W41" s="715"/>
      <c r="X41" s="715"/>
      <c r="Y41" s="715"/>
      <c r="Z41" s="724"/>
      <c r="AA41" s="724"/>
      <c r="AB41" s="719">
        <f>X41*AA41+Z41*W41</f>
        <v>0</v>
      </c>
      <c r="AC41" s="725">
        <f>S41</f>
        <v>0</v>
      </c>
      <c r="AD41" s="721"/>
      <c r="AE41" s="726">
        <f>AC41*AD41</f>
        <v>0</v>
      </c>
      <c r="AF41" s="714">
        <f>AC41</f>
        <v>0</v>
      </c>
      <c r="AG41" s="724"/>
      <c r="AH41" s="719">
        <f>AF41*AG41</f>
        <v>0</v>
      </c>
      <c r="AI41" s="727"/>
      <c r="AJ41" s="728"/>
      <c r="AK41" s="719">
        <f>AI41*AJ41</f>
        <v>0</v>
      </c>
      <c r="AL41" s="715">
        <f>AF41</f>
        <v>0</v>
      </c>
      <c r="AM41" s="724"/>
      <c r="AN41" s="719">
        <f>AL41*AM41</f>
        <v>0</v>
      </c>
      <c r="AO41" s="714">
        <f>AI41</f>
        <v>0</v>
      </c>
      <c r="AP41" s="724"/>
      <c r="AQ41" s="719">
        <f>AO41*AP41</f>
        <v>0</v>
      </c>
      <c r="AR41" s="714">
        <f>AL41</f>
        <v>0</v>
      </c>
      <c r="AS41" s="724"/>
      <c r="AT41" s="719">
        <f>AR41*AS41</f>
        <v>0</v>
      </c>
      <c r="AX41" s="2"/>
      <c r="AY41" s="2930"/>
      <c r="AZ41" s="367"/>
      <c r="BA41" s="2931">
        <f>AY41+AT41+AN41+AK41+AH41+AE41+AB41+U41+R41+AQ41</f>
        <v>0</v>
      </c>
      <c r="BB41" s="2955"/>
      <c r="BC41" s="2956">
        <f>BA41-BB41</f>
        <v>0</v>
      </c>
      <c r="BD41" s="24"/>
      <c r="BE41" s="4156"/>
      <c r="BF41" s="4158"/>
      <c r="BG41" s="4160"/>
    </row>
    <row r="42" spans="1:59" s="19" customFormat="1" ht="16.5" customHeight="1" thickBot="1" x14ac:dyDescent="0.25">
      <c r="A42" s="3349"/>
      <c r="B42" s="3350"/>
      <c r="C42" s="3351"/>
      <c r="D42" s="3352"/>
      <c r="E42" s="3353"/>
      <c r="F42" s="3354"/>
      <c r="G42" s="3353"/>
      <c r="H42" s="652"/>
      <c r="I42" s="653"/>
      <c r="J42" s="653"/>
      <c r="K42" s="654"/>
      <c r="L42" s="731"/>
      <c r="M42" s="732"/>
      <c r="N42" s="733"/>
      <c r="O42" s="731"/>
      <c r="P42" s="732"/>
      <c r="Q42" s="733"/>
      <c r="R42" s="677"/>
      <c r="S42" s="2916"/>
      <c r="T42" s="732"/>
      <c r="U42" s="733"/>
      <c r="V42" s="734"/>
      <c r="W42" s="734"/>
      <c r="X42" s="734"/>
      <c r="Y42" s="732"/>
      <c r="Z42" s="732"/>
      <c r="AA42" s="732"/>
      <c r="AB42" s="733"/>
      <c r="AC42" s="731"/>
      <c r="AD42" s="732"/>
      <c r="AE42" s="733"/>
      <c r="AF42" s="731"/>
      <c r="AG42" s="732"/>
      <c r="AH42" s="733"/>
      <c r="AI42" s="735"/>
      <c r="AJ42" s="736"/>
      <c r="AK42" s="733"/>
      <c r="AL42" s="734"/>
      <c r="AM42" s="732"/>
      <c r="AN42" s="733"/>
      <c r="AO42" s="731"/>
      <c r="AP42" s="732"/>
      <c r="AQ42" s="733"/>
      <c r="AR42" s="731"/>
      <c r="AS42" s="732"/>
      <c r="AT42" s="733"/>
      <c r="AX42" s="2"/>
      <c r="AY42" s="2957"/>
      <c r="AZ42" s="367"/>
      <c r="BA42" s="2958"/>
      <c r="BB42" s="2943"/>
      <c r="BC42" s="2943"/>
      <c r="BD42" s="39"/>
      <c r="BE42" s="4156"/>
      <c r="BF42" s="4158"/>
      <c r="BG42" s="4160"/>
    </row>
    <row r="43" spans="1:59" s="19" customFormat="1" ht="16.5" customHeight="1" x14ac:dyDescent="0.2">
      <c r="A43" s="3289" t="s">
        <v>330</v>
      </c>
      <c r="B43" s="3298"/>
      <c r="C43" s="3299"/>
      <c r="D43" s="3300"/>
      <c r="E43" s="3296"/>
      <c r="F43" s="3301"/>
      <c r="G43" s="3296"/>
      <c r="H43" s="681"/>
      <c r="I43" s="24"/>
      <c r="J43" s="24"/>
      <c r="K43" s="682"/>
      <c r="L43" s="645"/>
      <c r="M43" s="24"/>
      <c r="N43" s="686"/>
      <c r="O43" s="645"/>
      <c r="P43" s="24"/>
      <c r="Q43" s="686"/>
      <c r="R43" s="686"/>
      <c r="S43" s="645"/>
      <c r="T43" s="24"/>
      <c r="U43" s="686"/>
      <c r="V43" s="657"/>
      <c r="W43" s="20"/>
      <c r="X43" s="20"/>
      <c r="Y43" s="25"/>
      <c r="Z43" s="25"/>
      <c r="AA43" s="25"/>
      <c r="AB43" s="656"/>
      <c r="AC43" s="645"/>
      <c r="AD43" s="26"/>
      <c r="AE43" s="668"/>
      <c r="AF43" s="645"/>
      <c r="AG43" s="24"/>
      <c r="AH43" s="686"/>
      <c r="AI43" s="737"/>
      <c r="AJ43" s="738"/>
      <c r="AK43" s="739"/>
      <c r="AL43" s="28"/>
      <c r="AM43" s="22"/>
      <c r="AN43" s="686"/>
      <c r="AO43" s="645"/>
      <c r="AP43" s="24"/>
      <c r="AQ43" s="686"/>
      <c r="AR43" s="645"/>
      <c r="AS43" s="24"/>
      <c r="AT43" s="686"/>
      <c r="AX43" s="2"/>
      <c r="AY43" s="2939"/>
      <c r="AZ43" s="367"/>
      <c r="BA43" s="2948"/>
      <c r="BB43" s="2959"/>
      <c r="BC43" s="2959"/>
      <c r="BD43" s="34"/>
      <c r="BE43" s="4156"/>
      <c r="BF43" s="4158"/>
      <c r="BG43" s="4160"/>
    </row>
    <row r="44" spans="1:59" s="19" customFormat="1" ht="16.5" customHeight="1" x14ac:dyDescent="0.2">
      <c r="A44" s="3314" t="s">
        <v>331</v>
      </c>
      <c r="B44" s="3298"/>
      <c r="C44" s="3299"/>
      <c r="D44" s="3315">
        <f>D41+D39</f>
        <v>0</v>
      </c>
      <c r="E44" s="3316">
        <f>E41+E39</f>
        <v>0</v>
      </c>
      <c r="F44" s="3317">
        <f>F41+F39</f>
        <v>0</v>
      </c>
      <c r="G44" s="3316"/>
      <c r="H44" s="740"/>
      <c r="I44" s="9"/>
      <c r="J44" s="9"/>
      <c r="K44" s="741">
        <f>K41+K39</f>
        <v>0</v>
      </c>
      <c r="L44" s="672">
        <f>L41+L39</f>
        <v>0</v>
      </c>
      <c r="M44" s="9"/>
      <c r="N44" s="667">
        <f>N41+N39</f>
        <v>0</v>
      </c>
      <c r="O44" s="672">
        <f>O41+O39</f>
        <v>0</v>
      </c>
      <c r="P44" s="9"/>
      <c r="Q44" s="667">
        <f>Q41+Q39</f>
        <v>0</v>
      </c>
      <c r="R44" s="667">
        <f>R41+R39</f>
        <v>0</v>
      </c>
      <c r="S44" s="672">
        <f>S41+S39</f>
        <v>0</v>
      </c>
      <c r="T44" s="9"/>
      <c r="U44" s="667">
        <f>U41+U39</f>
        <v>0</v>
      </c>
      <c r="V44" s="672">
        <f>+V39+V41</f>
        <v>0</v>
      </c>
      <c r="W44" s="745">
        <f>+W39+W41</f>
        <v>0</v>
      </c>
      <c r="X44" s="745">
        <f>+X39+X41</f>
        <v>0</v>
      </c>
      <c r="Y44" s="7"/>
      <c r="Z44" s="7"/>
      <c r="AA44" s="7"/>
      <c r="AB44" s="667">
        <f>AB41+AB39</f>
        <v>0</v>
      </c>
      <c r="AC44" s="672">
        <f>AC41+AC39</f>
        <v>0</v>
      </c>
      <c r="AD44" s="742"/>
      <c r="AE44" s="674">
        <f>AE41+AE39</f>
        <v>0</v>
      </c>
      <c r="AF44" s="672">
        <f>AF41+AF39</f>
        <v>0</v>
      </c>
      <c r="AG44" s="9"/>
      <c r="AH44" s="667">
        <f>AH41+AH39</f>
        <v>0</v>
      </c>
      <c r="AI44" s="743"/>
      <c r="AJ44" s="744"/>
      <c r="AK44" s="667">
        <f>AK41+AK39</f>
        <v>0</v>
      </c>
      <c r="AL44" s="745">
        <f>AL41+AL39</f>
        <v>0</v>
      </c>
      <c r="AM44" s="9"/>
      <c r="AN44" s="667">
        <f>AN41+AN39</f>
        <v>0</v>
      </c>
      <c r="AO44" s="672">
        <f>AO41+AO39</f>
        <v>0</v>
      </c>
      <c r="AP44" s="9"/>
      <c r="AQ44" s="667">
        <f>AQ41+AQ39</f>
        <v>0</v>
      </c>
      <c r="AR44" s="672">
        <f>AR41+AR39</f>
        <v>0</v>
      </c>
      <c r="AS44" s="9"/>
      <c r="AT44" s="667">
        <f>AT41+AT39</f>
        <v>0</v>
      </c>
      <c r="AX44" s="2"/>
      <c r="AY44" s="2939"/>
      <c r="AZ44" s="367"/>
      <c r="BA44" s="2934">
        <f>BA41+BA39</f>
        <v>0</v>
      </c>
      <c r="BB44" s="2934">
        <f>BB39</f>
        <v>0</v>
      </c>
      <c r="BC44" s="2934">
        <f>BC41+BC39</f>
        <v>0</v>
      </c>
      <c r="BD44" s="34"/>
      <c r="BE44" s="4156"/>
      <c r="BF44" s="4158"/>
      <c r="BG44" s="4160"/>
    </row>
    <row r="45" spans="1:59" s="19" customFormat="1" ht="6" customHeight="1" thickBot="1" x14ac:dyDescent="0.25">
      <c r="A45" s="3318"/>
      <c r="B45" s="3286"/>
      <c r="C45" s="3287"/>
      <c r="D45" s="3355"/>
      <c r="E45" s="3356"/>
      <c r="F45" s="3357"/>
      <c r="G45" s="3356"/>
      <c r="H45" s="746"/>
      <c r="I45" s="747"/>
      <c r="J45" s="747"/>
      <c r="K45" s="748"/>
      <c r="L45" s="746"/>
      <c r="M45" s="747"/>
      <c r="N45" s="748"/>
      <c r="O45" s="746"/>
      <c r="P45" s="747"/>
      <c r="Q45" s="748"/>
      <c r="R45" s="748"/>
      <c r="S45" s="746"/>
      <c r="T45" s="747"/>
      <c r="U45" s="748"/>
      <c r="V45" s="2918"/>
      <c r="W45" s="2919"/>
      <c r="X45" s="2919"/>
      <c r="Y45" s="747"/>
      <c r="Z45" s="747"/>
      <c r="AA45" s="747"/>
      <c r="AB45" s="748"/>
      <c r="AC45" s="749"/>
      <c r="AD45" s="750"/>
      <c r="AE45" s="751"/>
      <c r="AF45" s="746"/>
      <c r="AG45" s="747"/>
      <c r="AH45" s="748"/>
      <c r="AI45" s="746"/>
      <c r="AJ45" s="747"/>
      <c r="AK45" s="748"/>
      <c r="AL45" s="747"/>
      <c r="AM45" s="747"/>
      <c r="AN45" s="748"/>
      <c r="AO45" s="747"/>
      <c r="AP45" s="747"/>
      <c r="AQ45" s="748"/>
      <c r="AR45" s="747"/>
      <c r="AS45" s="747"/>
      <c r="AT45" s="748"/>
      <c r="AX45" s="2"/>
      <c r="AY45" s="2942"/>
      <c r="AZ45" s="367"/>
      <c r="BA45" s="2960"/>
      <c r="BB45" s="2961"/>
      <c r="BC45" s="2961"/>
      <c r="BD45" s="39"/>
      <c r="BE45" s="4156"/>
      <c r="BF45" s="4158"/>
      <c r="BG45" s="4160"/>
    </row>
    <row r="46" spans="1:59" s="24" customFormat="1" ht="13.5" thickBot="1" x14ac:dyDescent="0.25">
      <c r="V46" s="20"/>
      <c r="W46" s="20"/>
      <c r="X46" s="20"/>
      <c r="AC46" s="26"/>
      <c r="AD46" s="26"/>
      <c r="AE46" s="26"/>
      <c r="AX46" s="2"/>
      <c r="AY46" s="2"/>
      <c r="AZ46" s="2"/>
      <c r="BA46" s="2"/>
      <c r="BB46" s="2"/>
      <c r="BC46" s="2"/>
      <c r="BD46" s="31"/>
      <c r="BE46" s="2970" t="s">
        <v>653</v>
      </c>
      <c r="BF46" s="2971" t="s">
        <v>653</v>
      </c>
      <c r="BG46" s="2972" t="s">
        <v>653</v>
      </c>
    </row>
    <row r="47" spans="1:59" s="19" customFormat="1" ht="15" customHeight="1" thickBot="1" x14ac:dyDescent="0.3">
      <c r="A47" s="3358" t="s">
        <v>332</v>
      </c>
      <c r="B47" s="3359"/>
      <c r="C47" s="3360"/>
      <c r="D47" s="3361">
        <f>D44+D24+D19+D15</f>
        <v>0</v>
      </c>
      <c r="E47" s="3362">
        <f>E44+E24+E19+E15</f>
        <v>0</v>
      </c>
      <c r="F47" s="3363">
        <f>F44+F24+F19+F15</f>
        <v>0</v>
      </c>
      <c r="G47" s="3362"/>
      <c r="H47" s="3364"/>
      <c r="I47" s="3365"/>
      <c r="J47" s="3365"/>
      <c r="K47" s="3366">
        <f>K44+K24+K19+K15</f>
        <v>0</v>
      </c>
      <c r="L47" s="3364"/>
      <c r="M47" s="3365"/>
      <c r="N47" s="3366">
        <f>N44+N24+N19+N15</f>
        <v>0</v>
      </c>
      <c r="O47" s="3364"/>
      <c r="P47" s="3365"/>
      <c r="Q47" s="3366">
        <f>Q44+Q24+Q19+Q15</f>
        <v>0</v>
      </c>
      <c r="R47" s="3366">
        <f>R44+R24+R19+R15</f>
        <v>0</v>
      </c>
      <c r="S47" s="3367"/>
      <c r="T47" s="3368"/>
      <c r="U47" s="3366">
        <f>U44+U24+U19+U15</f>
        <v>0</v>
      </c>
      <c r="V47" s="3361">
        <f>+V15+V19+V24+V44</f>
        <v>0</v>
      </c>
      <c r="W47" s="3362">
        <f>+W15+W19+W24+W44</f>
        <v>0</v>
      </c>
      <c r="X47" s="3362">
        <f>+X15+X19+X24+X44</f>
        <v>0</v>
      </c>
      <c r="Y47" s="3368"/>
      <c r="Z47" s="3368"/>
      <c r="AA47" s="3368"/>
      <c r="AB47" s="3366">
        <f>AB44+AB24+AB19+AB15</f>
        <v>0</v>
      </c>
      <c r="AC47" s="3367"/>
      <c r="AD47" s="3368"/>
      <c r="AE47" s="3366">
        <f>AE44+AE24+AE19+AE15</f>
        <v>0</v>
      </c>
      <c r="AF47" s="3367"/>
      <c r="AG47" s="3368"/>
      <c r="AH47" s="3366">
        <f>AH44+AH24+AH19+AH15</f>
        <v>0</v>
      </c>
      <c r="AI47" s="3369"/>
      <c r="AJ47" s="3369"/>
      <c r="AK47" s="3366">
        <f>AK44+AK24+AK19+AK15</f>
        <v>0</v>
      </c>
      <c r="AL47" s="3367"/>
      <c r="AM47" s="3368"/>
      <c r="AN47" s="3366">
        <f>AN44+AN24+AN19+AN15</f>
        <v>0</v>
      </c>
      <c r="AO47" s="3367"/>
      <c r="AP47" s="3368"/>
      <c r="AQ47" s="3366">
        <f>AQ44+AQ24+AQ19+AQ15</f>
        <v>0</v>
      </c>
      <c r="AR47" s="3367"/>
      <c r="AS47" s="3368"/>
      <c r="AT47" s="3366">
        <f>AT44+AT24+AT19+AT15</f>
        <v>0</v>
      </c>
      <c r="AX47" s="2"/>
      <c r="AY47" s="2962">
        <f>AY13+AY14+AY17+AY18+AY22+AY23+AY31+AY33+AY35+AY37</f>
        <v>0</v>
      </c>
      <c r="AZ47" s="367"/>
      <c r="BA47" s="2962">
        <f>BA44+BA24+BA19+BA15</f>
        <v>0</v>
      </c>
      <c r="BB47" s="2963">
        <f>BB44+BB24+BB19+BB15</f>
        <v>0</v>
      </c>
      <c r="BC47" s="2963">
        <f>BC44+BC24+BC19+BC15</f>
        <v>0</v>
      </c>
      <c r="BD47" s="31"/>
      <c r="BE47" s="2973">
        <f>BA47-AY47</f>
        <v>0</v>
      </c>
      <c r="BF47" s="2974">
        <f>BB47-AY47</f>
        <v>0</v>
      </c>
      <c r="BG47" s="2975">
        <f>BE47-BF47</f>
        <v>0</v>
      </c>
    </row>
    <row r="48" spans="1:59" s="19" customFormat="1" ht="15" customHeight="1" thickBot="1" x14ac:dyDescent="0.25">
      <c r="A48" s="37"/>
      <c r="B48" s="21"/>
      <c r="C48" s="21"/>
      <c r="D48" s="36"/>
      <c r="E48" s="36"/>
      <c r="F48" s="36"/>
      <c r="G48" s="36"/>
      <c r="H48" s="24"/>
      <c r="I48" s="24"/>
      <c r="J48" s="24"/>
      <c r="K48" s="368"/>
      <c r="L48" s="24"/>
      <c r="M48" s="24"/>
      <c r="N48" s="368"/>
      <c r="O48" s="24"/>
      <c r="P48" s="24"/>
      <c r="Q48" s="368"/>
      <c r="R48" s="368"/>
      <c r="S48" s="20"/>
      <c r="T48" s="23"/>
      <c r="U48" s="368"/>
      <c r="V48" s="20"/>
      <c r="W48" s="20"/>
      <c r="X48" s="20"/>
      <c r="Y48" s="23"/>
      <c r="Z48" s="23"/>
      <c r="AA48" s="23"/>
      <c r="AB48" s="368"/>
      <c r="AC48" s="38"/>
      <c r="AD48" s="29"/>
      <c r="AE48" s="369"/>
      <c r="AF48" s="20"/>
      <c r="AG48" s="23"/>
      <c r="AH48" s="368"/>
      <c r="AI48" s="368"/>
      <c r="AJ48" s="368"/>
      <c r="AK48" s="368"/>
      <c r="AL48" s="20"/>
      <c r="AM48" s="23"/>
      <c r="AN48" s="368"/>
      <c r="AO48" s="20"/>
      <c r="AP48" s="23"/>
      <c r="AQ48" s="368"/>
      <c r="AR48" s="20"/>
      <c r="AS48" s="23"/>
      <c r="AT48" s="368"/>
      <c r="AU48" s="368"/>
      <c r="AV48" s="368"/>
      <c r="AW48" s="368"/>
      <c r="AX48" s="2"/>
      <c r="AY48" s="368"/>
      <c r="AZ48" s="31"/>
      <c r="BA48" s="593"/>
      <c r="BB48" s="2968">
        <f>'Tableau 4'!X320+'Tableau 4'!AA320+'Tableau 4'!AD320+'Tableau 4'!AG320</f>
        <v>0</v>
      </c>
      <c r="BC48" s="2967" t="s">
        <v>1848</v>
      </c>
      <c r="BD48" s="31"/>
      <c r="BE48" s="593"/>
      <c r="BF48" s="593"/>
      <c r="BG48" s="594"/>
    </row>
    <row r="49" spans="1:59" s="19" customFormat="1" ht="15" customHeight="1" x14ac:dyDescent="0.2">
      <c r="A49" s="370"/>
      <c r="B49" s="370"/>
      <c r="C49" s="21"/>
      <c r="D49" s="36"/>
      <c r="E49" s="36"/>
      <c r="F49" s="36"/>
      <c r="G49" s="36"/>
      <c r="H49" s="24"/>
      <c r="I49" s="24"/>
      <c r="J49" s="24"/>
      <c r="K49" s="368"/>
      <c r="L49" s="24"/>
      <c r="M49" s="24"/>
      <c r="N49" s="368"/>
      <c r="O49" s="24"/>
      <c r="P49" s="24"/>
      <c r="Q49" s="368"/>
      <c r="R49" s="368"/>
      <c r="S49" s="20"/>
      <c r="T49" s="23"/>
      <c r="U49" s="368"/>
      <c r="V49" s="3843" t="s">
        <v>1844</v>
      </c>
      <c r="W49" s="3844"/>
      <c r="X49" s="3844"/>
      <c r="Y49" s="3845" t="s">
        <v>2025</v>
      </c>
      <c r="Z49" s="3844"/>
      <c r="AA49" s="3850" t="s">
        <v>2024</v>
      </c>
      <c r="AB49" s="3846"/>
      <c r="AC49" s="369"/>
      <c r="AD49" s="20"/>
      <c r="AE49" s="23"/>
      <c r="AF49" s="368"/>
      <c r="AG49" s="20"/>
      <c r="AH49" s="23"/>
      <c r="AI49" s="23"/>
      <c r="AJ49" s="23"/>
      <c r="AK49" s="23"/>
      <c r="AL49" s="368"/>
      <c r="AM49" s="20"/>
      <c r="AN49" s="23"/>
      <c r="AO49" s="368"/>
      <c r="AP49" s="2"/>
      <c r="AQ49" s="368"/>
      <c r="AR49" s="368"/>
      <c r="AS49" s="2"/>
      <c r="AT49" s="368"/>
      <c r="AU49" s="368"/>
      <c r="AV49" s="368"/>
      <c r="AW49" s="368"/>
      <c r="AX49" s="368"/>
      <c r="AY49" s="368"/>
      <c r="AZ49" s="368"/>
      <c r="BA49" s="368"/>
      <c r="BB49" s="596"/>
      <c r="BC49" s="596"/>
      <c r="BE49" s="595"/>
      <c r="BF49" s="596"/>
      <c r="BG49" s="596"/>
    </row>
    <row r="50" spans="1:59" s="19" customFormat="1" ht="15" customHeight="1" thickBot="1" x14ac:dyDescent="0.25">
      <c r="A50" s="370"/>
      <c r="B50" s="370"/>
      <c r="C50" s="21"/>
      <c r="D50" s="36"/>
      <c r="E50" s="36"/>
      <c r="F50" s="36"/>
      <c r="G50" s="36"/>
      <c r="H50" s="24"/>
      <c r="I50" s="24"/>
      <c r="J50" s="24"/>
      <c r="K50" s="368"/>
      <c r="L50" s="24"/>
      <c r="M50" s="24"/>
      <c r="N50" s="368"/>
      <c r="O50" s="24"/>
      <c r="P50" s="24"/>
      <c r="Q50" s="368"/>
      <c r="R50" s="368"/>
      <c r="S50" s="20"/>
      <c r="T50" s="23"/>
      <c r="U50" s="368"/>
      <c r="V50" s="3847"/>
      <c r="W50" s="3848"/>
      <c r="X50" s="3848"/>
      <c r="Y50" s="3848"/>
      <c r="Z50" s="3848"/>
      <c r="AA50" s="3848"/>
      <c r="AB50" s="3849"/>
      <c r="AC50" s="368"/>
      <c r="AD50" s="20"/>
      <c r="AE50" s="23"/>
      <c r="AF50" s="368"/>
      <c r="AG50" s="20"/>
      <c r="AH50" s="23"/>
      <c r="AI50" s="23"/>
      <c r="AJ50" s="23"/>
      <c r="AK50" s="23"/>
      <c r="AL50" s="368"/>
      <c r="AM50" s="20"/>
      <c r="AN50" s="23"/>
      <c r="AO50" s="368"/>
      <c r="AP50" s="2"/>
      <c r="AQ50" s="368"/>
      <c r="AR50" s="368"/>
      <c r="AS50" s="2"/>
      <c r="AT50" s="368"/>
      <c r="AU50" s="368"/>
      <c r="AV50" s="368"/>
      <c r="AW50" s="368"/>
      <c r="AX50" s="368"/>
      <c r="AY50" s="368"/>
      <c r="AZ50" s="368"/>
      <c r="BA50" s="368"/>
      <c r="BB50" s="4161"/>
      <c r="BC50" s="4161"/>
      <c r="BD50" s="4161"/>
      <c r="BE50" s="4161"/>
      <c r="BF50" s="4161"/>
      <c r="BG50" s="4161"/>
    </row>
    <row r="51" spans="1:59" s="19" customFormat="1" ht="15" customHeight="1" x14ac:dyDescent="0.2">
      <c r="A51" s="370"/>
      <c r="B51" s="370"/>
      <c r="C51" s="21"/>
      <c r="D51" s="36"/>
      <c r="E51" s="36"/>
      <c r="F51" s="36"/>
      <c r="G51" s="36"/>
      <c r="H51" s="24"/>
      <c r="I51" s="24"/>
      <c r="J51" s="24"/>
      <c r="K51" s="368"/>
      <c r="L51" s="24"/>
      <c r="M51" s="24"/>
      <c r="N51" s="368"/>
      <c r="O51" s="24"/>
      <c r="P51" s="24"/>
      <c r="Q51" s="368"/>
      <c r="R51" s="368"/>
      <c r="S51" s="20"/>
      <c r="T51" s="23"/>
      <c r="U51" s="368"/>
      <c r="V51" s="368"/>
      <c r="W51" s="368"/>
      <c r="X51" s="368"/>
      <c r="Y51" s="368"/>
      <c r="Z51" s="368"/>
      <c r="AA51" s="368"/>
      <c r="AB51" s="368"/>
      <c r="AC51" s="368"/>
      <c r="AD51" s="20"/>
      <c r="AE51" s="23"/>
      <c r="AF51" s="368"/>
      <c r="AG51" s="20"/>
      <c r="AH51" s="23"/>
      <c r="AI51" s="23"/>
      <c r="AJ51" s="23"/>
      <c r="AK51" s="23"/>
      <c r="AL51" s="368"/>
      <c r="AM51" s="20"/>
      <c r="AN51" s="23"/>
      <c r="AO51" s="368"/>
      <c r="AP51" s="2"/>
      <c r="AQ51" s="368"/>
      <c r="AR51" s="368"/>
      <c r="AS51" s="2"/>
      <c r="AT51" s="368"/>
      <c r="AU51" s="368"/>
      <c r="AV51" s="368"/>
      <c r="AW51" s="368"/>
      <c r="AX51" s="368"/>
      <c r="AY51" s="368"/>
      <c r="AZ51" s="368"/>
      <c r="BA51" s="368"/>
      <c r="BB51" s="4161"/>
      <c r="BC51" s="4161"/>
      <c r="BD51" s="4161"/>
      <c r="BE51" s="4161"/>
      <c r="BF51" s="4161"/>
      <c r="BG51" s="4161"/>
    </row>
    <row r="52" spans="1:59" s="19" customFormat="1" ht="15" customHeight="1" x14ac:dyDescent="0.2">
      <c r="A52" s="370"/>
      <c r="B52" s="370"/>
      <c r="C52" s="21"/>
      <c r="D52" s="36"/>
      <c r="E52" s="36"/>
      <c r="F52" s="36"/>
      <c r="G52" s="36"/>
      <c r="H52" s="24"/>
      <c r="I52" s="24"/>
      <c r="J52" s="24"/>
      <c r="K52" s="368"/>
      <c r="L52" s="24"/>
      <c r="M52" s="24"/>
      <c r="N52" s="368"/>
      <c r="O52" s="24"/>
      <c r="P52" s="24"/>
      <c r="Q52" s="368"/>
      <c r="R52" s="368"/>
      <c r="S52" s="20"/>
      <c r="T52" s="23"/>
      <c r="U52" s="368"/>
      <c r="V52" s="752"/>
      <c r="W52" s="752"/>
      <c r="X52" s="752"/>
      <c r="Y52" s="753"/>
      <c r="Z52" s="753"/>
      <c r="AA52" s="753"/>
      <c r="AB52" s="753"/>
      <c r="AC52" s="38"/>
      <c r="AD52" s="29"/>
      <c r="AE52" s="369"/>
      <c r="AF52" s="20"/>
      <c r="AG52" s="23"/>
      <c r="AH52" s="368"/>
      <c r="AI52" s="368"/>
      <c r="AJ52" s="368"/>
      <c r="AK52" s="368"/>
      <c r="AL52" s="20"/>
      <c r="AM52" s="23"/>
      <c r="AN52" s="368"/>
      <c r="AO52" s="20"/>
      <c r="AP52" s="23"/>
      <c r="AQ52" s="368"/>
      <c r="AR52" s="20"/>
      <c r="AS52" s="23"/>
      <c r="AT52" s="368"/>
      <c r="AU52" s="368"/>
      <c r="AV52" s="368"/>
      <c r="AW52" s="368"/>
      <c r="AX52" s="368"/>
      <c r="AY52" s="368"/>
      <c r="AZ52" s="368"/>
      <c r="BA52" s="368"/>
      <c r="BB52" s="754"/>
      <c r="BC52" s="754"/>
      <c r="BD52" s="754"/>
      <c r="BE52" s="754"/>
      <c r="BF52" s="754"/>
      <c r="BG52" s="754"/>
    </row>
    <row r="53" spans="1:59" ht="13.5" thickBot="1" x14ac:dyDescent="0.25">
      <c r="A53" s="3"/>
      <c r="C53" s="378" t="s">
        <v>333</v>
      </c>
      <c r="D53" s="379" t="s">
        <v>669</v>
      </c>
      <c r="E53" s="1"/>
      <c r="F53" s="1"/>
      <c r="G53" s="1"/>
      <c r="H53" s="1"/>
      <c r="I53" s="1"/>
      <c r="J53" s="1"/>
      <c r="V53" s="38"/>
      <c r="W53" s="38"/>
      <c r="X53" s="38"/>
      <c r="Y53" s="29"/>
      <c r="Z53" s="29"/>
      <c r="AA53" s="29"/>
      <c r="AB53" s="369"/>
      <c r="BA53" s="40"/>
    </row>
    <row r="54" spans="1:59" ht="14.25" customHeight="1" thickBot="1" x14ac:dyDescent="0.25">
      <c r="C54" s="1"/>
      <c r="D54" s="379" t="s">
        <v>320</v>
      </c>
      <c r="E54" s="1"/>
      <c r="F54" s="1"/>
      <c r="G54" s="1"/>
      <c r="H54" s="1"/>
      <c r="I54" s="1"/>
      <c r="J54" s="1"/>
      <c r="K54" s="4153" t="s">
        <v>669</v>
      </c>
      <c r="L54" s="4154"/>
      <c r="N54" s="4153" t="s">
        <v>670</v>
      </c>
      <c r="O54" s="4154"/>
    </row>
    <row r="55" spans="1:59" ht="14.25" customHeight="1" x14ac:dyDescent="0.2">
      <c r="C55" s="380" t="s">
        <v>641</v>
      </c>
      <c r="D55" s="379" t="s">
        <v>334</v>
      </c>
      <c r="K55" s="42"/>
      <c r="L55" s="35" t="s">
        <v>671</v>
      </c>
      <c r="N55" s="42"/>
      <c r="O55" s="35" t="s">
        <v>671</v>
      </c>
    </row>
    <row r="56" spans="1:59" ht="14.25" customHeight="1" x14ac:dyDescent="0.2">
      <c r="C56" s="41"/>
      <c r="D56" s="379" t="s">
        <v>335</v>
      </c>
    </row>
    <row r="57" spans="1:59" x14ac:dyDescent="0.2">
      <c r="C57" s="380" t="s">
        <v>641</v>
      </c>
      <c r="D57" s="379" t="s">
        <v>336</v>
      </c>
      <c r="K57" s="2899"/>
      <c r="L57" s="35" t="s">
        <v>671</v>
      </c>
      <c r="N57" s="2899"/>
      <c r="O57" s="35" t="s">
        <v>671</v>
      </c>
      <c r="BE57" s="19"/>
      <c r="BF57" s="19"/>
      <c r="BG57" s="19"/>
    </row>
    <row r="58" spans="1:59" x14ac:dyDescent="0.2">
      <c r="C58" s="1"/>
      <c r="D58" s="379" t="s">
        <v>337</v>
      </c>
      <c r="BE58" s="19"/>
      <c r="BF58" s="19"/>
      <c r="BG58" s="19"/>
    </row>
    <row r="59" spans="1:59" x14ac:dyDescent="0.2">
      <c r="C59" s="380" t="s">
        <v>641</v>
      </c>
      <c r="D59" s="381" t="s">
        <v>338</v>
      </c>
      <c r="BE59" s="19"/>
      <c r="BF59" s="19"/>
      <c r="BG59" s="19"/>
    </row>
    <row r="60" spans="1:59" x14ac:dyDescent="0.2">
      <c r="BE60" s="19"/>
      <c r="BF60" s="19"/>
      <c r="BG60" s="19"/>
    </row>
    <row r="61" spans="1:59" x14ac:dyDescent="0.2">
      <c r="BE61" s="19"/>
      <c r="BF61" s="19"/>
      <c r="BG61" s="19"/>
    </row>
  </sheetData>
  <mergeCells count="51">
    <mergeCell ref="K54:L54"/>
    <mergeCell ref="N54:O54"/>
    <mergeCell ref="BE40:BE45"/>
    <mergeCell ref="BF40:BF45"/>
    <mergeCell ref="BG40:BG45"/>
    <mergeCell ref="BE50:BE51"/>
    <mergeCell ref="BF50:BF51"/>
    <mergeCell ref="BG50:BG51"/>
    <mergeCell ref="BB50:BB51"/>
    <mergeCell ref="BC50:BC51"/>
    <mergeCell ref="BD50:BD51"/>
    <mergeCell ref="AR10:AT10"/>
    <mergeCell ref="V9:AB9"/>
    <mergeCell ref="V10:AB10"/>
    <mergeCell ref="AI9:AK9"/>
    <mergeCell ref="AR27:AT27"/>
    <mergeCell ref="AF27:AH27"/>
    <mergeCell ref="AR9:AT9"/>
    <mergeCell ref="AF9:AH9"/>
    <mergeCell ref="AI10:AK10"/>
    <mergeCell ref="AL9:AN9"/>
    <mergeCell ref="AF10:AH10"/>
    <mergeCell ref="AO9:AQ9"/>
    <mergeCell ref="AO10:AQ10"/>
    <mergeCell ref="AO27:AQ27"/>
    <mergeCell ref="AI28:AK28"/>
    <mergeCell ref="AL28:AN28"/>
    <mergeCell ref="S27:U27"/>
    <mergeCell ref="V27:AB27"/>
    <mergeCell ref="H28:K28"/>
    <mergeCell ref="L28:N28"/>
    <mergeCell ref="H27:R27"/>
    <mergeCell ref="AL27:AN27"/>
    <mergeCell ref="AI27:AK27"/>
    <mergeCell ref="AF28:AH28"/>
    <mergeCell ref="AO28:AQ28"/>
    <mergeCell ref="AR28:AT28"/>
    <mergeCell ref="H9:R9"/>
    <mergeCell ref="H10:K10"/>
    <mergeCell ref="L10:N10"/>
    <mergeCell ref="O10:Q10"/>
    <mergeCell ref="AC27:AE27"/>
    <mergeCell ref="S10:U10"/>
    <mergeCell ref="AC10:AE10"/>
    <mergeCell ref="S9:U9"/>
    <mergeCell ref="AC9:AE9"/>
    <mergeCell ref="S28:U28"/>
    <mergeCell ref="V28:AB28"/>
    <mergeCell ref="O28:Q28"/>
    <mergeCell ref="AC28:AE28"/>
    <mergeCell ref="AL10:AN10"/>
  </mergeCells>
  <phoneticPr fontId="100" type="noConversion"/>
  <pageMargins left="0.55118110236220474" right="0.23622047244094491" top="0.43307086614173229" bottom="0.31496062992125984" header="0.27559055118110237" footer="0.15748031496062992"/>
  <pageSetup paperSize="8" scale="54" fitToWidth="2" orientation="landscape" r:id="rId1"/>
  <headerFooter scaleWithDoc="0" alignWithMargins="0">
    <oddFooter>&amp;C&amp;P/&amp;N</oddFooter>
  </headerFooter>
  <colBreaks count="1" manualBreakCount="1">
    <brk id="2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U17"/>
  <sheetViews>
    <sheetView zoomScaleNormal="100" zoomScaleSheetLayoutView="40" workbookViewId="0"/>
  </sheetViews>
  <sheetFormatPr baseColWidth="10" defaultColWidth="8.85546875" defaultRowHeight="12.75" x14ac:dyDescent="0.2"/>
  <cols>
    <col min="1" max="1" width="21.85546875" style="759" customWidth="1"/>
    <col min="2" max="2" width="14.85546875" style="759" customWidth="1"/>
    <col min="3" max="3" width="26.42578125" style="759" bestFit="1" customWidth="1"/>
    <col min="4" max="6" width="16.5703125" style="759" customWidth="1"/>
    <col min="7" max="7" width="26.42578125" style="759" customWidth="1"/>
    <col min="8" max="10" width="22.28515625" style="759" customWidth="1"/>
    <col min="11" max="16" width="17.28515625" style="759" customWidth="1"/>
    <col min="17" max="17" width="22.28515625" style="759" customWidth="1"/>
    <col min="18" max="20" width="13.85546875" style="759" customWidth="1"/>
    <col min="21" max="27" width="12" style="759" customWidth="1"/>
    <col min="28" max="30" width="12.140625" style="759" customWidth="1"/>
    <col min="31" max="42" width="11" style="759" customWidth="1"/>
    <col min="43" max="43" width="7" style="759" customWidth="1"/>
    <col min="44" max="44" width="22.28515625" style="759" customWidth="1"/>
    <col min="45" max="45" width="22.42578125" style="759" customWidth="1"/>
    <col min="46" max="47" width="19" style="759" customWidth="1"/>
    <col min="48" max="16384" width="8.85546875" style="759"/>
  </cols>
  <sheetData>
    <row r="1" spans="1:47" s="2162" customFormat="1" ht="27.75" x14ac:dyDescent="0.4">
      <c r="A1" s="290" t="s">
        <v>339</v>
      </c>
      <c r="B1" s="304"/>
      <c r="C1" s="304"/>
      <c r="D1" s="305"/>
      <c r="E1" s="305"/>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row>
    <row r="2" spans="1:47" x14ac:dyDescent="0.2">
      <c r="A2" s="273" t="str">
        <f>'PAGE DE GARDE'!C8</f>
        <v>ELECTRICITE</v>
      </c>
      <c r="B2" s="302"/>
      <c r="C2" s="1729" t="str">
        <f>'PAGE DE GARDE'!C10</f>
        <v>PT 2017 V0</v>
      </c>
      <c r="D2" s="283"/>
      <c r="E2" s="283"/>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row>
    <row r="3" spans="1:47" x14ac:dyDescent="0.2">
      <c r="A3" s="825" t="str">
        <f>'PAGE DE GARDE'!C7</f>
        <v>GRD</v>
      </c>
      <c r="B3" s="285"/>
      <c r="C3" s="273"/>
      <c r="D3" s="283"/>
      <c r="E3" s="283"/>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row>
    <row r="6" spans="1:47" ht="13.5" thickBot="1" x14ac:dyDescent="0.25"/>
    <row r="7" spans="1:47" ht="16.5" thickBot="1" x14ac:dyDescent="0.3">
      <c r="A7" s="2161" t="s">
        <v>1458</v>
      </c>
      <c r="G7" s="4163" t="s">
        <v>340</v>
      </c>
      <c r="H7" s="4163"/>
      <c r="I7" s="4163"/>
      <c r="J7" s="4163"/>
      <c r="K7" s="4163"/>
      <c r="L7" s="4163"/>
      <c r="M7" s="4163"/>
      <c r="N7" s="4163"/>
      <c r="O7" s="4163"/>
      <c r="P7" s="4163"/>
      <c r="Q7" s="4163"/>
      <c r="R7" s="4163" t="s">
        <v>1853</v>
      </c>
      <c r="S7" s="4163"/>
      <c r="T7" s="4163"/>
      <c r="U7" s="4164" t="s">
        <v>442</v>
      </c>
      <c r="V7" s="4165"/>
      <c r="W7" s="4165"/>
      <c r="X7" s="4165"/>
      <c r="Y7" s="4165"/>
      <c r="Z7" s="4165"/>
      <c r="AA7" s="4166"/>
      <c r="AB7" s="4163" t="s">
        <v>345</v>
      </c>
      <c r="AC7" s="4163"/>
      <c r="AD7" s="4163"/>
      <c r="AE7" s="4163" t="s">
        <v>346</v>
      </c>
      <c r="AF7" s="4163"/>
      <c r="AG7" s="4163"/>
      <c r="AH7" s="4163" t="s">
        <v>346</v>
      </c>
      <c r="AI7" s="4163"/>
      <c r="AJ7" s="4163"/>
      <c r="AK7" s="4163" t="s">
        <v>347</v>
      </c>
      <c r="AL7" s="4163"/>
      <c r="AM7" s="4163"/>
      <c r="AN7" s="4163" t="s">
        <v>347</v>
      </c>
      <c r="AO7" s="4163"/>
      <c r="AP7" s="4163"/>
    </row>
    <row r="8" spans="1:47" ht="13.5" thickBot="1" x14ac:dyDescent="0.25">
      <c r="A8" s="3370"/>
      <c r="B8" s="3371" t="s">
        <v>660</v>
      </c>
      <c r="C8" s="3372" t="s">
        <v>36</v>
      </c>
      <c r="D8" s="3285" t="s">
        <v>661</v>
      </c>
      <c r="E8" s="3285" t="s">
        <v>305</v>
      </c>
      <c r="F8" s="3284" t="s">
        <v>306</v>
      </c>
      <c r="G8" s="4169" t="s">
        <v>308</v>
      </c>
      <c r="H8" s="4169"/>
      <c r="I8" s="4169"/>
      <c r="J8" s="4169"/>
      <c r="K8" s="4162" t="s">
        <v>309</v>
      </c>
      <c r="L8" s="4162"/>
      <c r="M8" s="4162"/>
      <c r="N8" s="4162" t="s">
        <v>310</v>
      </c>
      <c r="O8" s="4162"/>
      <c r="P8" s="4162"/>
      <c r="Q8" s="2163" t="s">
        <v>616</v>
      </c>
      <c r="R8" s="4162"/>
      <c r="S8" s="4162"/>
      <c r="T8" s="4162"/>
      <c r="U8" s="4167" t="s">
        <v>311</v>
      </c>
      <c r="V8" s="4168"/>
      <c r="W8" s="4168"/>
      <c r="X8" s="4168"/>
      <c r="Y8" s="4168"/>
      <c r="Z8" s="4168"/>
      <c r="AA8" s="4169"/>
      <c r="AB8" s="4162" t="s">
        <v>348</v>
      </c>
      <c r="AC8" s="4162"/>
      <c r="AD8" s="4162"/>
      <c r="AE8" s="4162" t="s">
        <v>312</v>
      </c>
      <c r="AF8" s="4162"/>
      <c r="AG8" s="4162"/>
      <c r="AH8" s="4162" t="s">
        <v>12</v>
      </c>
      <c r="AI8" s="4162"/>
      <c r="AJ8" s="4162"/>
      <c r="AK8" s="4162" t="s">
        <v>313</v>
      </c>
      <c r="AL8" s="4162"/>
      <c r="AM8" s="4162"/>
      <c r="AN8" s="4162" t="s">
        <v>615</v>
      </c>
      <c r="AO8" s="4162"/>
      <c r="AP8" s="4162"/>
      <c r="AS8" s="2976" t="s">
        <v>1852</v>
      </c>
      <c r="AT8" s="2977" t="s">
        <v>631</v>
      </c>
      <c r="AU8" s="2978" t="s">
        <v>304</v>
      </c>
    </row>
    <row r="9" spans="1:47" ht="13.5" thickBot="1" x14ac:dyDescent="0.25">
      <c r="A9" s="3370"/>
      <c r="B9" s="3373"/>
      <c r="C9" s="3374"/>
      <c r="D9" s="3288"/>
      <c r="E9" s="3288"/>
      <c r="F9" s="3287"/>
      <c r="G9" s="1082" t="s">
        <v>36</v>
      </c>
      <c r="H9" s="1082" t="s">
        <v>37</v>
      </c>
      <c r="I9" s="1082" t="s">
        <v>315</v>
      </c>
      <c r="J9" s="2164" t="s">
        <v>653</v>
      </c>
      <c r="K9" s="2165" t="s">
        <v>316</v>
      </c>
      <c r="L9" s="2166" t="s">
        <v>37</v>
      </c>
      <c r="M9" s="2167" t="s">
        <v>653</v>
      </c>
      <c r="N9" s="2165" t="s">
        <v>317</v>
      </c>
      <c r="O9" s="2166" t="s">
        <v>37</v>
      </c>
      <c r="P9" s="2167" t="s">
        <v>653</v>
      </c>
      <c r="Q9" s="2168" t="s">
        <v>653</v>
      </c>
      <c r="R9" s="2165" t="s">
        <v>662</v>
      </c>
      <c r="S9" s="2166" t="s">
        <v>37</v>
      </c>
      <c r="T9" s="2167" t="s">
        <v>653</v>
      </c>
      <c r="U9" s="2165" t="s">
        <v>663</v>
      </c>
      <c r="V9" s="2166" t="s">
        <v>664</v>
      </c>
      <c r="W9" s="2166" t="s">
        <v>11</v>
      </c>
      <c r="X9" s="2166" t="s">
        <v>38</v>
      </c>
      <c r="Y9" s="2166" t="s">
        <v>39</v>
      </c>
      <c r="Z9" s="2166" t="s">
        <v>10</v>
      </c>
      <c r="AA9" s="2167" t="s">
        <v>653</v>
      </c>
      <c r="AB9" s="2165" t="s">
        <v>662</v>
      </c>
      <c r="AC9" s="2166" t="s">
        <v>37</v>
      </c>
      <c r="AD9" s="2167" t="s">
        <v>653</v>
      </c>
      <c r="AE9" s="2165" t="s">
        <v>662</v>
      </c>
      <c r="AF9" s="2166" t="s">
        <v>37</v>
      </c>
      <c r="AG9" s="2167" t="s">
        <v>653</v>
      </c>
      <c r="AH9" s="2165" t="s">
        <v>1851</v>
      </c>
      <c r="AI9" s="2166" t="s">
        <v>37</v>
      </c>
      <c r="AJ9" s="2167" t="s">
        <v>653</v>
      </c>
      <c r="AK9" s="2165" t="s">
        <v>662</v>
      </c>
      <c r="AL9" s="2166" t="s">
        <v>37</v>
      </c>
      <c r="AM9" s="2167" t="s">
        <v>653</v>
      </c>
      <c r="AN9" s="2165" t="s">
        <v>662</v>
      </c>
      <c r="AO9" s="2166" t="s">
        <v>37</v>
      </c>
      <c r="AP9" s="2167" t="s">
        <v>653</v>
      </c>
      <c r="AS9" s="2976" t="s">
        <v>653</v>
      </c>
      <c r="AT9" s="2980" t="s">
        <v>667</v>
      </c>
      <c r="AU9" s="2979" t="s">
        <v>668</v>
      </c>
    </row>
    <row r="10" spans="1:47" x14ac:dyDescent="0.2">
      <c r="A10" s="3375" t="s">
        <v>341</v>
      </c>
      <c r="B10" s="3376"/>
      <c r="C10" s="3377"/>
      <c r="D10" s="3376">
        <f>E10+F10</f>
        <v>0</v>
      </c>
      <c r="E10" s="3377"/>
      <c r="F10" s="3377"/>
      <c r="G10" s="2169">
        <f>C10</f>
        <v>0</v>
      </c>
      <c r="H10" s="2170"/>
      <c r="I10" s="2170"/>
      <c r="J10" s="2171">
        <f>G10*H10*I10</f>
        <v>0</v>
      </c>
      <c r="K10" s="2137"/>
      <c r="L10" s="1485"/>
      <c r="M10" s="2145">
        <f>K10*L10</f>
        <v>0</v>
      </c>
      <c r="N10" s="2137"/>
      <c r="O10" s="1485"/>
      <c r="P10" s="2145">
        <f>N10*O10</f>
        <v>0</v>
      </c>
      <c r="Q10" s="2150">
        <f>P10+M10+J10</f>
        <v>0</v>
      </c>
      <c r="R10" s="2137">
        <f>$D$10</f>
        <v>0</v>
      </c>
      <c r="S10" s="1485"/>
      <c r="T10" s="2145">
        <f>R10*S10</f>
        <v>0</v>
      </c>
      <c r="U10" s="2137"/>
      <c r="V10" s="1485"/>
      <c r="W10" s="1485"/>
      <c r="X10" s="1485"/>
      <c r="Y10" s="1485"/>
      <c r="Z10" s="1485"/>
      <c r="AA10" s="2145">
        <f>U10*X10+V10*Y10+W10*Z10</f>
        <v>0</v>
      </c>
      <c r="AB10" s="2137">
        <f>$D$10</f>
        <v>0</v>
      </c>
      <c r="AC10" s="1485"/>
      <c r="AD10" s="2145">
        <f>AB10*AC10</f>
        <v>0</v>
      </c>
      <c r="AE10" s="2137">
        <f>$D$10</f>
        <v>0</v>
      </c>
      <c r="AF10" s="1485"/>
      <c r="AG10" s="2145">
        <f>AE10*AF10</f>
        <v>0</v>
      </c>
      <c r="AH10" s="2137"/>
      <c r="AI10" s="1485"/>
      <c r="AJ10" s="2145">
        <f>AH10*AI10</f>
        <v>0</v>
      </c>
      <c r="AK10" s="2137">
        <f>$D$10</f>
        <v>0</v>
      </c>
      <c r="AL10" s="1485"/>
      <c r="AM10" s="2145">
        <f>AK10*AL10</f>
        <v>0</v>
      </c>
      <c r="AN10" s="2137">
        <f>$D$10</f>
        <v>0</v>
      </c>
      <c r="AO10" s="1485"/>
      <c r="AP10" s="2145">
        <f>AN10*AO10</f>
        <v>0</v>
      </c>
      <c r="AR10" s="2981" t="s">
        <v>341</v>
      </c>
      <c r="AS10" s="2984">
        <f>+Q10+T10+AA10+AD10+AG10+AJ10+AM10+AP10</f>
        <v>0</v>
      </c>
      <c r="AT10" s="2985"/>
      <c r="AU10" s="2984">
        <f>+AS10-AT10</f>
        <v>0</v>
      </c>
    </row>
    <row r="11" spans="1:47" x14ac:dyDescent="0.2">
      <c r="A11" s="3378" t="s">
        <v>342</v>
      </c>
      <c r="B11" s="3376"/>
      <c r="C11" s="3377"/>
      <c r="D11" s="3376">
        <f>E11+F11</f>
        <v>0</v>
      </c>
      <c r="E11" s="3377"/>
      <c r="F11" s="3377"/>
      <c r="G11" s="2137">
        <f>C11</f>
        <v>0</v>
      </c>
      <c r="H11" s="1485"/>
      <c r="I11" s="1485"/>
      <c r="J11" s="2138">
        <f>G11*H11*I11</f>
        <v>0</v>
      </c>
      <c r="K11" s="2137"/>
      <c r="L11" s="1485"/>
      <c r="M11" s="2145">
        <f>K11*L11</f>
        <v>0</v>
      </c>
      <c r="N11" s="2137"/>
      <c r="O11" s="1485"/>
      <c r="P11" s="2145">
        <f>N11*O11</f>
        <v>0</v>
      </c>
      <c r="Q11" s="2150">
        <f>P11+M11+J11</f>
        <v>0</v>
      </c>
      <c r="R11" s="2137">
        <f>$D$11</f>
        <v>0</v>
      </c>
      <c r="S11" s="1485"/>
      <c r="T11" s="2145">
        <f>R11*S11</f>
        <v>0</v>
      </c>
      <c r="U11" s="2137"/>
      <c r="V11" s="1485"/>
      <c r="W11" s="1485"/>
      <c r="X11" s="1485"/>
      <c r="Y11" s="1485"/>
      <c r="Z11" s="1485"/>
      <c r="AA11" s="2145">
        <f>U11*X11+V11*Y11+W11*Z11</f>
        <v>0</v>
      </c>
      <c r="AB11" s="2137">
        <f>$D$11</f>
        <v>0</v>
      </c>
      <c r="AC11" s="1485"/>
      <c r="AD11" s="2145">
        <f>AB11*AC11</f>
        <v>0</v>
      </c>
      <c r="AE11" s="2137">
        <f>$D$11</f>
        <v>0</v>
      </c>
      <c r="AF11" s="1485"/>
      <c r="AG11" s="2145">
        <f>AE11*AF11</f>
        <v>0</v>
      </c>
      <c r="AH11" s="2137"/>
      <c r="AI11" s="1485"/>
      <c r="AJ11" s="2145">
        <f>AH11*AI11</f>
        <v>0</v>
      </c>
      <c r="AK11" s="2137">
        <f>$D$11</f>
        <v>0</v>
      </c>
      <c r="AL11" s="1485"/>
      <c r="AM11" s="2145">
        <f>AK11*AL11</f>
        <v>0</v>
      </c>
      <c r="AN11" s="2137">
        <f>$D$11</f>
        <v>0</v>
      </c>
      <c r="AO11" s="1485"/>
      <c r="AP11" s="2145">
        <f>AN11*AO11</f>
        <v>0</v>
      </c>
      <c r="AR11" s="2982" t="s">
        <v>342</v>
      </c>
      <c r="AS11" s="2984">
        <f>+Q11+T11+AA11+AD11+AG11+AJ11+AM11+AP11</f>
        <v>0</v>
      </c>
      <c r="AT11" s="2989">
        <f>'Tableau 4'!W320</f>
        <v>0</v>
      </c>
      <c r="AU11" s="2984">
        <f t="shared" ref="AU11:AU14" si="0">+AS11-AT11</f>
        <v>0</v>
      </c>
    </row>
    <row r="12" spans="1:47" x14ac:dyDescent="0.2">
      <c r="A12" s="3378" t="s">
        <v>702</v>
      </c>
      <c r="B12" s="3376"/>
      <c r="C12" s="3377"/>
      <c r="D12" s="3376">
        <f>E12+F12</f>
        <v>0</v>
      </c>
      <c r="E12" s="3377"/>
      <c r="F12" s="3377"/>
      <c r="G12" s="2137">
        <f>C12</f>
        <v>0</v>
      </c>
      <c r="H12" s="1485"/>
      <c r="I12" s="1485"/>
      <c r="J12" s="2138">
        <f>G12*H12*I12</f>
        <v>0</v>
      </c>
      <c r="K12" s="2137"/>
      <c r="L12" s="1485"/>
      <c r="M12" s="2145">
        <f>K12*L12</f>
        <v>0</v>
      </c>
      <c r="N12" s="2137"/>
      <c r="O12" s="1485"/>
      <c r="P12" s="2145">
        <f>N12*O12</f>
        <v>0</v>
      </c>
      <c r="Q12" s="2150">
        <f>P12+M12+J12</f>
        <v>0</v>
      </c>
      <c r="R12" s="2137">
        <f>$D$12</f>
        <v>0</v>
      </c>
      <c r="S12" s="1485"/>
      <c r="T12" s="2145">
        <f>R12*S12</f>
        <v>0</v>
      </c>
      <c r="U12" s="2137"/>
      <c r="V12" s="1485"/>
      <c r="W12" s="1485"/>
      <c r="X12" s="1485"/>
      <c r="Y12" s="1485"/>
      <c r="Z12" s="1485"/>
      <c r="AA12" s="2145">
        <f>U12*X12+V12*Y12+W12*Z12</f>
        <v>0</v>
      </c>
      <c r="AB12" s="2137">
        <f>$D$12</f>
        <v>0</v>
      </c>
      <c r="AC12" s="1485"/>
      <c r="AD12" s="2145">
        <f>AB12*AC12</f>
        <v>0</v>
      </c>
      <c r="AE12" s="2137">
        <f>$D$12</f>
        <v>0</v>
      </c>
      <c r="AF12" s="1485"/>
      <c r="AG12" s="2145">
        <f>AE12*AF12</f>
        <v>0</v>
      </c>
      <c r="AH12" s="2137"/>
      <c r="AI12" s="1485"/>
      <c r="AJ12" s="2145">
        <f>AH12*AI12</f>
        <v>0</v>
      </c>
      <c r="AK12" s="2137">
        <f>$D$12</f>
        <v>0</v>
      </c>
      <c r="AL12" s="1485"/>
      <c r="AM12" s="2145">
        <f>AK12*AL12</f>
        <v>0</v>
      </c>
      <c r="AN12" s="2137">
        <f>$D$12</f>
        <v>0</v>
      </c>
      <c r="AO12" s="1485"/>
      <c r="AP12" s="2145">
        <f>AN12*AO12</f>
        <v>0</v>
      </c>
      <c r="AR12" s="2982" t="s">
        <v>702</v>
      </c>
      <c r="AS12" s="2984">
        <f>+Q12+T12+AA12+AD12+AG12+AJ12+AM12+AP12</f>
        <v>0</v>
      </c>
      <c r="AT12" s="2989">
        <f>'Tableau 4'!Z320</f>
        <v>0</v>
      </c>
      <c r="AU12" s="2984">
        <f t="shared" si="0"/>
        <v>0</v>
      </c>
    </row>
    <row r="13" spans="1:47" x14ac:dyDescent="0.2">
      <c r="A13" s="3378" t="s">
        <v>343</v>
      </c>
      <c r="B13" s="3376"/>
      <c r="C13" s="3377"/>
      <c r="D13" s="3376">
        <f>E13+F13</f>
        <v>0</v>
      </c>
      <c r="E13" s="3377"/>
      <c r="F13" s="3377"/>
      <c r="G13" s="2137">
        <f>C13</f>
        <v>0</v>
      </c>
      <c r="H13" s="1485"/>
      <c r="I13" s="1485"/>
      <c r="J13" s="2138">
        <f>G13*H13*I13</f>
        <v>0</v>
      </c>
      <c r="K13" s="2137"/>
      <c r="L13" s="1485"/>
      <c r="M13" s="2145">
        <f>K13*L13</f>
        <v>0</v>
      </c>
      <c r="N13" s="2137"/>
      <c r="O13" s="1485"/>
      <c r="P13" s="2145">
        <f>N13*O13</f>
        <v>0</v>
      </c>
      <c r="Q13" s="2150">
        <f>P13+M13+J13</f>
        <v>0</v>
      </c>
      <c r="R13" s="2137">
        <f>$D$13</f>
        <v>0</v>
      </c>
      <c r="S13" s="1485"/>
      <c r="T13" s="2145">
        <f>R13*S13</f>
        <v>0</v>
      </c>
      <c r="U13" s="2137"/>
      <c r="V13" s="1485"/>
      <c r="W13" s="1485"/>
      <c r="X13" s="1485"/>
      <c r="Y13" s="1485"/>
      <c r="Z13" s="1485"/>
      <c r="AA13" s="2145">
        <f>U13*X13+V13*Y13+W13*Z13</f>
        <v>0</v>
      </c>
      <c r="AB13" s="2137">
        <f>$D$13</f>
        <v>0</v>
      </c>
      <c r="AC13" s="1485"/>
      <c r="AD13" s="2145">
        <f>AB13*AC13</f>
        <v>0</v>
      </c>
      <c r="AE13" s="2137">
        <f>$D$13</f>
        <v>0</v>
      </c>
      <c r="AF13" s="1485"/>
      <c r="AG13" s="2145">
        <f>AE13*AF13</f>
        <v>0</v>
      </c>
      <c r="AH13" s="2137"/>
      <c r="AI13" s="1485"/>
      <c r="AJ13" s="2145">
        <f>AH13*AI13</f>
        <v>0</v>
      </c>
      <c r="AK13" s="2137">
        <f>$D$13</f>
        <v>0</v>
      </c>
      <c r="AL13" s="1485"/>
      <c r="AM13" s="2145">
        <f>AK13*AL13</f>
        <v>0</v>
      </c>
      <c r="AN13" s="2137">
        <f>$D$13</f>
        <v>0</v>
      </c>
      <c r="AO13" s="1485"/>
      <c r="AP13" s="2145">
        <f>AN13*AO13</f>
        <v>0</v>
      </c>
      <c r="AR13" s="2982" t="s">
        <v>343</v>
      </c>
      <c r="AS13" s="2984">
        <f t="shared" ref="AS13:AS14" si="1">+Q13+T13+AA13+AD13+AG13+AJ13+AM13+AP13</f>
        <v>0</v>
      </c>
      <c r="AT13" s="2989">
        <f>'Tableau 4'!AC320</f>
        <v>0</v>
      </c>
      <c r="AU13" s="2984">
        <f t="shared" si="0"/>
        <v>0</v>
      </c>
    </row>
    <row r="14" spans="1:47" ht="13.5" thickBot="1" x14ac:dyDescent="0.25">
      <c r="A14" s="3378" t="s">
        <v>453</v>
      </c>
      <c r="B14" s="3376"/>
      <c r="C14" s="3377"/>
      <c r="D14" s="3376">
        <f>E14+F14</f>
        <v>0</v>
      </c>
      <c r="E14" s="3377"/>
      <c r="F14" s="3377"/>
      <c r="G14" s="2137">
        <f>C14</f>
        <v>0</v>
      </c>
      <c r="H14" s="1485"/>
      <c r="I14" s="1485"/>
      <c r="J14" s="2138">
        <f>G14*H14*I14</f>
        <v>0</v>
      </c>
      <c r="K14" s="2137"/>
      <c r="L14" s="1485"/>
      <c r="M14" s="2145">
        <f>K14*L14</f>
        <v>0</v>
      </c>
      <c r="N14" s="2137"/>
      <c r="O14" s="1485"/>
      <c r="P14" s="2145">
        <f>N14*O14</f>
        <v>0</v>
      </c>
      <c r="Q14" s="2150">
        <f>P14+M14+J14</f>
        <v>0</v>
      </c>
      <c r="R14" s="2137">
        <f>$D$14</f>
        <v>0</v>
      </c>
      <c r="S14" s="1485"/>
      <c r="T14" s="2145">
        <f>R14*S14</f>
        <v>0</v>
      </c>
      <c r="U14" s="2137"/>
      <c r="V14" s="1485"/>
      <c r="W14" s="1485"/>
      <c r="X14" s="1485"/>
      <c r="Y14" s="1485"/>
      <c r="Z14" s="1485"/>
      <c r="AA14" s="2145">
        <f>U14*X14+V14*Y14+W14*Z14</f>
        <v>0</v>
      </c>
      <c r="AB14" s="2137">
        <f>$D$14</f>
        <v>0</v>
      </c>
      <c r="AC14" s="1485"/>
      <c r="AD14" s="2145">
        <f>AB14*AC14</f>
        <v>0</v>
      </c>
      <c r="AE14" s="2137">
        <f>$D$14</f>
        <v>0</v>
      </c>
      <c r="AF14" s="1485"/>
      <c r="AG14" s="2145">
        <f>AE14*AF14</f>
        <v>0</v>
      </c>
      <c r="AH14" s="2137"/>
      <c r="AI14" s="1485"/>
      <c r="AJ14" s="2145">
        <f>AH14*AI14</f>
        <v>0</v>
      </c>
      <c r="AK14" s="2137">
        <f>$D$14</f>
        <v>0</v>
      </c>
      <c r="AL14" s="1485"/>
      <c r="AM14" s="2145">
        <f>AK14*AL14</f>
        <v>0</v>
      </c>
      <c r="AN14" s="2137">
        <f>$D$14</f>
        <v>0</v>
      </c>
      <c r="AO14" s="1485"/>
      <c r="AP14" s="2145">
        <f>AN14*AO14</f>
        <v>0</v>
      </c>
      <c r="AR14" s="2982" t="s">
        <v>453</v>
      </c>
      <c r="AS14" s="2984">
        <f t="shared" si="1"/>
        <v>0</v>
      </c>
      <c r="AT14" s="2989">
        <f>'Tableau 4'!AF320</f>
        <v>0</v>
      </c>
      <c r="AU14" s="2984">
        <f t="shared" si="0"/>
        <v>0</v>
      </c>
    </row>
    <row r="15" spans="1:47" ht="13.5" thickBot="1" x14ac:dyDescent="0.25">
      <c r="A15" s="3379" t="s">
        <v>435</v>
      </c>
      <c r="B15" s="3380"/>
      <c r="C15" s="3381"/>
      <c r="D15" s="3380">
        <f>SUM(D10:D14)</f>
        <v>0</v>
      </c>
      <c r="E15" s="3381">
        <f>SUM(E10:E14)</f>
        <v>0</v>
      </c>
      <c r="F15" s="3381">
        <f>SUM(F10:F14)</f>
        <v>0</v>
      </c>
      <c r="G15" s="3380"/>
      <c r="H15" s="3381"/>
      <c r="I15" s="3381"/>
      <c r="J15" s="3382">
        <f>SUM(J10:J14)</f>
        <v>0</v>
      </c>
      <c r="K15" s="3380"/>
      <c r="L15" s="3381"/>
      <c r="M15" s="3383">
        <f>SUM(M10:M14)</f>
        <v>0</v>
      </c>
      <c r="N15" s="3380"/>
      <c r="O15" s="3381"/>
      <c r="P15" s="3383">
        <f>SUM(P10:P14)</f>
        <v>0</v>
      </c>
      <c r="Q15" s="2273">
        <f>SUM(Q10:Q14)</f>
        <v>0</v>
      </c>
      <c r="R15" s="3380"/>
      <c r="S15" s="3381"/>
      <c r="T15" s="3383">
        <f>SUM(T10:T14)</f>
        <v>0</v>
      </c>
      <c r="U15" s="3380">
        <f>SUM(U10:U14)</f>
        <v>0</v>
      </c>
      <c r="V15" s="3381">
        <f>SUM(V10:V14)</f>
        <v>0</v>
      </c>
      <c r="W15" s="3381">
        <f>SUM(W10:W14)</f>
        <v>0</v>
      </c>
      <c r="X15" s="3381"/>
      <c r="Y15" s="3381"/>
      <c r="Z15" s="3381"/>
      <c r="AA15" s="3383">
        <f>SUM(AA10:AA14)</f>
        <v>0</v>
      </c>
      <c r="AB15" s="3380"/>
      <c r="AC15" s="3381"/>
      <c r="AD15" s="3383">
        <f>SUM(AD10:AD14)</f>
        <v>0</v>
      </c>
      <c r="AE15" s="3380"/>
      <c r="AF15" s="3381"/>
      <c r="AG15" s="3383">
        <f>SUM(AG10:AG14)</f>
        <v>0</v>
      </c>
      <c r="AH15" s="3380"/>
      <c r="AI15" s="3381"/>
      <c r="AJ15" s="3383">
        <f>SUM(AJ10:AJ14)</f>
        <v>0</v>
      </c>
      <c r="AK15" s="3380"/>
      <c r="AL15" s="3381"/>
      <c r="AM15" s="3383">
        <f>SUM(AM10:AM14)</f>
        <v>0</v>
      </c>
      <c r="AN15" s="3380"/>
      <c r="AO15" s="3381"/>
      <c r="AP15" s="3383">
        <f>SUM(AP10:AP14)</f>
        <v>0</v>
      </c>
      <c r="AR15" s="2983" t="s">
        <v>435</v>
      </c>
      <c r="AS15" s="2986">
        <f>SUM(AS10:AS14)</f>
        <v>0</v>
      </c>
      <c r="AT15" s="2986">
        <f>SUM(AT10:AT14)</f>
        <v>0</v>
      </c>
      <c r="AU15" s="2986">
        <f>SUM(AU10:AU14)</f>
        <v>0</v>
      </c>
    </row>
    <row r="16" spans="1:47" ht="13.5" thickBot="1" x14ac:dyDescent="0.25">
      <c r="AT16" s="2987">
        <f>'Tableau 4'!W320+'Tableau 4'!Z320+'Tableau 4'!AC320+'Tableau 4'!AF320</f>
        <v>0</v>
      </c>
      <c r="AU16" s="2988" t="s">
        <v>2026</v>
      </c>
    </row>
    <row r="17" spans="21:27" ht="13.5" thickBot="1" x14ac:dyDescent="0.25">
      <c r="U17" s="3839"/>
      <c r="V17" s="3840"/>
      <c r="W17" s="3840"/>
      <c r="X17" s="3841"/>
      <c r="Y17" s="3840"/>
      <c r="Z17" s="3841"/>
      <c r="AA17" s="3842"/>
    </row>
  </sheetData>
  <mergeCells count="18">
    <mergeCell ref="U7:AA7"/>
    <mergeCell ref="R8:T8"/>
    <mergeCell ref="U8:AA8"/>
    <mergeCell ref="G7:Q7"/>
    <mergeCell ref="G8:J8"/>
    <mergeCell ref="K8:M8"/>
    <mergeCell ref="N8:P8"/>
    <mergeCell ref="R7:T7"/>
    <mergeCell ref="AB7:AD7"/>
    <mergeCell ref="AE7:AG7"/>
    <mergeCell ref="AH7:AJ7"/>
    <mergeCell ref="AK7:AM7"/>
    <mergeCell ref="AN7:AP7"/>
    <mergeCell ref="AB8:AD8"/>
    <mergeCell ref="AE8:AG8"/>
    <mergeCell ref="AH8:AJ8"/>
    <mergeCell ref="AK8:AM8"/>
    <mergeCell ref="AN8:AP8"/>
  </mergeCells>
  <pageMargins left="0.70866141732283472" right="0.70866141732283472" top="0.74803149606299213" bottom="0.74803149606299213" header="0.31496062992125984" footer="0.31496062992125984"/>
  <pageSetup paperSize="8" scale="52" fitToWidth="2"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L65"/>
  <sheetViews>
    <sheetView showGridLines="0" zoomScaleNormal="100" zoomScaleSheetLayoutView="100" workbookViewId="0"/>
  </sheetViews>
  <sheetFormatPr baseColWidth="10" defaultColWidth="11.42578125" defaultRowHeight="12.75" x14ac:dyDescent="0.2"/>
  <cols>
    <col min="1" max="1" width="25.85546875" customWidth="1"/>
    <col min="2" max="2" width="13.28515625" bestFit="1" customWidth="1"/>
    <col min="3" max="3" width="14.28515625" customWidth="1"/>
    <col min="4" max="4" width="15.42578125" customWidth="1"/>
    <col min="5" max="5" width="14.140625" customWidth="1"/>
    <col min="6" max="6" width="12" customWidth="1"/>
    <col min="7" max="7" width="14.140625" customWidth="1"/>
    <col min="8" max="8" width="12" customWidth="1"/>
    <col min="9" max="9" width="14.140625" bestFit="1" customWidth="1"/>
    <col min="10" max="12" width="14.140625" customWidth="1"/>
    <col min="13" max="13" width="14.140625" bestFit="1" customWidth="1"/>
    <col min="14" max="14" width="12.7109375" bestFit="1" customWidth="1"/>
    <col min="15" max="15" width="11" customWidth="1"/>
    <col min="16" max="16" width="13" bestFit="1" customWidth="1"/>
    <col min="17" max="17" width="12.7109375" bestFit="1" customWidth="1"/>
    <col min="18" max="18" width="12" customWidth="1"/>
    <col min="19" max="19" width="13" bestFit="1" customWidth="1"/>
    <col min="20" max="20" width="12.7109375" bestFit="1" customWidth="1"/>
    <col min="21" max="21" width="10.5703125" customWidth="1"/>
    <col min="22" max="22" width="13" bestFit="1" customWidth="1"/>
    <col min="23" max="23" width="18.42578125" customWidth="1"/>
    <col min="24" max="24" width="12.7109375" bestFit="1" customWidth="1"/>
    <col min="25" max="25" width="10.7109375" customWidth="1"/>
    <col min="26" max="26" width="14.140625" bestFit="1" customWidth="1"/>
    <col min="27" max="27" width="12.7109375" bestFit="1" customWidth="1"/>
    <col min="28" max="28" width="9.42578125" customWidth="1"/>
    <col min="29" max="29" width="14.140625" bestFit="1" customWidth="1"/>
    <col min="30" max="30" width="2.85546875" customWidth="1"/>
    <col min="31" max="33" width="19.7109375" customWidth="1"/>
    <col min="34" max="34" width="2.42578125" customWidth="1"/>
    <col min="35" max="35" width="10.5703125" customWidth="1"/>
    <col min="36" max="36" width="12.7109375" bestFit="1" customWidth="1"/>
    <col min="37" max="37" width="14.28515625" customWidth="1"/>
    <col min="38" max="38" width="18.7109375" customWidth="1"/>
  </cols>
  <sheetData>
    <row r="1" spans="1:38" ht="18" x14ac:dyDescent="0.25">
      <c r="A1" s="2686" t="s">
        <v>1746</v>
      </c>
      <c r="B1" s="2686"/>
      <c r="C1" s="2686"/>
      <c r="D1" s="295"/>
      <c r="E1" s="293"/>
      <c r="F1" s="282"/>
      <c r="G1" s="282"/>
      <c r="H1" s="282"/>
      <c r="I1" s="282"/>
      <c r="J1" s="282"/>
      <c r="K1" s="282"/>
      <c r="L1" s="282"/>
      <c r="M1" s="282"/>
      <c r="N1" s="282"/>
      <c r="O1" s="282"/>
      <c r="P1" s="282"/>
      <c r="Q1" s="282"/>
      <c r="R1" s="282"/>
      <c r="S1" s="282"/>
      <c r="T1" s="282"/>
      <c r="U1" s="282"/>
      <c r="V1" s="282"/>
      <c r="W1" s="282"/>
      <c r="X1" s="282"/>
      <c r="Y1" s="282"/>
      <c r="Z1" s="282"/>
      <c r="AA1" s="282"/>
      <c r="AB1" s="282"/>
      <c r="AC1" s="282"/>
      <c r="AD1" s="294"/>
      <c r="AE1" s="294"/>
      <c r="AF1" s="294"/>
      <c r="AG1" s="294"/>
      <c r="AH1" s="294"/>
      <c r="AI1" s="294"/>
      <c r="AJ1" s="294"/>
      <c r="AK1" s="294"/>
      <c r="AL1" s="294"/>
    </row>
    <row r="2" spans="1:38" x14ac:dyDescent="0.2">
      <c r="A2" s="2687" t="str">
        <f>'PAGE DE GARDE'!C8</f>
        <v>ELECTRICITE</v>
      </c>
      <c r="B2" s="2688" t="str">
        <f>'PAGE DE GARDE'!C10</f>
        <v>PT 2017 V0</v>
      </c>
      <c r="C2" s="2687"/>
      <c r="D2" s="283"/>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29"/>
      <c r="AE2" s="229"/>
      <c r="AF2" s="229"/>
      <c r="AG2" s="229"/>
      <c r="AH2" s="229"/>
      <c r="AI2" s="229"/>
      <c r="AJ2" s="229"/>
      <c r="AK2" s="229"/>
      <c r="AL2" s="229"/>
    </row>
    <row r="3" spans="1:38" x14ac:dyDescent="0.2">
      <c r="A3" s="2689" t="str">
        <f>'PAGE DE GARDE'!C7</f>
        <v>GRD</v>
      </c>
      <c r="B3" s="2690"/>
      <c r="C3" s="2687"/>
      <c r="D3" s="283"/>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29"/>
      <c r="AE3" s="229"/>
      <c r="AF3" s="229"/>
      <c r="AG3" s="229"/>
      <c r="AH3" s="229"/>
      <c r="AI3" s="229"/>
      <c r="AJ3" s="229"/>
      <c r="AK3" s="229"/>
      <c r="AL3" s="229"/>
    </row>
    <row r="4" spans="1:38" x14ac:dyDescent="0.2">
      <c r="A4" s="2691"/>
      <c r="B4" s="2691"/>
      <c r="C4" s="2691"/>
      <c r="D4" s="315"/>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692"/>
      <c r="AG4" s="203"/>
      <c r="AH4" s="203"/>
      <c r="AI4" s="203"/>
      <c r="AJ4" s="203"/>
      <c r="AK4" s="203"/>
      <c r="AL4" s="203"/>
    </row>
    <row r="5" spans="1:38" ht="13.5" thickBot="1" x14ac:dyDescent="0.25">
      <c r="A5" s="2691"/>
      <c r="B5" s="2691"/>
      <c r="C5" s="2691"/>
      <c r="D5" s="315"/>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row>
    <row r="6" spans="1:38" ht="16.5" customHeight="1" x14ac:dyDescent="0.2">
      <c r="A6" s="4172" t="s">
        <v>1458</v>
      </c>
      <c r="B6" s="2693"/>
      <c r="C6" s="2694"/>
      <c r="D6" s="2694"/>
      <c r="E6" s="2694"/>
      <c r="F6" s="4194" t="s">
        <v>2027</v>
      </c>
      <c r="G6" s="4195"/>
      <c r="H6" s="4195"/>
      <c r="I6" s="4195"/>
      <c r="J6" s="4195"/>
      <c r="K6" s="4195"/>
      <c r="L6" s="4195"/>
      <c r="M6" s="4196"/>
      <c r="N6" s="4188" t="s">
        <v>2028</v>
      </c>
      <c r="O6" s="4188"/>
      <c r="P6" s="4189"/>
      <c r="Q6" s="4174" t="s">
        <v>2029</v>
      </c>
      <c r="R6" s="4175"/>
      <c r="S6" s="4176"/>
      <c r="T6" s="4174" t="s">
        <v>2030</v>
      </c>
      <c r="U6" s="4175"/>
      <c r="V6" s="4176"/>
      <c r="W6" s="4180" t="s">
        <v>1747</v>
      </c>
      <c r="X6" s="4182" t="s">
        <v>2031</v>
      </c>
      <c r="Y6" s="4183"/>
      <c r="Z6" s="4184"/>
      <c r="AA6" s="4192" t="s">
        <v>1748</v>
      </c>
      <c r="AB6" s="4188"/>
      <c r="AC6" s="4189"/>
      <c r="AD6" s="2695"/>
      <c r="AE6" s="4170" t="s">
        <v>303</v>
      </c>
      <c r="AF6" s="4170" t="s">
        <v>303</v>
      </c>
      <c r="AG6" s="4170" t="s">
        <v>304</v>
      </c>
      <c r="AH6" s="2694"/>
      <c r="AI6" s="2694"/>
      <c r="AJ6" s="2694"/>
      <c r="AK6" s="2694"/>
      <c r="AL6" s="2694"/>
    </row>
    <row r="7" spans="1:38" ht="16.5" customHeight="1" thickBot="1" x14ac:dyDescent="0.25">
      <c r="A7" s="4173"/>
      <c r="B7" s="2693"/>
      <c r="C7" s="2694"/>
      <c r="D7" s="2694"/>
      <c r="E7" s="2694"/>
      <c r="F7" s="4197"/>
      <c r="G7" s="4198"/>
      <c r="H7" s="4198"/>
      <c r="I7" s="4198"/>
      <c r="J7" s="4198"/>
      <c r="K7" s="4198"/>
      <c r="L7" s="4198"/>
      <c r="M7" s="4199"/>
      <c r="N7" s="4190"/>
      <c r="O7" s="4190"/>
      <c r="P7" s="4191"/>
      <c r="Q7" s="4177"/>
      <c r="R7" s="4178"/>
      <c r="S7" s="4179"/>
      <c r="T7" s="4177"/>
      <c r="U7" s="4178"/>
      <c r="V7" s="4179"/>
      <c r="W7" s="4181"/>
      <c r="X7" s="4185"/>
      <c r="Y7" s="4186"/>
      <c r="Z7" s="4187"/>
      <c r="AA7" s="4193"/>
      <c r="AB7" s="4190"/>
      <c r="AC7" s="4191"/>
      <c r="AD7" s="2695"/>
      <c r="AE7" s="4171"/>
      <c r="AF7" s="4171"/>
      <c r="AG7" s="4171"/>
      <c r="AH7" s="2694"/>
      <c r="AI7" s="2694"/>
      <c r="AJ7" s="2694"/>
      <c r="AK7" s="2694"/>
      <c r="AL7" s="2694"/>
    </row>
    <row r="8" spans="1:38" s="2699" customFormat="1" ht="52.5" customHeight="1" x14ac:dyDescent="0.2">
      <c r="A8" s="3384"/>
      <c r="B8" s="3385" t="s">
        <v>660</v>
      </c>
      <c r="C8" s="3386" t="s">
        <v>36</v>
      </c>
      <c r="D8" s="3851" t="s">
        <v>662</v>
      </c>
      <c r="E8" s="3386" t="s">
        <v>307</v>
      </c>
      <c r="F8" s="4207" t="s">
        <v>308</v>
      </c>
      <c r="G8" s="4208"/>
      <c r="H8" s="4208"/>
      <c r="I8" s="4209"/>
      <c r="J8" s="4200" t="s">
        <v>1744</v>
      </c>
      <c r="K8" s="4201"/>
      <c r="L8" s="4201"/>
      <c r="M8" s="3863" t="s">
        <v>616</v>
      </c>
      <c r="N8" s="4203"/>
      <c r="O8" s="4203"/>
      <c r="P8" s="4203"/>
      <c r="Q8" s="4204"/>
      <c r="R8" s="4205"/>
      <c r="S8" s="4206"/>
      <c r="T8" s="4204"/>
      <c r="U8" s="4205"/>
      <c r="V8" s="4206"/>
      <c r="W8" s="3864"/>
      <c r="X8" s="4210"/>
      <c r="Y8" s="4210"/>
      <c r="Z8" s="4210"/>
      <c r="AA8" s="4203"/>
      <c r="AB8" s="4203"/>
      <c r="AC8" s="4203"/>
      <c r="AD8" s="2696"/>
      <c r="AE8" s="2990" t="s">
        <v>617</v>
      </c>
      <c r="AF8" s="2991" t="s">
        <v>631</v>
      </c>
      <c r="AG8" s="2992"/>
      <c r="AH8" s="2697"/>
      <c r="AI8" s="2697"/>
      <c r="AJ8" s="2698"/>
      <c r="AK8" s="2698"/>
      <c r="AL8" s="2698"/>
    </row>
    <row r="9" spans="1:38" s="2699" customFormat="1" ht="34.5" thickBot="1" x14ac:dyDescent="0.25">
      <c r="A9" s="3384"/>
      <c r="B9" s="3387"/>
      <c r="C9" s="3387"/>
      <c r="D9" s="3852" t="s">
        <v>1750</v>
      </c>
      <c r="E9" s="3387"/>
      <c r="F9" s="3865" t="s">
        <v>36</v>
      </c>
      <c r="G9" s="3866" t="s">
        <v>37</v>
      </c>
      <c r="H9" s="3866" t="s">
        <v>315</v>
      </c>
      <c r="I9" s="3867" t="s">
        <v>653</v>
      </c>
      <c r="J9" s="3868" t="s">
        <v>662</v>
      </c>
      <c r="K9" s="3868" t="s">
        <v>1751</v>
      </c>
      <c r="L9" s="3869" t="s">
        <v>653</v>
      </c>
      <c r="M9" s="3869" t="s">
        <v>653</v>
      </c>
      <c r="N9" s="3870" t="s">
        <v>662</v>
      </c>
      <c r="O9" s="3868" t="s">
        <v>37</v>
      </c>
      <c r="P9" s="3869" t="s">
        <v>653</v>
      </c>
      <c r="Q9" s="3870" t="s">
        <v>662</v>
      </c>
      <c r="R9" s="3868" t="s">
        <v>37</v>
      </c>
      <c r="S9" s="3869" t="s">
        <v>653</v>
      </c>
      <c r="T9" s="3870" t="s">
        <v>662</v>
      </c>
      <c r="U9" s="3868" t="s">
        <v>37</v>
      </c>
      <c r="V9" s="3869" t="s">
        <v>653</v>
      </c>
      <c r="W9" s="3871" t="s">
        <v>653</v>
      </c>
      <c r="X9" s="3870" t="s">
        <v>662</v>
      </c>
      <c r="Y9" s="3868" t="s">
        <v>37</v>
      </c>
      <c r="Z9" s="3869" t="s">
        <v>653</v>
      </c>
      <c r="AA9" s="3870" t="s">
        <v>662</v>
      </c>
      <c r="AB9" s="3868" t="s">
        <v>37</v>
      </c>
      <c r="AC9" s="3869" t="s">
        <v>653</v>
      </c>
      <c r="AD9" s="2696"/>
      <c r="AE9" s="2993" t="s">
        <v>666</v>
      </c>
      <c r="AF9" s="2994" t="s">
        <v>667</v>
      </c>
      <c r="AG9" s="2995" t="s">
        <v>668</v>
      </c>
      <c r="AH9" s="2697"/>
      <c r="AI9" s="2697"/>
      <c r="AJ9" s="2698"/>
      <c r="AK9" s="2698"/>
      <c r="AL9" s="2698"/>
    </row>
    <row r="10" spans="1:38" x14ac:dyDescent="0.2">
      <c r="A10" s="3388"/>
      <c r="B10" s="3389"/>
      <c r="C10" s="3389"/>
      <c r="D10" s="3853"/>
      <c r="E10" s="3389"/>
      <c r="F10" s="3414"/>
      <c r="G10" s="3872"/>
      <c r="H10" s="3873"/>
      <c r="I10" s="3874"/>
      <c r="J10" s="3414"/>
      <c r="K10" s="3875"/>
      <c r="L10" s="3876"/>
      <c r="M10" s="3876"/>
      <c r="N10" s="3414"/>
      <c r="O10" s="3877"/>
      <c r="P10" s="3876"/>
      <c r="Q10" s="3414"/>
      <c r="R10" s="3878"/>
      <c r="S10" s="3876"/>
      <c r="T10" s="3414"/>
      <c r="U10" s="3878"/>
      <c r="V10" s="3876"/>
      <c r="W10" s="3879"/>
      <c r="X10" s="3389"/>
      <c r="Y10" s="3409"/>
      <c r="Z10" s="3876"/>
      <c r="AA10" s="3410"/>
      <c r="AB10" s="3409"/>
      <c r="AC10" s="3411"/>
      <c r="AD10" s="2704"/>
      <c r="AE10" s="2996"/>
      <c r="AF10" s="2997"/>
      <c r="AG10" s="2997"/>
      <c r="AH10" s="2700"/>
      <c r="AI10" s="2700"/>
      <c r="AJ10" s="2705"/>
      <c r="AK10" s="2705"/>
      <c r="AL10" s="2705"/>
    </row>
    <row r="11" spans="1:38" x14ac:dyDescent="0.2">
      <c r="A11" s="3390" t="s">
        <v>430</v>
      </c>
      <c r="B11" s="3861"/>
      <c r="C11" s="3861"/>
      <c r="D11" s="3862"/>
      <c r="E11" s="3392" t="e">
        <f>D11/B11=D11/B11</f>
        <v>#DIV/0!</v>
      </c>
      <c r="F11" s="3414">
        <f>C11</f>
        <v>0</v>
      </c>
      <c r="G11" s="3901"/>
      <c r="H11" s="3409">
        <v>1</v>
      </c>
      <c r="I11" s="3874">
        <f>F11*G11*H11</f>
        <v>0</v>
      </c>
      <c r="J11" s="3881"/>
      <c r="K11" s="3880"/>
      <c r="L11" s="3876">
        <f>+J11*K11</f>
        <v>0</v>
      </c>
      <c r="M11" s="3876">
        <f>L11+I11</f>
        <v>0</v>
      </c>
      <c r="N11" s="3414">
        <f>D11</f>
        <v>0</v>
      </c>
      <c r="O11" s="3902"/>
      <c r="P11" s="3876">
        <f>N11*O11</f>
        <v>0</v>
      </c>
      <c r="Q11" s="3414">
        <f>+N11</f>
        <v>0</v>
      </c>
      <c r="R11" s="3901"/>
      <c r="S11" s="3876">
        <f>Q11*R11</f>
        <v>0</v>
      </c>
      <c r="T11" s="3414">
        <f>+Q11</f>
        <v>0</v>
      </c>
      <c r="U11" s="3901"/>
      <c r="V11" s="3876">
        <f>T11*U11</f>
        <v>0</v>
      </c>
      <c r="W11" s="3903"/>
      <c r="X11" s="3389">
        <f>+$N$11</f>
        <v>0</v>
      </c>
      <c r="Y11" s="3901"/>
      <c r="Z11" s="3876">
        <f>Y11*X11</f>
        <v>0</v>
      </c>
      <c r="AA11" s="3414">
        <f>+$N$11</f>
        <v>0</v>
      </c>
      <c r="AB11" s="3901"/>
      <c r="AC11" s="3876">
        <f>AB11*AA11</f>
        <v>0</v>
      </c>
      <c r="AD11" s="2704"/>
      <c r="AE11" s="2996">
        <f>+AC11+Z11+S11+P11+M11+W11</f>
        <v>0</v>
      </c>
      <c r="AF11" s="3010"/>
      <c r="AG11" s="2996">
        <f>AE11-AF11</f>
        <v>0</v>
      </c>
      <c r="AH11" s="2706"/>
      <c r="AI11" s="2707"/>
      <c r="AJ11" s="2708"/>
      <c r="AK11" s="2705"/>
      <c r="AL11" s="2705"/>
    </row>
    <row r="12" spans="1:38" x14ac:dyDescent="0.2">
      <c r="A12" s="3393"/>
      <c r="B12" s="3392"/>
      <c r="C12" s="3392"/>
      <c r="D12" s="3854"/>
      <c r="E12" s="3392"/>
      <c r="F12" s="3414"/>
      <c r="G12" s="3872"/>
      <c r="H12" s="3409"/>
      <c r="I12" s="3874"/>
      <c r="J12" s="3414"/>
      <c r="K12" s="3409"/>
      <c r="L12" s="3411"/>
      <c r="M12" s="3876"/>
      <c r="N12" s="3414"/>
      <c r="O12" s="3877"/>
      <c r="P12" s="3876"/>
      <c r="Q12" s="3414"/>
      <c r="R12" s="3872"/>
      <c r="S12" s="3876"/>
      <c r="T12" s="3414"/>
      <c r="U12" s="3872"/>
      <c r="V12" s="3876"/>
      <c r="W12" s="3883"/>
      <c r="X12" s="3389"/>
      <c r="Y12" s="3872"/>
      <c r="Z12" s="3884"/>
      <c r="AA12" s="3414"/>
      <c r="AB12" s="3872"/>
      <c r="AC12" s="3884"/>
      <c r="AD12" s="2704"/>
      <c r="AE12" s="2996"/>
      <c r="AF12" s="2996"/>
      <c r="AG12" s="2996"/>
      <c r="AH12" s="2706"/>
      <c r="AI12" s="2706"/>
      <c r="AJ12" s="2705"/>
      <c r="AK12" s="2705"/>
      <c r="AL12" s="2705"/>
    </row>
    <row r="13" spans="1:38" x14ac:dyDescent="0.2">
      <c r="A13" s="3394" t="s">
        <v>318</v>
      </c>
      <c r="B13" s="3392"/>
      <c r="C13" s="3392"/>
      <c r="D13" s="3854"/>
      <c r="E13" s="3395"/>
      <c r="F13" s="3405"/>
      <c r="G13" s="3885"/>
      <c r="H13" s="3886"/>
      <c r="I13" s="3887">
        <f>I11</f>
        <v>0</v>
      </c>
      <c r="J13" s="3405"/>
      <c r="K13" s="3886"/>
      <c r="L13" s="3888">
        <f>+L11</f>
        <v>0</v>
      </c>
      <c r="M13" s="3888">
        <f>M11</f>
        <v>0</v>
      </c>
      <c r="N13" s="3405"/>
      <c r="O13" s="3889"/>
      <c r="P13" s="3888">
        <f>P11</f>
        <v>0</v>
      </c>
      <c r="Q13" s="3405"/>
      <c r="R13" s="3885"/>
      <c r="S13" s="3888">
        <f>S11</f>
        <v>0</v>
      </c>
      <c r="T13" s="3405"/>
      <c r="U13" s="3885"/>
      <c r="V13" s="3888">
        <f>V11</f>
        <v>0</v>
      </c>
      <c r="W13" s="3887">
        <f>+W11</f>
        <v>0</v>
      </c>
      <c r="X13" s="3405"/>
      <c r="Y13" s="3890"/>
      <c r="Z13" s="3888">
        <f>Z11</f>
        <v>0</v>
      </c>
      <c r="AA13" s="3405"/>
      <c r="AB13" s="3885"/>
      <c r="AC13" s="3888">
        <f>AC11</f>
        <v>0</v>
      </c>
      <c r="AD13" s="2710"/>
      <c r="AE13" s="2998">
        <f>AE11</f>
        <v>0</v>
      </c>
      <c r="AF13" s="2998">
        <f>+AF11</f>
        <v>0</v>
      </c>
      <c r="AG13" s="2998">
        <f>AE13+AF13</f>
        <v>0</v>
      </c>
      <c r="AH13" s="2711"/>
      <c r="AI13" s="2711"/>
      <c r="AJ13" s="2712"/>
      <c r="AK13" s="2713"/>
      <c r="AL13" s="2713"/>
    </row>
    <row r="14" spans="1:38" s="184" customFormat="1" ht="13.5" thickBot="1" x14ac:dyDescent="0.25">
      <c r="A14" s="3396"/>
      <c r="B14" s="3397"/>
      <c r="C14" s="3397"/>
      <c r="D14" s="3855"/>
      <c r="E14" s="3398"/>
      <c r="F14" s="3406"/>
      <c r="G14" s="3891"/>
      <c r="H14" s="3398"/>
      <c r="I14" s="3398"/>
      <c r="J14" s="3406"/>
      <c r="K14" s="3398"/>
      <c r="L14" s="3399"/>
      <c r="M14" s="3892"/>
      <c r="N14" s="3406"/>
      <c r="O14" s="3893"/>
      <c r="P14" s="3892"/>
      <c r="Q14" s="3406"/>
      <c r="R14" s="3891"/>
      <c r="S14" s="3892"/>
      <c r="T14" s="3406"/>
      <c r="U14" s="3891"/>
      <c r="V14" s="3892"/>
      <c r="W14" s="3894"/>
      <c r="X14" s="3406"/>
      <c r="Y14" s="3891"/>
      <c r="Z14" s="3892"/>
      <c r="AA14" s="3406"/>
      <c r="AB14" s="3891"/>
      <c r="AC14" s="3892"/>
      <c r="AD14" s="2703"/>
      <c r="AE14" s="2999"/>
      <c r="AF14" s="3000"/>
      <c r="AG14" s="3000"/>
      <c r="AH14" s="2704"/>
      <c r="AI14" s="2704"/>
      <c r="AJ14" s="2714"/>
      <c r="AK14" s="2715"/>
      <c r="AL14" s="2715"/>
    </row>
    <row r="15" spans="1:38" x14ac:dyDescent="0.2">
      <c r="A15" s="3400"/>
      <c r="B15" s="3401"/>
      <c r="C15" s="3401"/>
      <c r="D15" s="3856"/>
      <c r="E15" s="3403"/>
      <c r="F15" s="3402"/>
      <c r="G15" s="3895"/>
      <c r="H15" s="3896"/>
      <c r="I15" s="3897"/>
      <c r="J15" s="3402"/>
      <c r="K15" s="3895"/>
      <c r="L15" s="3898"/>
      <c r="M15" s="3879"/>
      <c r="N15" s="3402"/>
      <c r="O15" s="3899"/>
      <c r="P15" s="3898"/>
      <c r="Q15" s="3402"/>
      <c r="R15" s="3895"/>
      <c r="S15" s="3898"/>
      <c r="T15" s="3402"/>
      <c r="U15" s="3895"/>
      <c r="V15" s="3898"/>
      <c r="W15" s="3874"/>
      <c r="X15" s="3414"/>
      <c r="Y15" s="3872"/>
      <c r="Z15" s="3876"/>
      <c r="AA15" s="3402"/>
      <c r="AB15" s="3895"/>
      <c r="AC15" s="3898"/>
      <c r="AD15" s="2704"/>
      <c r="AE15" s="3001"/>
      <c r="AF15" s="3002"/>
      <c r="AG15" s="3001"/>
      <c r="AH15" s="2700"/>
      <c r="AI15" s="2700"/>
      <c r="AJ15" s="2705"/>
      <c r="AK15" s="2705"/>
      <c r="AL15" s="2705"/>
    </row>
    <row r="16" spans="1:38" x14ac:dyDescent="0.2">
      <c r="A16" s="3390" t="s">
        <v>669</v>
      </c>
      <c r="B16" s="3861"/>
      <c r="C16" s="3861"/>
      <c r="D16" s="3862"/>
      <c r="E16" s="3392" t="e">
        <f>D16/B16=D16/B16</f>
        <v>#DIV/0!</v>
      </c>
      <c r="F16" s="3414">
        <f>C16</f>
        <v>0</v>
      </c>
      <c r="G16" s="3901"/>
      <c r="H16" s="3409">
        <v>1</v>
      </c>
      <c r="I16" s="3874">
        <f>F16*G16*H16</f>
        <v>0</v>
      </c>
      <c r="J16" s="3881"/>
      <c r="K16" s="3880"/>
      <c r="L16" s="3876">
        <f>+J16*K16</f>
        <v>0</v>
      </c>
      <c r="M16" s="3876">
        <f>L16+I16</f>
        <v>0</v>
      </c>
      <c r="N16" s="3414">
        <f>D16</f>
        <v>0</v>
      </c>
      <c r="O16" s="3902"/>
      <c r="P16" s="3876">
        <f>N16*O16</f>
        <v>0</v>
      </c>
      <c r="Q16" s="3414">
        <f>+N16</f>
        <v>0</v>
      </c>
      <c r="R16" s="3901"/>
      <c r="S16" s="3876">
        <f>Q16*R16</f>
        <v>0</v>
      </c>
      <c r="T16" s="3414">
        <f>+Q16</f>
        <v>0</v>
      </c>
      <c r="U16" s="3901"/>
      <c r="V16" s="3876">
        <f>T16*U16</f>
        <v>0</v>
      </c>
      <c r="W16" s="3904"/>
      <c r="X16" s="3414">
        <f>+$N$16</f>
        <v>0</v>
      </c>
      <c r="Y16" s="3901"/>
      <c r="Z16" s="3876">
        <f>Y16*X16</f>
        <v>0</v>
      </c>
      <c r="AA16" s="3414">
        <f>+$N$16</f>
        <v>0</v>
      </c>
      <c r="AB16" s="3901"/>
      <c r="AC16" s="3876">
        <f>AB16*AA16</f>
        <v>0</v>
      </c>
      <c r="AD16" s="2704"/>
      <c r="AE16" s="2996">
        <f>+AC16+Z16+S16+P16+M16+W16</f>
        <v>0</v>
      </c>
      <c r="AF16" s="3011"/>
      <c r="AG16" s="3004">
        <f>AE16-AF16</f>
        <v>0</v>
      </c>
      <c r="AH16" s="2700"/>
      <c r="AI16" s="2707"/>
      <c r="AJ16" s="2708"/>
      <c r="AK16" s="2705"/>
      <c r="AL16" s="2705"/>
    </row>
    <row r="17" spans="1:38" x14ac:dyDescent="0.2">
      <c r="A17" s="3404"/>
      <c r="B17" s="3391"/>
      <c r="C17" s="3391"/>
      <c r="D17" s="3857"/>
      <c r="E17" s="3392"/>
      <c r="F17" s="3414"/>
      <c r="G17" s="3880"/>
      <c r="H17" s="3409"/>
      <c r="I17" s="3874"/>
      <c r="J17" s="3414"/>
      <c r="K17" s="3900"/>
      <c r="L17" s="3411"/>
      <c r="M17" s="3876"/>
      <c r="N17" s="3414"/>
      <c r="O17" s="3882"/>
      <c r="P17" s="3876"/>
      <c r="Q17" s="3412"/>
      <c r="R17" s="3880"/>
      <c r="S17" s="3876"/>
      <c r="T17" s="3412"/>
      <c r="U17" s="3880"/>
      <c r="V17" s="3876"/>
      <c r="W17" s="3874"/>
      <c r="X17" s="3414"/>
      <c r="Y17" s="3880"/>
      <c r="Z17" s="3884"/>
      <c r="AA17" s="3414"/>
      <c r="AB17" s="3880"/>
      <c r="AC17" s="3884"/>
      <c r="AD17" s="2704"/>
      <c r="AE17" s="2996"/>
      <c r="AF17" s="3003"/>
      <c r="AG17" s="3004"/>
      <c r="AH17" s="2700"/>
      <c r="AI17" s="2700"/>
      <c r="AJ17" s="2705"/>
      <c r="AK17" s="2705"/>
      <c r="AL17" s="2705"/>
    </row>
    <row r="18" spans="1:38" x14ac:dyDescent="0.2">
      <c r="A18" s="3394" t="s">
        <v>319</v>
      </c>
      <c r="B18" s="3392"/>
      <c r="C18" s="3392"/>
      <c r="D18" s="3858"/>
      <c r="E18" s="3395"/>
      <c r="F18" s="3405"/>
      <c r="G18" s="3885"/>
      <c r="H18" s="3886"/>
      <c r="I18" s="3887">
        <f>I16</f>
        <v>0</v>
      </c>
      <c r="J18" s="3405"/>
      <c r="K18" s="3886"/>
      <c r="L18" s="3888">
        <f>+L16</f>
        <v>0</v>
      </c>
      <c r="M18" s="3888">
        <f>+M16</f>
        <v>0</v>
      </c>
      <c r="N18" s="3405"/>
      <c r="O18" s="3889"/>
      <c r="P18" s="3888">
        <f>P16</f>
        <v>0</v>
      </c>
      <c r="Q18" s="3405"/>
      <c r="R18" s="3885"/>
      <c r="S18" s="3888">
        <f>S16</f>
        <v>0</v>
      </c>
      <c r="T18" s="3405"/>
      <c r="U18" s="3885"/>
      <c r="V18" s="3888">
        <f>V16</f>
        <v>0</v>
      </c>
      <c r="W18" s="3887">
        <f>+W16</f>
        <v>0</v>
      </c>
      <c r="X18" s="3405"/>
      <c r="Y18" s="3890"/>
      <c r="Z18" s="3888">
        <f>Z16</f>
        <v>0</v>
      </c>
      <c r="AA18" s="3405"/>
      <c r="AB18" s="3885"/>
      <c r="AC18" s="3888">
        <f>AC16</f>
        <v>0</v>
      </c>
      <c r="AD18" s="2710"/>
      <c r="AE18" s="2998">
        <f>+AE16</f>
        <v>0</v>
      </c>
      <c r="AF18" s="2998">
        <f>+AF16</f>
        <v>0</v>
      </c>
      <c r="AG18" s="2998">
        <f>AE18-AF18</f>
        <v>0</v>
      </c>
      <c r="AH18" s="2711"/>
      <c r="AI18" s="2711"/>
      <c r="AJ18" s="2712"/>
      <c r="AK18" s="2713"/>
      <c r="AL18" s="2713"/>
    </row>
    <row r="19" spans="1:38" s="184" customFormat="1" ht="13.5" thickBot="1" x14ac:dyDescent="0.25">
      <c r="A19" s="3396"/>
      <c r="B19" s="3397"/>
      <c r="C19" s="3397"/>
      <c r="D19" s="3407"/>
      <c r="E19" s="3398"/>
      <c r="F19" s="3406"/>
      <c r="G19" s="3891"/>
      <c r="H19" s="3398"/>
      <c r="I19" s="3398"/>
      <c r="J19" s="3406"/>
      <c r="K19" s="3398"/>
      <c r="L19" s="3399"/>
      <c r="M19" s="3892"/>
      <c r="N19" s="3406"/>
      <c r="O19" s="3893"/>
      <c r="P19" s="3892"/>
      <c r="Q19" s="3406"/>
      <c r="R19" s="3891"/>
      <c r="S19" s="3892"/>
      <c r="T19" s="3406"/>
      <c r="U19" s="3891"/>
      <c r="V19" s="3892"/>
      <c r="W19" s="3894"/>
      <c r="X19" s="3406"/>
      <c r="Y19" s="3891"/>
      <c r="Z19" s="3892"/>
      <c r="AA19" s="3406"/>
      <c r="AB19" s="3891"/>
      <c r="AC19" s="3892"/>
      <c r="AD19" s="2703"/>
      <c r="AE19" s="2999"/>
      <c r="AF19" s="3000"/>
      <c r="AG19" s="3000"/>
      <c r="AH19" s="2704"/>
      <c r="AI19" s="2704"/>
      <c r="AJ19" s="2714"/>
      <c r="AK19" s="2715"/>
      <c r="AL19" s="2715"/>
    </row>
    <row r="20" spans="1:38" x14ac:dyDescent="0.2">
      <c r="A20" s="3400"/>
      <c r="B20" s="3401"/>
      <c r="C20" s="3401"/>
      <c r="D20" s="3856"/>
      <c r="E20" s="3403"/>
      <c r="F20" s="3402"/>
      <c r="G20" s="3895"/>
      <c r="H20" s="3896"/>
      <c r="I20" s="3897"/>
      <c r="J20" s="3402"/>
      <c r="K20" s="3895"/>
      <c r="L20" s="3898"/>
      <c r="M20" s="3879"/>
      <c r="N20" s="3402"/>
      <c r="O20" s="3899"/>
      <c r="P20" s="3898"/>
      <c r="Q20" s="3402"/>
      <c r="R20" s="3895"/>
      <c r="S20" s="3898"/>
      <c r="T20" s="3402"/>
      <c r="U20" s="3895"/>
      <c r="V20" s="3898"/>
      <c r="W20" s="3874"/>
      <c r="X20" s="3414"/>
      <c r="Y20" s="3872"/>
      <c r="Z20" s="3876"/>
      <c r="AA20" s="3402"/>
      <c r="AB20" s="3895"/>
      <c r="AC20" s="3898"/>
      <c r="AD20" s="2704"/>
      <c r="AE20" s="3001"/>
      <c r="AF20" s="3002"/>
      <c r="AG20" s="3001"/>
      <c r="AH20" s="2700"/>
      <c r="AI20" s="2700"/>
      <c r="AJ20" s="2705"/>
      <c r="AK20" s="2705"/>
      <c r="AL20" s="2705"/>
    </row>
    <row r="21" spans="1:38" x14ac:dyDescent="0.2">
      <c r="A21" s="3390" t="s">
        <v>1612</v>
      </c>
      <c r="B21" s="3861"/>
      <c r="C21" s="3861"/>
      <c r="D21" s="3862"/>
      <c r="E21" s="3392" t="e">
        <f>D21/B21=D21/B21</f>
        <v>#DIV/0!</v>
      </c>
      <c r="F21" s="3414">
        <f>C21</f>
        <v>0</v>
      </c>
      <c r="G21" s="3901"/>
      <c r="H21" s="3409">
        <v>1</v>
      </c>
      <c r="I21" s="3874">
        <f>F21*G21*H21</f>
        <v>0</v>
      </c>
      <c r="J21" s="3881"/>
      <c r="K21" s="3880"/>
      <c r="L21" s="3876">
        <f>+J21*K21</f>
        <v>0</v>
      </c>
      <c r="M21" s="3876">
        <f>L21+I21</f>
        <v>0</v>
      </c>
      <c r="N21" s="3414">
        <f>D21</f>
        <v>0</v>
      </c>
      <c r="O21" s="3902"/>
      <c r="P21" s="3876">
        <f>N21*O21</f>
        <v>0</v>
      </c>
      <c r="Q21" s="3389">
        <f>+N21</f>
        <v>0</v>
      </c>
      <c r="R21" s="3901"/>
      <c r="S21" s="3876">
        <f>Q21*R21</f>
        <v>0</v>
      </c>
      <c r="T21" s="3389">
        <f>+Q21</f>
        <v>0</v>
      </c>
      <c r="U21" s="3901"/>
      <c r="V21" s="3876">
        <f>T21*U21</f>
        <v>0</v>
      </c>
      <c r="W21" s="3904"/>
      <c r="X21" s="3414">
        <f>+$N$21</f>
        <v>0</v>
      </c>
      <c r="Y21" s="3901"/>
      <c r="Z21" s="3876">
        <f>Y21*X21</f>
        <v>0</v>
      </c>
      <c r="AA21" s="3414">
        <f>+$N$21</f>
        <v>0</v>
      </c>
      <c r="AB21" s="3901"/>
      <c r="AC21" s="3876">
        <f>AB21*AA21</f>
        <v>0</v>
      </c>
      <c r="AD21" s="2704"/>
      <c r="AE21" s="2996">
        <f>+AC21+Z21+S21+P21+M21+W21</f>
        <v>0</v>
      </c>
      <c r="AF21" s="3905"/>
      <c r="AG21" s="3004">
        <f>AE21-AF21</f>
        <v>0</v>
      </c>
      <c r="AH21" s="2700"/>
      <c r="AI21" s="2707"/>
      <c r="AJ21" s="2708"/>
      <c r="AK21" s="2705"/>
      <c r="AL21" s="2705"/>
    </row>
    <row r="22" spans="1:38" x14ac:dyDescent="0.2">
      <c r="A22" s="3404"/>
      <c r="B22" s="3391"/>
      <c r="C22" s="3391"/>
      <c r="D22" s="3857"/>
      <c r="E22" s="3392"/>
      <c r="F22" s="3414"/>
      <c r="G22" s="3880"/>
      <c r="H22" s="3409"/>
      <c r="I22" s="3874"/>
      <c r="J22" s="3414"/>
      <c r="K22" s="3900"/>
      <c r="L22" s="3411"/>
      <c r="M22" s="3876"/>
      <c r="N22" s="3414"/>
      <c r="O22" s="3882"/>
      <c r="P22" s="3876"/>
      <c r="Q22" s="3389"/>
      <c r="R22" s="3880"/>
      <c r="S22" s="3876"/>
      <c r="T22" s="3389"/>
      <c r="U22" s="3880"/>
      <c r="V22" s="3876"/>
      <c r="W22" s="3874"/>
      <c r="X22" s="3414"/>
      <c r="Y22" s="3880"/>
      <c r="Z22" s="3884"/>
      <c r="AA22" s="3414"/>
      <c r="AB22" s="3880"/>
      <c r="AC22" s="3884"/>
      <c r="AD22" s="2704"/>
      <c r="AE22" s="2996"/>
      <c r="AF22" s="3004"/>
      <c r="AG22" s="3004"/>
      <c r="AH22" s="2700"/>
      <c r="AI22" s="2700"/>
      <c r="AJ22" s="2705"/>
      <c r="AK22" s="2705"/>
      <c r="AL22" s="2705"/>
    </row>
    <row r="23" spans="1:38" x14ac:dyDescent="0.2">
      <c r="A23" s="3394" t="s">
        <v>321</v>
      </c>
      <c r="B23" s="3392"/>
      <c r="C23" s="3392"/>
      <c r="D23" s="3858"/>
      <c r="E23" s="3395"/>
      <c r="F23" s="3405"/>
      <c r="G23" s="3886"/>
      <c r="H23" s="3886"/>
      <c r="I23" s="3887">
        <f>I21</f>
        <v>0</v>
      </c>
      <c r="J23" s="3405"/>
      <c r="K23" s="3886"/>
      <c r="L23" s="3888">
        <f>+L21</f>
        <v>0</v>
      </c>
      <c r="M23" s="3888">
        <f>M21</f>
        <v>0</v>
      </c>
      <c r="N23" s="3405"/>
      <c r="O23" s="3889"/>
      <c r="P23" s="3888">
        <f>P21</f>
        <v>0</v>
      </c>
      <c r="Q23" s="3405"/>
      <c r="R23" s="3885"/>
      <c r="S23" s="3888">
        <f>S21</f>
        <v>0</v>
      </c>
      <c r="T23" s="3405"/>
      <c r="U23" s="3885"/>
      <c r="V23" s="3888">
        <f>V21</f>
        <v>0</v>
      </c>
      <c r="W23" s="3887">
        <f>+W21</f>
        <v>0</v>
      </c>
      <c r="X23" s="3405"/>
      <c r="Y23" s="3890"/>
      <c r="Z23" s="3888">
        <f>Z21</f>
        <v>0</v>
      </c>
      <c r="AA23" s="3405"/>
      <c r="AB23" s="3885"/>
      <c r="AC23" s="3888">
        <f>AC21</f>
        <v>0</v>
      </c>
      <c r="AD23" s="2710"/>
      <c r="AE23" s="2998">
        <f>+AE21</f>
        <v>0</v>
      </c>
      <c r="AF23" s="2998">
        <f>+AF21</f>
        <v>0</v>
      </c>
      <c r="AG23" s="2998">
        <f>AE23-AF23</f>
        <v>0</v>
      </c>
      <c r="AH23" s="2711"/>
      <c r="AI23" s="2711"/>
      <c r="AJ23" s="2713"/>
      <c r="AK23" s="2713"/>
      <c r="AL23" s="2713"/>
    </row>
    <row r="24" spans="1:38" ht="13.5" thickBot="1" x14ac:dyDescent="0.25">
      <c r="A24" s="3407"/>
      <c r="B24" s="3397"/>
      <c r="C24" s="3397"/>
      <c r="D24" s="3407"/>
      <c r="E24" s="3398"/>
      <c r="F24" s="3406"/>
      <c r="G24" s="3398"/>
      <c r="H24" s="3398"/>
      <c r="I24" s="3398"/>
      <c r="J24" s="3406"/>
      <c r="K24" s="3398"/>
      <c r="L24" s="3399"/>
      <c r="M24" s="3399"/>
      <c r="N24" s="3406"/>
      <c r="O24" s="3893"/>
      <c r="P24" s="3399"/>
      <c r="Q24" s="3406"/>
      <c r="R24" s="3891"/>
      <c r="S24" s="3399"/>
      <c r="T24" s="3406"/>
      <c r="U24" s="3891"/>
      <c r="V24" s="3399"/>
      <c r="W24" s="3398"/>
      <c r="X24" s="3406"/>
      <c r="Y24" s="3891"/>
      <c r="Z24" s="3399"/>
      <c r="AA24" s="3406"/>
      <c r="AB24" s="3891"/>
      <c r="AC24" s="3399"/>
      <c r="AD24" s="2703"/>
      <c r="AE24" s="2999"/>
      <c r="AF24" s="3000"/>
      <c r="AG24" s="3000"/>
      <c r="AH24" s="2706"/>
      <c r="AI24" s="2706"/>
      <c r="AJ24" s="2705"/>
      <c r="AK24" s="2705"/>
      <c r="AL24" s="2705"/>
    </row>
    <row r="25" spans="1:38" x14ac:dyDescent="0.2">
      <c r="A25" s="3408"/>
      <c r="B25" s="3409"/>
      <c r="C25" s="3409"/>
      <c r="D25" s="3859"/>
      <c r="E25" s="3409"/>
      <c r="F25" s="3410"/>
      <c r="G25" s="3409"/>
      <c r="H25" s="3409"/>
      <c r="I25" s="3409"/>
      <c r="J25" s="3410"/>
      <c r="K25" s="3409"/>
      <c r="L25" s="3411"/>
      <c r="M25" s="3411"/>
      <c r="N25" s="3410"/>
      <c r="O25" s="3877"/>
      <c r="P25" s="3411"/>
      <c r="Q25" s="3410"/>
      <c r="R25" s="3872"/>
      <c r="S25" s="3411"/>
      <c r="T25" s="3410"/>
      <c r="U25" s="3872"/>
      <c r="V25" s="3411"/>
      <c r="W25" s="3409"/>
      <c r="X25" s="3410"/>
      <c r="Y25" s="3872"/>
      <c r="Z25" s="3411"/>
      <c r="AA25" s="3410"/>
      <c r="AB25" s="3872"/>
      <c r="AC25" s="3411"/>
      <c r="AD25" s="2705"/>
      <c r="AE25" s="3005"/>
      <c r="AF25" s="2996"/>
      <c r="AG25" s="2996"/>
      <c r="AH25" s="2706"/>
      <c r="AI25" s="2706"/>
      <c r="AJ25" s="2705"/>
      <c r="AK25" s="2705"/>
      <c r="AL25" s="2705"/>
    </row>
    <row r="26" spans="1:38" x14ac:dyDescent="0.2">
      <c r="A26" s="3390" t="s">
        <v>432</v>
      </c>
      <c r="B26" s="3412"/>
      <c r="C26" s="3412"/>
      <c r="D26" s="3862"/>
      <c r="E26" s="3392"/>
      <c r="F26" s="3410"/>
      <c r="G26" s="3409"/>
      <c r="H26" s="3409"/>
      <c r="I26" s="3409"/>
      <c r="J26" s="3881">
        <f>D26</f>
        <v>0</v>
      </c>
      <c r="K26" s="3901"/>
      <c r="L26" s="3876">
        <f>+J26*K26</f>
        <v>0</v>
      </c>
      <c r="M26" s="3876">
        <f>L26+I26</f>
        <v>0</v>
      </c>
      <c r="N26" s="3881">
        <f>+$D$26</f>
        <v>0</v>
      </c>
      <c r="O26" s="3902"/>
      <c r="P26" s="3876">
        <f>+N26*O26</f>
        <v>0</v>
      </c>
      <c r="Q26" s="3389">
        <f>+N26</f>
        <v>0</v>
      </c>
      <c r="R26" s="3901"/>
      <c r="S26" s="3876">
        <f>Q26*R26</f>
        <v>0</v>
      </c>
      <c r="T26" s="3389">
        <f>+Q26</f>
        <v>0</v>
      </c>
      <c r="U26" s="3901"/>
      <c r="V26" s="3876">
        <f>T26*U26</f>
        <v>0</v>
      </c>
      <c r="W26" s="3874"/>
      <c r="X26" s="3881">
        <f>+$D$26</f>
        <v>0</v>
      </c>
      <c r="Y26" s="3901"/>
      <c r="Z26" s="3876">
        <f>+X26*Y26</f>
        <v>0</v>
      </c>
      <c r="AA26" s="3881">
        <f>+$D$26</f>
        <v>0</v>
      </c>
      <c r="AB26" s="3901"/>
      <c r="AC26" s="3876">
        <f>+AA26*AB26</f>
        <v>0</v>
      </c>
      <c r="AD26" s="2705"/>
      <c r="AE26" s="3006">
        <f>+AC26+Z26+S26+P26+M26</f>
        <v>0</v>
      </c>
      <c r="AF26" s="3906"/>
      <c r="AG26" s="2996">
        <f>AE26-AF26</f>
        <v>0</v>
      </c>
      <c r="AH26" s="2717"/>
      <c r="AI26" s="2707"/>
      <c r="AJ26" s="2708"/>
      <c r="AK26" s="2705"/>
      <c r="AL26" s="2705"/>
    </row>
    <row r="27" spans="1:38" x14ac:dyDescent="0.2">
      <c r="A27" s="3413"/>
      <c r="B27" s="3412"/>
      <c r="C27" s="3412"/>
      <c r="D27" s="3860"/>
      <c r="E27" s="3389"/>
      <c r="F27" s="3410"/>
      <c r="G27" s="3409"/>
      <c r="H27" s="3409"/>
      <c r="I27" s="3409"/>
      <c r="J27" s="3414"/>
      <c r="K27" s="3409"/>
      <c r="L27" s="3411"/>
      <c r="M27" s="3411"/>
      <c r="N27" s="3414"/>
      <c r="O27" s="3872"/>
      <c r="P27" s="3876"/>
      <c r="Q27" s="3414"/>
      <c r="R27" s="3872"/>
      <c r="S27" s="3876"/>
      <c r="T27" s="3414"/>
      <c r="U27" s="3872"/>
      <c r="V27" s="3876"/>
      <c r="W27" s="3874"/>
      <c r="X27" s="3414"/>
      <c r="Y27" s="3872"/>
      <c r="Z27" s="3876"/>
      <c r="AA27" s="3414"/>
      <c r="AB27" s="3872"/>
      <c r="AC27" s="3876"/>
      <c r="AD27" s="2705"/>
      <c r="AE27" s="3007"/>
      <c r="AF27" s="3005"/>
      <c r="AG27" s="3005"/>
      <c r="AH27" s="2717"/>
      <c r="AI27" s="2717"/>
      <c r="AJ27" s="2705"/>
      <c r="AK27" s="2705"/>
      <c r="AL27" s="2705"/>
    </row>
    <row r="28" spans="1:38" x14ac:dyDescent="0.2">
      <c r="A28" s="3394" t="s">
        <v>1745</v>
      </c>
      <c r="B28" s="3392"/>
      <c r="C28" s="3392"/>
      <c r="D28" s="3858"/>
      <c r="E28" s="3395"/>
      <c r="F28" s="3405"/>
      <c r="G28" s="3886"/>
      <c r="H28" s="3886"/>
      <c r="I28" s="3887"/>
      <c r="J28" s="3405"/>
      <c r="K28" s="3886"/>
      <c r="L28" s="3888">
        <f>+L26</f>
        <v>0</v>
      </c>
      <c r="M28" s="3888">
        <f>+M26</f>
        <v>0</v>
      </c>
      <c r="N28" s="3405"/>
      <c r="O28" s="3886"/>
      <c r="P28" s="3888">
        <f>P26</f>
        <v>0</v>
      </c>
      <c r="Q28" s="3405"/>
      <c r="R28" s="3886"/>
      <c r="S28" s="3888">
        <f>+S26</f>
        <v>0</v>
      </c>
      <c r="T28" s="3405"/>
      <c r="U28" s="3886"/>
      <c r="V28" s="3888">
        <f>+V26</f>
        <v>0</v>
      </c>
      <c r="W28" s="3887"/>
      <c r="X28" s="3405"/>
      <c r="Y28" s="3890"/>
      <c r="Z28" s="3888">
        <f>+Z26</f>
        <v>0</v>
      </c>
      <c r="AA28" s="3405"/>
      <c r="AB28" s="3886"/>
      <c r="AC28" s="3888">
        <f>+AC26</f>
        <v>0</v>
      </c>
      <c r="AD28" s="2705"/>
      <c r="AE28" s="2998">
        <f>AE26</f>
        <v>0</v>
      </c>
      <c r="AF28" s="2998">
        <f>+AF26</f>
        <v>0</v>
      </c>
      <c r="AG28" s="2998">
        <f>AE28-AF28</f>
        <v>0</v>
      </c>
      <c r="AH28" s="2717"/>
      <c r="AI28" s="2717"/>
      <c r="AJ28" s="2705"/>
      <c r="AK28" s="2705"/>
      <c r="AL28" s="2705"/>
    </row>
    <row r="29" spans="1:38" ht="13.5" thickBot="1" x14ac:dyDescent="0.25">
      <c r="A29" s="3407"/>
      <c r="B29" s="3397"/>
      <c r="C29" s="3397"/>
      <c r="D29" s="3407"/>
      <c r="E29" s="3398"/>
      <c r="F29" s="3406"/>
      <c r="G29" s="3398"/>
      <c r="H29" s="3398"/>
      <c r="I29" s="3398"/>
      <c r="J29" s="3406"/>
      <c r="K29" s="3398"/>
      <c r="L29" s="3399"/>
      <c r="M29" s="3399"/>
      <c r="N29" s="3406"/>
      <c r="O29" s="3398"/>
      <c r="P29" s="3399"/>
      <c r="Q29" s="3406"/>
      <c r="R29" s="3398"/>
      <c r="S29" s="3399"/>
      <c r="T29" s="3406"/>
      <c r="U29" s="3398"/>
      <c r="V29" s="3399"/>
      <c r="W29" s="3398"/>
      <c r="X29" s="3406"/>
      <c r="Y29" s="3398"/>
      <c r="Z29" s="3399"/>
      <c r="AA29" s="3406"/>
      <c r="AB29" s="3398"/>
      <c r="AC29" s="3399"/>
      <c r="AD29" s="2705"/>
      <c r="AE29" s="2999"/>
      <c r="AF29" s="3000"/>
      <c r="AG29" s="3000"/>
      <c r="AH29" s="2717"/>
      <c r="AI29" s="2717"/>
      <c r="AJ29" s="2705"/>
      <c r="AK29" s="2705"/>
      <c r="AL29" s="2705"/>
    </row>
    <row r="30" spans="1:38" ht="13.5" thickBot="1" x14ac:dyDescent="0.25">
      <c r="A30" s="2717"/>
      <c r="B30" s="2717"/>
      <c r="C30" s="2717"/>
      <c r="D30" s="2717"/>
      <c r="E30" s="2717"/>
      <c r="F30" s="2717"/>
      <c r="G30" s="2717"/>
      <c r="H30" s="2717"/>
      <c r="I30" s="2717"/>
      <c r="J30" s="2717"/>
      <c r="K30" s="2717"/>
      <c r="L30" s="2717"/>
      <c r="M30" s="2717"/>
      <c r="N30" s="2717"/>
      <c r="O30" s="2717"/>
      <c r="P30" s="2717"/>
      <c r="Q30" s="2717"/>
      <c r="R30" s="2717"/>
      <c r="S30" s="2717"/>
      <c r="T30" s="2717"/>
      <c r="U30" s="2717"/>
      <c r="V30" s="2717"/>
      <c r="W30" s="2717"/>
      <c r="X30" s="2703"/>
      <c r="Y30" s="2703"/>
      <c r="Z30" s="2703"/>
      <c r="AA30" s="2717"/>
      <c r="AB30" s="2717"/>
      <c r="AC30" s="2717"/>
      <c r="AD30" s="2717"/>
      <c r="AE30" s="2717"/>
      <c r="AF30" s="2706"/>
      <c r="AG30" s="2706"/>
      <c r="AH30" s="2706"/>
    </row>
    <row r="31" spans="1:38" ht="15.75" thickBot="1" x14ac:dyDescent="0.3">
      <c r="A31" s="3415" t="s">
        <v>332</v>
      </c>
      <c r="B31" s="3416"/>
      <c r="C31" s="3417"/>
      <c r="D31" s="3418">
        <f>+D26+D21+D16+D11</f>
        <v>0</v>
      </c>
      <c r="E31" s="3419"/>
      <c r="F31" s="3420"/>
      <c r="G31" s="3421"/>
      <c r="H31" s="3421"/>
      <c r="I31" s="3422">
        <f>+I23+I18+I13</f>
        <v>0</v>
      </c>
      <c r="J31" s="3420"/>
      <c r="K31" s="3421"/>
      <c r="L31" s="3423">
        <f>+L28+L23+L18+L13</f>
        <v>0</v>
      </c>
      <c r="M31" s="3423">
        <f>+M28+M23+M18+M13</f>
        <v>0</v>
      </c>
      <c r="N31" s="3424"/>
      <c r="O31" s="3425"/>
      <c r="P31" s="3423">
        <f>+P28+P23+P18+P13</f>
        <v>0</v>
      </c>
      <c r="Q31" s="3424"/>
      <c r="R31" s="3425"/>
      <c r="S31" s="3423">
        <f>+S28+S23+S18+S13</f>
        <v>0</v>
      </c>
      <c r="T31" s="3424"/>
      <c r="U31" s="3425"/>
      <c r="V31" s="3423">
        <f>+V28+V23+V18+V13</f>
        <v>0</v>
      </c>
      <c r="W31" s="3422">
        <f>+W23+W18+W13</f>
        <v>0</v>
      </c>
      <c r="X31" s="3424"/>
      <c r="Y31" s="3425"/>
      <c r="Z31" s="3423">
        <f>+Z28+Z23+Z18+Z13</f>
        <v>0</v>
      </c>
      <c r="AA31" s="3424"/>
      <c r="AB31" s="3425"/>
      <c r="AC31" s="3423">
        <f>+AC28+AC23+AC18+AC13</f>
        <v>0</v>
      </c>
      <c r="AD31" s="2705"/>
      <c r="AE31" s="3008">
        <f>+AE13+AE18+AE23+AE28</f>
        <v>0</v>
      </c>
      <c r="AF31" s="3008">
        <f>+AF28+AF23+AF18+AF13</f>
        <v>0</v>
      </c>
      <c r="AG31" s="3009">
        <f>AE31-AF31</f>
        <v>0</v>
      </c>
      <c r="AH31" s="2706"/>
    </row>
    <row r="32" spans="1:38" x14ac:dyDescent="0.2">
      <c r="A32" s="2718"/>
      <c r="B32" s="2716"/>
      <c r="C32" s="2716"/>
      <c r="D32" s="2709"/>
      <c r="E32" s="2709"/>
      <c r="F32" s="2717"/>
      <c r="G32" s="2717"/>
      <c r="H32" s="2717"/>
      <c r="I32" s="2719"/>
      <c r="J32" s="2719"/>
      <c r="K32" s="2719"/>
      <c r="L32" s="2719"/>
      <c r="M32" s="2719"/>
      <c r="N32" s="2700"/>
      <c r="O32" s="2701"/>
      <c r="P32" s="2719"/>
      <c r="Q32" s="2700"/>
      <c r="R32" s="2701"/>
      <c r="S32" s="2719"/>
      <c r="T32" s="2700"/>
      <c r="U32" s="2701"/>
      <c r="V32" s="2719"/>
      <c r="W32" s="2719"/>
      <c r="X32" s="2702"/>
      <c r="Y32" s="2720"/>
      <c r="Z32" s="2721"/>
      <c r="AA32" s="2700"/>
      <c r="AB32" s="2701"/>
      <c r="AC32" s="2719"/>
      <c r="AD32" s="2719"/>
      <c r="AE32" s="593"/>
      <c r="AF32" s="2968">
        <f>'Tableau 7B'!F29</f>
        <v>0</v>
      </c>
      <c r="AG32" s="2967" t="s">
        <v>1854</v>
      </c>
      <c r="AH32" s="2706"/>
    </row>
    <row r="33" spans="1:34" x14ac:dyDescent="0.2">
      <c r="A33" s="4202" t="s">
        <v>2032</v>
      </c>
      <c r="B33" s="4202"/>
      <c r="C33" s="4202"/>
      <c r="D33" s="4202"/>
      <c r="E33" s="4202"/>
      <c r="F33" s="4202"/>
      <c r="G33" s="4202"/>
      <c r="H33" s="4202"/>
      <c r="I33" s="4202"/>
      <c r="J33" s="4202"/>
      <c r="K33" s="4202"/>
      <c r="L33" s="4202"/>
      <c r="M33" s="3907"/>
      <c r="N33" s="2709" t="s">
        <v>2033</v>
      </c>
      <c r="O33" s="2701"/>
      <c r="P33" s="2719"/>
      <c r="Q33" s="2700"/>
      <c r="R33" s="2701"/>
      <c r="S33" s="2719"/>
      <c r="T33" s="2700"/>
      <c r="U33" s="2701"/>
      <c r="V33" s="2719"/>
      <c r="W33" s="2719"/>
      <c r="X33" s="2721"/>
      <c r="Y33" s="2700"/>
      <c r="Z33" s="2701"/>
      <c r="AA33" s="2719"/>
      <c r="AB33" s="2700"/>
      <c r="AC33" s="2701"/>
      <c r="AD33" s="2719"/>
      <c r="AE33" s="595"/>
      <c r="AF33" s="596"/>
      <c r="AG33" s="596"/>
      <c r="AH33" s="2705"/>
    </row>
    <row r="36" spans="1:34" x14ac:dyDescent="0.2">
      <c r="A36" s="184"/>
      <c r="B36" s="184"/>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row>
    <row r="37" spans="1:34" x14ac:dyDescent="0.2">
      <c r="A37" s="184"/>
      <c r="B37" s="184"/>
      <c r="C37" s="184"/>
      <c r="D37" s="184"/>
      <c r="E37" s="184"/>
      <c r="F37" s="184"/>
      <c r="G37" s="184"/>
      <c r="H37" s="184"/>
      <c r="I37" s="184"/>
      <c r="J37" s="184"/>
      <c r="K37" s="184"/>
      <c r="L37" s="184"/>
      <c r="M37" s="184"/>
      <c r="N37" s="184"/>
      <c r="O37" s="184"/>
      <c r="P37" s="184"/>
      <c r="Q37" s="184"/>
      <c r="R37" s="184"/>
      <c r="S37" s="184"/>
      <c r="T37" s="184"/>
      <c r="U37" s="184"/>
      <c r="V37" s="184"/>
      <c r="W37" s="184"/>
      <c r="X37" s="184"/>
      <c r="Y37" s="184"/>
      <c r="Z37" s="184"/>
      <c r="AA37" s="184"/>
      <c r="AB37" s="184"/>
      <c r="AC37" s="184"/>
      <c r="AD37" s="184"/>
      <c r="AE37" s="184"/>
      <c r="AF37" s="184"/>
    </row>
    <row r="38" spans="1:34" x14ac:dyDescent="0.2">
      <c r="A38" s="184"/>
      <c r="B38" s="184"/>
      <c r="C38" s="184"/>
      <c r="D38" s="184"/>
      <c r="E38" s="184"/>
      <c r="F38" s="184"/>
      <c r="G38" s="184"/>
      <c r="H38" s="184"/>
      <c r="I38" s="202"/>
      <c r="J38" s="202"/>
      <c r="K38" s="202"/>
      <c r="L38" s="202"/>
      <c r="M38" s="184"/>
      <c r="N38" s="184"/>
      <c r="O38" s="184"/>
      <c r="P38" s="184"/>
      <c r="Q38" s="184"/>
      <c r="R38" s="184"/>
      <c r="S38" s="202"/>
      <c r="T38" s="184"/>
      <c r="U38" s="184"/>
      <c r="V38" s="202"/>
      <c r="W38" s="202"/>
      <c r="X38" s="184"/>
      <c r="Y38" s="184"/>
      <c r="Z38" s="184"/>
      <c r="AA38" s="184"/>
      <c r="AB38" s="184"/>
      <c r="AC38" s="202"/>
      <c r="AD38" s="184"/>
      <c r="AE38" s="184"/>
      <c r="AF38" s="184"/>
    </row>
    <row r="39" spans="1:34" x14ac:dyDescent="0.2">
      <c r="A39" s="184"/>
      <c r="B39" s="184"/>
      <c r="C39" s="184"/>
      <c r="D39" s="184"/>
      <c r="E39" s="184"/>
      <c r="F39" s="184"/>
      <c r="G39" s="184"/>
      <c r="H39" s="184"/>
      <c r="I39" s="202"/>
      <c r="J39" s="202"/>
      <c r="K39" s="202"/>
      <c r="L39" s="202"/>
      <c r="M39" s="184"/>
      <c r="N39" s="184"/>
      <c r="O39" s="184"/>
      <c r="P39" s="184"/>
      <c r="Q39" s="184"/>
      <c r="R39" s="184"/>
      <c r="S39" s="202"/>
      <c r="T39" s="184"/>
      <c r="U39" s="184"/>
      <c r="V39" s="202"/>
      <c r="W39" s="202"/>
      <c r="X39" s="184"/>
      <c r="Y39" s="184"/>
      <c r="Z39" s="184"/>
      <c r="AA39" s="184"/>
      <c r="AB39" s="184"/>
      <c r="AC39" s="202"/>
      <c r="AD39" s="184"/>
      <c r="AE39" s="184"/>
      <c r="AF39" s="184"/>
    </row>
    <row r="40" spans="1:34" x14ac:dyDescent="0.2">
      <c r="A40" s="184"/>
      <c r="B40" s="184"/>
      <c r="C40" s="184"/>
      <c r="D40" s="184"/>
      <c r="E40" s="184"/>
      <c r="F40" s="184"/>
      <c r="G40" s="184"/>
      <c r="H40" s="184"/>
      <c r="I40" s="202"/>
      <c r="J40" s="202"/>
      <c r="K40" s="202"/>
      <c r="L40" s="202"/>
      <c r="M40" s="184"/>
      <c r="N40" s="184"/>
      <c r="O40" s="184"/>
      <c r="P40" s="184"/>
      <c r="Q40" s="184"/>
      <c r="R40" s="184"/>
      <c r="S40" s="202"/>
      <c r="T40" s="184"/>
      <c r="U40" s="184"/>
      <c r="V40" s="202"/>
      <c r="W40" s="184"/>
      <c r="X40" s="184"/>
      <c r="Y40" s="184"/>
      <c r="Z40" s="184"/>
      <c r="AA40" s="184"/>
      <c r="AB40" s="184"/>
      <c r="AC40" s="202"/>
      <c r="AD40" s="184"/>
      <c r="AE40" s="184"/>
      <c r="AF40" s="184"/>
    </row>
    <row r="41" spans="1:34" x14ac:dyDescent="0.2">
      <c r="A41" s="184"/>
      <c r="B41" s="184"/>
      <c r="C41" s="184"/>
      <c r="D41" s="184"/>
      <c r="E41" s="184"/>
      <c r="F41" s="184"/>
      <c r="G41" s="184"/>
      <c r="H41" s="184"/>
      <c r="I41" s="184"/>
      <c r="J41" s="184"/>
      <c r="K41" s="184"/>
      <c r="L41" s="184"/>
      <c r="M41" s="184"/>
      <c r="N41" s="184"/>
      <c r="O41" s="184"/>
      <c r="P41" s="184"/>
      <c r="Q41" s="184"/>
      <c r="R41" s="184"/>
      <c r="S41" s="202"/>
      <c r="T41" s="184"/>
      <c r="U41" s="184"/>
      <c r="V41" s="202"/>
      <c r="W41" s="184"/>
      <c r="X41" s="184"/>
      <c r="Y41" s="184"/>
      <c r="Z41" s="184"/>
      <c r="AA41" s="184"/>
      <c r="AB41" s="184"/>
      <c r="AC41" s="202"/>
      <c r="AD41" s="184"/>
      <c r="AE41" s="184"/>
      <c r="AF41" s="184"/>
    </row>
    <row r="42" spans="1:34" x14ac:dyDescent="0.2">
      <c r="A42" s="184"/>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row>
    <row r="43" spans="1:34" x14ac:dyDescent="0.2">
      <c r="A43" s="184"/>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row>
    <row r="44" spans="1:34" x14ac:dyDescent="0.2">
      <c r="A44" s="184"/>
      <c r="B44" s="184"/>
      <c r="C44" s="184"/>
      <c r="D44" s="184"/>
      <c r="E44" s="184"/>
      <c r="F44" s="184"/>
      <c r="G44" s="184"/>
      <c r="H44" s="184"/>
      <c r="I44" s="202"/>
      <c r="J44" s="202"/>
      <c r="K44" s="202"/>
      <c r="L44" s="202"/>
      <c r="M44" s="184"/>
      <c r="N44" s="184"/>
      <c r="O44" s="184"/>
      <c r="P44" s="184"/>
      <c r="Q44" s="184"/>
      <c r="R44" s="184"/>
      <c r="S44" s="202"/>
      <c r="T44" s="184"/>
      <c r="U44" s="184"/>
      <c r="V44" s="202"/>
      <c r="W44" s="202"/>
      <c r="X44" s="184"/>
      <c r="Y44" s="184"/>
      <c r="Z44" s="184"/>
      <c r="AA44" s="184"/>
      <c r="AB44" s="184"/>
      <c r="AC44" s="202"/>
      <c r="AD44" s="184"/>
      <c r="AE44" s="184"/>
      <c r="AF44" s="184"/>
    </row>
    <row r="45" spans="1:34" x14ac:dyDescent="0.2">
      <c r="A45" s="184"/>
      <c r="B45" s="184"/>
      <c r="C45" s="184"/>
      <c r="D45" s="184"/>
      <c r="E45" s="184"/>
      <c r="F45" s="184"/>
      <c r="G45" s="184"/>
      <c r="H45" s="184"/>
      <c r="I45" s="202"/>
      <c r="J45" s="202"/>
      <c r="K45" s="202"/>
      <c r="L45" s="202"/>
      <c r="M45" s="184"/>
      <c r="N45" s="184"/>
      <c r="O45" s="184"/>
      <c r="P45" s="184"/>
      <c r="Q45" s="184"/>
      <c r="R45" s="184"/>
      <c r="S45" s="202"/>
      <c r="T45" s="184"/>
      <c r="U45" s="184"/>
      <c r="V45" s="202"/>
      <c r="W45" s="202"/>
      <c r="X45" s="184"/>
      <c r="Y45" s="184"/>
      <c r="Z45" s="184"/>
      <c r="AA45" s="184"/>
      <c r="AB45" s="184"/>
      <c r="AC45" s="202"/>
      <c r="AD45" s="184"/>
      <c r="AE45" s="184"/>
      <c r="AF45" s="184"/>
    </row>
    <row r="46" spans="1:34" x14ac:dyDescent="0.2">
      <c r="A46" s="184"/>
      <c r="B46" s="184"/>
      <c r="C46" s="184"/>
      <c r="D46" s="184"/>
      <c r="E46" s="184"/>
      <c r="F46" s="184"/>
      <c r="G46" s="184"/>
      <c r="H46" s="184"/>
      <c r="I46" s="202"/>
      <c r="J46" s="202"/>
      <c r="K46" s="202"/>
      <c r="L46" s="202"/>
      <c r="M46" s="184"/>
      <c r="N46" s="184"/>
      <c r="O46" s="184"/>
      <c r="P46" s="184"/>
      <c r="Q46" s="184"/>
      <c r="R46" s="184"/>
      <c r="S46" s="202"/>
      <c r="T46" s="184"/>
      <c r="U46" s="184"/>
      <c r="V46" s="202"/>
      <c r="W46" s="202"/>
      <c r="X46" s="184"/>
      <c r="Y46" s="184"/>
      <c r="Z46" s="184"/>
      <c r="AA46" s="184"/>
      <c r="AB46" s="184"/>
      <c r="AC46" s="202"/>
      <c r="AD46" s="184"/>
      <c r="AE46" s="184"/>
      <c r="AF46" s="184"/>
    </row>
    <row r="47" spans="1:34" x14ac:dyDescent="0.2">
      <c r="A47" s="184"/>
      <c r="B47" s="184"/>
      <c r="C47" s="184"/>
      <c r="D47" s="184"/>
      <c r="E47" s="184"/>
      <c r="F47" s="184"/>
      <c r="G47" s="184"/>
      <c r="H47" s="184"/>
      <c r="I47" s="184"/>
      <c r="J47" s="184"/>
      <c r="K47" s="184"/>
      <c r="L47" s="184"/>
      <c r="M47" s="184"/>
      <c r="N47" s="184"/>
      <c r="O47" s="184"/>
      <c r="P47" s="184"/>
      <c r="Q47" s="184"/>
      <c r="R47" s="184"/>
      <c r="S47" s="202"/>
      <c r="T47" s="184"/>
      <c r="U47" s="184"/>
      <c r="V47" s="202"/>
      <c r="W47" s="184"/>
      <c r="X47" s="184"/>
      <c r="Y47" s="184"/>
      <c r="Z47" s="184"/>
      <c r="AA47" s="184"/>
      <c r="AB47" s="184"/>
      <c r="AC47" s="202"/>
      <c r="AD47" s="184"/>
      <c r="AE47" s="184"/>
      <c r="AF47" s="184"/>
    </row>
    <row r="48" spans="1:34" x14ac:dyDescent="0.2">
      <c r="A48" s="184"/>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row>
    <row r="49" spans="1:32" x14ac:dyDescent="0.2">
      <c r="A49" s="184"/>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184"/>
    </row>
    <row r="50" spans="1:32" x14ac:dyDescent="0.2">
      <c r="A50" s="184"/>
      <c r="B50" s="184"/>
      <c r="C50" s="184"/>
      <c r="D50" s="184"/>
      <c r="E50" s="184"/>
      <c r="F50" s="184"/>
      <c r="G50" s="184"/>
      <c r="H50" s="184"/>
      <c r="I50" s="202"/>
      <c r="J50" s="202"/>
      <c r="K50" s="202"/>
      <c r="L50" s="202"/>
      <c r="M50" s="184"/>
      <c r="N50" s="184"/>
      <c r="O50" s="184"/>
      <c r="P50" s="184"/>
      <c r="Q50" s="184"/>
      <c r="R50" s="184"/>
      <c r="S50" s="184"/>
      <c r="T50" s="184"/>
      <c r="U50" s="184"/>
      <c r="V50" s="184"/>
      <c r="W50" s="184"/>
      <c r="X50" s="184"/>
      <c r="Y50" s="184"/>
      <c r="Z50" s="184"/>
      <c r="AA50" s="184"/>
      <c r="AB50" s="184"/>
      <c r="AC50" s="184"/>
      <c r="AD50" s="184"/>
      <c r="AE50" s="184"/>
      <c r="AF50" s="184"/>
    </row>
    <row r="51" spans="1:32" x14ac:dyDescent="0.2">
      <c r="A51" s="184"/>
      <c r="B51" s="184"/>
      <c r="C51" s="184"/>
      <c r="D51" s="184"/>
      <c r="E51" s="184"/>
      <c r="F51" s="184"/>
      <c r="G51" s="184"/>
      <c r="H51" s="184"/>
      <c r="I51" s="202"/>
      <c r="J51" s="202"/>
      <c r="K51" s="202"/>
      <c r="L51" s="202"/>
      <c r="M51" s="184"/>
      <c r="N51" s="184"/>
      <c r="O51" s="184"/>
      <c r="P51" s="184"/>
      <c r="Q51" s="184"/>
      <c r="R51" s="184"/>
      <c r="S51" s="184"/>
      <c r="T51" s="184"/>
      <c r="U51" s="184"/>
      <c r="V51" s="184"/>
      <c r="W51" s="184"/>
      <c r="X51" s="184"/>
      <c r="Y51" s="184"/>
      <c r="Z51" s="184"/>
      <c r="AA51" s="184"/>
      <c r="AB51" s="184"/>
      <c r="AC51" s="184"/>
      <c r="AD51" s="184"/>
      <c r="AE51" s="184"/>
      <c r="AF51" s="184"/>
    </row>
    <row r="52" spans="1:32" x14ac:dyDescent="0.2">
      <c r="A52" s="184"/>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row>
    <row r="53" spans="1:32" x14ac:dyDescent="0.2">
      <c r="A53" s="184"/>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row>
    <row r="54" spans="1:32" x14ac:dyDescent="0.2">
      <c r="A54" s="184"/>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row>
    <row r="55" spans="1:32" x14ac:dyDescent="0.2">
      <c r="A55" s="184"/>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row>
    <row r="56" spans="1:32" x14ac:dyDescent="0.2">
      <c r="A56" s="184"/>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row>
    <row r="57" spans="1:32" x14ac:dyDescent="0.2">
      <c r="A57" s="184"/>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row>
    <row r="58" spans="1:32" x14ac:dyDescent="0.2">
      <c r="A58" s="184"/>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row>
    <row r="59" spans="1:32" x14ac:dyDescent="0.2">
      <c r="A59" s="184"/>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row>
    <row r="60" spans="1:32" x14ac:dyDescent="0.2">
      <c r="A60" s="184"/>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row>
    <row r="61" spans="1:32" x14ac:dyDescent="0.2">
      <c r="A61" s="184"/>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row>
    <row r="62" spans="1:32" x14ac:dyDescent="0.2">
      <c r="A62" s="184"/>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row>
    <row r="63" spans="1:32" x14ac:dyDescent="0.2">
      <c r="A63" s="184"/>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row>
    <row r="64" spans="1:32" x14ac:dyDescent="0.2">
      <c r="A64" s="184"/>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row>
    <row r="65" spans="1:32" x14ac:dyDescent="0.2">
      <c r="A65" s="184"/>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row>
  </sheetData>
  <mergeCells count="19">
    <mergeCell ref="J8:L8"/>
    <mergeCell ref="A33:L33"/>
    <mergeCell ref="AE6:AE7"/>
    <mergeCell ref="AA8:AC8"/>
    <mergeCell ref="T8:V8"/>
    <mergeCell ref="F8:I8"/>
    <mergeCell ref="N8:P8"/>
    <mergeCell ref="Q8:S8"/>
    <mergeCell ref="X8:Z8"/>
    <mergeCell ref="AF6:AF7"/>
    <mergeCell ref="AG6:AG7"/>
    <mergeCell ref="A6:A7"/>
    <mergeCell ref="Q6:S7"/>
    <mergeCell ref="W6:W7"/>
    <mergeCell ref="X6:Z7"/>
    <mergeCell ref="T6:V7"/>
    <mergeCell ref="N6:P7"/>
    <mergeCell ref="AA6:AC7"/>
    <mergeCell ref="F6:M7"/>
  </mergeCells>
  <pageMargins left="0.55118110236220474" right="0.23622047244094491" top="0.43307086614173229" bottom="0.31496062992125984" header="0.27559055118110237" footer="0.15748031496062992"/>
  <pageSetup paperSize="8" scale="71" fitToWidth="2" orientation="landscape" r:id="rId1"/>
  <headerFooter scaleWithDoc="0" alignWithMargins="0">
    <oddFooter>&amp;C&amp;P/&amp;N</oddFooter>
  </headerFooter>
  <colBreaks count="1" manualBreakCount="1">
    <brk id="31"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J34"/>
  <sheetViews>
    <sheetView showGridLines="0" zoomScaleNormal="100" zoomScaleSheetLayoutView="100" workbookViewId="0">
      <selection activeCell="G11" sqref="G11"/>
    </sheetView>
  </sheetViews>
  <sheetFormatPr baseColWidth="10" defaultColWidth="8.85546875" defaultRowHeight="12.75" x14ac:dyDescent="0.2"/>
  <cols>
    <col min="1" max="1" width="39.85546875" style="7" customWidth="1"/>
    <col min="2" max="2" width="38.7109375" style="7" customWidth="1"/>
    <col min="3" max="7" width="23.42578125" style="7" customWidth="1"/>
    <col min="8" max="8" width="24.85546875" style="7" customWidth="1"/>
    <col min="9" max="9" width="23.42578125" style="7" customWidth="1"/>
    <col min="10" max="16384" width="8.85546875" style="7"/>
  </cols>
  <sheetData>
    <row r="1" spans="1:10" s="1128" customFormat="1" ht="18" x14ac:dyDescent="0.25">
      <c r="A1" s="290" t="s">
        <v>1200</v>
      </c>
      <c r="B1" s="290"/>
      <c r="C1" s="290"/>
      <c r="D1" s="290"/>
      <c r="E1" s="290"/>
      <c r="F1" s="290"/>
      <c r="G1" s="290"/>
      <c r="H1" s="290"/>
      <c r="I1" s="290"/>
    </row>
    <row r="2" spans="1:10" s="1130" customFormat="1" ht="11.25" x14ac:dyDescent="0.2">
      <c r="A2" s="273" t="str">
        <f>'PAGE DE GARDE'!C8</f>
        <v>ELECTRICITE</v>
      </c>
      <c r="B2" s="1729" t="str">
        <f>'PAGE DE GARDE'!C10</f>
        <v>PT 2017 V0</v>
      </c>
      <c r="C2" s="273"/>
      <c r="D2" s="273"/>
      <c r="E2" s="273"/>
      <c r="F2" s="273"/>
      <c r="G2" s="273"/>
      <c r="H2" s="273"/>
      <c r="I2" s="273"/>
    </row>
    <row r="3" spans="1:10" s="1130" customFormat="1" ht="11.25" x14ac:dyDescent="0.2">
      <c r="A3" s="825" t="str">
        <f>'PAGE DE GARDE'!C7</f>
        <v>GRD</v>
      </c>
      <c r="B3" s="285"/>
      <c r="C3" s="273"/>
      <c r="D3" s="273"/>
      <c r="E3" s="273"/>
      <c r="F3" s="273"/>
      <c r="G3" s="273"/>
      <c r="H3" s="273"/>
      <c r="I3" s="273"/>
    </row>
    <row r="4" spans="1:10" ht="13.5" thickBot="1" x14ac:dyDescent="0.25">
      <c r="A4" s="162"/>
    </row>
    <row r="5" spans="1:10" s="353" customFormat="1" ht="26.25" thickBot="1" x14ac:dyDescent="0.25">
      <c r="A5" s="1131"/>
      <c r="B5" s="1132"/>
      <c r="C5" s="1133" t="s">
        <v>826</v>
      </c>
      <c r="D5" s="1133" t="s">
        <v>825</v>
      </c>
      <c r="E5" s="1133" t="s">
        <v>761</v>
      </c>
      <c r="F5" s="1133" t="s">
        <v>1481</v>
      </c>
      <c r="G5" s="1133" t="s">
        <v>1456</v>
      </c>
      <c r="H5" s="1134" t="s">
        <v>1457</v>
      </c>
      <c r="I5" s="1166" t="s">
        <v>1458</v>
      </c>
    </row>
    <row r="6" spans="1:10" s="353" customFormat="1" ht="12.75" customHeight="1" x14ac:dyDescent="0.2">
      <c r="A6" s="1135"/>
      <c r="B6" s="1136"/>
      <c r="C6" s="1137"/>
      <c r="D6" s="1137"/>
      <c r="E6" s="1137"/>
      <c r="F6" s="1137"/>
      <c r="G6" s="1137"/>
      <c r="H6" s="1170"/>
      <c r="I6" s="1169"/>
      <c r="J6" s="1138"/>
    </row>
    <row r="7" spans="1:10" s="353" customFormat="1" x14ac:dyDescent="0.2">
      <c r="A7" s="1135" t="s">
        <v>827</v>
      </c>
      <c r="B7" s="1136" t="s">
        <v>828</v>
      </c>
      <c r="C7" s="1139"/>
      <c r="D7" s="1139"/>
      <c r="E7" s="1139"/>
      <c r="F7" s="1139"/>
      <c r="G7" s="1139"/>
      <c r="H7" s="2247"/>
      <c r="I7" s="1176"/>
      <c r="J7" s="1138"/>
    </row>
    <row r="8" spans="1:10" s="353" customFormat="1" x14ac:dyDescent="0.2">
      <c r="A8" s="1141" t="s">
        <v>829</v>
      </c>
      <c r="B8" s="1136"/>
      <c r="C8" s="1142"/>
      <c r="D8" s="1142"/>
      <c r="E8" s="1142"/>
      <c r="F8" s="1142"/>
      <c r="G8" s="1142"/>
      <c r="H8" s="2248"/>
      <c r="I8" s="2254"/>
      <c r="J8" s="1138"/>
    </row>
    <row r="9" spans="1:10" s="353" customFormat="1" x14ac:dyDescent="0.2">
      <c r="A9" s="1143"/>
      <c r="B9" s="1144"/>
      <c r="C9" s="1145"/>
      <c r="D9" s="1145"/>
      <c r="E9" s="1145"/>
      <c r="F9" s="1145"/>
      <c r="G9" s="1145"/>
      <c r="H9" s="2249"/>
      <c r="I9" s="2255"/>
    </row>
    <row r="10" spans="1:10" s="353" customFormat="1" x14ac:dyDescent="0.2">
      <c r="A10" s="1146" t="s">
        <v>269</v>
      </c>
      <c r="B10" s="1147" t="s">
        <v>435</v>
      </c>
      <c r="C10" s="1148">
        <f t="shared" ref="C10:G10" si="0">C11+C12</f>
        <v>0</v>
      </c>
      <c r="D10" s="1148">
        <f t="shared" si="0"/>
        <v>0</v>
      </c>
      <c r="E10" s="1148">
        <f t="shared" si="0"/>
        <v>0</v>
      </c>
      <c r="F10" s="1148">
        <f t="shared" si="0"/>
        <v>0</v>
      </c>
      <c r="G10" s="1148">
        <f t="shared" si="0"/>
        <v>0</v>
      </c>
      <c r="H10" s="1179"/>
      <c r="I10" s="1174"/>
    </row>
    <row r="11" spans="1:10" s="353" customFormat="1" x14ac:dyDescent="0.2">
      <c r="A11" s="1149"/>
      <c r="B11" s="1150" t="s">
        <v>270</v>
      </c>
      <c r="C11" s="1139"/>
      <c r="D11" s="1139"/>
      <c r="E11" s="1139"/>
      <c r="F11" s="1139"/>
      <c r="G11" s="1139"/>
      <c r="H11" s="2250"/>
      <c r="I11" s="1181"/>
      <c r="J11" s="1138"/>
    </row>
    <row r="12" spans="1:10" s="353" customFormat="1" x14ac:dyDescent="0.2">
      <c r="A12" s="1149"/>
      <c r="B12" s="1150" t="s">
        <v>271</v>
      </c>
      <c r="C12" s="1139"/>
      <c r="D12" s="1139"/>
      <c r="E12" s="1139"/>
      <c r="F12" s="1139"/>
      <c r="G12" s="1139"/>
      <c r="H12" s="2250"/>
      <c r="I12" s="1181"/>
      <c r="J12" s="1138"/>
    </row>
    <row r="13" spans="1:10" s="353" customFormat="1" x14ac:dyDescent="0.2">
      <c r="A13" s="1151"/>
      <c r="B13" s="1152"/>
      <c r="C13" s="1153"/>
      <c r="D13" s="1153"/>
      <c r="E13" s="1153"/>
      <c r="F13" s="1153"/>
      <c r="G13" s="1153"/>
      <c r="H13" s="2251"/>
      <c r="I13" s="1178"/>
    </row>
    <row r="14" spans="1:10" s="353" customFormat="1" x14ac:dyDescent="0.2">
      <c r="A14" s="1149"/>
      <c r="B14" s="1154"/>
      <c r="C14" s="1148"/>
      <c r="D14" s="1148"/>
      <c r="E14" s="1148"/>
      <c r="F14" s="1148"/>
      <c r="G14" s="1148"/>
      <c r="H14" s="1179"/>
      <c r="I14" s="1174"/>
    </row>
    <row r="15" spans="1:10" s="353" customFormat="1" x14ac:dyDescent="0.2">
      <c r="A15" s="1146" t="s">
        <v>830</v>
      </c>
      <c r="B15" s="1154"/>
      <c r="C15" s="1139"/>
      <c r="D15" s="1139"/>
      <c r="E15" s="1139"/>
      <c r="F15" s="1139"/>
      <c r="G15" s="1139"/>
      <c r="H15" s="2250"/>
      <c r="I15" s="1181"/>
    </row>
    <row r="16" spans="1:10" s="353" customFormat="1" x14ac:dyDescent="0.2">
      <c r="A16" s="1149"/>
      <c r="B16" s="1154"/>
      <c r="C16" s="1148"/>
      <c r="D16" s="1148"/>
      <c r="E16" s="1148"/>
      <c r="F16" s="1148"/>
      <c r="G16" s="1148"/>
      <c r="H16" s="1179"/>
      <c r="I16" s="1174"/>
    </row>
    <row r="17" spans="1:9" s="353" customFormat="1" x14ac:dyDescent="0.2">
      <c r="A17" s="1143"/>
      <c r="B17" s="1144"/>
      <c r="C17" s="1145"/>
      <c r="D17" s="1145"/>
      <c r="E17" s="1145"/>
      <c r="F17" s="1145"/>
      <c r="G17" s="1145"/>
      <c r="H17" s="2249"/>
      <c r="I17" s="2255"/>
    </row>
    <row r="18" spans="1:9" s="353" customFormat="1" x14ac:dyDescent="0.2">
      <c r="A18" s="1146" t="s">
        <v>272</v>
      </c>
      <c r="B18" s="1154"/>
      <c r="C18" s="1139"/>
      <c r="D18" s="1139"/>
      <c r="E18" s="1139"/>
      <c r="F18" s="1139"/>
      <c r="G18" s="1139"/>
      <c r="H18" s="2247"/>
      <c r="I18" s="1176"/>
    </row>
    <row r="19" spans="1:9" s="353" customFormat="1" x14ac:dyDescent="0.2">
      <c r="A19" s="1151"/>
      <c r="B19" s="1152"/>
      <c r="C19" s="1153"/>
      <c r="D19" s="1153"/>
      <c r="E19" s="1153"/>
      <c r="F19" s="1153"/>
      <c r="G19" s="1153"/>
      <c r="H19" s="2251"/>
      <c r="I19" s="1178"/>
    </row>
    <row r="20" spans="1:9" s="353" customFormat="1" x14ac:dyDescent="0.2">
      <c r="A20" s="1149"/>
      <c r="B20" s="1154"/>
      <c r="C20" s="1148"/>
      <c r="D20" s="1148"/>
      <c r="E20" s="1148"/>
      <c r="F20" s="1148"/>
      <c r="G20" s="1148"/>
      <c r="H20" s="1179"/>
      <c r="I20" s="1174"/>
    </row>
    <row r="21" spans="1:9" s="353" customFormat="1" x14ac:dyDescent="0.2">
      <c r="A21" s="1146" t="s">
        <v>273</v>
      </c>
      <c r="B21" s="1147" t="s">
        <v>274</v>
      </c>
      <c r="C21" s="1148">
        <f t="shared" ref="C21:I21" si="1">C22+C26</f>
        <v>0</v>
      </c>
      <c r="D21" s="1148">
        <f t="shared" si="1"/>
        <v>0</v>
      </c>
      <c r="E21" s="1148">
        <f t="shared" si="1"/>
        <v>0</v>
      </c>
      <c r="F21" s="1148">
        <f t="shared" si="1"/>
        <v>0</v>
      </c>
      <c r="G21" s="1148">
        <f t="shared" si="1"/>
        <v>0</v>
      </c>
      <c r="H21" s="1179">
        <f t="shared" si="1"/>
        <v>0</v>
      </c>
      <c r="I21" s="1174">
        <f t="shared" si="1"/>
        <v>0</v>
      </c>
    </row>
    <row r="22" spans="1:9" s="353" customFormat="1" x14ac:dyDescent="0.2">
      <c r="A22" s="1149"/>
      <c r="B22" s="1150" t="s">
        <v>275</v>
      </c>
      <c r="C22" s="1140">
        <f t="shared" ref="C22:I22" si="2">C23+C24-C25</f>
        <v>0</v>
      </c>
      <c r="D22" s="1140">
        <f t="shared" si="2"/>
        <v>0</v>
      </c>
      <c r="E22" s="1140">
        <f t="shared" si="2"/>
        <v>0</v>
      </c>
      <c r="F22" s="1140">
        <f t="shared" si="2"/>
        <v>0</v>
      </c>
      <c r="G22" s="1140">
        <f t="shared" si="2"/>
        <v>0</v>
      </c>
      <c r="H22" s="2250">
        <f t="shared" si="2"/>
        <v>0</v>
      </c>
      <c r="I22" s="1181">
        <f t="shared" si="2"/>
        <v>0</v>
      </c>
    </row>
    <row r="23" spans="1:9" s="353" customFormat="1" x14ac:dyDescent="0.2">
      <c r="A23" s="1149"/>
      <c r="B23" s="1155" t="s">
        <v>831</v>
      </c>
      <c r="C23" s="1139"/>
      <c r="D23" s="1139"/>
      <c r="E23" s="1139"/>
      <c r="F23" s="1139"/>
      <c r="G23" s="1139"/>
      <c r="H23" s="2247"/>
      <c r="I23" s="1176"/>
    </row>
    <row r="24" spans="1:9" s="353" customFormat="1" x14ac:dyDescent="0.2">
      <c r="A24" s="1149"/>
      <c r="B24" s="1155" t="s">
        <v>276</v>
      </c>
      <c r="C24" s="1139"/>
      <c r="D24" s="1139"/>
      <c r="E24" s="1139"/>
      <c r="F24" s="1139"/>
      <c r="G24" s="1139"/>
      <c r="H24" s="2247"/>
      <c r="I24" s="1176"/>
    </row>
    <row r="25" spans="1:9" s="353" customFormat="1" x14ac:dyDescent="0.2">
      <c r="A25" s="1149"/>
      <c r="B25" s="1155" t="s">
        <v>277</v>
      </c>
      <c r="C25" s="1139"/>
      <c r="D25" s="1139"/>
      <c r="E25" s="1139"/>
      <c r="F25" s="1139"/>
      <c r="G25" s="1139"/>
      <c r="H25" s="2247"/>
      <c r="I25" s="1176"/>
    </row>
    <row r="26" spans="1:9" s="353" customFormat="1" x14ac:dyDescent="0.2">
      <c r="A26" s="1149"/>
      <c r="B26" s="1150" t="s">
        <v>278</v>
      </c>
      <c r="C26" s="1139"/>
      <c r="D26" s="1139"/>
      <c r="E26" s="1139"/>
      <c r="F26" s="1139"/>
      <c r="G26" s="1139"/>
      <c r="H26" s="2247"/>
      <c r="I26" s="1176"/>
    </row>
    <row r="27" spans="1:9" s="353" customFormat="1" x14ac:dyDescent="0.2">
      <c r="A27" s="1149"/>
      <c r="B27" s="1156"/>
      <c r="C27" s="1140"/>
      <c r="D27" s="1140"/>
      <c r="E27" s="1140"/>
      <c r="F27" s="1140"/>
      <c r="G27" s="1140"/>
      <c r="H27" s="2250"/>
      <c r="I27" s="1181"/>
    </row>
    <row r="28" spans="1:9" s="353" customFormat="1" x14ac:dyDescent="0.2">
      <c r="A28" s="1151"/>
      <c r="B28" s="1152"/>
      <c r="C28" s="1153"/>
      <c r="D28" s="1153"/>
      <c r="E28" s="1153"/>
      <c r="F28" s="1153"/>
      <c r="G28" s="1153"/>
      <c r="H28" s="2251"/>
      <c r="I28" s="1178"/>
    </row>
    <row r="29" spans="1:9" s="353" customFormat="1" x14ac:dyDescent="0.2">
      <c r="A29" s="1149"/>
      <c r="B29" s="1154"/>
      <c r="C29" s="1148"/>
      <c r="D29" s="1148"/>
      <c r="E29" s="1148"/>
      <c r="F29" s="1148"/>
      <c r="G29" s="1148"/>
      <c r="H29" s="1179"/>
      <c r="I29" s="1174"/>
    </row>
    <row r="30" spans="1:9" s="353" customFormat="1" x14ac:dyDescent="0.2">
      <c r="A30" s="1146" t="s">
        <v>279</v>
      </c>
      <c r="B30" s="1154"/>
      <c r="C30" s="1139"/>
      <c r="D30" s="1139"/>
      <c r="E30" s="1139"/>
      <c r="F30" s="1139"/>
      <c r="G30" s="1139"/>
      <c r="H30" s="2247"/>
      <c r="I30" s="1176"/>
    </row>
    <row r="31" spans="1:9" s="353" customFormat="1" ht="13.5" thickBot="1" x14ac:dyDescent="0.25">
      <c r="A31" s="1149"/>
      <c r="B31" s="1154"/>
      <c r="C31" s="1148"/>
      <c r="D31" s="1148"/>
      <c r="E31" s="1148"/>
      <c r="F31" s="1148"/>
      <c r="G31" s="1148"/>
      <c r="H31" s="1179"/>
      <c r="I31" s="1174"/>
    </row>
    <row r="32" spans="1:9" s="385" customFormat="1" x14ac:dyDescent="0.2">
      <c r="A32" s="1157"/>
      <c r="B32" s="1158"/>
      <c r="C32" s="1159"/>
      <c r="D32" s="1159"/>
      <c r="E32" s="1159"/>
      <c r="F32" s="1159"/>
      <c r="G32" s="1159"/>
      <c r="H32" s="1183"/>
      <c r="I32" s="1184"/>
    </row>
    <row r="33" spans="1:9" s="385" customFormat="1" x14ac:dyDescent="0.2">
      <c r="A33" s="1160" t="s">
        <v>832</v>
      </c>
      <c r="B33" s="1136" t="s">
        <v>828</v>
      </c>
      <c r="C33" s="1161">
        <f>C7+C10+C15+C18+C21+C30</f>
        <v>0</v>
      </c>
      <c r="D33" s="1161">
        <f>D7+D10+D15+D18+D21+D30</f>
        <v>0</v>
      </c>
      <c r="E33" s="1161">
        <f t="shared" ref="E33:H33" si="3">E7+E10+E15+E18+E21+E30</f>
        <v>0</v>
      </c>
      <c r="F33" s="1161">
        <f t="shared" si="3"/>
        <v>0</v>
      </c>
      <c r="G33" s="1161">
        <f t="shared" si="3"/>
        <v>0</v>
      </c>
      <c r="H33" s="2252">
        <f t="shared" si="3"/>
        <v>0</v>
      </c>
      <c r="I33" s="2256">
        <f>I7+I10+I15+I18+I21+I30</f>
        <v>0</v>
      </c>
    </row>
    <row r="34" spans="1:9" s="385" customFormat="1" ht="13.5" thickBot="1" x14ac:dyDescent="0.25">
      <c r="A34" s="1162" t="s">
        <v>833</v>
      </c>
      <c r="B34" s="1163"/>
      <c r="C34" s="1164"/>
      <c r="D34" s="1164"/>
      <c r="E34" s="1164"/>
      <c r="F34" s="1164"/>
      <c r="G34" s="1164"/>
      <c r="H34" s="2253"/>
      <c r="I34" s="1186"/>
    </row>
  </sheetData>
  <pageMargins left="0.55118110236220474" right="0.23622047244094491" top="0.43307086614173229" bottom="0.47244094488188981" header="0.27559055118110237" footer="0.27559055118110237"/>
  <pageSetup paperSize="9" scale="56"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30"/>
  <sheetViews>
    <sheetView showGridLines="0" zoomScaleNormal="100" zoomScaleSheetLayoutView="100" workbookViewId="0">
      <selection activeCell="G11" sqref="G11"/>
    </sheetView>
  </sheetViews>
  <sheetFormatPr baseColWidth="10" defaultColWidth="8.85546875" defaultRowHeight="12.75" x14ac:dyDescent="0.2"/>
  <cols>
    <col min="1" max="1" width="47.5703125" style="7" customWidth="1"/>
    <col min="2" max="2" width="42.42578125" style="7" customWidth="1"/>
    <col min="3" max="5" width="27" style="7" customWidth="1"/>
    <col min="6" max="6" width="23.42578125" style="7" customWidth="1"/>
    <col min="7" max="16384" width="8.85546875" style="7"/>
  </cols>
  <sheetData>
    <row r="1" spans="1:6" s="1128" customFormat="1" ht="18" x14ac:dyDescent="0.25">
      <c r="A1" s="290" t="s">
        <v>1201</v>
      </c>
      <c r="B1" s="290"/>
      <c r="C1" s="290"/>
      <c r="D1" s="290"/>
      <c r="E1" s="290"/>
      <c r="F1" s="290"/>
    </row>
    <row r="2" spans="1:6" s="1130" customFormat="1" ht="11.25" x14ac:dyDescent="0.2">
      <c r="A2" s="273" t="str">
        <f>'PAGE DE GARDE'!C8</f>
        <v>ELECTRICITE</v>
      </c>
      <c r="B2" s="1729" t="str">
        <f>'PAGE DE GARDE'!C10</f>
        <v>PT 2017 V0</v>
      </c>
      <c r="C2" s="273"/>
      <c r="D2" s="273"/>
      <c r="E2" s="273"/>
      <c r="F2" s="273"/>
    </row>
    <row r="3" spans="1:6" s="1130" customFormat="1" ht="11.25" x14ac:dyDescent="0.2">
      <c r="A3" s="825" t="str">
        <f>'PAGE DE GARDE'!C7</f>
        <v>GRD</v>
      </c>
      <c r="B3" s="285"/>
      <c r="C3" s="273"/>
      <c r="D3" s="273"/>
      <c r="E3" s="273"/>
      <c r="F3" s="273"/>
    </row>
    <row r="4" spans="1:6" ht="13.5" thickBot="1" x14ac:dyDescent="0.25">
      <c r="A4" s="162"/>
    </row>
    <row r="5" spans="1:6" s="353" customFormat="1" ht="30.75" customHeight="1" thickBot="1" x14ac:dyDescent="0.25">
      <c r="A5" s="1131"/>
      <c r="B5" s="1165"/>
      <c r="C5" s="1255" t="s">
        <v>1481</v>
      </c>
      <c r="D5" s="1255" t="s">
        <v>1456</v>
      </c>
      <c r="E5" s="1255" t="s">
        <v>1457</v>
      </c>
      <c r="F5" s="1166" t="s">
        <v>1458</v>
      </c>
    </row>
    <row r="6" spans="1:6" s="353" customFormat="1" x14ac:dyDescent="0.2">
      <c r="A6" s="1167"/>
      <c r="B6" s="1168"/>
      <c r="C6" s="1256"/>
      <c r="D6" s="1256"/>
      <c r="E6" s="1256"/>
      <c r="F6" s="1169"/>
    </row>
    <row r="7" spans="1:6" s="353" customFormat="1" x14ac:dyDescent="0.2">
      <c r="A7" s="1135" t="s">
        <v>886</v>
      </c>
      <c r="B7" s="1168" t="s">
        <v>885</v>
      </c>
      <c r="C7" s="1257"/>
      <c r="D7" s="1257"/>
      <c r="E7" s="1257"/>
      <c r="F7" s="1259">
        <f>E29</f>
        <v>0</v>
      </c>
    </row>
    <row r="8" spans="1:6" s="353" customFormat="1" x14ac:dyDescent="0.2">
      <c r="A8" s="1135" t="s">
        <v>829</v>
      </c>
      <c r="B8" s="1170"/>
      <c r="C8" s="1169"/>
      <c r="D8" s="1169"/>
      <c r="E8" s="1169"/>
      <c r="F8" s="1169"/>
    </row>
    <row r="9" spans="1:6" s="353" customFormat="1" x14ac:dyDescent="0.2">
      <c r="A9" s="1143"/>
      <c r="B9" s="1171"/>
      <c r="C9" s="1172"/>
      <c r="D9" s="1172"/>
      <c r="E9" s="1172"/>
      <c r="F9" s="2255"/>
    </row>
    <row r="10" spans="1:6" s="353" customFormat="1" x14ac:dyDescent="0.2">
      <c r="A10" s="1146" t="s">
        <v>269</v>
      </c>
      <c r="B10" s="1173" t="s">
        <v>435</v>
      </c>
      <c r="C10" s="1174">
        <f t="shared" ref="C10:D10" si="0">C11+C12</f>
        <v>0</v>
      </c>
      <c r="D10" s="1174">
        <f t="shared" si="0"/>
        <v>0</v>
      </c>
      <c r="E10" s="1174">
        <f>E11+E12</f>
        <v>0</v>
      </c>
      <c r="F10" s="1174">
        <f>F11+F12</f>
        <v>0</v>
      </c>
    </row>
    <row r="11" spans="1:6" s="353" customFormat="1" x14ac:dyDescent="0.2">
      <c r="A11" s="1149"/>
      <c r="B11" s="1175" t="s">
        <v>270</v>
      </c>
      <c r="C11" s="1176"/>
      <c r="D11" s="1176"/>
      <c r="E11" s="1176"/>
      <c r="F11" s="1176"/>
    </row>
    <row r="12" spans="1:6" s="353" customFormat="1" x14ac:dyDescent="0.2">
      <c r="A12" s="1149"/>
      <c r="B12" s="1175" t="s">
        <v>271</v>
      </c>
      <c r="C12" s="1176"/>
      <c r="D12" s="1176"/>
      <c r="E12" s="1176"/>
      <c r="F12" s="1176"/>
    </row>
    <row r="13" spans="1:6" s="353" customFormat="1" x14ac:dyDescent="0.2">
      <c r="A13" s="1151"/>
      <c r="B13" s="1177"/>
      <c r="C13" s="1178"/>
      <c r="D13" s="1178"/>
      <c r="E13" s="1178"/>
      <c r="F13" s="1178"/>
    </row>
    <row r="14" spans="1:6" s="353" customFormat="1" x14ac:dyDescent="0.2">
      <c r="A14" s="1149"/>
      <c r="B14" s="1179"/>
      <c r="C14" s="1174"/>
      <c r="D14" s="1174"/>
      <c r="E14" s="1174"/>
      <c r="F14" s="1174"/>
    </row>
    <row r="15" spans="1:6" s="353" customFormat="1" x14ac:dyDescent="0.2">
      <c r="A15" s="1146" t="s">
        <v>280</v>
      </c>
      <c r="B15" s="1179"/>
      <c r="C15" s="1176"/>
      <c r="D15" s="1176"/>
      <c r="E15" s="1176"/>
      <c r="F15" s="1176"/>
    </row>
    <row r="16" spans="1:6" s="353" customFormat="1" x14ac:dyDescent="0.2">
      <c r="A16" s="1149"/>
      <c r="B16" s="1179"/>
      <c r="C16" s="1174"/>
      <c r="D16" s="1174"/>
      <c r="E16" s="1174"/>
      <c r="F16" s="1174"/>
    </row>
    <row r="17" spans="1:6" s="353" customFormat="1" x14ac:dyDescent="0.2">
      <c r="A17" s="1143"/>
      <c r="B17" s="1171"/>
      <c r="C17" s="1172"/>
      <c r="D17" s="1172"/>
      <c r="E17" s="1172"/>
      <c r="F17" s="2255"/>
    </row>
    <row r="18" spans="1:6" s="353" customFormat="1" x14ac:dyDescent="0.2">
      <c r="A18" s="1146" t="s">
        <v>272</v>
      </c>
      <c r="B18" s="1179"/>
      <c r="C18" s="1176"/>
      <c r="D18" s="1176"/>
      <c r="E18" s="1176"/>
      <c r="F18" s="1176"/>
    </row>
    <row r="19" spans="1:6" s="353" customFormat="1" x14ac:dyDescent="0.2">
      <c r="A19" s="1151"/>
      <c r="B19" s="1177"/>
      <c r="C19" s="1178"/>
      <c r="D19" s="1178"/>
      <c r="E19" s="1178"/>
      <c r="F19" s="1178"/>
    </row>
    <row r="20" spans="1:6" s="353" customFormat="1" x14ac:dyDescent="0.2">
      <c r="A20" s="1149"/>
      <c r="B20" s="1179"/>
      <c r="C20" s="1174"/>
      <c r="D20" s="1174"/>
      <c r="E20" s="1174"/>
      <c r="F20" s="1174"/>
    </row>
    <row r="21" spans="1:6" s="353" customFormat="1" x14ac:dyDescent="0.2">
      <c r="A21" s="1146" t="s">
        <v>273</v>
      </c>
      <c r="B21" s="1180" t="s">
        <v>834</v>
      </c>
      <c r="C21" s="1253"/>
      <c r="D21" s="1253"/>
      <c r="E21" s="1253"/>
      <c r="F21" s="1253">
        <f>+F22-F23</f>
        <v>0</v>
      </c>
    </row>
    <row r="22" spans="1:6" s="353" customFormat="1" x14ac:dyDescent="0.2">
      <c r="A22" s="1149"/>
      <c r="B22" s="1182" t="s">
        <v>831</v>
      </c>
      <c r="C22" s="1181"/>
      <c r="D22" s="1181"/>
      <c r="E22" s="1181"/>
      <c r="F22" s="1176"/>
    </row>
    <row r="23" spans="1:6" s="353" customFormat="1" x14ac:dyDescent="0.2">
      <c r="A23" s="1149"/>
      <c r="B23" s="1182" t="s">
        <v>835</v>
      </c>
      <c r="C23" s="1181"/>
      <c r="D23" s="1181"/>
      <c r="E23" s="1181"/>
      <c r="F23" s="1176"/>
    </row>
    <row r="24" spans="1:6" s="353" customFormat="1" x14ac:dyDescent="0.2">
      <c r="A24" s="1151"/>
      <c r="B24" s="1177"/>
      <c r="C24" s="1178"/>
      <c r="D24" s="1178"/>
      <c r="E24" s="1178"/>
      <c r="F24" s="1178"/>
    </row>
    <row r="25" spans="1:6" s="353" customFormat="1" x14ac:dyDescent="0.2">
      <c r="A25" s="1149"/>
      <c r="B25" s="1179"/>
      <c r="C25" s="1174"/>
      <c r="D25" s="1174"/>
      <c r="E25" s="1174"/>
      <c r="F25" s="1174"/>
    </row>
    <row r="26" spans="1:6" s="353" customFormat="1" x14ac:dyDescent="0.2">
      <c r="A26" s="1146" t="s">
        <v>279</v>
      </c>
      <c r="B26" s="1179"/>
      <c r="C26" s="1176"/>
      <c r="D26" s="1176"/>
      <c r="E26" s="1176"/>
      <c r="F26" s="1176"/>
    </row>
    <row r="27" spans="1:6" s="353" customFormat="1" ht="13.5" thickBot="1" x14ac:dyDescent="0.25">
      <c r="A27" s="1151"/>
      <c r="B27" s="1177"/>
      <c r="C27" s="1178"/>
      <c r="D27" s="1178"/>
      <c r="E27" s="1178"/>
      <c r="F27" s="1178"/>
    </row>
    <row r="28" spans="1:6" s="385" customFormat="1" x14ac:dyDescent="0.2">
      <c r="A28" s="1157"/>
      <c r="B28" s="1183"/>
      <c r="C28" s="1184"/>
      <c r="D28" s="1184"/>
      <c r="E28" s="1184"/>
      <c r="F28" s="1184"/>
    </row>
    <row r="29" spans="1:6" s="385" customFormat="1" x14ac:dyDescent="0.2">
      <c r="A29" s="1160" t="s">
        <v>887</v>
      </c>
      <c r="B29" s="1168" t="s">
        <v>885</v>
      </c>
      <c r="C29" s="1254">
        <f>C10+C15+C18+C21+C26</f>
        <v>0</v>
      </c>
      <c r="D29" s="1254">
        <f t="shared" ref="D29" si="1">D10+D15+D18+D21+D26</f>
        <v>0</v>
      </c>
      <c r="E29" s="1254">
        <f>E10+E15+E18+E21+E26</f>
        <v>0</v>
      </c>
      <c r="F29" s="1254">
        <f>F7+F10+F15+F18+F21+F26</f>
        <v>0</v>
      </c>
    </row>
    <row r="30" spans="1:6" s="385" customFormat="1" ht="13.5" thickBot="1" x14ac:dyDescent="0.25">
      <c r="A30" s="1162" t="s">
        <v>833</v>
      </c>
      <c r="B30" s="1185"/>
      <c r="C30" s="1258"/>
      <c r="D30" s="1258"/>
      <c r="E30" s="1258"/>
      <c r="F30" s="1186"/>
    </row>
  </sheetData>
  <pageMargins left="0.55118110236220474" right="0.23622047244094491" top="0.43307086614173229" bottom="0.47244094488188981" header="0.27559055118110237" footer="0.27559055118110237"/>
  <pageSetup paperSize="9" scale="73"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J34"/>
  <sheetViews>
    <sheetView showGridLines="0" zoomScaleNormal="100" zoomScaleSheetLayoutView="100" workbookViewId="0">
      <selection activeCell="G11" sqref="G11"/>
    </sheetView>
  </sheetViews>
  <sheetFormatPr baseColWidth="10" defaultColWidth="8.85546875" defaultRowHeight="12.75" x14ac:dyDescent="0.2"/>
  <cols>
    <col min="1" max="1" width="39.85546875" style="7" customWidth="1"/>
    <col min="2" max="2" width="38.7109375" style="7" customWidth="1"/>
    <col min="3" max="7" width="23.42578125" style="7" customWidth="1"/>
    <col min="8" max="8" width="24.85546875" style="7" customWidth="1"/>
    <col min="9" max="9" width="23.42578125" style="7" customWidth="1"/>
    <col min="10" max="16384" width="8.85546875" style="7"/>
  </cols>
  <sheetData>
    <row r="1" spans="1:10" s="1128" customFormat="1" ht="18" x14ac:dyDescent="0.25">
      <c r="A1" s="290" t="s">
        <v>1276</v>
      </c>
      <c r="B1" s="290"/>
      <c r="C1" s="290"/>
      <c r="D1" s="290"/>
      <c r="E1" s="290"/>
      <c r="F1" s="290"/>
      <c r="G1" s="290"/>
      <c r="H1" s="290"/>
      <c r="I1" s="290"/>
    </row>
    <row r="2" spans="1:10" s="1130" customFormat="1" ht="11.25" x14ac:dyDescent="0.2">
      <c r="A2" s="273" t="str">
        <f>'PAGE DE GARDE'!C8</f>
        <v>ELECTRICITE</v>
      </c>
      <c r="B2" s="1729" t="str">
        <f>'PAGE DE GARDE'!C10</f>
        <v>PT 2017 V0</v>
      </c>
      <c r="C2" s="273"/>
      <c r="D2" s="273"/>
      <c r="E2" s="273"/>
      <c r="F2" s="273"/>
      <c r="G2" s="273"/>
      <c r="H2" s="273"/>
      <c r="I2" s="273"/>
    </row>
    <row r="3" spans="1:10" s="1130" customFormat="1" ht="11.25" x14ac:dyDescent="0.2">
      <c r="A3" s="825" t="str">
        <f>'PAGE DE GARDE'!C7</f>
        <v>GRD</v>
      </c>
      <c r="B3" s="285"/>
      <c r="C3" s="273"/>
      <c r="D3" s="273"/>
      <c r="E3" s="273"/>
      <c r="F3" s="273"/>
      <c r="G3" s="273"/>
      <c r="H3" s="273"/>
      <c r="I3" s="273"/>
    </row>
    <row r="4" spans="1:10" ht="13.5" thickBot="1" x14ac:dyDescent="0.25">
      <c r="A4" s="162"/>
    </row>
    <row r="5" spans="1:10" s="353" customFormat="1" ht="26.25" thickBot="1" x14ac:dyDescent="0.25">
      <c r="A5" s="1131"/>
      <c r="B5" s="1132"/>
      <c r="C5" s="1133" t="s">
        <v>826</v>
      </c>
      <c r="D5" s="1133" t="s">
        <v>825</v>
      </c>
      <c r="E5" s="1133" t="s">
        <v>761</v>
      </c>
      <c r="F5" s="1133" t="s">
        <v>1481</v>
      </c>
      <c r="G5" s="1133" t="s">
        <v>1456</v>
      </c>
      <c r="H5" s="1134" t="s">
        <v>1457</v>
      </c>
      <c r="I5" s="1166" t="s">
        <v>1458</v>
      </c>
    </row>
    <row r="6" spans="1:10" s="353" customFormat="1" ht="12.75" customHeight="1" x14ac:dyDescent="0.2">
      <c r="A6" s="1135"/>
      <c r="B6" s="1136"/>
      <c r="C6" s="1137"/>
      <c r="D6" s="1137"/>
      <c r="E6" s="1137"/>
      <c r="F6" s="1137"/>
      <c r="G6" s="1137"/>
      <c r="H6" s="1170"/>
      <c r="I6" s="1169"/>
      <c r="J6" s="1138"/>
    </row>
    <row r="7" spans="1:10" s="353" customFormat="1" x14ac:dyDescent="0.2">
      <c r="A7" s="1135" t="s">
        <v>1277</v>
      </c>
      <c r="B7" s="1136" t="s">
        <v>828</v>
      </c>
      <c r="C7" s="1139"/>
      <c r="D7" s="1139"/>
      <c r="E7" s="1139"/>
      <c r="F7" s="1139"/>
      <c r="G7" s="1139"/>
      <c r="H7" s="2247"/>
      <c r="I7" s="1176"/>
      <c r="J7" s="1138"/>
    </row>
    <row r="8" spans="1:10" s="353" customFormat="1" x14ac:dyDescent="0.2">
      <c r="A8" s="1141" t="s">
        <v>829</v>
      </c>
      <c r="B8" s="1136"/>
      <c r="C8" s="1142"/>
      <c r="D8" s="1142"/>
      <c r="E8" s="1142"/>
      <c r="F8" s="1142"/>
      <c r="G8" s="1142"/>
      <c r="H8" s="2248"/>
      <c r="I8" s="2254"/>
      <c r="J8" s="1138"/>
    </row>
    <row r="9" spans="1:10" s="353" customFormat="1" x14ac:dyDescent="0.2">
      <c r="A9" s="1143"/>
      <c r="B9" s="1144"/>
      <c r="C9" s="1145"/>
      <c r="D9" s="1145"/>
      <c r="E9" s="1145"/>
      <c r="F9" s="1145"/>
      <c r="G9" s="1145"/>
      <c r="H9" s="2249"/>
      <c r="I9" s="2255"/>
    </row>
    <row r="10" spans="1:10" s="353" customFormat="1" x14ac:dyDescent="0.2">
      <c r="A10" s="1146" t="s">
        <v>269</v>
      </c>
      <c r="B10" s="1147" t="s">
        <v>435</v>
      </c>
      <c r="C10" s="1148">
        <f t="shared" ref="C10:G10" si="0">C11+C12</f>
        <v>0</v>
      </c>
      <c r="D10" s="1148">
        <f t="shared" si="0"/>
        <v>0</v>
      </c>
      <c r="E10" s="1148">
        <f t="shared" si="0"/>
        <v>0</v>
      </c>
      <c r="F10" s="1148">
        <f t="shared" si="0"/>
        <v>0</v>
      </c>
      <c r="G10" s="1148">
        <f t="shared" si="0"/>
        <v>0</v>
      </c>
      <c r="H10" s="1179"/>
      <c r="I10" s="1174"/>
    </row>
    <row r="11" spans="1:10" s="353" customFormat="1" x14ac:dyDescent="0.2">
      <c r="A11" s="1149"/>
      <c r="B11" s="1150" t="s">
        <v>270</v>
      </c>
      <c r="C11" s="1139"/>
      <c r="D11" s="1139"/>
      <c r="E11" s="1139"/>
      <c r="F11" s="1139"/>
      <c r="G11" s="1139"/>
      <c r="H11" s="2247"/>
      <c r="I11" s="1176"/>
      <c r="J11" s="1138"/>
    </row>
    <row r="12" spans="1:10" s="353" customFormat="1" x14ac:dyDescent="0.2">
      <c r="A12" s="1149"/>
      <c r="B12" s="1150" t="s">
        <v>271</v>
      </c>
      <c r="C12" s="1139"/>
      <c r="D12" s="1139"/>
      <c r="E12" s="1139"/>
      <c r="F12" s="1139"/>
      <c r="G12" s="1139"/>
      <c r="H12" s="2247"/>
      <c r="I12" s="1176"/>
      <c r="J12" s="1138"/>
    </row>
    <row r="13" spans="1:10" s="353" customFormat="1" x14ac:dyDescent="0.2">
      <c r="A13" s="1151"/>
      <c r="B13" s="1152"/>
      <c r="C13" s="1153"/>
      <c r="D13" s="1153"/>
      <c r="E13" s="1153"/>
      <c r="F13" s="1153"/>
      <c r="G13" s="1153"/>
      <c r="H13" s="2251"/>
      <c r="I13" s="1178"/>
    </row>
    <row r="14" spans="1:10" s="353" customFormat="1" x14ac:dyDescent="0.2">
      <c r="A14" s="1149"/>
      <c r="B14" s="1154"/>
      <c r="C14" s="1148"/>
      <c r="D14" s="1148"/>
      <c r="E14" s="1148"/>
      <c r="F14" s="1148"/>
      <c r="G14" s="1148"/>
      <c r="H14" s="1179"/>
      <c r="I14" s="1174"/>
    </row>
    <row r="15" spans="1:10" s="353" customFormat="1" x14ac:dyDescent="0.2">
      <c r="A15" s="1146" t="s">
        <v>830</v>
      </c>
      <c r="B15" s="1154"/>
      <c r="C15" s="1139"/>
      <c r="D15" s="1139"/>
      <c r="E15" s="1139"/>
      <c r="F15" s="1139"/>
      <c r="G15" s="1139"/>
      <c r="H15" s="2247"/>
      <c r="I15" s="1176"/>
    </row>
    <row r="16" spans="1:10" s="353" customFormat="1" x14ac:dyDescent="0.2">
      <c r="A16" s="1149"/>
      <c r="B16" s="1154"/>
      <c r="C16" s="1148"/>
      <c r="D16" s="1148"/>
      <c r="E16" s="1148"/>
      <c r="F16" s="1148"/>
      <c r="G16" s="1148"/>
      <c r="H16" s="1179"/>
      <c r="I16" s="1174"/>
    </row>
    <row r="17" spans="1:9" s="353" customFormat="1" x14ac:dyDescent="0.2">
      <c r="A17" s="1143"/>
      <c r="B17" s="1144"/>
      <c r="C17" s="1145"/>
      <c r="D17" s="1145"/>
      <c r="E17" s="1145"/>
      <c r="F17" s="1145"/>
      <c r="G17" s="1145"/>
      <c r="H17" s="2249"/>
      <c r="I17" s="2255"/>
    </row>
    <row r="18" spans="1:9" s="353" customFormat="1" x14ac:dyDescent="0.2">
      <c r="A18" s="1146" t="s">
        <v>272</v>
      </c>
      <c r="B18" s="1154"/>
      <c r="C18" s="1139"/>
      <c r="D18" s="1139"/>
      <c r="E18" s="1139"/>
      <c r="F18" s="1139"/>
      <c r="G18" s="1139"/>
      <c r="H18" s="2247"/>
      <c r="I18" s="1176"/>
    </row>
    <row r="19" spans="1:9" s="353" customFormat="1" x14ac:dyDescent="0.2">
      <c r="A19" s="1151"/>
      <c r="B19" s="1152"/>
      <c r="C19" s="1153"/>
      <c r="D19" s="1153"/>
      <c r="E19" s="1153"/>
      <c r="F19" s="1153"/>
      <c r="G19" s="1153"/>
      <c r="H19" s="2251"/>
      <c r="I19" s="1178"/>
    </row>
    <row r="20" spans="1:9" s="353" customFormat="1" x14ac:dyDescent="0.2">
      <c r="A20" s="1149"/>
      <c r="B20" s="1154"/>
      <c r="C20" s="1148"/>
      <c r="D20" s="1148"/>
      <c r="E20" s="1148"/>
      <c r="F20" s="1148"/>
      <c r="G20" s="1148"/>
      <c r="H20" s="1179"/>
      <c r="I20" s="1174"/>
    </row>
    <row r="21" spans="1:9" s="353" customFormat="1" x14ac:dyDescent="0.2">
      <c r="A21" s="1146" t="s">
        <v>273</v>
      </c>
      <c r="B21" s="1147" t="s">
        <v>274</v>
      </c>
      <c r="C21" s="1148">
        <f t="shared" ref="C21:I21" si="1">C22+C26</f>
        <v>0</v>
      </c>
      <c r="D21" s="1148">
        <f t="shared" si="1"/>
        <v>0</v>
      </c>
      <c r="E21" s="1148">
        <f t="shared" si="1"/>
        <v>0</v>
      </c>
      <c r="F21" s="1148">
        <f t="shared" si="1"/>
        <v>0</v>
      </c>
      <c r="G21" s="1148">
        <f t="shared" si="1"/>
        <v>0</v>
      </c>
      <c r="H21" s="1179">
        <f t="shared" si="1"/>
        <v>0</v>
      </c>
      <c r="I21" s="1174">
        <f t="shared" si="1"/>
        <v>0</v>
      </c>
    </row>
    <row r="22" spans="1:9" s="353" customFormat="1" x14ac:dyDescent="0.2">
      <c r="A22" s="1149"/>
      <c r="B22" s="1150" t="s">
        <v>275</v>
      </c>
      <c r="C22" s="1140">
        <f t="shared" ref="C22:I22" si="2">C23+C24-C25</f>
        <v>0</v>
      </c>
      <c r="D22" s="1140">
        <f t="shared" si="2"/>
        <v>0</v>
      </c>
      <c r="E22" s="1140">
        <f t="shared" si="2"/>
        <v>0</v>
      </c>
      <c r="F22" s="1140">
        <f t="shared" si="2"/>
        <v>0</v>
      </c>
      <c r="G22" s="1140">
        <f t="shared" si="2"/>
        <v>0</v>
      </c>
      <c r="H22" s="2250">
        <f t="shared" si="2"/>
        <v>0</v>
      </c>
      <c r="I22" s="1181">
        <f t="shared" si="2"/>
        <v>0</v>
      </c>
    </row>
    <row r="23" spans="1:9" s="353" customFormat="1" x14ac:dyDescent="0.2">
      <c r="A23" s="1149"/>
      <c r="B23" s="1155" t="s">
        <v>831</v>
      </c>
      <c r="C23" s="1139"/>
      <c r="D23" s="1139"/>
      <c r="E23" s="1139"/>
      <c r="F23" s="1139"/>
      <c r="G23" s="1139"/>
      <c r="H23" s="2247"/>
      <c r="I23" s="1176"/>
    </row>
    <row r="24" spans="1:9" s="353" customFormat="1" x14ac:dyDescent="0.2">
      <c r="A24" s="1149"/>
      <c r="B24" s="1155" t="s">
        <v>276</v>
      </c>
      <c r="C24" s="1139"/>
      <c r="D24" s="1139"/>
      <c r="E24" s="1139"/>
      <c r="F24" s="1139"/>
      <c r="G24" s="1139"/>
      <c r="H24" s="2247"/>
      <c r="I24" s="1176"/>
    </row>
    <row r="25" spans="1:9" s="353" customFormat="1" x14ac:dyDescent="0.2">
      <c r="A25" s="1149"/>
      <c r="B25" s="1155" t="s">
        <v>277</v>
      </c>
      <c r="C25" s="1139"/>
      <c r="D25" s="1139"/>
      <c r="E25" s="1139"/>
      <c r="F25" s="1139"/>
      <c r="G25" s="1139"/>
      <c r="H25" s="2247"/>
      <c r="I25" s="1176"/>
    </row>
    <row r="26" spans="1:9" s="353" customFormat="1" x14ac:dyDescent="0.2">
      <c r="A26" s="1149"/>
      <c r="B26" s="1150" t="s">
        <v>278</v>
      </c>
      <c r="C26" s="1139"/>
      <c r="D26" s="1139"/>
      <c r="E26" s="1139"/>
      <c r="F26" s="1139"/>
      <c r="G26" s="1139"/>
      <c r="H26" s="2247"/>
      <c r="I26" s="1176"/>
    </row>
    <row r="27" spans="1:9" s="353" customFormat="1" x14ac:dyDescent="0.2">
      <c r="A27" s="1149"/>
      <c r="B27" s="1156"/>
      <c r="C27" s="1140"/>
      <c r="D27" s="1140"/>
      <c r="E27" s="1140"/>
      <c r="F27" s="1140"/>
      <c r="G27" s="1140"/>
      <c r="H27" s="2250"/>
      <c r="I27" s="1181"/>
    </row>
    <row r="28" spans="1:9" s="353" customFormat="1" x14ac:dyDescent="0.2">
      <c r="A28" s="1151"/>
      <c r="B28" s="1152"/>
      <c r="C28" s="1153"/>
      <c r="D28" s="1153"/>
      <c r="E28" s="1153"/>
      <c r="F28" s="1153"/>
      <c r="G28" s="1153"/>
      <c r="H28" s="2251"/>
      <c r="I28" s="1178"/>
    </row>
    <row r="29" spans="1:9" s="353" customFormat="1" x14ac:dyDescent="0.2">
      <c r="A29" s="1149"/>
      <c r="B29" s="1154"/>
      <c r="C29" s="1148"/>
      <c r="D29" s="1148"/>
      <c r="E29" s="1148"/>
      <c r="F29" s="1148"/>
      <c r="G29" s="1148"/>
      <c r="H29" s="1179"/>
      <c r="I29" s="1174"/>
    </row>
    <row r="30" spans="1:9" s="353" customFormat="1" x14ac:dyDescent="0.2">
      <c r="A30" s="1146" t="s">
        <v>279</v>
      </c>
      <c r="B30" s="1154"/>
      <c r="C30" s="1139"/>
      <c r="D30" s="1139"/>
      <c r="E30" s="1139"/>
      <c r="F30" s="1139"/>
      <c r="G30" s="1139"/>
      <c r="H30" s="2247"/>
      <c r="I30" s="1176"/>
    </row>
    <row r="31" spans="1:9" s="353" customFormat="1" ht="13.5" thickBot="1" x14ac:dyDescent="0.25">
      <c r="A31" s="1149"/>
      <c r="B31" s="1154"/>
      <c r="C31" s="1148"/>
      <c r="D31" s="1148"/>
      <c r="E31" s="1148"/>
      <c r="F31" s="1148"/>
      <c r="G31" s="1148"/>
      <c r="H31" s="1179"/>
      <c r="I31" s="1174"/>
    </row>
    <row r="32" spans="1:9" s="385" customFormat="1" x14ac:dyDescent="0.2">
      <c r="A32" s="1157"/>
      <c r="B32" s="1158"/>
      <c r="C32" s="1159"/>
      <c r="D32" s="1159"/>
      <c r="E32" s="1159"/>
      <c r="F32" s="1159"/>
      <c r="G32" s="1159"/>
      <c r="H32" s="1183"/>
      <c r="I32" s="1184"/>
    </row>
    <row r="33" spans="1:9" s="385" customFormat="1" x14ac:dyDescent="0.2">
      <c r="A33" s="1160" t="s">
        <v>1278</v>
      </c>
      <c r="B33" s="1136" t="s">
        <v>828</v>
      </c>
      <c r="C33" s="1161">
        <f>C7+C10+C15+C18+C21+C30</f>
        <v>0</v>
      </c>
      <c r="D33" s="1161">
        <f t="shared" ref="D33:I33" si="3">D7+D10+D15+D18+D21+D30</f>
        <v>0</v>
      </c>
      <c r="E33" s="1161">
        <f t="shared" si="3"/>
        <v>0</v>
      </c>
      <c r="F33" s="1161">
        <f t="shared" si="3"/>
        <v>0</v>
      </c>
      <c r="G33" s="1161">
        <f t="shared" si="3"/>
        <v>0</v>
      </c>
      <c r="H33" s="2252">
        <f t="shared" si="3"/>
        <v>0</v>
      </c>
      <c r="I33" s="2256">
        <f t="shared" si="3"/>
        <v>0</v>
      </c>
    </row>
    <row r="34" spans="1:9" s="385" customFormat="1" ht="13.5" thickBot="1" x14ac:dyDescent="0.25">
      <c r="A34" s="1162" t="s">
        <v>833</v>
      </c>
      <c r="B34" s="1163"/>
      <c r="C34" s="1164"/>
      <c r="D34" s="1164"/>
      <c r="E34" s="1164"/>
      <c r="F34" s="1164"/>
      <c r="G34" s="1164"/>
      <c r="H34" s="2253"/>
      <c r="I34" s="1186"/>
    </row>
  </sheetData>
  <pageMargins left="0.55118110236220474" right="0.23622047244094491" top="0.43307086614173229" bottom="0.47244094488188981" header="0.27559055118110237" footer="0.27559055118110237"/>
  <pageSetup paperSize="9" scale="56"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I275"/>
  <sheetViews>
    <sheetView showGridLines="0" zoomScaleNormal="100" zoomScaleSheetLayoutView="100" workbookViewId="0"/>
  </sheetViews>
  <sheetFormatPr baseColWidth="10" defaultColWidth="8.85546875" defaultRowHeight="12.75" x14ac:dyDescent="0.2"/>
  <cols>
    <col min="1" max="1" width="23.7109375" style="913" customWidth="1"/>
    <col min="2" max="2" width="62" style="913" customWidth="1"/>
    <col min="3" max="7" width="21.140625" style="913" customWidth="1"/>
    <col min="8" max="16384" width="8.85546875" style="913"/>
  </cols>
  <sheetData>
    <row r="1" spans="1:7" s="830" customFormat="1" ht="18" x14ac:dyDescent="0.25">
      <c r="A1" s="2007" t="s">
        <v>1855</v>
      </c>
      <c r="B1" s="2007"/>
      <c r="C1" s="2007"/>
      <c r="D1" s="2007"/>
      <c r="E1" s="2007"/>
      <c r="F1" s="2007"/>
      <c r="G1" s="2007"/>
    </row>
    <row r="2" spans="1:7" s="831" customFormat="1" ht="11.25" x14ac:dyDescent="0.2">
      <c r="A2" s="2008" t="str">
        <f>'PAGE DE GARDE'!C8</f>
        <v>ELECTRICITE</v>
      </c>
      <c r="B2" s="2009" t="str">
        <f>'PAGE DE GARDE'!C10</f>
        <v>PT 2017 V0</v>
      </c>
      <c r="C2" s="2008"/>
      <c r="D2" s="2008"/>
      <c r="E2" s="2008"/>
      <c r="F2" s="2008"/>
      <c r="G2" s="2008"/>
    </row>
    <row r="3" spans="1:7" s="831" customFormat="1" ht="11.25" x14ac:dyDescent="0.2">
      <c r="A3" s="2010" t="str">
        <f>'PAGE DE GARDE'!C7</f>
        <v>GRD</v>
      </c>
      <c r="B3" s="2011"/>
      <c r="C3" s="2008"/>
      <c r="D3" s="2008"/>
      <c r="E3" s="2008"/>
      <c r="F3" s="2008"/>
      <c r="G3" s="2008"/>
    </row>
    <row r="4" spans="1:7" ht="13.5" thickBot="1" x14ac:dyDescent="0.25"/>
    <row r="5" spans="1:7" s="1138" customFormat="1" ht="15" customHeight="1" thickBot="1" x14ac:dyDescent="0.25">
      <c r="A5" s="4224"/>
      <c r="B5" s="4225"/>
      <c r="C5" s="4211" t="s">
        <v>1185</v>
      </c>
      <c r="D5" s="4211" t="s">
        <v>1186</v>
      </c>
      <c r="E5" s="4211" t="s">
        <v>1187</v>
      </c>
      <c r="F5" s="4211" t="s">
        <v>1482</v>
      </c>
      <c r="G5" s="4211" t="s">
        <v>1483</v>
      </c>
    </row>
    <row r="6" spans="1:7" s="1138" customFormat="1" ht="48.75" customHeight="1" thickBot="1" x14ac:dyDescent="0.25">
      <c r="A6" s="4222" t="s">
        <v>836</v>
      </c>
      <c r="B6" s="4223"/>
      <c r="C6" s="4212"/>
      <c r="D6" s="4212"/>
      <c r="E6" s="4212"/>
      <c r="F6" s="4212"/>
      <c r="G6" s="4212"/>
    </row>
    <row r="7" spans="1:7" s="1138" customFormat="1" x14ac:dyDescent="0.2">
      <c r="A7" s="2058"/>
      <c r="B7" s="2059" t="s">
        <v>1419</v>
      </c>
      <c r="C7" s="2001"/>
      <c r="D7" s="2001"/>
      <c r="E7" s="2001"/>
      <c r="F7" s="2001"/>
      <c r="G7" s="2001"/>
    </row>
    <row r="8" spans="1:7" s="1138" customFormat="1" x14ac:dyDescent="0.2">
      <c r="A8" s="2058"/>
      <c r="B8" s="2059" t="s">
        <v>281</v>
      </c>
      <c r="C8" s="2001"/>
      <c r="D8" s="2001"/>
      <c r="E8" s="2001"/>
      <c r="F8" s="2001"/>
      <c r="G8" s="2001"/>
    </row>
    <row r="9" spans="1:7" s="1138" customFormat="1" x14ac:dyDescent="0.2">
      <c r="A9" s="2058"/>
      <c r="B9" s="2059" t="s">
        <v>282</v>
      </c>
      <c r="C9" s="2001"/>
      <c r="D9" s="2001"/>
      <c r="E9" s="2001"/>
      <c r="F9" s="2001"/>
      <c r="G9" s="2001"/>
    </row>
    <row r="10" spans="1:7" s="1138" customFormat="1" x14ac:dyDescent="0.2">
      <c r="A10" s="2058"/>
      <c r="B10" s="2059" t="s">
        <v>283</v>
      </c>
      <c r="C10" s="2001"/>
      <c r="D10" s="2001"/>
      <c r="E10" s="2001"/>
      <c r="F10" s="2001"/>
      <c r="G10" s="2001"/>
    </row>
    <row r="11" spans="1:7" s="1138" customFormat="1" x14ac:dyDescent="0.2">
      <c r="A11" s="2058"/>
      <c r="B11" s="2059" t="s">
        <v>284</v>
      </c>
      <c r="C11" s="2001"/>
      <c r="D11" s="2001"/>
      <c r="E11" s="2001"/>
      <c r="F11" s="2001"/>
      <c r="G11" s="2001"/>
    </row>
    <row r="12" spans="1:7" s="1138" customFormat="1" x14ac:dyDescent="0.2">
      <c r="A12" s="2058"/>
      <c r="B12" s="2059" t="s">
        <v>285</v>
      </c>
      <c r="C12" s="2001"/>
      <c r="D12" s="2001"/>
      <c r="E12" s="2001"/>
      <c r="F12" s="2001"/>
      <c r="G12" s="2001"/>
    </row>
    <row r="13" spans="1:7" s="1138" customFormat="1" x14ac:dyDescent="0.2">
      <c r="A13" s="2058"/>
      <c r="B13" s="2059" t="s">
        <v>286</v>
      </c>
      <c r="C13" s="2001"/>
      <c r="D13" s="2001"/>
      <c r="E13" s="2001"/>
      <c r="F13" s="2001"/>
      <c r="G13" s="2001"/>
    </row>
    <row r="14" spans="1:7" s="1138" customFormat="1" x14ac:dyDescent="0.2">
      <c r="A14" s="2058"/>
      <c r="B14" s="2059" t="s">
        <v>287</v>
      </c>
      <c r="C14" s="2001"/>
      <c r="D14" s="2001"/>
      <c r="E14" s="2001"/>
      <c r="F14" s="2001"/>
      <c r="G14" s="2001"/>
    </row>
    <row r="15" spans="1:7" s="1138" customFormat="1" x14ac:dyDescent="0.2">
      <c r="A15" s="2058"/>
      <c r="B15" s="2059" t="s">
        <v>288</v>
      </c>
      <c r="C15" s="2001"/>
      <c r="D15" s="2001"/>
      <c r="E15" s="2001"/>
      <c r="F15" s="2001"/>
      <c r="G15" s="2001"/>
    </row>
    <row r="16" spans="1:7" s="1138" customFormat="1" x14ac:dyDescent="0.2">
      <c r="A16" s="2058"/>
      <c r="B16" s="2059" t="s">
        <v>289</v>
      </c>
      <c r="C16" s="2001"/>
      <c r="D16" s="2001"/>
      <c r="E16" s="2001"/>
      <c r="F16" s="2001"/>
      <c r="G16" s="2001"/>
    </row>
    <row r="17" spans="1:7" s="1138" customFormat="1" x14ac:dyDescent="0.2">
      <c r="A17" s="2058"/>
      <c r="B17" s="2059" t="s">
        <v>290</v>
      </c>
      <c r="C17" s="2001"/>
      <c r="D17" s="2001"/>
      <c r="E17" s="2001"/>
      <c r="F17" s="2001"/>
      <c r="G17" s="2001"/>
    </row>
    <row r="18" spans="1:7" s="1138" customFormat="1" x14ac:dyDescent="0.2">
      <c r="A18" s="2058"/>
      <c r="B18" s="2059" t="s">
        <v>291</v>
      </c>
      <c r="C18" s="2001"/>
      <c r="D18" s="2001"/>
      <c r="E18" s="2001"/>
      <c r="F18" s="2001"/>
      <c r="G18" s="2001"/>
    </row>
    <row r="19" spans="1:7" s="1138" customFormat="1" x14ac:dyDescent="0.2">
      <c r="A19" s="2058"/>
      <c r="B19" s="2059" t="s">
        <v>292</v>
      </c>
      <c r="C19" s="2001"/>
      <c r="D19" s="2001"/>
      <c r="E19" s="2001"/>
      <c r="F19" s="2001"/>
      <c r="G19" s="2001"/>
    </row>
    <row r="20" spans="1:7" s="1138" customFormat="1" x14ac:dyDescent="0.2">
      <c r="A20" s="2058"/>
      <c r="B20" s="2060" t="s">
        <v>293</v>
      </c>
      <c r="C20" s="2001"/>
      <c r="D20" s="2001"/>
      <c r="E20" s="2001"/>
      <c r="F20" s="2001"/>
      <c r="G20" s="2001"/>
    </row>
    <row r="21" spans="1:7" s="1138" customFormat="1" x14ac:dyDescent="0.2">
      <c r="A21" s="2058"/>
      <c r="B21" s="2060" t="s">
        <v>294</v>
      </c>
      <c r="C21" s="2001"/>
      <c r="D21" s="2001"/>
      <c r="E21" s="2001"/>
      <c r="F21" s="2001"/>
      <c r="G21" s="2001"/>
    </row>
    <row r="22" spans="1:7" s="1138" customFormat="1" x14ac:dyDescent="0.2">
      <c r="A22" s="2058"/>
      <c r="B22" s="2060" t="s">
        <v>295</v>
      </c>
      <c r="C22" s="2001"/>
      <c r="D22" s="2001"/>
      <c r="E22" s="2001"/>
      <c r="F22" s="2001"/>
      <c r="G22" s="2001"/>
    </row>
    <row r="23" spans="1:7" s="1138" customFormat="1" x14ac:dyDescent="0.2">
      <c r="A23" s="2058"/>
      <c r="B23" s="2060" t="s">
        <v>296</v>
      </c>
      <c r="C23" s="2001"/>
      <c r="D23" s="2001"/>
      <c r="E23" s="2001"/>
      <c r="F23" s="2001"/>
      <c r="G23" s="2001"/>
    </row>
    <row r="24" spans="1:7" s="1138" customFormat="1" x14ac:dyDescent="0.2">
      <c r="A24" s="2058"/>
      <c r="B24" s="2060" t="s">
        <v>297</v>
      </c>
      <c r="C24" s="2001"/>
      <c r="D24" s="2001"/>
      <c r="E24" s="2001"/>
      <c r="F24" s="2001"/>
      <c r="G24" s="2001"/>
    </row>
    <row r="25" spans="1:7" s="1138" customFormat="1" x14ac:dyDescent="0.2">
      <c r="A25" s="2058"/>
      <c r="B25" s="2059" t="s">
        <v>298</v>
      </c>
      <c r="C25" s="2001"/>
      <c r="D25" s="2001"/>
      <c r="E25" s="2001"/>
      <c r="F25" s="2001"/>
      <c r="G25" s="2001"/>
    </row>
    <row r="26" spans="1:7" s="1138" customFormat="1" x14ac:dyDescent="0.2">
      <c r="A26" s="2058"/>
      <c r="B26" s="2059" t="s">
        <v>238</v>
      </c>
      <c r="C26" s="2001"/>
      <c r="D26" s="2001"/>
      <c r="E26" s="2001"/>
      <c r="F26" s="2001"/>
      <c r="G26" s="2001"/>
    </row>
    <row r="27" spans="1:7" s="1138" customFormat="1" x14ac:dyDescent="0.2">
      <c r="A27" s="2058"/>
      <c r="B27" s="2059" t="s">
        <v>239</v>
      </c>
      <c r="C27" s="2001"/>
      <c r="D27" s="2001"/>
      <c r="E27" s="2001"/>
      <c r="F27" s="2001"/>
      <c r="G27" s="2001"/>
    </row>
    <row r="28" spans="1:7" s="1138" customFormat="1" x14ac:dyDescent="0.2">
      <c r="A28" s="2058"/>
      <c r="B28" s="2059" t="s">
        <v>240</v>
      </c>
      <c r="C28" s="2001"/>
      <c r="D28" s="2001"/>
      <c r="E28" s="2001"/>
      <c r="F28" s="2001"/>
      <c r="G28" s="2001"/>
    </row>
    <row r="29" spans="1:7" s="1138" customFormat="1" x14ac:dyDescent="0.2">
      <c r="A29" s="2058"/>
      <c r="B29" s="2059" t="s">
        <v>241</v>
      </c>
      <c r="C29" s="2001"/>
      <c r="D29" s="2001"/>
      <c r="E29" s="2001"/>
      <c r="F29" s="2001"/>
      <c r="G29" s="2001"/>
    </row>
    <row r="30" spans="1:7" s="1138" customFormat="1" x14ac:dyDescent="0.2">
      <c r="A30" s="2058"/>
      <c r="B30" s="2059" t="s">
        <v>41</v>
      </c>
      <c r="C30" s="2001"/>
      <c r="D30" s="2001"/>
      <c r="E30" s="2001"/>
      <c r="F30" s="2001"/>
      <c r="G30" s="2001"/>
    </row>
    <row r="31" spans="1:7" s="1138" customFormat="1" x14ac:dyDescent="0.2">
      <c r="A31" s="2058"/>
      <c r="B31" s="2059" t="s">
        <v>42</v>
      </c>
      <c r="C31" s="2001"/>
      <c r="D31" s="2001"/>
      <c r="E31" s="2001"/>
      <c r="F31" s="2001"/>
      <c r="G31" s="2001"/>
    </row>
    <row r="32" spans="1:7" s="1138" customFormat="1" x14ac:dyDescent="0.2">
      <c r="A32" s="2058"/>
      <c r="B32" s="2059" t="s">
        <v>43</v>
      </c>
      <c r="C32" s="2001"/>
      <c r="D32" s="2001"/>
      <c r="E32" s="2001"/>
      <c r="F32" s="2001"/>
      <c r="G32" s="2001"/>
    </row>
    <row r="33" spans="1:8" s="1138" customFormat="1" x14ac:dyDescent="0.2">
      <c r="A33" s="2058"/>
      <c r="B33" s="2059" t="s">
        <v>44</v>
      </c>
      <c r="C33" s="2001"/>
      <c r="D33" s="2001"/>
      <c r="E33" s="2001"/>
      <c r="F33" s="2001"/>
      <c r="G33" s="2001"/>
    </row>
    <row r="34" spans="1:8" s="1138" customFormat="1" x14ac:dyDescent="0.2">
      <c r="A34" s="2058"/>
      <c r="B34" s="2059" t="s">
        <v>45</v>
      </c>
      <c r="C34" s="2001"/>
      <c r="D34" s="2001"/>
      <c r="E34" s="2001"/>
      <c r="F34" s="2001"/>
      <c r="G34" s="2001"/>
    </row>
    <row r="35" spans="1:8" s="1138" customFormat="1" x14ac:dyDescent="0.2">
      <c r="A35" s="2058"/>
      <c r="B35" s="2059" t="s">
        <v>242</v>
      </c>
      <c r="C35" s="2001"/>
      <c r="D35" s="2001"/>
      <c r="E35" s="2001"/>
      <c r="F35" s="2001"/>
      <c r="G35" s="2001"/>
    </row>
    <row r="36" spans="1:8" s="1138" customFormat="1" x14ac:dyDescent="0.2">
      <c r="A36" s="2058"/>
      <c r="B36" s="2061" t="s">
        <v>243</v>
      </c>
      <c r="C36" s="2001"/>
      <c r="D36" s="2001"/>
      <c r="E36" s="2001"/>
      <c r="F36" s="2001"/>
      <c r="G36" s="2001"/>
    </row>
    <row r="37" spans="1:8" s="1138" customFormat="1" x14ac:dyDescent="0.2">
      <c r="A37" s="2058"/>
      <c r="B37" s="2059" t="s">
        <v>244</v>
      </c>
      <c r="C37" s="2001"/>
      <c r="D37" s="2001"/>
      <c r="E37" s="2001"/>
      <c r="F37" s="2001"/>
      <c r="G37" s="2001"/>
    </row>
    <row r="38" spans="1:8" s="1138" customFormat="1" x14ac:dyDescent="0.2">
      <c r="A38" s="2058"/>
      <c r="B38" s="2059" t="s">
        <v>404</v>
      </c>
      <c r="C38" s="2001"/>
      <c r="D38" s="2001"/>
      <c r="E38" s="2001"/>
      <c r="F38" s="2001"/>
      <c r="G38" s="2001"/>
    </row>
    <row r="39" spans="1:8" s="1138" customFormat="1" x14ac:dyDescent="0.2">
      <c r="A39" s="2058"/>
      <c r="B39" s="2059" t="s">
        <v>245</v>
      </c>
      <c r="C39" s="2001"/>
      <c r="D39" s="2001"/>
      <c r="E39" s="2001"/>
      <c r="F39" s="2001"/>
      <c r="G39" s="2001"/>
    </row>
    <row r="40" spans="1:8" s="1138" customFormat="1" x14ac:dyDescent="0.2">
      <c r="A40" s="2058"/>
      <c r="B40" s="2059" t="s">
        <v>246</v>
      </c>
      <c r="C40" s="2001"/>
      <c r="D40" s="2001"/>
      <c r="E40" s="2001"/>
      <c r="F40" s="2001"/>
      <c r="G40" s="2001"/>
    </row>
    <row r="41" spans="1:8" s="1138" customFormat="1" x14ac:dyDescent="0.2">
      <c r="A41" s="2058"/>
      <c r="B41" s="2059" t="s">
        <v>247</v>
      </c>
      <c r="C41" s="2001"/>
      <c r="D41" s="2001"/>
      <c r="E41" s="2001"/>
      <c r="F41" s="2001"/>
      <c r="G41" s="2001"/>
    </row>
    <row r="42" spans="1:8" s="1138" customFormat="1" x14ac:dyDescent="0.2">
      <c r="A42" s="2058"/>
      <c r="B42" s="2059" t="s">
        <v>248</v>
      </c>
      <c r="C42" s="2001"/>
      <c r="D42" s="2001"/>
      <c r="E42" s="2001"/>
      <c r="F42" s="2001"/>
      <c r="G42" s="2001"/>
    </row>
    <row r="43" spans="1:8" s="915" customFormat="1" x14ac:dyDescent="0.2">
      <c r="A43" s="1189"/>
      <c r="B43" s="2062" t="s">
        <v>249</v>
      </c>
      <c r="C43" s="2065">
        <f>SUM(C7:C42)</f>
        <v>0</v>
      </c>
      <c r="D43" s="2065">
        <f t="shared" ref="D43:G43" si="0">SUM(D7:D42)</f>
        <v>0</v>
      </c>
      <c r="E43" s="2065">
        <f t="shared" si="0"/>
        <v>0</v>
      </c>
      <c r="F43" s="2065">
        <f t="shared" si="0"/>
        <v>0</v>
      </c>
      <c r="G43" s="2065">
        <f t="shared" si="0"/>
        <v>0</v>
      </c>
    </row>
    <row r="44" spans="1:8" s="1138" customFormat="1" ht="13.5" thickBot="1" x14ac:dyDescent="0.25">
      <c r="A44" s="2063"/>
      <c r="B44" s="2064"/>
      <c r="C44" s="2066"/>
      <c r="D44" s="2066"/>
      <c r="E44" s="2066"/>
      <c r="F44" s="2066"/>
      <c r="G44" s="2066"/>
    </row>
    <row r="45" spans="1:8" x14ac:dyDescent="0.2">
      <c r="C45" s="2002"/>
      <c r="D45" s="2002"/>
      <c r="E45" s="2002"/>
      <c r="F45" s="2002"/>
      <c r="G45" s="2002"/>
    </row>
    <row r="46" spans="1:8" ht="13.5" thickBot="1" x14ac:dyDescent="0.25">
      <c r="C46" s="2002"/>
      <c r="D46" s="2002"/>
      <c r="E46" s="2002"/>
      <c r="F46" s="2002"/>
      <c r="G46" s="2002"/>
    </row>
    <row r="47" spans="1:8" s="1138" customFormat="1" ht="15" customHeight="1" thickBot="1" x14ac:dyDescent="0.25">
      <c r="A47" s="4226" t="s">
        <v>844</v>
      </c>
      <c r="B47" s="4227"/>
      <c r="C47" s="4231" t="s">
        <v>845</v>
      </c>
      <c r="D47" s="4218" t="s">
        <v>846</v>
      </c>
      <c r="E47" s="4218" t="s">
        <v>847</v>
      </c>
      <c r="F47" s="4218" t="s">
        <v>848</v>
      </c>
      <c r="G47" s="4218" t="s">
        <v>849</v>
      </c>
      <c r="H47" s="4230"/>
    </row>
    <row r="48" spans="1:8" s="1138" customFormat="1" ht="44.25" customHeight="1" thickBot="1" x14ac:dyDescent="0.25">
      <c r="A48" s="4228"/>
      <c r="B48" s="4229"/>
      <c r="C48" s="4232"/>
      <c r="D48" s="4219"/>
      <c r="E48" s="4219"/>
      <c r="F48" s="4219"/>
      <c r="G48" s="4219"/>
      <c r="H48" s="4230"/>
    </row>
    <row r="49" spans="1:7" s="1138" customFormat="1" x14ac:dyDescent="0.2">
      <c r="A49" s="2067"/>
      <c r="B49" s="2059" t="s">
        <v>1419</v>
      </c>
      <c r="C49" s="2001"/>
      <c r="D49" s="2001"/>
      <c r="E49" s="2001"/>
      <c r="F49" s="2001"/>
      <c r="G49" s="2001"/>
    </row>
    <row r="50" spans="1:7" s="1138" customFormat="1" x14ac:dyDescent="0.2">
      <c r="A50" s="2067"/>
      <c r="B50" s="2059" t="s">
        <v>281</v>
      </c>
      <c r="C50" s="2001"/>
      <c r="D50" s="2001"/>
      <c r="E50" s="2001"/>
      <c r="F50" s="2001"/>
      <c r="G50" s="2001"/>
    </row>
    <row r="51" spans="1:7" s="1138" customFormat="1" x14ac:dyDescent="0.2">
      <c r="A51" s="2067"/>
      <c r="B51" s="2059" t="s">
        <v>282</v>
      </c>
      <c r="C51" s="2001"/>
      <c r="D51" s="2001"/>
      <c r="E51" s="2001"/>
      <c r="F51" s="2001"/>
      <c r="G51" s="2001"/>
    </row>
    <row r="52" spans="1:7" s="1138" customFormat="1" x14ac:dyDescent="0.2">
      <c r="A52" s="2067"/>
      <c r="B52" s="2059" t="s">
        <v>283</v>
      </c>
      <c r="C52" s="2001"/>
      <c r="D52" s="2001"/>
      <c r="E52" s="2001"/>
      <c r="F52" s="2001"/>
      <c r="G52" s="2001"/>
    </row>
    <row r="53" spans="1:7" s="1138" customFormat="1" x14ac:dyDescent="0.2">
      <c r="A53" s="2067"/>
      <c r="B53" s="2059" t="s">
        <v>284</v>
      </c>
      <c r="C53" s="2001"/>
      <c r="D53" s="2001"/>
      <c r="E53" s="2001"/>
      <c r="F53" s="2001"/>
      <c r="G53" s="2001"/>
    </row>
    <row r="54" spans="1:7" s="1138" customFormat="1" x14ac:dyDescent="0.2">
      <c r="A54" s="2067"/>
      <c r="B54" s="2059" t="s">
        <v>285</v>
      </c>
      <c r="C54" s="2001"/>
      <c r="D54" s="2001"/>
      <c r="E54" s="2001"/>
      <c r="F54" s="2001"/>
      <c r="G54" s="2001"/>
    </row>
    <row r="55" spans="1:7" s="1138" customFormat="1" x14ac:dyDescent="0.2">
      <c r="A55" s="2067"/>
      <c r="B55" s="2059" t="s">
        <v>286</v>
      </c>
      <c r="C55" s="2001"/>
      <c r="D55" s="2001"/>
      <c r="E55" s="2001"/>
      <c r="F55" s="2001"/>
      <c r="G55" s="2001"/>
    </row>
    <row r="56" spans="1:7" s="1138" customFormat="1" x14ac:dyDescent="0.2">
      <c r="A56" s="2067"/>
      <c r="B56" s="2059" t="s">
        <v>287</v>
      </c>
      <c r="C56" s="2001"/>
      <c r="D56" s="2001"/>
      <c r="E56" s="2001"/>
      <c r="F56" s="2001"/>
      <c r="G56" s="2001"/>
    </row>
    <row r="57" spans="1:7" s="1138" customFormat="1" x14ac:dyDescent="0.2">
      <c r="A57" s="2067"/>
      <c r="B57" s="2059" t="s">
        <v>288</v>
      </c>
      <c r="C57" s="2001"/>
      <c r="D57" s="2001"/>
      <c r="E57" s="2001"/>
      <c r="F57" s="2001"/>
      <c r="G57" s="2001"/>
    </row>
    <row r="58" spans="1:7" s="1138" customFormat="1" x14ac:dyDescent="0.2">
      <c r="A58" s="2067"/>
      <c r="B58" s="2059" t="s">
        <v>289</v>
      </c>
      <c r="C58" s="2001"/>
      <c r="D58" s="2001"/>
      <c r="E58" s="2001"/>
      <c r="F58" s="2001"/>
      <c r="G58" s="2001"/>
    </row>
    <row r="59" spans="1:7" s="1138" customFormat="1" x14ac:dyDescent="0.2">
      <c r="A59" s="2067"/>
      <c r="B59" s="2059" t="s">
        <v>290</v>
      </c>
      <c r="C59" s="2001"/>
      <c r="D59" s="2001"/>
      <c r="E59" s="2001"/>
      <c r="F59" s="2001"/>
      <c r="G59" s="2001"/>
    </row>
    <row r="60" spans="1:7" s="1138" customFormat="1" x14ac:dyDescent="0.2">
      <c r="A60" s="2067"/>
      <c r="B60" s="2059" t="s">
        <v>291</v>
      </c>
      <c r="C60" s="2001"/>
      <c r="D60" s="2001"/>
      <c r="E60" s="2001"/>
      <c r="F60" s="2001"/>
      <c r="G60" s="2001"/>
    </row>
    <row r="61" spans="1:7" s="1138" customFormat="1" x14ac:dyDescent="0.2">
      <c r="A61" s="2067"/>
      <c r="B61" s="2059" t="s">
        <v>292</v>
      </c>
      <c r="C61" s="2001"/>
      <c r="D61" s="2001"/>
      <c r="E61" s="2001"/>
      <c r="F61" s="2001"/>
      <c r="G61" s="2001"/>
    </row>
    <row r="62" spans="1:7" s="1138" customFormat="1" x14ac:dyDescent="0.2">
      <c r="A62" s="2067"/>
      <c r="B62" s="2060" t="s">
        <v>293</v>
      </c>
      <c r="C62" s="2001"/>
      <c r="D62" s="2001"/>
      <c r="E62" s="2001"/>
      <c r="F62" s="2001"/>
      <c r="G62" s="2001"/>
    </row>
    <row r="63" spans="1:7" s="1138" customFormat="1" x14ac:dyDescent="0.2">
      <c r="A63" s="2067"/>
      <c r="B63" s="2060" t="s">
        <v>294</v>
      </c>
      <c r="C63" s="2001"/>
      <c r="D63" s="2001"/>
      <c r="E63" s="2001"/>
      <c r="F63" s="2001"/>
      <c r="G63" s="2001"/>
    </row>
    <row r="64" spans="1:7" s="1138" customFormat="1" x14ac:dyDescent="0.2">
      <c r="A64" s="2067"/>
      <c r="B64" s="2060" t="s">
        <v>295</v>
      </c>
      <c r="C64" s="2001"/>
      <c r="D64" s="2001"/>
      <c r="E64" s="2001"/>
      <c r="F64" s="2001"/>
      <c r="G64" s="2001"/>
    </row>
    <row r="65" spans="1:7" s="1138" customFormat="1" x14ac:dyDescent="0.2">
      <c r="A65" s="2067"/>
      <c r="B65" s="2060" t="s">
        <v>296</v>
      </c>
      <c r="C65" s="2001"/>
      <c r="D65" s="2001"/>
      <c r="E65" s="2001"/>
      <c r="F65" s="2001"/>
      <c r="G65" s="2001"/>
    </row>
    <row r="66" spans="1:7" s="1138" customFormat="1" x14ac:dyDescent="0.2">
      <c r="A66" s="2067"/>
      <c r="B66" s="2060" t="s">
        <v>297</v>
      </c>
      <c r="C66" s="2001"/>
      <c r="D66" s="2001"/>
      <c r="E66" s="2001"/>
      <c r="F66" s="2001"/>
      <c r="G66" s="2001"/>
    </row>
    <row r="67" spans="1:7" s="1138" customFormat="1" x14ac:dyDescent="0.2">
      <c r="A67" s="2067"/>
      <c r="B67" s="2059" t="s">
        <v>298</v>
      </c>
      <c r="C67" s="2001"/>
      <c r="D67" s="2001"/>
      <c r="E67" s="2001"/>
      <c r="F67" s="2001"/>
      <c r="G67" s="2001"/>
    </row>
    <row r="68" spans="1:7" s="1138" customFormat="1" x14ac:dyDescent="0.2">
      <c r="A68" s="2067"/>
      <c r="B68" s="2059" t="s">
        <v>238</v>
      </c>
      <c r="C68" s="2001"/>
      <c r="D68" s="2001"/>
      <c r="E68" s="2001"/>
      <c r="F68" s="2001"/>
      <c r="G68" s="2001"/>
    </row>
    <row r="69" spans="1:7" s="1138" customFormat="1" x14ac:dyDescent="0.2">
      <c r="A69" s="2067"/>
      <c r="B69" s="2059" t="s">
        <v>239</v>
      </c>
      <c r="C69" s="2001"/>
      <c r="D69" s="2001"/>
      <c r="E69" s="2001"/>
      <c r="F69" s="2001"/>
      <c r="G69" s="2001"/>
    </row>
    <row r="70" spans="1:7" s="1138" customFormat="1" x14ac:dyDescent="0.2">
      <c r="A70" s="2067"/>
      <c r="B70" s="2059" t="s">
        <v>240</v>
      </c>
      <c r="C70" s="2001"/>
      <c r="D70" s="2001"/>
      <c r="E70" s="2001"/>
      <c r="F70" s="2001"/>
      <c r="G70" s="2001"/>
    </row>
    <row r="71" spans="1:7" s="1138" customFormat="1" x14ac:dyDescent="0.2">
      <c r="A71" s="2067"/>
      <c r="B71" s="2059" t="s">
        <v>241</v>
      </c>
      <c r="C71" s="2001"/>
      <c r="D71" s="2001"/>
      <c r="E71" s="2001"/>
      <c r="F71" s="2001"/>
      <c r="G71" s="2001"/>
    </row>
    <row r="72" spans="1:7" s="1138" customFormat="1" x14ac:dyDescent="0.2">
      <c r="A72" s="2067"/>
      <c r="B72" s="2059" t="s">
        <v>41</v>
      </c>
      <c r="C72" s="2001"/>
      <c r="D72" s="2001"/>
      <c r="E72" s="2001"/>
      <c r="F72" s="2001"/>
      <c r="G72" s="2001"/>
    </row>
    <row r="73" spans="1:7" s="1138" customFormat="1" x14ac:dyDescent="0.2">
      <c r="A73" s="2067"/>
      <c r="B73" s="2059" t="s">
        <v>42</v>
      </c>
      <c r="C73" s="2001"/>
      <c r="D73" s="2001"/>
      <c r="E73" s="2001"/>
      <c r="F73" s="2001"/>
      <c r="G73" s="2001"/>
    </row>
    <row r="74" spans="1:7" s="1138" customFormat="1" x14ac:dyDescent="0.2">
      <c r="A74" s="2067"/>
      <c r="B74" s="2059" t="s">
        <v>43</v>
      </c>
      <c r="C74" s="2001"/>
      <c r="D74" s="2001"/>
      <c r="E74" s="2001"/>
      <c r="F74" s="2001"/>
      <c r="G74" s="2001"/>
    </row>
    <row r="75" spans="1:7" s="1138" customFormat="1" x14ac:dyDescent="0.2">
      <c r="A75" s="2067"/>
      <c r="B75" s="2059" t="s">
        <v>44</v>
      </c>
      <c r="C75" s="2001"/>
      <c r="D75" s="2001"/>
      <c r="E75" s="2001"/>
      <c r="F75" s="2001"/>
      <c r="G75" s="2001"/>
    </row>
    <row r="76" spans="1:7" s="1138" customFormat="1" x14ac:dyDescent="0.2">
      <c r="A76" s="2067"/>
      <c r="B76" s="2059" t="s">
        <v>45</v>
      </c>
      <c r="C76" s="2001"/>
      <c r="D76" s="2001"/>
      <c r="E76" s="2001"/>
      <c r="F76" s="2001"/>
      <c r="G76" s="2001"/>
    </row>
    <row r="77" spans="1:7" s="1138" customFormat="1" x14ac:dyDescent="0.2">
      <c r="A77" s="2067"/>
      <c r="B77" s="2059" t="s">
        <v>242</v>
      </c>
      <c r="C77" s="2001"/>
      <c r="D77" s="2001"/>
      <c r="E77" s="2001"/>
      <c r="F77" s="2001"/>
      <c r="G77" s="2001"/>
    </row>
    <row r="78" spans="1:7" s="1138" customFormat="1" x14ac:dyDescent="0.2">
      <c r="A78" s="2067"/>
      <c r="B78" s="2061" t="s">
        <v>243</v>
      </c>
      <c r="C78" s="2001"/>
      <c r="D78" s="2001"/>
      <c r="E78" s="2001"/>
      <c r="F78" s="2001"/>
      <c r="G78" s="2001"/>
    </row>
    <row r="79" spans="1:7" s="1138" customFormat="1" x14ac:dyDescent="0.2">
      <c r="A79" s="2067"/>
      <c r="B79" s="2059" t="s">
        <v>244</v>
      </c>
      <c r="C79" s="2001"/>
      <c r="D79" s="2001"/>
      <c r="E79" s="2001"/>
      <c r="F79" s="2001"/>
      <c r="G79" s="2001"/>
    </row>
    <row r="80" spans="1:7" s="1138" customFormat="1" x14ac:dyDescent="0.2">
      <c r="A80" s="2067"/>
      <c r="B80" s="2059" t="s">
        <v>404</v>
      </c>
      <c r="C80" s="2001"/>
      <c r="D80" s="2001"/>
      <c r="E80" s="2001"/>
      <c r="F80" s="2001"/>
      <c r="G80" s="2001"/>
    </row>
    <row r="81" spans="1:9" s="1138" customFormat="1" x14ac:dyDescent="0.2">
      <c r="A81" s="2067"/>
      <c r="B81" s="2059" t="s">
        <v>245</v>
      </c>
      <c r="C81" s="2001"/>
      <c r="D81" s="2001"/>
      <c r="E81" s="2001"/>
      <c r="F81" s="2001"/>
      <c r="G81" s="2001"/>
    </row>
    <row r="82" spans="1:9" s="1138" customFormat="1" x14ac:dyDescent="0.2">
      <c r="A82" s="2067"/>
      <c r="B82" s="2059" t="s">
        <v>246</v>
      </c>
      <c r="C82" s="2001"/>
      <c r="D82" s="2001"/>
      <c r="E82" s="2001"/>
      <c r="F82" s="2001"/>
      <c r="G82" s="2001"/>
    </row>
    <row r="83" spans="1:9" s="1138" customFormat="1" x14ac:dyDescent="0.2">
      <c r="A83" s="2067"/>
      <c r="B83" s="2059" t="s">
        <v>247</v>
      </c>
      <c r="C83" s="2001"/>
      <c r="D83" s="2001"/>
      <c r="E83" s="2001"/>
      <c r="F83" s="2001"/>
      <c r="G83" s="2001"/>
    </row>
    <row r="84" spans="1:9" s="1138" customFormat="1" x14ac:dyDescent="0.2">
      <c r="A84" s="2067"/>
      <c r="B84" s="2059" t="s">
        <v>248</v>
      </c>
      <c r="C84" s="2001"/>
      <c r="D84" s="2001"/>
      <c r="E84" s="2001"/>
      <c r="F84" s="2001"/>
      <c r="G84" s="2001"/>
    </row>
    <row r="85" spans="1:9" s="1138" customFormat="1" x14ac:dyDescent="0.2">
      <c r="A85" s="2049"/>
      <c r="B85" s="2062" t="s">
        <v>249</v>
      </c>
      <c r="C85" s="2065">
        <f>SUM(C49:C84)</f>
        <v>0</v>
      </c>
      <c r="D85" s="2065">
        <f t="shared" ref="D85:G85" si="1">SUM(D49:D84)</f>
        <v>0</v>
      </c>
      <c r="E85" s="2065">
        <f t="shared" si="1"/>
        <v>0</v>
      </c>
      <c r="F85" s="2065">
        <f t="shared" si="1"/>
        <v>0</v>
      </c>
      <c r="G85" s="2065">
        <f t="shared" si="1"/>
        <v>0</v>
      </c>
    </row>
    <row r="86" spans="1:9" s="1138" customFormat="1" ht="13.5" thickBot="1" x14ac:dyDescent="0.25">
      <c r="A86" s="2068"/>
      <c r="B86" s="2069"/>
      <c r="C86" s="2066"/>
      <c r="D86" s="2066"/>
      <c r="E86" s="2066"/>
      <c r="F86" s="2066"/>
      <c r="G86" s="2066"/>
    </row>
    <row r="87" spans="1:9" s="1138" customFormat="1" x14ac:dyDescent="0.2">
      <c r="C87" s="2003"/>
      <c r="D87" s="2003"/>
      <c r="E87" s="2003"/>
      <c r="F87" s="2003"/>
      <c r="G87" s="2003"/>
    </row>
    <row r="88" spans="1:9" s="1138" customFormat="1" ht="13.5" thickBot="1" x14ac:dyDescent="0.25">
      <c r="C88" s="2003"/>
      <c r="D88" s="2003"/>
      <c r="E88" s="2003"/>
      <c r="F88" s="2003"/>
      <c r="G88" s="2003"/>
      <c r="I88" s="4213"/>
    </row>
    <row r="89" spans="1:9" s="1138" customFormat="1" ht="15" customHeight="1" thickBot="1" x14ac:dyDescent="0.25">
      <c r="A89" s="4214" t="s">
        <v>40</v>
      </c>
      <c r="B89" s="4215"/>
      <c r="C89" s="4218" t="s">
        <v>850</v>
      </c>
      <c r="D89" s="4218" t="s">
        <v>851</v>
      </c>
      <c r="E89" s="4218" t="s">
        <v>852</v>
      </c>
      <c r="F89" s="4218" t="s">
        <v>853</v>
      </c>
      <c r="G89" s="4218" t="s">
        <v>854</v>
      </c>
      <c r="I89" s="4213"/>
    </row>
    <row r="90" spans="1:9" s="1138" customFormat="1" ht="37.5" customHeight="1" thickBot="1" x14ac:dyDescent="0.25">
      <c r="A90" s="4216"/>
      <c r="B90" s="4217"/>
      <c r="C90" s="4219"/>
      <c r="D90" s="4219"/>
      <c r="E90" s="4219"/>
      <c r="F90" s="4219"/>
      <c r="G90" s="4219"/>
    </row>
    <row r="91" spans="1:9" s="1138" customFormat="1" x14ac:dyDescent="0.2">
      <c r="A91" s="2067"/>
      <c r="B91" s="2059" t="s">
        <v>1419</v>
      </c>
      <c r="C91" s="2001"/>
      <c r="D91" s="2001"/>
      <c r="E91" s="2001"/>
      <c r="F91" s="2001"/>
      <c r="G91" s="2001"/>
    </row>
    <row r="92" spans="1:9" s="1138" customFormat="1" x14ac:dyDescent="0.2">
      <c r="A92" s="2067"/>
      <c r="B92" s="2059" t="s">
        <v>281</v>
      </c>
      <c r="C92" s="2001"/>
      <c r="D92" s="2001"/>
      <c r="E92" s="2001"/>
      <c r="F92" s="2001"/>
      <c r="G92" s="2001"/>
    </row>
    <row r="93" spans="1:9" s="1138" customFormat="1" x14ac:dyDescent="0.2">
      <c r="A93" s="2067"/>
      <c r="B93" s="2059" t="s">
        <v>282</v>
      </c>
      <c r="C93" s="2001"/>
      <c r="D93" s="2001"/>
      <c r="E93" s="2001"/>
      <c r="F93" s="2001"/>
      <c r="G93" s="2001"/>
    </row>
    <row r="94" spans="1:9" s="1138" customFormat="1" x14ac:dyDescent="0.2">
      <c r="A94" s="2067"/>
      <c r="B94" s="2059" t="s">
        <v>283</v>
      </c>
      <c r="C94" s="2001"/>
      <c r="D94" s="2001"/>
      <c r="E94" s="2001"/>
      <c r="F94" s="2001"/>
      <c r="G94" s="2001"/>
    </row>
    <row r="95" spans="1:9" s="1138" customFormat="1" x14ac:dyDescent="0.2">
      <c r="A95" s="2067"/>
      <c r="B95" s="2059" t="s">
        <v>284</v>
      </c>
      <c r="C95" s="2001"/>
      <c r="D95" s="2001"/>
      <c r="E95" s="2001"/>
      <c r="F95" s="2001"/>
      <c r="G95" s="2001"/>
    </row>
    <row r="96" spans="1:9" s="1138" customFormat="1" x14ac:dyDescent="0.2">
      <c r="A96" s="2067"/>
      <c r="B96" s="2059" t="s">
        <v>285</v>
      </c>
      <c r="C96" s="2001"/>
      <c r="D96" s="2001"/>
      <c r="E96" s="2001"/>
      <c r="F96" s="2001"/>
      <c r="G96" s="2001"/>
    </row>
    <row r="97" spans="1:7" s="1138" customFormat="1" x14ac:dyDescent="0.2">
      <c r="A97" s="2067"/>
      <c r="B97" s="2059" t="s">
        <v>286</v>
      </c>
      <c r="C97" s="2001"/>
      <c r="D97" s="2001"/>
      <c r="E97" s="2001"/>
      <c r="F97" s="2001"/>
      <c r="G97" s="2001"/>
    </row>
    <row r="98" spans="1:7" s="1138" customFormat="1" x14ac:dyDescent="0.2">
      <c r="A98" s="2067"/>
      <c r="B98" s="2059" t="s">
        <v>287</v>
      </c>
      <c r="C98" s="2001"/>
      <c r="D98" s="2001"/>
      <c r="E98" s="2001"/>
      <c r="F98" s="2001"/>
      <c r="G98" s="2001"/>
    </row>
    <row r="99" spans="1:7" s="1138" customFormat="1" x14ac:dyDescent="0.2">
      <c r="A99" s="2067"/>
      <c r="B99" s="2059" t="s">
        <v>288</v>
      </c>
      <c r="C99" s="2001"/>
      <c r="D99" s="2001"/>
      <c r="E99" s="2001"/>
      <c r="F99" s="2001"/>
      <c r="G99" s="2001"/>
    </row>
    <row r="100" spans="1:7" s="1138" customFormat="1" x14ac:dyDescent="0.2">
      <c r="A100" s="2067"/>
      <c r="B100" s="2059" t="s">
        <v>289</v>
      </c>
      <c r="C100" s="2001"/>
      <c r="D100" s="2001"/>
      <c r="E100" s="2001"/>
      <c r="F100" s="2001"/>
      <c r="G100" s="2001"/>
    </row>
    <row r="101" spans="1:7" s="1138" customFormat="1" x14ac:dyDescent="0.2">
      <c r="A101" s="2067"/>
      <c r="B101" s="2059" t="s">
        <v>290</v>
      </c>
      <c r="C101" s="2001"/>
      <c r="D101" s="2001"/>
      <c r="E101" s="2001"/>
      <c r="F101" s="2001"/>
      <c r="G101" s="2001"/>
    </row>
    <row r="102" spans="1:7" s="1138" customFormat="1" x14ac:dyDescent="0.2">
      <c r="A102" s="2067"/>
      <c r="B102" s="2059" t="s">
        <v>291</v>
      </c>
      <c r="C102" s="2001"/>
      <c r="D102" s="2001"/>
      <c r="E102" s="2001"/>
      <c r="F102" s="2001"/>
      <c r="G102" s="2001"/>
    </row>
    <row r="103" spans="1:7" s="1138" customFormat="1" x14ac:dyDescent="0.2">
      <c r="A103" s="2067"/>
      <c r="B103" s="2059" t="s">
        <v>292</v>
      </c>
      <c r="C103" s="2001"/>
      <c r="D103" s="2001"/>
      <c r="E103" s="2001"/>
      <c r="F103" s="2001"/>
      <c r="G103" s="2001"/>
    </row>
    <row r="104" spans="1:7" s="1138" customFormat="1" x14ac:dyDescent="0.2">
      <c r="A104" s="2067"/>
      <c r="B104" s="2060" t="s">
        <v>293</v>
      </c>
      <c r="C104" s="2001"/>
      <c r="D104" s="2001"/>
      <c r="E104" s="2001"/>
      <c r="F104" s="2001"/>
      <c r="G104" s="2001"/>
    </row>
    <row r="105" spans="1:7" s="1138" customFormat="1" x14ac:dyDescent="0.2">
      <c r="A105" s="2067"/>
      <c r="B105" s="2060" t="s">
        <v>294</v>
      </c>
      <c r="C105" s="2001"/>
      <c r="D105" s="2001"/>
      <c r="E105" s="2001"/>
      <c r="F105" s="2001"/>
      <c r="G105" s="2001"/>
    </row>
    <row r="106" spans="1:7" s="1138" customFormat="1" x14ac:dyDescent="0.2">
      <c r="A106" s="2067"/>
      <c r="B106" s="2060" t="s">
        <v>295</v>
      </c>
      <c r="C106" s="2001"/>
      <c r="D106" s="2001"/>
      <c r="E106" s="2001"/>
      <c r="F106" s="2001"/>
      <c r="G106" s="2001"/>
    </row>
    <row r="107" spans="1:7" s="1138" customFormat="1" x14ac:dyDescent="0.2">
      <c r="A107" s="2067"/>
      <c r="B107" s="2060" t="s">
        <v>296</v>
      </c>
      <c r="C107" s="2001"/>
      <c r="D107" s="2001"/>
      <c r="E107" s="2001"/>
      <c r="F107" s="2001"/>
      <c r="G107" s="2001"/>
    </row>
    <row r="108" spans="1:7" s="1138" customFormat="1" x14ac:dyDescent="0.2">
      <c r="A108" s="2067"/>
      <c r="B108" s="2060" t="s">
        <v>297</v>
      </c>
      <c r="C108" s="2001"/>
      <c r="D108" s="2001"/>
      <c r="E108" s="2001"/>
      <c r="F108" s="2001"/>
      <c r="G108" s="2001"/>
    </row>
    <row r="109" spans="1:7" s="1138" customFormat="1" x14ac:dyDescent="0.2">
      <c r="A109" s="2067"/>
      <c r="B109" s="2059" t="s">
        <v>298</v>
      </c>
      <c r="C109" s="2001"/>
      <c r="D109" s="2001"/>
      <c r="E109" s="2001"/>
      <c r="F109" s="2001"/>
      <c r="G109" s="2001"/>
    </row>
    <row r="110" spans="1:7" s="1138" customFormat="1" x14ac:dyDescent="0.2">
      <c r="A110" s="2067"/>
      <c r="B110" s="2059" t="s">
        <v>238</v>
      </c>
      <c r="C110" s="2001"/>
      <c r="D110" s="2001"/>
      <c r="E110" s="2001"/>
      <c r="F110" s="2001"/>
      <c r="G110" s="2001"/>
    </row>
    <row r="111" spans="1:7" s="1138" customFormat="1" x14ac:dyDescent="0.2">
      <c r="A111" s="2067"/>
      <c r="B111" s="2059" t="s">
        <v>239</v>
      </c>
      <c r="C111" s="2001"/>
      <c r="D111" s="2001"/>
      <c r="E111" s="2001"/>
      <c r="F111" s="2001"/>
      <c r="G111" s="2001"/>
    </row>
    <row r="112" spans="1:7" s="1138" customFormat="1" x14ac:dyDescent="0.2">
      <c r="A112" s="2067"/>
      <c r="B112" s="2059" t="s">
        <v>240</v>
      </c>
      <c r="C112" s="2001"/>
      <c r="D112" s="2001"/>
      <c r="E112" s="2001"/>
      <c r="F112" s="2001"/>
      <c r="G112" s="2001"/>
    </row>
    <row r="113" spans="1:7" s="1138" customFormat="1" x14ac:dyDescent="0.2">
      <c r="A113" s="2067"/>
      <c r="B113" s="2059" t="s">
        <v>241</v>
      </c>
      <c r="C113" s="2001"/>
      <c r="D113" s="2001"/>
      <c r="E113" s="2001"/>
      <c r="F113" s="2001"/>
      <c r="G113" s="2001"/>
    </row>
    <row r="114" spans="1:7" s="1138" customFormat="1" x14ac:dyDescent="0.2">
      <c r="A114" s="2067"/>
      <c r="B114" s="2059" t="s">
        <v>41</v>
      </c>
      <c r="C114" s="2001"/>
      <c r="D114" s="2001"/>
      <c r="E114" s="2001"/>
      <c r="F114" s="2001"/>
      <c r="G114" s="2001"/>
    </row>
    <row r="115" spans="1:7" s="1138" customFormat="1" x14ac:dyDescent="0.2">
      <c r="A115" s="2067"/>
      <c r="B115" s="2059" t="s">
        <v>42</v>
      </c>
      <c r="C115" s="2001"/>
      <c r="D115" s="2001"/>
      <c r="E115" s="2001"/>
      <c r="F115" s="2001"/>
      <c r="G115" s="2001"/>
    </row>
    <row r="116" spans="1:7" s="1138" customFormat="1" x14ac:dyDescent="0.2">
      <c r="A116" s="2067"/>
      <c r="B116" s="2059" t="s">
        <v>43</v>
      </c>
      <c r="C116" s="2001"/>
      <c r="D116" s="2001"/>
      <c r="E116" s="2001"/>
      <c r="F116" s="2001"/>
      <c r="G116" s="2001"/>
    </row>
    <row r="117" spans="1:7" s="1138" customFormat="1" x14ac:dyDescent="0.2">
      <c r="A117" s="2067"/>
      <c r="B117" s="2059" t="s">
        <v>44</v>
      </c>
      <c r="C117" s="2001"/>
      <c r="D117" s="2001"/>
      <c r="E117" s="2001"/>
      <c r="F117" s="2001"/>
      <c r="G117" s="2001"/>
    </row>
    <row r="118" spans="1:7" s="1138" customFormat="1" x14ac:dyDescent="0.2">
      <c r="A118" s="2067"/>
      <c r="B118" s="2059" t="s">
        <v>45</v>
      </c>
      <c r="C118" s="2001"/>
      <c r="D118" s="2001"/>
      <c r="E118" s="2001"/>
      <c r="F118" s="2001"/>
      <c r="G118" s="2001"/>
    </row>
    <row r="119" spans="1:7" s="1138" customFormat="1" x14ac:dyDescent="0.2">
      <c r="A119" s="2067"/>
      <c r="B119" s="2059" t="s">
        <v>242</v>
      </c>
      <c r="C119" s="2001"/>
      <c r="D119" s="2001"/>
      <c r="E119" s="2001"/>
      <c r="F119" s="2001"/>
      <c r="G119" s="2001"/>
    </row>
    <row r="120" spans="1:7" s="1138" customFormat="1" x14ac:dyDescent="0.2">
      <c r="A120" s="2067"/>
      <c r="B120" s="2061" t="s">
        <v>243</v>
      </c>
      <c r="C120" s="2001"/>
      <c r="D120" s="2001"/>
      <c r="E120" s="2001"/>
      <c r="F120" s="2001"/>
      <c r="G120" s="2001"/>
    </row>
    <row r="121" spans="1:7" s="1138" customFormat="1" x14ac:dyDescent="0.2">
      <c r="A121" s="2067"/>
      <c r="B121" s="2059" t="s">
        <v>244</v>
      </c>
      <c r="C121" s="2001"/>
      <c r="D121" s="2001"/>
      <c r="E121" s="2001"/>
      <c r="F121" s="2001"/>
      <c r="G121" s="2001"/>
    </row>
    <row r="122" spans="1:7" s="1138" customFormat="1" x14ac:dyDescent="0.2">
      <c r="A122" s="2067"/>
      <c r="B122" s="2059" t="s">
        <v>404</v>
      </c>
      <c r="C122" s="2001"/>
      <c r="D122" s="2001"/>
      <c r="E122" s="2001"/>
      <c r="F122" s="2001"/>
      <c r="G122" s="2001"/>
    </row>
    <row r="123" spans="1:7" s="1138" customFormat="1" x14ac:dyDescent="0.2">
      <c r="A123" s="2067"/>
      <c r="B123" s="2059" t="s">
        <v>245</v>
      </c>
      <c r="C123" s="2001"/>
      <c r="D123" s="2001"/>
      <c r="E123" s="2001"/>
      <c r="F123" s="2001"/>
      <c r="G123" s="2001"/>
    </row>
    <row r="124" spans="1:7" s="1138" customFormat="1" x14ac:dyDescent="0.2">
      <c r="A124" s="2067"/>
      <c r="B124" s="2059" t="s">
        <v>246</v>
      </c>
      <c r="C124" s="2001"/>
      <c r="D124" s="2001"/>
      <c r="E124" s="2001"/>
      <c r="F124" s="2001"/>
      <c r="G124" s="2001"/>
    </row>
    <row r="125" spans="1:7" s="1138" customFormat="1" x14ac:dyDescent="0.2">
      <c r="A125" s="2067"/>
      <c r="B125" s="2059" t="s">
        <v>247</v>
      </c>
      <c r="C125" s="2001"/>
      <c r="D125" s="2001"/>
      <c r="E125" s="2001"/>
      <c r="F125" s="2001"/>
      <c r="G125" s="2001"/>
    </row>
    <row r="126" spans="1:7" s="1138" customFormat="1" x14ac:dyDescent="0.2">
      <c r="A126" s="2067"/>
      <c r="B126" s="2059" t="s">
        <v>248</v>
      </c>
      <c r="C126" s="2001"/>
      <c r="D126" s="2001"/>
      <c r="E126" s="2001"/>
      <c r="F126" s="2001"/>
      <c r="G126" s="2001"/>
    </row>
    <row r="127" spans="1:7" s="1138" customFormat="1" x14ac:dyDescent="0.2">
      <c r="A127" s="2049"/>
      <c r="B127" s="2062" t="s">
        <v>249</v>
      </c>
      <c r="C127" s="2065">
        <f>SUM(C91:C126)</f>
        <v>0</v>
      </c>
      <c r="D127" s="2065">
        <f t="shared" ref="D127:G127" si="2">SUM(D91:D126)</f>
        <v>0</v>
      </c>
      <c r="E127" s="2065">
        <f t="shared" si="2"/>
        <v>0</v>
      </c>
      <c r="F127" s="2065">
        <f t="shared" si="2"/>
        <v>0</v>
      </c>
      <c r="G127" s="2065">
        <f t="shared" si="2"/>
        <v>0</v>
      </c>
    </row>
    <row r="128" spans="1:7" s="1138" customFormat="1" ht="13.5" thickBot="1" x14ac:dyDescent="0.25">
      <c r="A128" s="2068"/>
      <c r="B128" s="2069"/>
      <c r="C128" s="2066"/>
      <c r="D128" s="2066"/>
      <c r="E128" s="2066"/>
      <c r="F128" s="2066"/>
      <c r="G128" s="2066"/>
    </row>
    <row r="129" spans="1:7" s="1138" customFormat="1" x14ac:dyDescent="0.2">
      <c r="C129" s="2003"/>
      <c r="D129" s="2003"/>
      <c r="E129" s="2003"/>
      <c r="F129" s="2003"/>
      <c r="G129" s="2003"/>
    </row>
    <row r="130" spans="1:7" s="1138" customFormat="1" ht="13.5" thickBot="1" x14ac:dyDescent="0.25">
      <c r="C130" s="2003"/>
      <c r="D130" s="2003"/>
      <c r="E130" s="2003"/>
      <c r="F130" s="2003"/>
      <c r="G130" s="2003"/>
    </row>
    <row r="131" spans="1:7" s="1138" customFormat="1" ht="12.75" customHeight="1" thickBot="1" x14ac:dyDescent="0.25">
      <c r="A131" s="4214" t="s">
        <v>855</v>
      </c>
      <c r="B131" s="4220"/>
      <c r="C131" s="4211" t="s">
        <v>856</v>
      </c>
      <c r="D131" s="4211" t="s">
        <v>857</v>
      </c>
      <c r="E131" s="4211" t="s">
        <v>858</v>
      </c>
      <c r="F131" s="4211" t="s">
        <v>859</v>
      </c>
      <c r="G131" s="4211" t="s">
        <v>860</v>
      </c>
    </row>
    <row r="132" spans="1:7" s="1138" customFormat="1" ht="48" customHeight="1" thickBot="1" x14ac:dyDescent="0.25">
      <c r="A132" s="4216"/>
      <c r="B132" s="4221"/>
      <c r="C132" s="4212"/>
      <c r="D132" s="4212"/>
      <c r="E132" s="4212"/>
      <c r="F132" s="4212"/>
      <c r="G132" s="4212"/>
    </row>
    <row r="133" spans="1:7" s="1138" customFormat="1" x14ac:dyDescent="0.2">
      <c r="A133" s="2067"/>
      <c r="B133" s="2059" t="s">
        <v>1419</v>
      </c>
      <c r="C133" s="2070">
        <f>+C7+C49+C91</f>
        <v>0</v>
      </c>
      <c r="D133" s="2070">
        <f t="shared" ref="C133:G149" si="3">+D7+D49+D91</f>
        <v>0</v>
      </c>
      <c r="E133" s="2070">
        <f t="shared" si="3"/>
        <v>0</v>
      </c>
      <c r="F133" s="2070">
        <f t="shared" si="3"/>
        <v>0</v>
      </c>
      <c r="G133" s="2070">
        <f t="shared" si="3"/>
        <v>0</v>
      </c>
    </row>
    <row r="134" spans="1:7" s="1138" customFormat="1" x14ac:dyDescent="0.2">
      <c r="A134" s="2067"/>
      <c r="B134" s="2059" t="s">
        <v>281</v>
      </c>
      <c r="C134" s="2070">
        <f t="shared" si="3"/>
        <v>0</v>
      </c>
      <c r="D134" s="2070">
        <f t="shared" si="3"/>
        <v>0</v>
      </c>
      <c r="E134" s="2070">
        <f t="shared" si="3"/>
        <v>0</v>
      </c>
      <c r="F134" s="2070">
        <f t="shared" si="3"/>
        <v>0</v>
      </c>
      <c r="G134" s="2070">
        <f t="shared" si="3"/>
        <v>0</v>
      </c>
    </row>
    <row r="135" spans="1:7" s="1138" customFormat="1" x14ac:dyDescent="0.2">
      <c r="A135" s="2067"/>
      <c r="B135" s="2059" t="s">
        <v>282</v>
      </c>
      <c r="C135" s="2070">
        <f t="shared" si="3"/>
        <v>0</v>
      </c>
      <c r="D135" s="2070">
        <f t="shared" si="3"/>
        <v>0</v>
      </c>
      <c r="E135" s="2070">
        <f t="shared" si="3"/>
        <v>0</v>
      </c>
      <c r="F135" s="2070">
        <f t="shared" si="3"/>
        <v>0</v>
      </c>
      <c r="G135" s="2070">
        <f t="shared" si="3"/>
        <v>0</v>
      </c>
    </row>
    <row r="136" spans="1:7" s="1138" customFormat="1" x14ac:dyDescent="0.2">
      <c r="A136" s="2067"/>
      <c r="B136" s="2059" t="s">
        <v>283</v>
      </c>
      <c r="C136" s="2070">
        <f t="shared" si="3"/>
        <v>0</v>
      </c>
      <c r="D136" s="2070">
        <f t="shared" si="3"/>
        <v>0</v>
      </c>
      <c r="E136" s="2070">
        <f t="shared" si="3"/>
        <v>0</v>
      </c>
      <c r="F136" s="2070">
        <f t="shared" si="3"/>
        <v>0</v>
      </c>
      <c r="G136" s="2070">
        <f t="shared" si="3"/>
        <v>0</v>
      </c>
    </row>
    <row r="137" spans="1:7" s="1138" customFormat="1" x14ac:dyDescent="0.2">
      <c r="A137" s="2067"/>
      <c r="B137" s="2059" t="s">
        <v>284</v>
      </c>
      <c r="C137" s="2070">
        <f t="shared" si="3"/>
        <v>0</v>
      </c>
      <c r="D137" s="2070">
        <f t="shared" si="3"/>
        <v>0</v>
      </c>
      <c r="E137" s="2070">
        <f t="shared" si="3"/>
        <v>0</v>
      </c>
      <c r="F137" s="2070">
        <f t="shared" si="3"/>
        <v>0</v>
      </c>
      <c r="G137" s="2070">
        <f t="shared" si="3"/>
        <v>0</v>
      </c>
    </row>
    <row r="138" spans="1:7" s="1138" customFormat="1" x14ac:dyDescent="0.2">
      <c r="A138" s="2067"/>
      <c r="B138" s="2059" t="s">
        <v>285</v>
      </c>
      <c r="C138" s="2070">
        <f t="shared" si="3"/>
        <v>0</v>
      </c>
      <c r="D138" s="2070">
        <f t="shared" si="3"/>
        <v>0</v>
      </c>
      <c r="E138" s="2070">
        <f t="shared" si="3"/>
        <v>0</v>
      </c>
      <c r="F138" s="2070">
        <f t="shared" si="3"/>
        <v>0</v>
      </c>
      <c r="G138" s="2070">
        <f t="shared" si="3"/>
        <v>0</v>
      </c>
    </row>
    <row r="139" spans="1:7" s="1138" customFormat="1" x14ac:dyDescent="0.2">
      <c r="A139" s="2067"/>
      <c r="B139" s="2059" t="s">
        <v>286</v>
      </c>
      <c r="C139" s="2070">
        <f t="shared" si="3"/>
        <v>0</v>
      </c>
      <c r="D139" s="2070">
        <f t="shared" si="3"/>
        <v>0</v>
      </c>
      <c r="E139" s="2070">
        <f t="shared" si="3"/>
        <v>0</v>
      </c>
      <c r="F139" s="2070">
        <f t="shared" si="3"/>
        <v>0</v>
      </c>
      <c r="G139" s="2070">
        <f t="shared" si="3"/>
        <v>0</v>
      </c>
    </row>
    <row r="140" spans="1:7" s="1138" customFormat="1" x14ac:dyDescent="0.2">
      <c r="A140" s="2067"/>
      <c r="B140" s="2059" t="s">
        <v>287</v>
      </c>
      <c r="C140" s="2070">
        <f t="shared" si="3"/>
        <v>0</v>
      </c>
      <c r="D140" s="2070">
        <f t="shared" si="3"/>
        <v>0</v>
      </c>
      <c r="E140" s="2070">
        <f t="shared" si="3"/>
        <v>0</v>
      </c>
      <c r="F140" s="2070">
        <f t="shared" si="3"/>
        <v>0</v>
      </c>
      <c r="G140" s="2070">
        <f t="shared" si="3"/>
        <v>0</v>
      </c>
    </row>
    <row r="141" spans="1:7" s="1138" customFormat="1" x14ac:dyDescent="0.2">
      <c r="A141" s="2067"/>
      <c r="B141" s="2059" t="s">
        <v>288</v>
      </c>
      <c r="C141" s="2070">
        <f t="shared" si="3"/>
        <v>0</v>
      </c>
      <c r="D141" s="2070">
        <f t="shared" si="3"/>
        <v>0</v>
      </c>
      <c r="E141" s="2070">
        <f t="shared" si="3"/>
        <v>0</v>
      </c>
      <c r="F141" s="2070">
        <f t="shared" si="3"/>
        <v>0</v>
      </c>
      <c r="G141" s="2070">
        <f t="shared" si="3"/>
        <v>0</v>
      </c>
    </row>
    <row r="142" spans="1:7" s="1138" customFormat="1" x14ac:dyDescent="0.2">
      <c r="A142" s="2067"/>
      <c r="B142" s="2059" t="s">
        <v>289</v>
      </c>
      <c r="C142" s="2070">
        <f t="shared" si="3"/>
        <v>0</v>
      </c>
      <c r="D142" s="2070">
        <f t="shared" si="3"/>
        <v>0</v>
      </c>
      <c r="E142" s="2070">
        <f t="shared" si="3"/>
        <v>0</v>
      </c>
      <c r="F142" s="2070">
        <f t="shared" si="3"/>
        <v>0</v>
      </c>
      <c r="G142" s="2070">
        <f t="shared" si="3"/>
        <v>0</v>
      </c>
    </row>
    <row r="143" spans="1:7" s="1138" customFormat="1" x14ac:dyDescent="0.2">
      <c r="A143" s="2067"/>
      <c r="B143" s="2059" t="s">
        <v>290</v>
      </c>
      <c r="C143" s="2070">
        <f t="shared" si="3"/>
        <v>0</v>
      </c>
      <c r="D143" s="2070">
        <f t="shared" si="3"/>
        <v>0</v>
      </c>
      <c r="E143" s="2070">
        <f t="shared" si="3"/>
        <v>0</v>
      </c>
      <c r="F143" s="2070">
        <f t="shared" si="3"/>
        <v>0</v>
      </c>
      <c r="G143" s="2070">
        <f t="shared" si="3"/>
        <v>0</v>
      </c>
    </row>
    <row r="144" spans="1:7" s="1138" customFormat="1" x14ac:dyDescent="0.2">
      <c r="A144" s="2067"/>
      <c r="B144" s="2059" t="s">
        <v>291</v>
      </c>
      <c r="C144" s="2070">
        <f t="shared" si="3"/>
        <v>0</v>
      </c>
      <c r="D144" s="2070">
        <f t="shared" si="3"/>
        <v>0</v>
      </c>
      <c r="E144" s="2070">
        <f t="shared" si="3"/>
        <v>0</v>
      </c>
      <c r="F144" s="2070">
        <f t="shared" si="3"/>
        <v>0</v>
      </c>
      <c r="G144" s="2070">
        <f t="shared" si="3"/>
        <v>0</v>
      </c>
    </row>
    <row r="145" spans="1:7" s="1138" customFormat="1" x14ac:dyDescent="0.2">
      <c r="A145" s="2067"/>
      <c r="B145" s="2059" t="s">
        <v>292</v>
      </c>
      <c r="C145" s="2070">
        <f t="shared" si="3"/>
        <v>0</v>
      </c>
      <c r="D145" s="2070">
        <f t="shared" si="3"/>
        <v>0</v>
      </c>
      <c r="E145" s="2070">
        <f t="shared" si="3"/>
        <v>0</v>
      </c>
      <c r="F145" s="2070">
        <f t="shared" si="3"/>
        <v>0</v>
      </c>
      <c r="G145" s="2070">
        <f t="shared" si="3"/>
        <v>0</v>
      </c>
    </row>
    <row r="146" spans="1:7" s="1138" customFormat="1" x14ac:dyDescent="0.2">
      <c r="A146" s="2067"/>
      <c r="B146" s="2060" t="s">
        <v>293</v>
      </c>
      <c r="C146" s="2070">
        <f t="shared" si="3"/>
        <v>0</v>
      </c>
      <c r="D146" s="2070">
        <f t="shared" si="3"/>
        <v>0</v>
      </c>
      <c r="E146" s="2070">
        <f t="shared" si="3"/>
        <v>0</v>
      </c>
      <c r="F146" s="2070">
        <f t="shared" si="3"/>
        <v>0</v>
      </c>
      <c r="G146" s="2070">
        <f t="shared" si="3"/>
        <v>0</v>
      </c>
    </row>
    <row r="147" spans="1:7" s="1138" customFormat="1" x14ac:dyDescent="0.2">
      <c r="A147" s="2067"/>
      <c r="B147" s="2060" t="s">
        <v>294</v>
      </c>
      <c r="C147" s="2070">
        <f t="shared" si="3"/>
        <v>0</v>
      </c>
      <c r="D147" s="2070">
        <f t="shared" si="3"/>
        <v>0</v>
      </c>
      <c r="E147" s="2070">
        <f t="shared" si="3"/>
        <v>0</v>
      </c>
      <c r="F147" s="2070">
        <f t="shared" si="3"/>
        <v>0</v>
      </c>
      <c r="G147" s="2070">
        <f t="shared" si="3"/>
        <v>0</v>
      </c>
    </row>
    <row r="148" spans="1:7" s="1138" customFormat="1" x14ac:dyDescent="0.2">
      <c r="A148" s="2067"/>
      <c r="B148" s="2060" t="s">
        <v>295</v>
      </c>
      <c r="C148" s="2070">
        <f t="shared" si="3"/>
        <v>0</v>
      </c>
      <c r="D148" s="2070">
        <f t="shared" si="3"/>
        <v>0</v>
      </c>
      <c r="E148" s="2070">
        <f t="shared" si="3"/>
        <v>0</v>
      </c>
      <c r="F148" s="2070">
        <f t="shared" si="3"/>
        <v>0</v>
      </c>
      <c r="G148" s="2070">
        <f t="shared" si="3"/>
        <v>0</v>
      </c>
    </row>
    <row r="149" spans="1:7" s="1138" customFormat="1" x14ac:dyDescent="0.2">
      <c r="A149" s="2067"/>
      <c r="B149" s="2060" t="s">
        <v>296</v>
      </c>
      <c r="C149" s="2070">
        <f t="shared" si="3"/>
        <v>0</v>
      </c>
      <c r="D149" s="2070">
        <f t="shared" si="3"/>
        <v>0</v>
      </c>
      <c r="E149" s="2070">
        <f t="shared" si="3"/>
        <v>0</v>
      </c>
      <c r="F149" s="2070">
        <f t="shared" si="3"/>
        <v>0</v>
      </c>
      <c r="G149" s="2070">
        <f t="shared" si="3"/>
        <v>0</v>
      </c>
    </row>
    <row r="150" spans="1:7" s="1138" customFormat="1" x14ac:dyDescent="0.2">
      <c r="A150" s="2067"/>
      <c r="B150" s="2060" t="s">
        <v>297</v>
      </c>
      <c r="C150" s="2070">
        <f t="shared" ref="C150:G165" si="4">+C24+C66+C108</f>
        <v>0</v>
      </c>
      <c r="D150" s="2070">
        <f t="shared" si="4"/>
        <v>0</v>
      </c>
      <c r="E150" s="2070">
        <f t="shared" si="4"/>
        <v>0</v>
      </c>
      <c r="F150" s="2070">
        <f t="shared" si="4"/>
        <v>0</v>
      </c>
      <c r="G150" s="2070">
        <f t="shared" si="4"/>
        <v>0</v>
      </c>
    </row>
    <row r="151" spans="1:7" s="1138" customFormat="1" x14ac:dyDescent="0.2">
      <c r="A151" s="2067"/>
      <c r="B151" s="2059" t="s">
        <v>298</v>
      </c>
      <c r="C151" s="2070">
        <f t="shared" si="4"/>
        <v>0</v>
      </c>
      <c r="D151" s="2070">
        <f t="shared" si="4"/>
        <v>0</v>
      </c>
      <c r="E151" s="2070">
        <f t="shared" si="4"/>
        <v>0</v>
      </c>
      <c r="F151" s="2070">
        <f t="shared" si="4"/>
        <v>0</v>
      </c>
      <c r="G151" s="2070">
        <f t="shared" si="4"/>
        <v>0</v>
      </c>
    </row>
    <row r="152" spans="1:7" s="1138" customFormat="1" x14ac:dyDescent="0.2">
      <c r="A152" s="2067"/>
      <c r="B152" s="2059" t="s">
        <v>238</v>
      </c>
      <c r="C152" s="2070">
        <f t="shared" si="4"/>
        <v>0</v>
      </c>
      <c r="D152" s="2070">
        <f t="shared" si="4"/>
        <v>0</v>
      </c>
      <c r="E152" s="2070">
        <f t="shared" si="4"/>
        <v>0</v>
      </c>
      <c r="F152" s="2070">
        <f t="shared" si="4"/>
        <v>0</v>
      </c>
      <c r="G152" s="2070">
        <f t="shared" si="4"/>
        <v>0</v>
      </c>
    </row>
    <row r="153" spans="1:7" s="1138" customFormat="1" x14ac:dyDescent="0.2">
      <c r="A153" s="2067"/>
      <c r="B153" s="2059" t="s">
        <v>239</v>
      </c>
      <c r="C153" s="2070">
        <f t="shared" si="4"/>
        <v>0</v>
      </c>
      <c r="D153" s="2070">
        <f t="shared" si="4"/>
        <v>0</v>
      </c>
      <c r="E153" s="2070">
        <f t="shared" si="4"/>
        <v>0</v>
      </c>
      <c r="F153" s="2070">
        <f t="shared" si="4"/>
        <v>0</v>
      </c>
      <c r="G153" s="2070">
        <f t="shared" si="4"/>
        <v>0</v>
      </c>
    </row>
    <row r="154" spans="1:7" s="1138" customFormat="1" x14ac:dyDescent="0.2">
      <c r="A154" s="2067"/>
      <c r="B154" s="2059" t="s">
        <v>240</v>
      </c>
      <c r="C154" s="2070">
        <f t="shared" si="4"/>
        <v>0</v>
      </c>
      <c r="D154" s="2070">
        <f t="shared" si="4"/>
        <v>0</v>
      </c>
      <c r="E154" s="2070">
        <f t="shared" si="4"/>
        <v>0</v>
      </c>
      <c r="F154" s="2070">
        <f t="shared" si="4"/>
        <v>0</v>
      </c>
      <c r="G154" s="2070">
        <f t="shared" si="4"/>
        <v>0</v>
      </c>
    </row>
    <row r="155" spans="1:7" s="1138" customFormat="1" x14ac:dyDescent="0.2">
      <c r="A155" s="2067"/>
      <c r="B155" s="2059" t="s">
        <v>241</v>
      </c>
      <c r="C155" s="2070">
        <f t="shared" si="4"/>
        <v>0</v>
      </c>
      <c r="D155" s="2070">
        <f t="shared" si="4"/>
        <v>0</v>
      </c>
      <c r="E155" s="2070">
        <f t="shared" si="4"/>
        <v>0</v>
      </c>
      <c r="F155" s="2070">
        <f t="shared" si="4"/>
        <v>0</v>
      </c>
      <c r="G155" s="2070">
        <f t="shared" si="4"/>
        <v>0</v>
      </c>
    </row>
    <row r="156" spans="1:7" s="1138" customFormat="1" x14ac:dyDescent="0.2">
      <c r="A156" s="2067"/>
      <c r="B156" s="2059" t="s">
        <v>41</v>
      </c>
      <c r="C156" s="2070">
        <f t="shared" si="4"/>
        <v>0</v>
      </c>
      <c r="D156" s="2070">
        <f t="shared" si="4"/>
        <v>0</v>
      </c>
      <c r="E156" s="2070">
        <f t="shared" si="4"/>
        <v>0</v>
      </c>
      <c r="F156" s="2070">
        <f t="shared" si="4"/>
        <v>0</v>
      </c>
      <c r="G156" s="2070">
        <f t="shared" si="4"/>
        <v>0</v>
      </c>
    </row>
    <row r="157" spans="1:7" s="1138" customFormat="1" x14ac:dyDescent="0.2">
      <c r="A157" s="2067"/>
      <c r="B157" s="2059" t="s">
        <v>42</v>
      </c>
      <c r="C157" s="2070">
        <f t="shared" si="4"/>
        <v>0</v>
      </c>
      <c r="D157" s="2070">
        <f t="shared" si="4"/>
        <v>0</v>
      </c>
      <c r="E157" s="2070">
        <f t="shared" si="4"/>
        <v>0</v>
      </c>
      <c r="F157" s="2070">
        <f t="shared" si="4"/>
        <v>0</v>
      </c>
      <c r="G157" s="2070">
        <f t="shared" si="4"/>
        <v>0</v>
      </c>
    </row>
    <row r="158" spans="1:7" s="1138" customFormat="1" x14ac:dyDescent="0.2">
      <c r="A158" s="2067"/>
      <c r="B158" s="2059" t="s">
        <v>43</v>
      </c>
      <c r="C158" s="2070">
        <f t="shared" si="4"/>
        <v>0</v>
      </c>
      <c r="D158" s="2070">
        <f t="shared" si="4"/>
        <v>0</v>
      </c>
      <c r="E158" s="2070">
        <f t="shared" si="4"/>
        <v>0</v>
      </c>
      <c r="F158" s="2070">
        <f t="shared" si="4"/>
        <v>0</v>
      </c>
      <c r="G158" s="2070">
        <f t="shared" si="4"/>
        <v>0</v>
      </c>
    </row>
    <row r="159" spans="1:7" s="1138" customFormat="1" x14ac:dyDescent="0.2">
      <c r="A159" s="2067"/>
      <c r="B159" s="2059" t="s">
        <v>44</v>
      </c>
      <c r="C159" s="2070">
        <f t="shared" si="4"/>
        <v>0</v>
      </c>
      <c r="D159" s="2070">
        <f t="shared" si="4"/>
        <v>0</v>
      </c>
      <c r="E159" s="2070">
        <f t="shared" si="4"/>
        <v>0</v>
      </c>
      <c r="F159" s="2070">
        <f t="shared" si="4"/>
        <v>0</v>
      </c>
      <c r="G159" s="2070">
        <f t="shared" si="4"/>
        <v>0</v>
      </c>
    </row>
    <row r="160" spans="1:7" s="1138" customFormat="1" x14ac:dyDescent="0.2">
      <c r="A160" s="2067"/>
      <c r="B160" s="2059" t="s">
        <v>45</v>
      </c>
      <c r="C160" s="2070">
        <f t="shared" si="4"/>
        <v>0</v>
      </c>
      <c r="D160" s="2070">
        <f t="shared" si="4"/>
        <v>0</v>
      </c>
      <c r="E160" s="2070">
        <f t="shared" si="4"/>
        <v>0</v>
      </c>
      <c r="F160" s="2070">
        <f t="shared" si="4"/>
        <v>0</v>
      </c>
      <c r="G160" s="2070">
        <f t="shared" si="4"/>
        <v>0</v>
      </c>
    </row>
    <row r="161" spans="1:7" s="1138" customFormat="1" x14ac:dyDescent="0.2">
      <c r="A161" s="2067"/>
      <c r="B161" s="2059" t="s">
        <v>242</v>
      </c>
      <c r="C161" s="2070">
        <f t="shared" si="4"/>
        <v>0</v>
      </c>
      <c r="D161" s="2070">
        <f t="shared" si="4"/>
        <v>0</v>
      </c>
      <c r="E161" s="2070">
        <f t="shared" si="4"/>
        <v>0</v>
      </c>
      <c r="F161" s="2070">
        <f t="shared" si="4"/>
        <v>0</v>
      </c>
      <c r="G161" s="2070">
        <f t="shared" si="4"/>
        <v>0</v>
      </c>
    </row>
    <row r="162" spans="1:7" s="1138" customFormat="1" x14ac:dyDescent="0.2">
      <c r="A162" s="2067"/>
      <c r="B162" s="2061" t="s">
        <v>243</v>
      </c>
      <c r="C162" s="2070">
        <f t="shared" si="4"/>
        <v>0</v>
      </c>
      <c r="D162" s="2070">
        <f t="shared" si="4"/>
        <v>0</v>
      </c>
      <c r="E162" s="2070">
        <f t="shared" si="4"/>
        <v>0</v>
      </c>
      <c r="F162" s="2070">
        <f t="shared" si="4"/>
        <v>0</v>
      </c>
      <c r="G162" s="2070">
        <f t="shared" si="4"/>
        <v>0</v>
      </c>
    </row>
    <row r="163" spans="1:7" s="1138" customFormat="1" x14ac:dyDescent="0.2">
      <c r="A163" s="2067"/>
      <c r="B163" s="2059" t="s">
        <v>244</v>
      </c>
      <c r="C163" s="2070">
        <f t="shared" si="4"/>
        <v>0</v>
      </c>
      <c r="D163" s="2070">
        <f t="shared" si="4"/>
        <v>0</v>
      </c>
      <c r="E163" s="2070">
        <f t="shared" si="4"/>
        <v>0</v>
      </c>
      <c r="F163" s="2070">
        <f t="shared" si="4"/>
        <v>0</v>
      </c>
      <c r="G163" s="2070">
        <f t="shared" si="4"/>
        <v>0</v>
      </c>
    </row>
    <row r="164" spans="1:7" s="1138" customFormat="1" x14ac:dyDescent="0.2">
      <c r="A164" s="2067"/>
      <c r="B164" s="2059" t="s">
        <v>404</v>
      </c>
      <c r="C164" s="2070">
        <f t="shared" si="4"/>
        <v>0</v>
      </c>
      <c r="D164" s="2070">
        <f t="shared" si="4"/>
        <v>0</v>
      </c>
      <c r="E164" s="2070">
        <f t="shared" si="4"/>
        <v>0</v>
      </c>
      <c r="F164" s="2070">
        <f t="shared" si="4"/>
        <v>0</v>
      </c>
      <c r="G164" s="2070">
        <f t="shared" si="4"/>
        <v>0</v>
      </c>
    </row>
    <row r="165" spans="1:7" s="1138" customFormat="1" x14ac:dyDescent="0.2">
      <c r="A165" s="2067"/>
      <c r="B165" s="2059" t="s">
        <v>245</v>
      </c>
      <c r="C165" s="2070">
        <f t="shared" si="4"/>
        <v>0</v>
      </c>
      <c r="D165" s="2070">
        <f t="shared" si="4"/>
        <v>0</v>
      </c>
      <c r="E165" s="2070">
        <f t="shared" si="4"/>
        <v>0</v>
      </c>
      <c r="F165" s="2070">
        <f t="shared" si="4"/>
        <v>0</v>
      </c>
      <c r="G165" s="2070">
        <f t="shared" si="4"/>
        <v>0</v>
      </c>
    </row>
    <row r="166" spans="1:7" s="1138" customFormat="1" x14ac:dyDescent="0.2">
      <c r="A166" s="2067"/>
      <c r="B166" s="2059" t="s">
        <v>246</v>
      </c>
      <c r="C166" s="2070">
        <f t="shared" ref="C166:G168" si="5">+C40+C82+C124</f>
        <v>0</v>
      </c>
      <c r="D166" s="2070">
        <f t="shared" si="5"/>
        <v>0</v>
      </c>
      <c r="E166" s="2070">
        <f t="shared" si="5"/>
        <v>0</v>
      </c>
      <c r="F166" s="2070">
        <f t="shared" si="5"/>
        <v>0</v>
      </c>
      <c r="G166" s="2070">
        <f t="shared" si="5"/>
        <v>0</v>
      </c>
    </row>
    <row r="167" spans="1:7" s="1138" customFormat="1" x14ac:dyDescent="0.2">
      <c r="A167" s="2067"/>
      <c r="B167" s="2059" t="s">
        <v>247</v>
      </c>
      <c r="C167" s="2070">
        <f t="shared" si="5"/>
        <v>0</v>
      </c>
      <c r="D167" s="2070">
        <f t="shared" si="5"/>
        <v>0</v>
      </c>
      <c r="E167" s="2070">
        <f t="shared" si="5"/>
        <v>0</v>
      </c>
      <c r="F167" s="2070">
        <f t="shared" si="5"/>
        <v>0</v>
      </c>
      <c r="G167" s="2070">
        <f t="shared" si="5"/>
        <v>0</v>
      </c>
    </row>
    <row r="168" spans="1:7" s="1138" customFormat="1" x14ac:dyDescent="0.2">
      <c r="A168" s="2067"/>
      <c r="B168" s="2059" t="s">
        <v>248</v>
      </c>
      <c r="C168" s="2070">
        <f t="shared" si="5"/>
        <v>0</v>
      </c>
      <c r="D168" s="2070">
        <f t="shared" si="5"/>
        <v>0</v>
      </c>
      <c r="E168" s="2070">
        <f t="shared" si="5"/>
        <v>0</v>
      </c>
      <c r="F168" s="2070">
        <f t="shared" si="5"/>
        <v>0</v>
      </c>
      <c r="G168" s="2070">
        <f t="shared" si="5"/>
        <v>0</v>
      </c>
    </row>
    <row r="169" spans="1:7" s="1138" customFormat="1" x14ac:dyDescent="0.2">
      <c r="A169" s="2049"/>
      <c r="B169" s="2062" t="s">
        <v>249</v>
      </c>
      <c r="C169" s="2065">
        <f>SUM(C133:C168)</f>
        <v>0</v>
      </c>
      <c r="D169" s="2065">
        <f>SUM(D133:D168)</f>
        <v>0</v>
      </c>
      <c r="E169" s="2065">
        <f>SUM(E133:E168)</f>
        <v>0</v>
      </c>
      <c r="F169" s="2065">
        <f>SUM(F133:F168)</f>
        <v>0</v>
      </c>
      <c r="G169" s="2065">
        <f>SUM(G133:G168)</f>
        <v>0</v>
      </c>
    </row>
    <row r="170" spans="1:7" s="1138" customFormat="1" ht="13.5" thickBot="1" x14ac:dyDescent="0.25">
      <c r="A170" s="2068"/>
      <c r="B170" s="2069"/>
      <c r="C170" s="2066"/>
      <c r="D170" s="2066"/>
      <c r="E170" s="2066"/>
      <c r="F170" s="2066"/>
      <c r="G170" s="2066"/>
    </row>
    <row r="171" spans="1:7" x14ac:dyDescent="0.2">
      <c r="C171" s="2002"/>
      <c r="D171" s="2002"/>
      <c r="E171" s="2002"/>
      <c r="F171" s="2002"/>
      <c r="G171" s="2002"/>
    </row>
    <row r="172" spans="1:7" ht="15.75" x14ac:dyDescent="0.25">
      <c r="A172" s="1190"/>
      <c r="B172" s="1190"/>
      <c r="C172" s="2004"/>
      <c r="D172" s="2004"/>
      <c r="E172" s="2004"/>
      <c r="F172" s="2004"/>
      <c r="G172" s="2004"/>
    </row>
    <row r="173" spans="1:7" ht="14.25" x14ac:dyDescent="0.2">
      <c r="B173" s="1191"/>
      <c r="C173" s="2005"/>
      <c r="D173" s="2005"/>
      <c r="E173" s="2005"/>
      <c r="F173" s="2005"/>
      <c r="G173" s="2005"/>
    </row>
    <row r="174" spans="1:7" x14ac:dyDescent="0.2">
      <c r="B174" s="1192"/>
      <c r="C174" s="2006"/>
      <c r="D174" s="2006"/>
      <c r="E174" s="2006"/>
      <c r="F174" s="2006"/>
      <c r="G174" s="2006"/>
    </row>
    <row r="175" spans="1:7" x14ac:dyDescent="0.2">
      <c r="B175" s="1073"/>
      <c r="C175" s="1072"/>
      <c r="D175" s="1072"/>
      <c r="E175" s="1072"/>
      <c r="F175" s="1072"/>
      <c r="G175" s="1072"/>
    </row>
    <row r="176" spans="1:7" x14ac:dyDescent="0.2">
      <c r="B176" s="1073"/>
      <c r="C176" s="1072"/>
      <c r="D176" s="1072"/>
      <c r="E176" s="1072"/>
      <c r="F176" s="1072"/>
      <c r="G176" s="1072"/>
    </row>
    <row r="177" spans="2:7" ht="14.25" x14ac:dyDescent="0.2">
      <c r="B177" s="1191"/>
      <c r="C177" s="2005"/>
      <c r="D177" s="2005"/>
      <c r="E177" s="2005"/>
      <c r="F177" s="2005"/>
      <c r="G177" s="2005"/>
    </row>
    <row r="178" spans="2:7" x14ac:dyDescent="0.2">
      <c r="B178" s="1192"/>
      <c r="C178" s="2006"/>
      <c r="D178" s="2006"/>
      <c r="E178" s="2006"/>
      <c r="F178" s="2006"/>
      <c r="G178" s="2006"/>
    </row>
    <row r="179" spans="2:7" x14ac:dyDescent="0.2">
      <c r="C179" s="2002"/>
      <c r="D179" s="2002"/>
      <c r="E179" s="2002"/>
      <c r="F179" s="2002"/>
      <c r="G179" s="2002"/>
    </row>
    <row r="180" spans="2:7" x14ac:dyDescent="0.2">
      <c r="C180" s="2002"/>
      <c r="D180" s="2002"/>
      <c r="E180" s="2002"/>
      <c r="F180" s="2002"/>
      <c r="G180" s="2002"/>
    </row>
    <row r="181" spans="2:7" x14ac:dyDescent="0.2">
      <c r="C181" s="2002"/>
      <c r="D181" s="2002"/>
      <c r="E181" s="2002"/>
      <c r="F181" s="2002"/>
      <c r="G181" s="2002"/>
    </row>
    <row r="182" spans="2:7" x14ac:dyDescent="0.2">
      <c r="C182" s="2002"/>
      <c r="D182" s="2002"/>
      <c r="E182" s="2002"/>
      <c r="F182" s="2002"/>
      <c r="G182" s="2002"/>
    </row>
    <row r="183" spans="2:7" x14ac:dyDescent="0.2">
      <c r="C183" s="2002"/>
      <c r="D183" s="2002"/>
      <c r="E183" s="2002"/>
      <c r="F183" s="2002"/>
      <c r="G183" s="2002"/>
    </row>
    <row r="184" spans="2:7" x14ac:dyDescent="0.2">
      <c r="C184" s="2002"/>
      <c r="D184" s="2002"/>
      <c r="E184" s="2002"/>
      <c r="F184" s="2002"/>
      <c r="G184" s="2002"/>
    </row>
    <row r="185" spans="2:7" x14ac:dyDescent="0.2">
      <c r="C185" s="2002"/>
      <c r="D185" s="2002"/>
      <c r="E185" s="2002"/>
      <c r="F185" s="2002"/>
      <c r="G185" s="2002"/>
    </row>
    <row r="186" spans="2:7" x14ac:dyDescent="0.2">
      <c r="C186" s="2002"/>
      <c r="D186" s="2002"/>
      <c r="E186" s="2002"/>
      <c r="F186" s="2002"/>
      <c r="G186" s="2002"/>
    </row>
    <row r="187" spans="2:7" x14ac:dyDescent="0.2">
      <c r="C187" s="2002"/>
      <c r="D187" s="2002"/>
      <c r="E187" s="2002"/>
      <c r="F187" s="2002"/>
      <c r="G187" s="2002"/>
    </row>
    <row r="188" spans="2:7" x14ac:dyDescent="0.2">
      <c r="C188" s="2002"/>
      <c r="D188" s="2002"/>
      <c r="E188" s="2002"/>
      <c r="F188" s="2002"/>
      <c r="G188" s="2002"/>
    </row>
    <row r="189" spans="2:7" x14ac:dyDescent="0.2">
      <c r="C189" s="2002"/>
      <c r="D189" s="2002"/>
      <c r="E189" s="2002"/>
      <c r="F189" s="2002"/>
      <c r="G189" s="2002"/>
    </row>
    <row r="190" spans="2:7" x14ac:dyDescent="0.2">
      <c r="C190" s="2002"/>
      <c r="D190" s="2002"/>
      <c r="E190" s="2002"/>
      <c r="F190" s="2002"/>
      <c r="G190" s="2002"/>
    </row>
    <row r="191" spans="2:7" x14ac:dyDescent="0.2">
      <c r="C191" s="2002"/>
      <c r="D191" s="2002"/>
      <c r="E191" s="2002"/>
      <c r="F191" s="2002"/>
      <c r="G191" s="2002"/>
    </row>
    <row r="192" spans="2:7" x14ac:dyDescent="0.2">
      <c r="C192" s="2002"/>
      <c r="D192" s="2002"/>
      <c r="E192" s="2002"/>
      <c r="F192" s="2002"/>
      <c r="G192" s="2002"/>
    </row>
    <row r="193" spans="3:7" x14ac:dyDescent="0.2">
      <c r="C193" s="2002"/>
      <c r="D193" s="2002"/>
      <c r="E193" s="2002"/>
      <c r="F193" s="2002"/>
      <c r="G193" s="2002"/>
    </row>
    <row r="194" spans="3:7" x14ac:dyDescent="0.2">
      <c r="C194" s="2002"/>
      <c r="D194" s="2002"/>
      <c r="E194" s="2002"/>
      <c r="F194" s="2002"/>
      <c r="G194" s="2002"/>
    </row>
    <row r="195" spans="3:7" x14ac:dyDescent="0.2">
      <c r="C195" s="2002"/>
      <c r="D195" s="2002"/>
      <c r="E195" s="2002"/>
      <c r="F195" s="2002"/>
      <c r="G195" s="2002"/>
    </row>
    <row r="196" spans="3:7" x14ac:dyDescent="0.2">
      <c r="C196" s="2002"/>
      <c r="D196" s="2002"/>
      <c r="E196" s="2002"/>
      <c r="F196" s="2002"/>
      <c r="G196" s="2002"/>
    </row>
    <row r="197" spans="3:7" x14ac:dyDescent="0.2">
      <c r="C197" s="2002"/>
      <c r="D197" s="2002"/>
      <c r="E197" s="2002"/>
      <c r="F197" s="2002"/>
      <c r="G197" s="2002"/>
    </row>
    <row r="198" spans="3:7" x14ac:dyDescent="0.2">
      <c r="C198" s="2002"/>
      <c r="D198" s="2002"/>
      <c r="E198" s="2002"/>
      <c r="F198" s="2002"/>
      <c r="G198" s="2002"/>
    </row>
    <row r="199" spans="3:7" x14ac:dyDescent="0.2">
      <c r="C199" s="2002"/>
      <c r="D199" s="2002"/>
      <c r="E199" s="2002"/>
      <c r="F199" s="2002"/>
      <c r="G199" s="2002"/>
    </row>
    <row r="200" spans="3:7" x14ac:dyDescent="0.2">
      <c r="C200" s="2002"/>
      <c r="D200" s="2002"/>
      <c r="E200" s="2002"/>
      <c r="F200" s="2002"/>
      <c r="G200" s="2002"/>
    </row>
    <row r="201" spans="3:7" x14ac:dyDescent="0.2">
      <c r="C201" s="2002"/>
      <c r="D201" s="2002"/>
      <c r="E201" s="2002"/>
      <c r="F201" s="2002"/>
      <c r="G201" s="2002"/>
    </row>
    <row r="202" spans="3:7" x14ac:dyDescent="0.2">
      <c r="C202" s="2002"/>
      <c r="D202" s="2002"/>
      <c r="E202" s="2002"/>
      <c r="F202" s="2002"/>
      <c r="G202" s="2002"/>
    </row>
    <row r="203" spans="3:7" x14ac:dyDescent="0.2">
      <c r="C203" s="2002"/>
      <c r="D203" s="2002"/>
      <c r="E203" s="2002"/>
      <c r="F203" s="2002"/>
      <c r="G203" s="2002"/>
    </row>
    <row r="204" spans="3:7" x14ac:dyDescent="0.2">
      <c r="C204" s="2002"/>
      <c r="D204" s="2002"/>
      <c r="E204" s="2002"/>
      <c r="F204" s="2002"/>
      <c r="G204" s="2002"/>
    </row>
    <row r="205" spans="3:7" x14ac:dyDescent="0.2">
      <c r="C205" s="2002"/>
      <c r="D205" s="2002"/>
      <c r="E205" s="2002"/>
      <c r="F205" s="2002"/>
      <c r="G205" s="2002"/>
    </row>
    <row r="206" spans="3:7" x14ac:dyDescent="0.2">
      <c r="C206" s="2002"/>
      <c r="D206" s="2002"/>
      <c r="E206" s="2002"/>
      <c r="F206" s="2002"/>
      <c r="G206" s="2002"/>
    </row>
    <row r="207" spans="3:7" x14ac:dyDescent="0.2">
      <c r="C207" s="2002"/>
      <c r="D207" s="2002"/>
      <c r="E207" s="2002"/>
      <c r="F207" s="2002"/>
      <c r="G207" s="2002"/>
    </row>
    <row r="208" spans="3:7" x14ac:dyDescent="0.2">
      <c r="C208" s="2002"/>
      <c r="D208" s="2002"/>
      <c r="E208" s="2002"/>
      <c r="F208" s="2002"/>
      <c r="G208" s="2002"/>
    </row>
    <row r="209" spans="3:7" x14ac:dyDescent="0.2">
      <c r="C209" s="2002"/>
      <c r="D209" s="2002"/>
      <c r="E209" s="2002"/>
      <c r="F209" s="2002"/>
      <c r="G209" s="2002"/>
    </row>
    <row r="210" spans="3:7" x14ac:dyDescent="0.2">
      <c r="C210" s="2002"/>
      <c r="D210" s="2002"/>
      <c r="E210" s="2002"/>
      <c r="F210" s="2002"/>
      <c r="G210" s="2002"/>
    </row>
    <row r="211" spans="3:7" x14ac:dyDescent="0.2">
      <c r="C211" s="2002"/>
      <c r="D211" s="2002"/>
      <c r="E211" s="2002"/>
      <c r="F211" s="2002"/>
      <c r="G211" s="2002"/>
    </row>
    <row r="212" spans="3:7" x14ac:dyDescent="0.2">
      <c r="C212" s="2002"/>
      <c r="D212" s="2002"/>
      <c r="E212" s="2002"/>
      <c r="F212" s="2002"/>
      <c r="G212" s="2002"/>
    </row>
    <row r="213" spans="3:7" x14ac:dyDescent="0.2">
      <c r="C213" s="2002"/>
      <c r="D213" s="2002"/>
      <c r="E213" s="2002"/>
      <c r="F213" s="2002"/>
      <c r="G213" s="2002"/>
    </row>
    <row r="214" spans="3:7" x14ac:dyDescent="0.2">
      <c r="C214" s="2002"/>
      <c r="D214" s="2002"/>
      <c r="E214" s="2002"/>
      <c r="F214" s="2002"/>
      <c r="G214" s="2002"/>
    </row>
    <row r="215" spans="3:7" x14ac:dyDescent="0.2">
      <c r="C215" s="2002"/>
      <c r="D215" s="2002"/>
      <c r="E215" s="2002"/>
      <c r="F215" s="2002"/>
      <c r="G215" s="2002"/>
    </row>
    <row r="216" spans="3:7" x14ac:dyDescent="0.2">
      <c r="C216" s="2002"/>
      <c r="D216" s="2002"/>
      <c r="E216" s="2002"/>
      <c r="F216" s="2002"/>
      <c r="G216" s="2002"/>
    </row>
    <row r="217" spans="3:7" x14ac:dyDescent="0.2">
      <c r="C217" s="2002"/>
      <c r="D217" s="2002"/>
      <c r="E217" s="2002"/>
      <c r="F217" s="2002"/>
      <c r="G217" s="2002"/>
    </row>
    <row r="218" spans="3:7" x14ac:dyDescent="0.2">
      <c r="C218" s="2002"/>
      <c r="D218" s="2002"/>
      <c r="E218" s="2002"/>
      <c r="F218" s="2002"/>
      <c r="G218" s="2002"/>
    </row>
    <row r="219" spans="3:7" x14ac:dyDescent="0.2">
      <c r="C219" s="2002"/>
      <c r="D219" s="2002"/>
      <c r="E219" s="2002"/>
      <c r="F219" s="2002"/>
      <c r="G219" s="2002"/>
    </row>
    <row r="220" spans="3:7" x14ac:dyDescent="0.2">
      <c r="C220" s="2002"/>
      <c r="D220" s="2002"/>
      <c r="E220" s="2002"/>
      <c r="F220" s="2002"/>
      <c r="G220" s="2002"/>
    </row>
    <row r="221" spans="3:7" x14ac:dyDescent="0.2">
      <c r="C221" s="2002"/>
      <c r="D221" s="2002"/>
      <c r="E221" s="2002"/>
      <c r="F221" s="2002"/>
      <c r="G221" s="2002"/>
    </row>
    <row r="222" spans="3:7" x14ac:dyDescent="0.2">
      <c r="C222" s="2002"/>
      <c r="D222" s="2002"/>
      <c r="E222" s="2002"/>
      <c r="F222" s="2002"/>
      <c r="G222" s="2002"/>
    </row>
    <row r="223" spans="3:7" x14ac:dyDescent="0.2">
      <c r="C223" s="2002"/>
      <c r="D223" s="2002"/>
      <c r="E223" s="2002"/>
      <c r="F223" s="2002"/>
      <c r="G223" s="2002"/>
    </row>
    <row r="224" spans="3:7" x14ac:dyDescent="0.2">
      <c r="C224" s="2002"/>
      <c r="D224" s="2002"/>
      <c r="E224" s="2002"/>
      <c r="F224" s="2002"/>
      <c r="G224" s="2002"/>
    </row>
    <row r="225" spans="3:7" x14ac:dyDescent="0.2">
      <c r="C225" s="2002"/>
      <c r="D225" s="2002"/>
      <c r="E225" s="2002"/>
      <c r="F225" s="2002"/>
      <c r="G225" s="2002"/>
    </row>
    <row r="226" spans="3:7" x14ac:dyDescent="0.2">
      <c r="C226" s="2002"/>
      <c r="D226" s="2002"/>
      <c r="E226" s="2002"/>
      <c r="F226" s="2002"/>
      <c r="G226" s="2002"/>
    </row>
    <row r="227" spans="3:7" x14ac:dyDescent="0.2">
      <c r="C227" s="2002"/>
      <c r="D227" s="2002"/>
      <c r="E227" s="2002"/>
      <c r="F227" s="2002"/>
      <c r="G227" s="2002"/>
    </row>
    <row r="228" spans="3:7" x14ac:dyDescent="0.2">
      <c r="C228" s="2002"/>
      <c r="D228" s="2002"/>
      <c r="E228" s="2002"/>
      <c r="F228" s="2002"/>
      <c r="G228" s="2002"/>
    </row>
    <row r="229" spans="3:7" x14ac:dyDescent="0.2">
      <c r="C229" s="2002"/>
      <c r="D229" s="2002"/>
      <c r="E229" s="2002"/>
      <c r="F229" s="2002"/>
      <c r="G229" s="2002"/>
    </row>
    <row r="230" spans="3:7" x14ac:dyDescent="0.2">
      <c r="C230" s="2002"/>
      <c r="D230" s="2002"/>
      <c r="E230" s="2002"/>
      <c r="F230" s="2002"/>
      <c r="G230" s="2002"/>
    </row>
    <row r="231" spans="3:7" x14ac:dyDescent="0.2">
      <c r="C231" s="2002"/>
      <c r="D231" s="2002"/>
      <c r="E231" s="2002"/>
      <c r="F231" s="2002"/>
      <c r="G231" s="2002"/>
    </row>
    <row r="232" spans="3:7" x14ac:dyDescent="0.2">
      <c r="C232" s="2002"/>
      <c r="D232" s="2002"/>
      <c r="E232" s="2002"/>
      <c r="F232" s="2002"/>
      <c r="G232" s="2002"/>
    </row>
    <row r="233" spans="3:7" x14ac:dyDescent="0.2">
      <c r="C233" s="2002"/>
      <c r="D233" s="2002"/>
      <c r="E233" s="2002"/>
      <c r="F233" s="2002"/>
      <c r="G233" s="2002"/>
    </row>
    <row r="234" spans="3:7" x14ac:dyDescent="0.2">
      <c r="C234" s="2002"/>
      <c r="D234" s="2002"/>
      <c r="E234" s="2002"/>
      <c r="F234" s="2002"/>
      <c r="G234" s="2002"/>
    </row>
    <row r="235" spans="3:7" x14ac:dyDescent="0.2">
      <c r="C235" s="2002"/>
      <c r="D235" s="2002"/>
      <c r="E235" s="2002"/>
      <c r="F235" s="2002"/>
      <c r="G235" s="2002"/>
    </row>
    <row r="236" spans="3:7" x14ac:dyDescent="0.2">
      <c r="C236" s="2002"/>
      <c r="D236" s="2002"/>
      <c r="E236" s="2002"/>
      <c r="F236" s="2002"/>
      <c r="G236" s="2002"/>
    </row>
    <row r="237" spans="3:7" x14ac:dyDescent="0.2">
      <c r="C237" s="2002"/>
      <c r="D237" s="2002"/>
      <c r="E237" s="2002"/>
      <c r="F237" s="2002"/>
      <c r="G237" s="2002"/>
    </row>
    <row r="238" spans="3:7" x14ac:dyDescent="0.2">
      <c r="C238" s="2002"/>
      <c r="D238" s="2002"/>
      <c r="E238" s="2002"/>
      <c r="F238" s="2002"/>
      <c r="G238" s="2002"/>
    </row>
    <row r="239" spans="3:7" x14ac:dyDescent="0.2">
      <c r="C239" s="2002"/>
      <c r="D239" s="2002"/>
      <c r="E239" s="2002"/>
      <c r="F239" s="2002"/>
      <c r="G239" s="2002"/>
    </row>
    <row r="240" spans="3:7" x14ac:dyDescent="0.2">
      <c r="C240" s="2002"/>
      <c r="D240" s="2002"/>
      <c r="E240" s="2002"/>
      <c r="F240" s="2002"/>
      <c r="G240" s="2002"/>
    </row>
    <row r="241" spans="3:7" x14ac:dyDescent="0.2">
      <c r="C241" s="2002"/>
      <c r="D241" s="2002"/>
      <c r="E241" s="2002"/>
      <c r="F241" s="2002"/>
      <c r="G241" s="2002"/>
    </row>
    <row r="242" spans="3:7" x14ac:dyDescent="0.2">
      <c r="C242" s="2002"/>
      <c r="D242" s="2002"/>
      <c r="E242" s="2002"/>
      <c r="F242" s="2002"/>
      <c r="G242" s="2002"/>
    </row>
    <row r="243" spans="3:7" x14ac:dyDescent="0.2">
      <c r="C243" s="2002"/>
      <c r="D243" s="2002"/>
      <c r="E243" s="2002"/>
      <c r="F243" s="2002"/>
      <c r="G243" s="2002"/>
    </row>
    <row r="244" spans="3:7" x14ac:dyDescent="0.2">
      <c r="C244" s="2002"/>
      <c r="D244" s="2002"/>
      <c r="E244" s="2002"/>
      <c r="F244" s="2002"/>
      <c r="G244" s="2002"/>
    </row>
    <row r="245" spans="3:7" x14ac:dyDescent="0.2">
      <c r="C245" s="2002"/>
      <c r="D245" s="2002"/>
      <c r="E245" s="2002"/>
      <c r="F245" s="2002"/>
      <c r="G245" s="2002"/>
    </row>
    <row r="246" spans="3:7" x14ac:dyDescent="0.2">
      <c r="C246" s="2002"/>
      <c r="D246" s="2002"/>
      <c r="E246" s="2002"/>
      <c r="F246" s="2002"/>
      <c r="G246" s="2002"/>
    </row>
    <row r="247" spans="3:7" x14ac:dyDescent="0.2">
      <c r="C247" s="2002"/>
      <c r="D247" s="2002"/>
      <c r="E247" s="2002"/>
      <c r="F247" s="2002"/>
      <c r="G247" s="2002"/>
    </row>
    <row r="248" spans="3:7" x14ac:dyDescent="0.2">
      <c r="C248" s="2002"/>
      <c r="D248" s="2002"/>
      <c r="E248" s="2002"/>
      <c r="F248" s="2002"/>
      <c r="G248" s="2002"/>
    </row>
    <row r="249" spans="3:7" x14ac:dyDescent="0.2">
      <c r="C249" s="2002"/>
      <c r="D249" s="2002"/>
      <c r="E249" s="2002"/>
      <c r="F249" s="2002"/>
      <c r="G249" s="2002"/>
    </row>
    <row r="250" spans="3:7" x14ac:dyDescent="0.2">
      <c r="C250" s="2002"/>
      <c r="D250" s="2002"/>
      <c r="E250" s="2002"/>
      <c r="F250" s="2002"/>
      <c r="G250" s="2002"/>
    </row>
    <row r="251" spans="3:7" x14ac:dyDescent="0.2">
      <c r="C251" s="2002"/>
      <c r="D251" s="2002"/>
      <c r="E251" s="2002"/>
      <c r="F251" s="2002"/>
      <c r="G251" s="2002"/>
    </row>
    <row r="252" spans="3:7" x14ac:dyDescent="0.2">
      <c r="C252" s="2002"/>
      <c r="D252" s="2002"/>
      <c r="E252" s="2002"/>
      <c r="F252" s="2002"/>
      <c r="G252" s="2002"/>
    </row>
    <row r="253" spans="3:7" x14ac:dyDescent="0.2">
      <c r="C253" s="2002"/>
      <c r="D253" s="2002"/>
      <c r="E253" s="2002"/>
      <c r="F253" s="2002"/>
      <c r="G253" s="2002"/>
    </row>
    <row r="254" spans="3:7" x14ac:dyDescent="0.2">
      <c r="C254" s="2002"/>
      <c r="D254" s="2002"/>
      <c r="E254" s="2002"/>
      <c r="F254" s="2002"/>
      <c r="G254" s="2002"/>
    </row>
    <row r="255" spans="3:7" x14ac:dyDescent="0.2">
      <c r="C255" s="2002"/>
      <c r="D255" s="2002"/>
      <c r="E255" s="2002"/>
      <c r="F255" s="2002"/>
      <c r="G255" s="2002"/>
    </row>
    <row r="256" spans="3:7" x14ac:dyDescent="0.2">
      <c r="C256" s="2002"/>
      <c r="D256" s="2002"/>
      <c r="E256" s="2002"/>
      <c r="F256" s="2002"/>
      <c r="G256" s="2002"/>
    </row>
    <row r="257" spans="3:7" x14ac:dyDescent="0.2">
      <c r="C257" s="2002"/>
      <c r="D257" s="2002"/>
      <c r="E257" s="2002"/>
      <c r="F257" s="2002"/>
      <c r="G257" s="2002"/>
    </row>
    <row r="258" spans="3:7" x14ac:dyDescent="0.2">
      <c r="C258" s="2002"/>
      <c r="D258" s="2002"/>
      <c r="E258" s="2002"/>
      <c r="F258" s="2002"/>
      <c r="G258" s="2002"/>
    </row>
    <row r="259" spans="3:7" x14ac:dyDescent="0.2">
      <c r="C259" s="2002"/>
      <c r="D259" s="2002"/>
      <c r="E259" s="2002"/>
      <c r="F259" s="2002"/>
      <c r="G259" s="2002"/>
    </row>
    <row r="260" spans="3:7" x14ac:dyDescent="0.2">
      <c r="C260" s="2002"/>
      <c r="D260" s="2002"/>
      <c r="E260" s="2002"/>
      <c r="F260" s="2002"/>
      <c r="G260" s="2002"/>
    </row>
    <row r="261" spans="3:7" x14ac:dyDescent="0.2">
      <c r="C261" s="2002"/>
      <c r="D261" s="2002"/>
      <c r="E261" s="2002"/>
      <c r="F261" s="2002"/>
      <c r="G261" s="2002"/>
    </row>
    <row r="262" spans="3:7" x14ac:dyDescent="0.2">
      <c r="C262" s="2002"/>
      <c r="D262" s="2002"/>
      <c r="E262" s="2002"/>
      <c r="F262" s="2002"/>
      <c r="G262" s="2002"/>
    </row>
    <row r="263" spans="3:7" x14ac:dyDescent="0.2">
      <c r="C263" s="2002"/>
      <c r="D263" s="2002"/>
      <c r="E263" s="2002"/>
      <c r="F263" s="2002"/>
      <c r="G263" s="2002"/>
    </row>
    <row r="264" spans="3:7" x14ac:dyDescent="0.2">
      <c r="C264" s="2002"/>
      <c r="D264" s="2002"/>
      <c r="E264" s="2002"/>
      <c r="F264" s="2002"/>
      <c r="G264" s="2002"/>
    </row>
    <row r="265" spans="3:7" x14ac:dyDescent="0.2">
      <c r="C265" s="2002"/>
      <c r="D265" s="2002"/>
      <c r="E265" s="2002"/>
      <c r="F265" s="2002"/>
      <c r="G265" s="2002"/>
    </row>
    <row r="266" spans="3:7" x14ac:dyDescent="0.2">
      <c r="C266" s="2002"/>
      <c r="D266" s="2002"/>
      <c r="E266" s="2002"/>
      <c r="F266" s="2002"/>
      <c r="G266" s="2002"/>
    </row>
    <row r="267" spans="3:7" x14ac:dyDescent="0.2">
      <c r="C267" s="2002"/>
      <c r="D267" s="2002"/>
      <c r="E267" s="2002"/>
      <c r="F267" s="2002"/>
      <c r="G267" s="2002"/>
    </row>
    <row r="268" spans="3:7" x14ac:dyDescent="0.2">
      <c r="C268" s="2002"/>
      <c r="D268" s="2002"/>
      <c r="E268" s="2002"/>
      <c r="F268" s="2002"/>
      <c r="G268" s="2002"/>
    </row>
    <row r="269" spans="3:7" x14ac:dyDescent="0.2">
      <c r="C269" s="2002"/>
      <c r="D269" s="2002"/>
      <c r="E269" s="2002"/>
      <c r="F269" s="2002"/>
      <c r="G269" s="2002"/>
    </row>
    <row r="270" spans="3:7" x14ac:dyDescent="0.2">
      <c r="C270" s="2002"/>
      <c r="D270" s="2002"/>
      <c r="E270" s="2002"/>
      <c r="F270" s="2002"/>
      <c r="G270" s="2002"/>
    </row>
    <row r="271" spans="3:7" x14ac:dyDescent="0.2">
      <c r="C271" s="2002"/>
      <c r="D271" s="2002"/>
      <c r="E271" s="2002"/>
      <c r="F271" s="2002"/>
      <c r="G271" s="2002"/>
    </row>
    <row r="272" spans="3:7" x14ac:dyDescent="0.2">
      <c r="C272" s="2002"/>
      <c r="D272" s="2002"/>
      <c r="E272" s="2002"/>
      <c r="F272" s="2002"/>
      <c r="G272" s="2002"/>
    </row>
    <row r="273" spans="3:7" x14ac:dyDescent="0.2">
      <c r="C273" s="2002"/>
      <c r="D273" s="2002"/>
      <c r="E273" s="2002"/>
      <c r="F273" s="2002"/>
      <c r="G273" s="2002"/>
    </row>
    <row r="274" spans="3:7" x14ac:dyDescent="0.2">
      <c r="C274" s="2002"/>
      <c r="D274" s="2002"/>
      <c r="E274" s="2002"/>
      <c r="F274" s="2002"/>
      <c r="G274" s="2002"/>
    </row>
    <row r="275" spans="3:7" x14ac:dyDescent="0.2">
      <c r="C275" s="2002"/>
      <c r="D275" s="2002"/>
      <c r="E275" s="2002"/>
      <c r="F275" s="2002"/>
      <c r="G275" s="2002"/>
    </row>
  </sheetData>
  <mergeCells count="27">
    <mergeCell ref="G5:G6"/>
    <mergeCell ref="H47:H48"/>
    <mergeCell ref="C47:C48"/>
    <mergeCell ref="D47:D48"/>
    <mergeCell ref="E47:E48"/>
    <mergeCell ref="F47:F48"/>
    <mergeCell ref="G47:G48"/>
    <mergeCell ref="E5:E6"/>
    <mergeCell ref="F5:F6"/>
    <mergeCell ref="A6:B6"/>
    <mergeCell ref="A5:B5"/>
    <mergeCell ref="C5:C6"/>
    <mergeCell ref="D5:D6"/>
    <mergeCell ref="A47:B48"/>
    <mergeCell ref="F131:F132"/>
    <mergeCell ref="G131:G132"/>
    <mergeCell ref="I88:I89"/>
    <mergeCell ref="A89:B90"/>
    <mergeCell ref="C89:C90"/>
    <mergeCell ref="D89:D90"/>
    <mergeCell ref="E89:E90"/>
    <mergeCell ref="F89:F90"/>
    <mergeCell ref="G89:G90"/>
    <mergeCell ref="A131:B132"/>
    <mergeCell ref="C131:C132"/>
    <mergeCell ref="D131:D132"/>
    <mergeCell ref="E131:E132"/>
  </mergeCells>
  <pageMargins left="0.55118110236220474" right="0.23622047244094491" top="0.43307086614173229" bottom="0.31496062992125984" header="0.27559055118110237" footer="0.15748031496062992"/>
  <pageSetup paperSize="9" scale="47" orientation="landscape" r:id="rId1"/>
  <headerFooter scaleWithDoc="0" alignWithMargins="0">
    <oddFooter>&amp;C&amp;P/&amp;N</oddFooter>
  </headerFooter>
  <rowBreaks count="1" manualBreakCount="1">
    <brk id="87" max="8"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O275"/>
  <sheetViews>
    <sheetView showGridLines="0" zoomScaleNormal="100" workbookViewId="0"/>
  </sheetViews>
  <sheetFormatPr baseColWidth="10" defaultColWidth="8.85546875" defaultRowHeight="12.75" x14ac:dyDescent="0.2"/>
  <cols>
    <col min="1" max="1" width="23.7109375" style="913" customWidth="1"/>
    <col min="2" max="2" width="61.85546875" style="913" customWidth="1"/>
    <col min="3" max="3" width="21.140625" style="913" customWidth="1"/>
    <col min="4" max="7" width="21.7109375" style="913" customWidth="1"/>
    <col min="8" max="8" width="21.28515625" style="913" bestFit="1" customWidth="1"/>
    <col min="9" max="13" width="21.7109375" style="913" customWidth="1"/>
    <col min="14" max="16384" width="8.85546875" style="913"/>
  </cols>
  <sheetData>
    <row r="1" spans="1:13" s="830" customFormat="1" ht="18" x14ac:dyDescent="0.25">
      <c r="A1" s="2007" t="s">
        <v>1487</v>
      </c>
      <c r="B1" s="2007"/>
      <c r="C1" s="2007"/>
      <c r="D1" s="2012"/>
      <c r="E1" s="2013"/>
      <c r="F1" s="2013"/>
      <c r="G1" s="2013"/>
      <c r="H1" s="2007"/>
      <c r="I1" s="2013"/>
      <c r="J1" s="2013"/>
      <c r="K1" s="2013"/>
      <c r="L1" s="2013"/>
      <c r="M1" s="2013"/>
    </row>
    <row r="2" spans="1:13" s="831" customFormat="1" ht="11.25" x14ac:dyDescent="0.2">
      <c r="A2" s="2008" t="str">
        <f>'PAGE DE GARDE'!C8</f>
        <v>ELECTRICITE</v>
      </c>
      <c r="B2" s="2009" t="str">
        <f>'PAGE DE GARDE'!C10</f>
        <v>PT 2017 V0</v>
      </c>
      <c r="C2" s="2008"/>
      <c r="D2" s="2014"/>
      <c r="E2" s="2011"/>
      <c r="F2" s="2011"/>
      <c r="G2" s="2011"/>
      <c r="H2" s="2008"/>
      <c r="I2" s="2011"/>
      <c r="J2" s="2011"/>
      <c r="K2" s="2011"/>
      <c r="L2" s="2011"/>
      <c r="M2" s="2011"/>
    </row>
    <row r="3" spans="1:13" s="831" customFormat="1" ht="11.25" x14ac:dyDescent="0.2">
      <c r="A3" s="2010" t="str">
        <f>'PAGE DE GARDE'!C7</f>
        <v>GRD</v>
      </c>
      <c r="B3" s="2011"/>
      <c r="C3" s="2008"/>
      <c r="D3" s="2014"/>
      <c r="E3" s="2011"/>
      <c r="F3" s="2011"/>
      <c r="G3" s="2011"/>
      <c r="H3" s="2008"/>
      <c r="I3" s="2011"/>
      <c r="J3" s="2011"/>
      <c r="K3" s="2011"/>
      <c r="L3" s="2011"/>
      <c r="M3" s="2011"/>
    </row>
    <row r="4" spans="1:13" ht="13.5" thickBot="1" x14ac:dyDescent="0.25"/>
    <row r="5" spans="1:13" s="1138" customFormat="1" ht="15" customHeight="1" thickBot="1" x14ac:dyDescent="0.25">
      <c r="A5" s="4224"/>
      <c r="B5" s="4225"/>
      <c r="C5" s="4211" t="s">
        <v>1279</v>
      </c>
      <c r="D5" s="4234" t="s">
        <v>861</v>
      </c>
      <c r="E5" s="4234"/>
      <c r="F5" s="4234"/>
      <c r="G5" s="4234"/>
      <c r="H5" s="4238" t="s">
        <v>1280</v>
      </c>
      <c r="I5" s="4240" t="s">
        <v>1485</v>
      </c>
      <c r="J5" s="4234"/>
      <c r="K5" s="4240"/>
      <c r="L5" s="4241"/>
      <c r="M5" s="4238" t="s">
        <v>1488</v>
      </c>
    </row>
    <row r="6" spans="1:13" s="1138" customFormat="1" ht="59.25" customHeight="1" thickBot="1" x14ac:dyDescent="0.25">
      <c r="A6" s="4222" t="s">
        <v>836</v>
      </c>
      <c r="B6" s="4223"/>
      <c r="C6" s="4212"/>
      <c r="D6" s="2071" t="s">
        <v>841</v>
      </c>
      <c r="E6" s="2072" t="s">
        <v>842</v>
      </c>
      <c r="F6" s="2071" t="s">
        <v>840</v>
      </c>
      <c r="G6" s="2072" t="s">
        <v>843</v>
      </c>
      <c r="H6" s="4239"/>
      <c r="I6" s="2071" t="s">
        <v>841</v>
      </c>
      <c r="J6" s="2072" t="s">
        <v>842</v>
      </c>
      <c r="K6" s="2071" t="s">
        <v>840</v>
      </c>
      <c r="L6" s="2072" t="s">
        <v>843</v>
      </c>
      <c r="M6" s="4239"/>
    </row>
    <row r="7" spans="1:13" s="1138" customFormat="1" x14ac:dyDescent="0.2">
      <c r="A7" s="2058"/>
      <c r="B7" s="2059" t="s">
        <v>1418</v>
      </c>
      <c r="C7" s="3012">
        <f>+'Tableau 10A'!G7</f>
        <v>0</v>
      </c>
      <c r="D7" s="2209"/>
      <c r="E7" s="2209"/>
      <c r="F7" s="2209"/>
      <c r="G7" s="2210">
        <f>SUM(D7:F7)</f>
        <v>0</v>
      </c>
      <c r="H7" s="2211">
        <f>C7+G7</f>
        <v>0</v>
      </c>
      <c r="I7" s="1187"/>
      <c r="J7" s="1188"/>
      <c r="K7" s="1188"/>
      <c r="L7" s="2210">
        <f>SUM(I7:K7)</f>
        <v>0</v>
      </c>
      <c r="M7" s="2083">
        <f t="shared" ref="M7" si="0">H7+L7</f>
        <v>0</v>
      </c>
    </row>
    <row r="8" spans="1:13" s="1138" customFormat="1" x14ac:dyDescent="0.2">
      <c r="A8" s="2058"/>
      <c r="B8" s="2059" t="s">
        <v>281</v>
      </c>
      <c r="C8" s="3013">
        <f>+'Tableau 10A'!G8</f>
        <v>0</v>
      </c>
      <c r="D8" s="1188"/>
      <c r="E8" s="1188"/>
      <c r="F8" s="1188"/>
      <c r="G8" s="2081">
        <f t="shared" ref="G8:G42" si="1">SUM(D8:F8)</f>
        <v>0</v>
      </c>
      <c r="H8" s="2082">
        <f t="shared" ref="H8:H42" si="2">C8+G8</f>
        <v>0</v>
      </c>
      <c r="I8" s="1187"/>
      <c r="J8" s="1188"/>
      <c r="K8" s="1188"/>
      <c r="L8" s="2081">
        <f t="shared" ref="L8:L42" si="3">SUM(I8:K8)</f>
        <v>0</v>
      </c>
      <c r="M8" s="2083">
        <f t="shared" ref="M8:M42" si="4">H8+L8</f>
        <v>0</v>
      </c>
    </row>
    <row r="9" spans="1:13" s="1138" customFormat="1" x14ac:dyDescent="0.2">
      <c r="A9" s="2058"/>
      <c r="B9" s="2059" t="s">
        <v>282</v>
      </c>
      <c r="C9" s="3013">
        <f>+'Tableau 10A'!G9</f>
        <v>0</v>
      </c>
      <c r="D9" s="1188"/>
      <c r="E9" s="1188"/>
      <c r="F9" s="1188"/>
      <c r="G9" s="2081">
        <f t="shared" si="1"/>
        <v>0</v>
      </c>
      <c r="H9" s="2082">
        <f t="shared" si="2"/>
        <v>0</v>
      </c>
      <c r="I9" s="1187"/>
      <c r="J9" s="1188"/>
      <c r="K9" s="1188"/>
      <c r="L9" s="2081">
        <f t="shared" si="3"/>
        <v>0</v>
      </c>
      <c r="M9" s="2083">
        <f t="shared" si="4"/>
        <v>0</v>
      </c>
    </row>
    <row r="10" spans="1:13" s="1138" customFormat="1" x14ac:dyDescent="0.2">
      <c r="A10" s="2058"/>
      <c r="B10" s="2059" t="s">
        <v>283</v>
      </c>
      <c r="C10" s="3013">
        <f>+'Tableau 10A'!G10</f>
        <v>0</v>
      </c>
      <c r="D10" s="1188"/>
      <c r="E10" s="1188"/>
      <c r="F10" s="1188"/>
      <c r="G10" s="2081">
        <f t="shared" si="1"/>
        <v>0</v>
      </c>
      <c r="H10" s="2082">
        <f>C10+G10</f>
        <v>0</v>
      </c>
      <c r="I10" s="1187"/>
      <c r="J10" s="1188"/>
      <c r="K10" s="1188"/>
      <c r="L10" s="2081">
        <f t="shared" si="3"/>
        <v>0</v>
      </c>
      <c r="M10" s="2083">
        <f t="shared" si="4"/>
        <v>0</v>
      </c>
    </row>
    <row r="11" spans="1:13" s="1138" customFormat="1" x14ac:dyDescent="0.2">
      <c r="A11" s="2058"/>
      <c r="B11" s="2059" t="s">
        <v>284</v>
      </c>
      <c r="C11" s="3013">
        <f>+'Tableau 10A'!G11</f>
        <v>0</v>
      </c>
      <c r="D11" s="1188"/>
      <c r="E11" s="1188"/>
      <c r="F11" s="1188"/>
      <c r="G11" s="2081">
        <f t="shared" si="1"/>
        <v>0</v>
      </c>
      <c r="H11" s="2082">
        <f t="shared" si="2"/>
        <v>0</v>
      </c>
      <c r="I11" s="1187"/>
      <c r="J11" s="1188"/>
      <c r="K11" s="1188"/>
      <c r="L11" s="2081">
        <f t="shared" si="3"/>
        <v>0</v>
      </c>
      <c r="M11" s="2083">
        <f t="shared" si="4"/>
        <v>0</v>
      </c>
    </row>
    <row r="12" spans="1:13" s="1138" customFormat="1" x14ac:dyDescent="0.2">
      <c r="A12" s="2058"/>
      <c r="B12" s="2059" t="s">
        <v>285</v>
      </c>
      <c r="C12" s="3013">
        <f>+'Tableau 10A'!G12</f>
        <v>0</v>
      </c>
      <c r="D12" s="1188"/>
      <c r="E12" s="1188"/>
      <c r="F12" s="1188"/>
      <c r="G12" s="2081">
        <f t="shared" si="1"/>
        <v>0</v>
      </c>
      <c r="H12" s="2082">
        <f t="shared" si="2"/>
        <v>0</v>
      </c>
      <c r="I12" s="1187"/>
      <c r="J12" s="1188"/>
      <c r="K12" s="1188"/>
      <c r="L12" s="2081">
        <f t="shared" si="3"/>
        <v>0</v>
      </c>
      <c r="M12" s="2083">
        <f t="shared" si="4"/>
        <v>0</v>
      </c>
    </row>
    <row r="13" spans="1:13" s="1138" customFormat="1" x14ac:dyDescent="0.2">
      <c r="A13" s="2058"/>
      <c r="B13" s="2059" t="s">
        <v>286</v>
      </c>
      <c r="C13" s="3013">
        <f>+'Tableau 10A'!G13</f>
        <v>0</v>
      </c>
      <c r="D13" s="1188"/>
      <c r="E13" s="1188"/>
      <c r="F13" s="1188"/>
      <c r="G13" s="2081">
        <f t="shared" si="1"/>
        <v>0</v>
      </c>
      <c r="H13" s="2082">
        <f t="shared" si="2"/>
        <v>0</v>
      </c>
      <c r="I13" s="1187"/>
      <c r="J13" s="1188"/>
      <c r="K13" s="1188"/>
      <c r="L13" s="2081">
        <f t="shared" si="3"/>
        <v>0</v>
      </c>
      <c r="M13" s="2083">
        <f t="shared" si="4"/>
        <v>0</v>
      </c>
    </row>
    <row r="14" spans="1:13" s="1138" customFormat="1" x14ac:dyDescent="0.2">
      <c r="A14" s="2058"/>
      <c r="B14" s="2059" t="s">
        <v>287</v>
      </c>
      <c r="C14" s="3013">
        <f>+'Tableau 10A'!G14</f>
        <v>0</v>
      </c>
      <c r="D14" s="1188"/>
      <c r="E14" s="1188"/>
      <c r="F14" s="1188"/>
      <c r="G14" s="2081">
        <f>SUM(D14:F14)</f>
        <v>0</v>
      </c>
      <c r="H14" s="2082">
        <f t="shared" si="2"/>
        <v>0</v>
      </c>
      <c r="I14" s="1187"/>
      <c r="J14" s="1188"/>
      <c r="K14" s="1188"/>
      <c r="L14" s="2081">
        <f>SUM(I14:K14)</f>
        <v>0</v>
      </c>
      <c r="M14" s="2083">
        <f t="shared" si="4"/>
        <v>0</v>
      </c>
    </row>
    <row r="15" spans="1:13" s="1138" customFormat="1" x14ac:dyDescent="0.2">
      <c r="A15" s="2058"/>
      <c r="B15" s="2059" t="s">
        <v>288</v>
      </c>
      <c r="C15" s="3013">
        <f>+'Tableau 10A'!G15</f>
        <v>0</v>
      </c>
      <c r="D15" s="1188"/>
      <c r="E15" s="1188"/>
      <c r="F15" s="1188"/>
      <c r="G15" s="2081">
        <f t="shared" si="1"/>
        <v>0</v>
      </c>
      <c r="H15" s="2082">
        <f t="shared" si="2"/>
        <v>0</v>
      </c>
      <c r="I15" s="1187"/>
      <c r="J15" s="1188"/>
      <c r="K15" s="1188"/>
      <c r="L15" s="2081">
        <f t="shared" si="3"/>
        <v>0</v>
      </c>
      <c r="M15" s="2083">
        <f t="shared" si="4"/>
        <v>0</v>
      </c>
    </row>
    <row r="16" spans="1:13" s="1138" customFormat="1" x14ac:dyDescent="0.2">
      <c r="A16" s="2058"/>
      <c r="B16" s="2059" t="s">
        <v>289</v>
      </c>
      <c r="C16" s="3013">
        <f>+'Tableau 10A'!G16</f>
        <v>0</v>
      </c>
      <c r="D16" s="1188"/>
      <c r="E16" s="1188"/>
      <c r="F16" s="1188"/>
      <c r="G16" s="2081">
        <f t="shared" si="1"/>
        <v>0</v>
      </c>
      <c r="H16" s="2082">
        <f t="shared" si="2"/>
        <v>0</v>
      </c>
      <c r="I16" s="1187"/>
      <c r="J16" s="1188"/>
      <c r="K16" s="1188"/>
      <c r="L16" s="2081">
        <f t="shared" si="3"/>
        <v>0</v>
      </c>
      <c r="M16" s="2083">
        <f t="shared" si="4"/>
        <v>0</v>
      </c>
    </row>
    <row r="17" spans="1:13" s="1138" customFormat="1" x14ac:dyDescent="0.2">
      <c r="A17" s="2058"/>
      <c r="B17" s="2059" t="s">
        <v>290</v>
      </c>
      <c r="C17" s="3013">
        <f>+'Tableau 10A'!G17</f>
        <v>0</v>
      </c>
      <c r="D17" s="1188"/>
      <c r="E17" s="1188"/>
      <c r="F17" s="1188"/>
      <c r="G17" s="2081">
        <f t="shared" si="1"/>
        <v>0</v>
      </c>
      <c r="H17" s="2082">
        <f t="shared" si="2"/>
        <v>0</v>
      </c>
      <c r="I17" s="1187"/>
      <c r="J17" s="1188"/>
      <c r="K17" s="1188"/>
      <c r="L17" s="2081">
        <f t="shared" si="3"/>
        <v>0</v>
      </c>
      <c r="M17" s="2083">
        <f t="shared" si="4"/>
        <v>0</v>
      </c>
    </row>
    <row r="18" spans="1:13" s="1138" customFormat="1" x14ac:dyDescent="0.2">
      <c r="A18" s="2058"/>
      <c r="B18" s="2059" t="s">
        <v>291</v>
      </c>
      <c r="C18" s="3013">
        <f>+'Tableau 10A'!G18</f>
        <v>0</v>
      </c>
      <c r="D18" s="1188"/>
      <c r="E18" s="1188"/>
      <c r="F18" s="1188"/>
      <c r="G18" s="2081">
        <f t="shared" si="1"/>
        <v>0</v>
      </c>
      <c r="H18" s="2082">
        <f t="shared" si="2"/>
        <v>0</v>
      </c>
      <c r="I18" s="1187"/>
      <c r="J18" s="1188"/>
      <c r="K18" s="1188"/>
      <c r="L18" s="2081">
        <f t="shared" si="3"/>
        <v>0</v>
      </c>
      <c r="M18" s="2083">
        <f t="shared" si="4"/>
        <v>0</v>
      </c>
    </row>
    <row r="19" spans="1:13" s="1138" customFormat="1" x14ac:dyDescent="0.2">
      <c r="A19" s="2058"/>
      <c r="B19" s="2059" t="s">
        <v>292</v>
      </c>
      <c r="C19" s="3013">
        <f>+'Tableau 10A'!G19</f>
        <v>0</v>
      </c>
      <c r="D19" s="1188"/>
      <c r="E19" s="1188"/>
      <c r="F19" s="1188"/>
      <c r="G19" s="2081">
        <f t="shared" si="1"/>
        <v>0</v>
      </c>
      <c r="H19" s="2082">
        <f t="shared" si="2"/>
        <v>0</v>
      </c>
      <c r="I19" s="1187"/>
      <c r="J19" s="1188"/>
      <c r="K19" s="1188"/>
      <c r="L19" s="2081">
        <f t="shared" si="3"/>
        <v>0</v>
      </c>
      <c r="M19" s="2083">
        <f t="shared" si="4"/>
        <v>0</v>
      </c>
    </row>
    <row r="20" spans="1:13" s="1138" customFormat="1" x14ac:dyDescent="0.2">
      <c r="A20" s="2058"/>
      <c r="B20" s="2060" t="s">
        <v>293</v>
      </c>
      <c r="C20" s="3013">
        <f>+'Tableau 10A'!G20</f>
        <v>0</v>
      </c>
      <c r="D20" s="1188"/>
      <c r="E20" s="1188"/>
      <c r="F20" s="1188"/>
      <c r="G20" s="2081">
        <f t="shared" si="1"/>
        <v>0</v>
      </c>
      <c r="H20" s="2082">
        <f t="shared" si="2"/>
        <v>0</v>
      </c>
      <c r="I20" s="1187"/>
      <c r="J20" s="1188"/>
      <c r="K20" s="1188"/>
      <c r="L20" s="2081">
        <f t="shared" si="3"/>
        <v>0</v>
      </c>
      <c r="M20" s="2083">
        <f t="shared" si="4"/>
        <v>0</v>
      </c>
    </row>
    <row r="21" spans="1:13" s="1138" customFormat="1" x14ac:dyDescent="0.2">
      <c r="A21" s="2058"/>
      <c r="B21" s="2060" t="s">
        <v>294</v>
      </c>
      <c r="C21" s="3013">
        <f>+'Tableau 10A'!G21</f>
        <v>0</v>
      </c>
      <c r="D21" s="1188"/>
      <c r="E21" s="1188"/>
      <c r="F21" s="1188"/>
      <c r="G21" s="2081">
        <f t="shared" si="1"/>
        <v>0</v>
      </c>
      <c r="H21" s="2082">
        <f t="shared" si="2"/>
        <v>0</v>
      </c>
      <c r="I21" s="1187"/>
      <c r="J21" s="1188"/>
      <c r="K21" s="1188"/>
      <c r="L21" s="2081">
        <f t="shared" si="3"/>
        <v>0</v>
      </c>
      <c r="M21" s="2083">
        <f t="shared" si="4"/>
        <v>0</v>
      </c>
    </row>
    <row r="22" spans="1:13" s="1138" customFormat="1" x14ac:dyDescent="0.2">
      <c r="A22" s="2058"/>
      <c r="B22" s="2060" t="s">
        <v>295</v>
      </c>
      <c r="C22" s="3013">
        <f>+'Tableau 10A'!G22</f>
        <v>0</v>
      </c>
      <c r="D22" s="1188"/>
      <c r="E22" s="1188"/>
      <c r="F22" s="1188"/>
      <c r="G22" s="2081">
        <f t="shared" si="1"/>
        <v>0</v>
      </c>
      <c r="H22" s="2082">
        <f t="shared" si="2"/>
        <v>0</v>
      </c>
      <c r="I22" s="1187"/>
      <c r="J22" s="1188"/>
      <c r="K22" s="1188"/>
      <c r="L22" s="2081">
        <f t="shared" si="3"/>
        <v>0</v>
      </c>
      <c r="M22" s="2083">
        <f t="shared" si="4"/>
        <v>0</v>
      </c>
    </row>
    <row r="23" spans="1:13" s="1138" customFormat="1" x14ac:dyDescent="0.2">
      <c r="A23" s="2058"/>
      <c r="B23" s="2060" t="s">
        <v>296</v>
      </c>
      <c r="C23" s="3013">
        <f>+'Tableau 10A'!G23</f>
        <v>0</v>
      </c>
      <c r="D23" s="1188"/>
      <c r="E23" s="1188"/>
      <c r="F23" s="1188"/>
      <c r="G23" s="2081">
        <f t="shared" si="1"/>
        <v>0</v>
      </c>
      <c r="H23" s="2082">
        <f t="shared" si="2"/>
        <v>0</v>
      </c>
      <c r="I23" s="1187"/>
      <c r="J23" s="1188"/>
      <c r="K23" s="1188"/>
      <c r="L23" s="2081">
        <f t="shared" si="3"/>
        <v>0</v>
      </c>
      <c r="M23" s="2083">
        <f t="shared" si="4"/>
        <v>0</v>
      </c>
    </row>
    <row r="24" spans="1:13" s="1138" customFormat="1" x14ac:dyDescent="0.2">
      <c r="A24" s="2058"/>
      <c r="B24" s="2060" t="s">
        <v>297</v>
      </c>
      <c r="C24" s="3013">
        <f>+'Tableau 10A'!G24</f>
        <v>0</v>
      </c>
      <c r="D24" s="1188"/>
      <c r="E24" s="1188"/>
      <c r="F24" s="1188"/>
      <c r="G24" s="2081">
        <f t="shared" si="1"/>
        <v>0</v>
      </c>
      <c r="H24" s="2082">
        <f t="shared" si="2"/>
        <v>0</v>
      </c>
      <c r="I24" s="1187"/>
      <c r="J24" s="1188"/>
      <c r="K24" s="1188"/>
      <c r="L24" s="2081">
        <f t="shared" si="3"/>
        <v>0</v>
      </c>
      <c r="M24" s="2083">
        <f t="shared" si="4"/>
        <v>0</v>
      </c>
    </row>
    <row r="25" spans="1:13" s="1138" customFormat="1" x14ac:dyDescent="0.2">
      <c r="A25" s="2058"/>
      <c r="B25" s="2059" t="s">
        <v>298</v>
      </c>
      <c r="C25" s="3013">
        <f>+'Tableau 10A'!G25</f>
        <v>0</v>
      </c>
      <c r="D25" s="1188"/>
      <c r="E25" s="1188"/>
      <c r="F25" s="1188"/>
      <c r="G25" s="2081">
        <f t="shared" si="1"/>
        <v>0</v>
      </c>
      <c r="H25" s="2082">
        <f t="shared" si="2"/>
        <v>0</v>
      </c>
      <c r="I25" s="1187"/>
      <c r="J25" s="1188"/>
      <c r="K25" s="1188"/>
      <c r="L25" s="2081">
        <f t="shared" si="3"/>
        <v>0</v>
      </c>
      <c r="M25" s="2083">
        <f t="shared" si="4"/>
        <v>0</v>
      </c>
    </row>
    <row r="26" spans="1:13" s="1138" customFormat="1" x14ac:dyDescent="0.2">
      <c r="A26" s="2058"/>
      <c r="B26" s="2059" t="s">
        <v>238</v>
      </c>
      <c r="C26" s="3013">
        <f>+'Tableau 10A'!G26</f>
        <v>0</v>
      </c>
      <c r="D26" s="1188"/>
      <c r="E26" s="1188"/>
      <c r="F26" s="1188"/>
      <c r="G26" s="2081">
        <f t="shared" si="1"/>
        <v>0</v>
      </c>
      <c r="H26" s="2082">
        <f t="shared" si="2"/>
        <v>0</v>
      </c>
      <c r="I26" s="1187"/>
      <c r="J26" s="1188"/>
      <c r="K26" s="1188"/>
      <c r="L26" s="2081">
        <f t="shared" si="3"/>
        <v>0</v>
      </c>
      <c r="M26" s="2083">
        <f t="shared" si="4"/>
        <v>0</v>
      </c>
    </row>
    <row r="27" spans="1:13" s="1138" customFormat="1" x14ac:dyDescent="0.2">
      <c r="A27" s="2058"/>
      <c r="B27" s="2059" t="s">
        <v>239</v>
      </c>
      <c r="C27" s="3013">
        <f>+'Tableau 10A'!G27</f>
        <v>0</v>
      </c>
      <c r="D27" s="1188"/>
      <c r="E27" s="1188"/>
      <c r="F27" s="1188"/>
      <c r="G27" s="2081">
        <f t="shared" si="1"/>
        <v>0</v>
      </c>
      <c r="H27" s="2082">
        <f t="shared" si="2"/>
        <v>0</v>
      </c>
      <c r="I27" s="1187"/>
      <c r="J27" s="1188"/>
      <c r="K27" s="1188"/>
      <c r="L27" s="2081">
        <f t="shared" si="3"/>
        <v>0</v>
      </c>
      <c r="M27" s="2083">
        <f t="shared" si="4"/>
        <v>0</v>
      </c>
    </row>
    <row r="28" spans="1:13" s="1138" customFormat="1" x14ac:dyDescent="0.2">
      <c r="A28" s="2058"/>
      <c r="B28" s="2059" t="s">
        <v>240</v>
      </c>
      <c r="C28" s="3013">
        <f>+'Tableau 10A'!G28</f>
        <v>0</v>
      </c>
      <c r="D28" s="1188"/>
      <c r="E28" s="1188"/>
      <c r="F28" s="1188"/>
      <c r="G28" s="2081">
        <f t="shared" si="1"/>
        <v>0</v>
      </c>
      <c r="H28" s="2082">
        <f t="shared" si="2"/>
        <v>0</v>
      </c>
      <c r="I28" s="1187"/>
      <c r="J28" s="1188"/>
      <c r="K28" s="1188"/>
      <c r="L28" s="2081">
        <f t="shared" si="3"/>
        <v>0</v>
      </c>
      <c r="M28" s="2083">
        <f t="shared" si="4"/>
        <v>0</v>
      </c>
    </row>
    <row r="29" spans="1:13" s="1138" customFormat="1" x14ac:dyDescent="0.2">
      <c r="A29" s="2058"/>
      <c r="B29" s="2059" t="s">
        <v>241</v>
      </c>
      <c r="C29" s="3013">
        <f>+'Tableau 10A'!G29</f>
        <v>0</v>
      </c>
      <c r="D29" s="1188"/>
      <c r="E29" s="1188"/>
      <c r="F29" s="1188"/>
      <c r="G29" s="2081">
        <f t="shared" si="1"/>
        <v>0</v>
      </c>
      <c r="H29" s="2082">
        <f t="shared" si="2"/>
        <v>0</v>
      </c>
      <c r="I29" s="1187"/>
      <c r="J29" s="1188"/>
      <c r="K29" s="1188"/>
      <c r="L29" s="2081">
        <f t="shared" si="3"/>
        <v>0</v>
      </c>
      <c r="M29" s="2083">
        <f t="shared" si="4"/>
        <v>0</v>
      </c>
    </row>
    <row r="30" spans="1:13" s="1138" customFormat="1" x14ac:dyDescent="0.2">
      <c r="A30" s="2058"/>
      <c r="B30" s="2059" t="s">
        <v>41</v>
      </c>
      <c r="C30" s="3013">
        <f>+'Tableau 10A'!G30</f>
        <v>0</v>
      </c>
      <c r="D30" s="1188"/>
      <c r="E30" s="1188"/>
      <c r="F30" s="1188"/>
      <c r="G30" s="2081">
        <f t="shared" si="1"/>
        <v>0</v>
      </c>
      <c r="H30" s="2082">
        <f t="shared" si="2"/>
        <v>0</v>
      </c>
      <c r="I30" s="1187"/>
      <c r="J30" s="1188"/>
      <c r="K30" s="1188"/>
      <c r="L30" s="2081">
        <f t="shared" si="3"/>
        <v>0</v>
      </c>
      <c r="M30" s="2083">
        <f t="shared" si="4"/>
        <v>0</v>
      </c>
    </row>
    <row r="31" spans="1:13" s="1138" customFormat="1" x14ac:dyDescent="0.2">
      <c r="A31" s="2058"/>
      <c r="B31" s="2059" t="s">
        <v>42</v>
      </c>
      <c r="C31" s="3013">
        <f>+'Tableau 10A'!G31</f>
        <v>0</v>
      </c>
      <c r="D31" s="1188"/>
      <c r="E31" s="1188"/>
      <c r="F31" s="1188"/>
      <c r="G31" s="2081">
        <f t="shared" si="1"/>
        <v>0</v>
      </c>
      <c r="H31" s="2082">
        <f t="shared" si="2"/>
        <v>0</v>
      </c>
      <c r="I31" s="1187"/>
      <c r="J31" s="1188"/>
      <c r="K31" s="1188"/>
      <c r="L31" s="2081">
        <f t="shared" si="3"/>
        <v>0</v>
      </c>
      <c r="M31" s="2083">
        <f t="shared" si="4"/>
        <v>0</v>
      </c>
    </row>
    <row r="32" spans="1:13" s="1138" customFormat="1" x14ac:dyDescent="0.2">
      <c r="A32" s="2058"/>
      <c r="B32" s="2059" t="s">
        <v>43</v>
      </c>
      <c r="C32" s="3013">
        <f>+'Tableau 10A'!G32</f>
        <v>0</v>
      </c>
      <c r="D32" s="1188"/>
      <c r="E32" s="1188"/>
      <c r="F32" s="1188"/>
      <c r="G32" s="2081">
        <f t="shared" si="1"/>
        <v>0</v>
      </c>
      <c r="H32" s="2082">
        <f t="shared" si="2"/>
        <v>0</v>
      </c>
      <c r="I32" s="1187"/>
      <c r="J32" s="1188"/>
      <c r="K32" s="1188"/>
      <c r="L32" s="2081">
        <f t="shared" si="3"/>
        <v>0</v>
      </c>
      <c r="M32" s="2083">
        <f t="shared" si="4"/>
        <v>0</v>
      </c>
    </row>
    <row r="33" spans="1:14" s="1138" customFormat="1" x14ac:dyDescent="0.2">
      <c r="A33" s="2058"/>
      <c r="B33" s="2059" t="s">
        <v>44</v>
      </c>
      <c r="C33" s="3013">
        <f>+'Tableau 10A'!G33</f>
        <v>0</v>
      </c>
      <c r="D33" s="1188"/>
      <c r="E33" s="1188"/>
      <c r="F33" s="1188"/>
      <c r="G33" s="2081">
        <f t="shared" si="1"/>
        <v>0</v>
      </c>
      <c r="H33" s="2082">
        <f t="shared" si="2"/>
        <v>0</v>
      </c>
      <c r="I33" s="1187"/>
      <c r="J33" s="1188"/>
      <c r="K33" s="1188"/>
      <c r="L33" s="2081">
        <f t="shared" si="3"/>
        <v>0</v>
      </c>
      <c r="M33" s="2083">
        <f t="shared" si="4"/>
        <v>0</v>
      </c>
    </row>
    <row r="34" spans="1:14" s="1138" customFormat="1" x14ac:dyDescent="0.2">
      <c r="A34" s="2058"/>
      <c r="B34" s="2059" t="s">
        <v>45</v>
      </c>
      <c r="C34" s="3013">
        <f>+'Tableau 10A'!G34</f>
        <v>0</v>
      </c>
      <c r="D34" s="1188"/>
      <c r="E34" s="1188"/>
      <c r="F34" s="1188"/>
      <c r="G34" s="2081">
        <f t="shared" si="1"/>
        <v>0</v>
      </c>
      <c r="H34" s="2082">
        <f t="shared" si="2"/>
        <v>0</v>
      </c>
      <c r="I34" s="1187"/>
      <c r="J34" s="1188"/>
      <c r="K34" s="1188"/>
      <c r="L34" s="2081">
        <f t="shared" si="3"/>
        <v>0</v>
      </c>
      <c r="M34" s="2083">
        <f t="shared" si="4"/>
        <v>0</v>
      </c>
    </row>
    <row r="35" spans="1:14" s="1138" customFormat="1" x14ac:dyDescent="0.2">
      <c r="A35" s="2058"/>
      <c r="B35" s="2059" t="s">
        <v>242</v>
      </c>
      <c r="C35" s="3013">
        <f>+'Tableau 10A'!G35</f>
        <v>0</v>
      </c>
      <c r="D35" s="1188"/>
      <c r="E35" s="1188"/>
      <c r="F35" s="1188"/>
      <c r="G35" s="2081">
        <f t="shared" si="1"/>
        <v>0</v>
      </c>
      <c r="H35" s="2082">
        <f t="shared" si="2"/>
        <v>0</v>
      </c>
      <c r="I35" s="1187"/>
      <c r="J35" s="1188"/>
      <c r="K35" s="1188"/>
      <c r="L35" s="2081">
        <f t="shared" si="3"/>
        <v>0</v>
      </c>
      <c r="M35" s="2083">
        <f t="shared" si="4"/>
        <v>0</v>
      </c>
    </row>
    <row r="36" spans="1:14" s="1138" customFormat="1" x14ac:dyDescent="0.2">
      <c r="A36" s="2058"/>
      <c r="B36" s="2061" t="s">
        <v>243</v>
      </c>
      <c r="C36" s="3013">
        <f>+'Tableau 10A'!G36</f>
        <v>0</v>
      </c>
      <c r="D36" s="1188"/>
      <c r="E36" s="1188"/>
      <c r="F36" s="1188"/>
      <c r="G36" s="2081">
        <f t="shared" si="1"/>
        <v>0</v>
      </c>
      <c r="H36" s="2082">
        <f t="shared" si="2"/>
        <v>0</v>
      </c>
      <c r="I36" s="1187"/>
      <c r="J36" s="1188"/>
      <c r="K36" s="1188"/>
      <c r="L36" s="2081">
        <f t="shared" si="3"/>
        <v>0</v>
      </c>
      <c r="M36" s="2083">
        <f t="shared" si="4"/>
        <v>0</v>
      </c>
    </row>
    <row r="37" spans="1:14" s="1138" customFormat="1" x14ac:dyDescent="0.2">
      <c r="A37" s="2058"/>
      <c r="B37" s="2059" t="s">
        <v>244</v>
      </c>
      <c r="C37" s="3013">
        <f>+'Tableau 10A'!G37</f>
        <v>0</v>
      </c>
      <c r="D37" s="1188"/>
      <c r="E37" s="1188"/>
      <c r="F37" s="1188"/>
      <c r="G37" s="2081">
        <f t="shared" si="1"/>
        <v>0</v>
      </c>
      <c r="H37" s="2082">
        <f t="shared" si="2"/>
        <v>0</v>
      </c>
      <c r="I37" s="1187"/>
      <c r="J37" s="1188"/>
      <c r="K37" s="1188"/>
      <c r="L37" s="2081">
        <f t="shared" si="3"/>
        <v>0</v>
      </c>
      <c r="M37" s="2083">
        <f t="shared" si="4"/>
        <v>0</v>
      </c>
    </row>
    <row r="38" spans="1:14" s="1138" customFormat="1" x14ac:dyDescent="0.2">
      <c r="A38" s="2058"/>
      <c r="B38" s="2059" t="s">
        <v>404</v>
      </c>
      <c r="C38" s="3013">
        <f>+'Tableau 10A'!G38</f>
        <v>0</v>
      </c>
      <c r="D38" s="1188"/>
      <c r="E38" s="1188"/>
      <c r="F38" s="1188"/>
      <c r="G38" s="2081">
        <f t="shared" si="1"/>
        <v>0</v>
      </c>
      <c r="H38" s="2082">
        <f t="shared" si="2"/>
        <v>0</v>
      </c>
      <c r="I38" s="1187"/>
      <c r="J38" s="1188"/>
      <c r="K38" s="1188"/>
      <c r="L38" s="2081">
        <f t="shared" si="3"/>
        <v>0</v>
      </c>
      <c r="M38" s="2083">
        <f t="shared" si="4"/>
        <v>0</v>
      </c>
    </row>
    <row r="39" spans="1:14" s="1138" customFormat="1" x14ac:dyDescent="0.2">
      <c r="A39" s="2058"/>
      <c r="B39" s="2059" t="s">
        <v>245</v>
      </c>
      <c r="C39" s="3013">
        <f>+'Tableau 10A'!G39</f>
        <v>0</v>
      </c>
      <c r="D39" s="1188"/>
      <c r="E39" s="1188"/>
      <c r="F39" s="1188"/>
      <c r="G39" s="2081">
        <f t="shared" si="1"/>
        <v>0</v>
      </c>
      <c r="H39" s="2082">
        <f t="shared" si="2"/>
        <v>0</v>
      </c>
      <c r="I39" s="1187"/>
      <c r="J39" s="1188"/>
      <c r="K39" s="1188"/>
      <c r="L39" s="2081">
        <f t="shared" si="3"/>
        <v>0</v>
      </c>
      <c r="M39" s="2083">
        <f t="shared" si="4"/>
        <v>0</v>
      </c>
    </row>
    <row r="40" spans="1:14" s="1138" customFormat="1" x14ac:dyDescent="0.2">
      <c r="A40" s="2058"/>
      <c r="B40" s="2059" t="s">
        <v>246</v>
      </c>
      <c r="C40" s="3013">
        <f>+'Tableau 10A'!G40</f>
        <v>0</v>
      </c>
      <c r="D40" s="1188"/>
      <c r="E40" s="1188"/>
      <c r="F40" s="1188"/>
      <c r="G40" s="2081">
        <f t="shared" si="1"/>
        <v>0</v>
      </c>
      <c r="H40" s="2082">
        <f t="shared" si="2"/>
        <v>0</v>
      </c>
      <c r="I40" s="1187"/>
      <c r="J40" s="1188"/>
      <c r="K40" s="1188"/>
      <c r="L40" s="2081">
        <f t="shared" si="3"/>
        <v>0</v>
      </c>
      <c r="M40" s="2083">
        <f t="shared" si="4"/>
        <v>0</v>
      </c>
    </row>
    <row r="41" spans="1:14" s="1138" customFormat="1" x14ac:dyDescent="0.2">
      <c r="A41" s="2058"/>
      <c r="B41" s="2059" t="s">
        <v>247</v>
      </c>
      <c r="C41" s="3013">
        <f>+'Tableau 10A'!G41</f>
        <v>0</v>
      </c>
      <c r="D41" s="1188"/>
      <c r="E41" s="1188"/>
      <c r="F41" s="1188"/>
      <c r="G41" s="2081">
        <f t="shared" si="1"/>
        <v>0</v>
      </c>
      <c r="H41" s="2082">
        <f t="shared" si="2"/>
        <v>0</v>
      </c>
      <c r="I41" s="1187"/>
      <c r="J41" s="1188"/>
      <c r="K41" s="1188"/>
      <c r="L41" s="2081">
        <f t="shared" si="3"/>
        <v>0</v>
      </c>
      <c r="M41" s="2083">
        <f t="shared" si="4"/>
        <v>0</v>
      </c>
    </row>
    <row r="42" spans="1:14" s="1138" customFormat="1" x14ac:dyDescent="0.2">
      <c r="A42" s="2058"/>
      <c r="B42" s="2059" t="s">
        <v>248</v>
      </c>
      <c r="C42" s="3013">
        <f>+'Tableau 10A'!G42</f>
        <v>0</v>
      </c>
      <c r="D42" s="1188"/>
      <c r="E42" s="1188"/>
      <c r="F42" s="1188"/>
      <c r="G42" s="2081">
        <f t="shared" si="1"/>
        <v>0</v>
      </c>
      <c r="H42" s="2082">
        <f t="shared" si="2"/>
        <v>0</v>
      </c>
      <c r="I42" s="1187"/>
      <c r="J42" s="1188"/>
      <c r="K42" s="1188"/>
      <c r="L42" s="2081">
        <f t="shared" si="3"/>
        <v>0</v>
      </c>
      <c r="M42" s="2083">
        <f t="shared" si="4"/>
        <v>0</v>
      </c>
    </row>
    <row r="43" spans="1:14" s="915" customFormat="1" x14ac:dyDescent="0.2">
      <c r="A43" s="1189"/>
      <c r="B43" s="2062" t="s">
        <v>249</v>
      </c>
      <c r="C43" s="2065">
        <f>SUM(C7:C42)</f>
        <v>0</v>
      </c>
      <c r="D43" s="2073">
        <f>SUM(D7:D42)</f>
        <v>0</v>
      </c>
      <c r="E43" s="2073">
        <f t="shared" ref="E43:M43" si="5">SUM(E7:E42)</f>
        <v>0</v>
      </c>
      <c r="F43" s="2073">
        <f t="shared" si="5"/>
        <v>0</v>
      </c>
      <c r="G43" s="2073">
        <f t="shared" si="5"/>
        <v>0</v>
      </c>
      <c r="H43" s="2089">
        <f t="shared" si="5"/>
        <v>0</v>
      </c>
      <c r="I43" s="2074">
        <f t="shared" si="5"/>
        <v>0</v>
      </c>
      <c r="J43" s="2073">
        <f t="shared" si="5"/>
        <v>0</v>
      </c>
      <c r="K43" s="2073">
        <f t="shared" si="5"/>
        <v>0</v>
      </c>
      <c r="L43" s="2073">
        <f t="shared" si="5"/>
        <v>0</v>
      </c>
      <c r="M43" s="2075">
        <f t="shared" si="5"/>
        <v>0</v>
      </c>
    </row>
    <row r="44" spans="1:14" s="1138" customFormat="1" ht="13.5" thickBot="1" x14ac:dyDescent="0.25">
      <c r="A44" s="2063"/>
      <c r="B44" s="2064"/>
      <c r="C44" s="2066"/>
      <c r="D44" s="2077"/>
      <c r="E44" s="2077"/>
      <c r="F44" s="2077"/>
      <c r="G44" s="2077"/>
      <c r="H44" s="2078"/>
      <c r="I44" s="2079"/>
      <c r="J44" s="2077"/>
      <c r="K44" s="2077"/>
      <c r="L44" s="2077"/>
      <c r="M44" s="2080"/>
    </row>
    <row r="45" spans="1:14" x14ac:dyDescent="0.2">
      <c r="C45" s="2002"/>
      <c r="D45" s="2003"/>
      <c r="E45" s="2003"/>
      <c r="F45" s="2003"/>
      <c r="G45" s="2003"/>
      <c r="H45" s="2002"/>
      <c r="I45" s="2002"/>
      <c r="J45" s="2002"/>
      <c r="K45" s="2002"/>
      <c r="L45" s="2002"/>
      <c r="M45" s="2002"/>
    </row>
    <row r="46" spans="1:14" ht="13.5" thickBot="1" x14ac:dyDescent="0.25">
      <c r="C46" s="2002"/>
      <c r="D46" s="2003"/>
      <c r="E46" s="2003"/>
      <c r="F46" s="2003"/>
      <c r="G46" s="2003"/>
      <c r="H46" s="2002"/>
      <c r="I46" s="2002"/>
      <c r="J46" s="2002"/>
      <c r="K46" s="2002"/>
      <c r="L46" s="2002"/>
      <c r="M46" s="2002"/>
    </row>
    <row r="47" spans="1:14" s="1138" customFormat="1" ht="15" customHeight="1" thickBot="1" x14ac:dyDescent="0.25">
      <c r="A47" s="4214" t="s">
        <v>844</v>
      </c>
      <c r="B47" s="4215"/>
      <c r="C47" s="4211" t="s">
        <v>849</v>
      </c>
      <c r="D47" s="4233" t="s">
        <v>861</v>
      </c>
      <c r="E47" s="4234"/>
      <c r="F47" s="4234"/>
      <c r="G47" s="4234"/>
      <c r="H47" s="4218" t="s">
        <v>862</v>
      </c>
      <c r="I47" s="4235" t="s">
        <v>1485</v>
      </c>
      <c r="J47" s="4236"/>
      <c r="K47" s="4235"/>
      <c r="L47" s="4237"/>
      <c r="M47" s="4218" t="s">
        <v>1489</v>
      </c>
      <c r="N47" s="4230"/>
    </row>
    <row r="48" spans="1:14" s="1138" customFormat="1" ht="24.75" customHeight="1" thickBot="1" x14ac:dyDescent="0.25">
      <c r="A48" s="4216"/>
      <c r="B48" s="4217"/>
      <c r="C48" s="4212"/>
      <c r="D48" s="2213" t="s">
        <v>841</v>
      </c>
      <c r="E48" s="2212" t="s">
        <v>842</v>
      </c>
      <c r="F48" s="2214" t="s">
        <v>840</v>
      </c>
      <c r="G48" s="2212" t="s">
        <v>843</v>
      </c>
      <c r="H48" s="4219"/>
      <c r="I48" s="2212" t="s">
        <v>841</v>
      </c>
      <c r="J48" s="2085" t="s">
        <v>842</v>
      </c>
      <c r="K48" s="2084" t="s">
        <v>840</v>
      </c>
      <c r="L48" s="2085" t="s">
        <v>843</v>
      </c>
      <c r="M48" s="4219"/>
      <c r="N48" s="4230"/>
    </row>
    <row r="49" spans="1:13" s="1138" customFormat="1" x14ac:dyDescent="0.2">
      <c r="A49" s="2058"/>
      <c r="B49" s="2059" t="s">
        <v>1418</v>
      </c>
      <c r="C49" s="3012">
        <f>+'Tableau 10A'!G49</f>
        <v>0</v>
      </c>
      <c r="D49" s="2209"/>
      <c r="E49" s="2209"/>
      <c r="F49" s="2209"/>
      <c r="G49" s="2210">
        <f>SUM(D49:F49)</f>
        <v>0</v>
      </c>
      <c r="H49" s="2211">
        <f>C49+G49</f>
        <v>0</v>
      </c>
      <c r="I49" s="1187"/>
      <c r="J49" s="1188"/>
      <c r="K49" s="1188"/>
      <c r="L49" s="2210">
        <f>SUM(I49:K49)</f>
        <v>0</v>
      </c>
      <c r="M49" s="2083">
        <f t="shared" ref="M49" si="6">H49+L49</f>
        <v>0</v>
      </c>
    </row>
    <row r="50" spans="1:13" s="1138" customFormat="1" x14ac:dyDescent="0.2">
      <c r="A50" s="2067"/>
      <c r="B50" s="2059" t="s">
        <v>281</v>
      </c>
      <c r="C50" s="3013">
        <f>+'Tableau 10A'!G50</f>
        <v>0</v>
      </c>
      <c r="D50" s="2015"/>
      <c r="E50" s="1188"/>
      <c r="F50" s="1188"/>
      <c r="G50" s="2081">
        <f t="shared" ref="G50:G84" si="7">SUM(D50:F50)</f>
        <v>0</v>
      </c>
      <c r="H50" s="2082">
        <f t="shared" ref="H50:H84" si="8">C50+G50</f>
        <v>0</v>
      </c>
      <c r="I50" s="1187"/>
      <c r="J50" s="1187"/>
      <c r="K50" s="1187"/>
      <c r="L50" s="2081">
        <f t="shared" ref="L50:L84" si="9">SUM(I50:K50)</f>
        <v>0</v>
      </c>
      <c r="M50" s="2083">
        <f t="shared" ref="M50:M84" si="10">H50+L50</f>
        <v>0</v>
      </c>
    </row>
    <row r="51" spans="1:13" s="1138" customFormat="1" x14ac:dyDescent="0.2">
      <c r="A51" s="2067"/>
      <c r="B51" s="2059" t="s">
        <v>282</v>
      </c>
      <c r="C51" s="3013">
        <f>+'Tableau 10A'!G51</f>
        <v>0</v>
      </c>
      <c r="D51" s="2015"/>
      <c r="E51" s="1188"/>
      <c r="F51" s="1188"/>
      <c r="G51" s="2081">
        <f t="shared" si="7"/>
        <v>0</v>
      </c>
      <c r="H51" s="2082">
        <f t="shared" si="8"/>
        <v>0</v>
      </c>
      <c r="I51" s="1187"/>
      <c r="J51" s="1187"/>
      <c r="K51" s="1187"/>
      <c r="L51" s="2081">
        <f t="shared" si="9"/>
        <v>0</v>
      </c>
      <c r="M51" s="2083">
        <f t="shared" si="10"/>
        <v>0</v>
      </c>
    </row>
    <row r="52" spans="1:13" s="1138" customFormat="1" x14ac:dyDescent="0.2">
      <c r="A52" s="2067"/>
      <c r="B52" s="2059" t="s">
        <v>283</v>
      </c>
      <c r="C52" s="3013">
        <f>+'Tableau 10A'!G52</f>
        <v>0</v>
      </c>
      <c r="D52" s="2015"/>
      <c r="E52" s="1188"/>
      <c r="F52" s="1188"/>
      <c r="G52" s="2081">
        <f t="shared" si="7"/>
        <v>0</v>
      </c>
      <c r="H52" s="2082">
        <f t="shared" si="8"/>
        <v>0</v>
      </c>
      <c r="I52" s="1187"/>
      <c r="J52" s="1187"/>
      <c r="K52" s="1187"/>
      <c r="L52" s="2081">
        <f t="shared" si="9"/>
        <v>0</v>
      </c>
      <c r="M52" s="2083">
        <f t="shared" si="10"/>
        <v>0</v>
      </c>
    </row>
    <row r="53" spans="1:13" s="1138" customFormat="1" x14ac:dyDescent="0.2">
      <c r="A53" s="2067"/>
      <c r="B53" s="2059" t="s">
        <v>284</v>
      </c>
      <c r="C53" s="3013">
        <f>+'Tableau 10A'!G53</f>
        <v>0</v>
      </c>
      <c r="D53" s="2015"/>
      <c r="E53" s="1188"/>
      <c r="F53" s="1188"/>
      <c r="G53" s="2081">
        <f t="shared" si="7"/>
        <v>0</v>
      </c>
      <c r="H53" s="2082">
        <f t="shared" si="8"/>
        <v>0</v>
      </c>
      <c r="I53" s="1187"/>
      <c r="J53" s="1187"/>
      <c r="K53" s="1187"/>
      <c r="L53" s="2081">
        <f t="shared" si="9"/>
        <v>0</v>
      </c>
      <c r="M53" s="2083">
        <f t="shared" si="10"/>
        <v>0</v>
      </c>
    </row>
    <row r="54" spans="1:13" s="1138" customFormat="1" x14ac:dyDescent="0.2">
      <c r="A54" s="2067"/>
      <c r="B54" s="2059" t="s">
        <v>285</v>
      </c>
      <c r="C54" s="3013">
        <f>+'Tableau 10A'!G54</f>
        <v>0</v>
      </c>
      <c r="D54" s="2015"/>
      <c r="E54" s="1188"/>
      <c r="F54" s="1188"/>
      <c r="G54" s="2081">
        <f t="shared" si="7"/>
        <v>0</v>
      </c>
      <c r="H54" s="2082">
        <f t="shared" si="8"/>
        <v>0</v>
      </c>
      <c r="I54" s="1187"/>
      <c r="J54" s="1187"/>
      <c r="K54" s="1187"/>
      <c r="L54" s="2081">
        <f t="shared" si="9"/>
        <v>0</v>
      </c>
      <c r="M54" s="2083">
        <f t="shared" si="10"/>
        <v>0</v>
      </c>
    </row>
    <row r="55" spans="1:13" s="1138" customFormat="1" x14ac:dyDescent="0.2">
      <c r="A55" s="2067"/>
      <c r="B55" s="2059" t="s">
        <v>286</v>
      </c>
      <c r="C55" s="3013">
        <f>+'Tableau 10A'!G55</f>
        <v>0</v>
      </c>
      <c r="D55" s="2015"/>
      <c r="E55" s="1188"/>
      <c r="F55" s="1188"/>
      <c r="G55" s="2081">
        <f t="shared" si="7"/>
        <v>0</v>
      </c>
      <c r="H55" s="2082">
        <f t="shared" si="8"/>
        <v>0</v>
      </c>
      <c r="I55" s="1187"/>
      <c r="J55" s="1187"/>
      <c r="K55" s="1187"/>
      <c r="L55" s="2081">
        <f t="shared" si="9"/>
        <v>0</v>
      </c>
      <c r="M55" s="2083">
        <f t="shared" si="10"/>
        <v>0</v>
      </c>
    </row>
    <row r="56" spans="1:13" s="1138" customFormat="1" x14ac:dyDescent="0.2">
      <c r="A56" s="2067"/>
      <c r="B56" s="2059" t="s">
        <v>287</v>
      </c>
      <c r="C56" s="3013">
        <f>+'Tableau 10A'!G56</f>
        <v>0</v>
      </c>
      <c r="D56" s="2015"/>
      <c r="E56" s="1188"/>
      <c r="F56" s="1188"/>
      <c r="G56" s="2081">
        <f t="shared" si="7"/>
        <v>0</v>
      </c>
      <c r="H56" s="2082">
        <f t="shared" si="8"/>
        <v>0</v>
      </c>
      <c r="I56" s="1187"/>
      <c r="J56" s="1187"/>
      <c r="K56" s="1187"/>
      <c r="L56" s="2081">
        <f t="shared" si="9"/>
        <v>0</v>
      </c>
      <c r="M56" s="2083">
        <f t="shared" si="10"/>
        <v>0</v>
      </c>
    </row>
    <row r="57" spans="1:13" s="1138" customFormat="1" x14ac:dyDescent="0.2">
      <c r="A57" s="2067"/>
      <c r="B57" s="2059" t="s">
        <v>288</v>
      </c>
      <c r="C57" s="3013">
        <f>+'Tableau 10A'!G57</f>
        <v>0</v>
      </c>
      <c r="D57" s="2015"/>
      <c r="E57" s="1188"/>
      <c r="F57" s="1188"/>
      <c r="G57" s="2081">
        <f t="shared" si="7"/>
        <v>0</v>
      </c>
      <c r="H57" s="2082">
        <f t="shared" si="8"/>
        <v>0</v>
      </c>
      <c r="I57" s="1187"/>
      <c r="J57" s="1187"/>
      <c r="K57" s="1187"/>
      <c r="L57" s="2081">
        <f t="shared" si="9"/>
        <v>0</v>
      </c>
      <c r="M57" s="2083">
        <f t="shared" si="10"/>
        <v>0</v>
      </c>
    </row>
    <row r="58" spans="1:13" s="1138" customFormat="1" x14ac:dyDescent="0.2">
      <c r="A58" s="2067"/>
      <c r="B58" s="2059" t="s">
        <v>289</v>
      </c>
      <c r="C58" s="3013">
        <f>+'Tableau 10A'!G58</f>
        <v>0</v>
      </c>
      <c r="D58" s="2015"/>
      <c r="E58" s="1188"/>
      <c r="F58" s="1188"/>
      <c r="G58" s="2081">
        <f t="shared" si="7"/>
        <v>0</v>
      </c>
      <c r="H58" s="2082">
        <f t="shared" si="8"/>
        <v>0</v>
      </c>
      <c r="I58" s="1187"/>
      <c r="J58" s="1187"/>
      <c r="K58" s="1187"/>
      <c r="L58" s="2081">
        <f t="shared" si="9"/>
        <v>0</v>
      </c>
      <c r="M58" s="2083">
        <f t="shared" si="10"/>
        <v>0</v>
      </c>
    </row>
    <row r="59" spans="1:13" s="1138" customFormat="1" x14ac:dyDescent="0.2">
      <c r="A59" s="2067"/>
      <c r="B59" s="2059" t="s">
        <v>290</v>
      </c>
      <c r="C59" s="3013">
        <f>+'Tableau 10A'!G59</f>
        <v>0</v>
      </c>
      <c r="D59" s="2015"/>
      <c r="E59" s="1188"/>
      <c r="F59" s="1188"/>
      <c r="G59" s="2081">
        <f t="shared" si="7"/>
        <v>0</v>
      </c>
      <c r="H59" s="2082">
        <f t="shared" si="8"/>
        <v>0</v>
      </c>
      <c r="I59" s="1187"/>
      <c r="J59" s="1187"/>
      <c r="K59" s="1187"/>
      <c r="L59" s="2081">
        <f t="shared" si="9"/>
        <v>0</v>
      </c>
      <c r="M59" s="2083">
        <f t="shared" si="10"/>
        <v>0</v>
      </c>
    </row>
    <row r="60" spans="1:13" s="1138" customFormat="1" x14ac:dyDescent="0.2">
      <c r="A60" s="2067"/>
      <c r="B60" s="2059" t="s">
        <v>291</v>
      </c>
      <c r="C60" s="3013">
        <f>+'Tableau 10A'!G60</f>
        <v>0</v>
      </c>
      <c r="D60" s="2015"/>
      <c r="E60" s="1188"/>
      <c r="F60" s="1188"/>
      <c r="G60" s="2081">
        <f t="shared" si="7"/>
        <v>0</v>
      </c>
      <c r="H60" s="2082">
        <f t="shared" si="8"/>
        <v>0</v>
      </c>
      <c r="I60" s="1187"/>
      <c r="J60" s="1187"/>
      <c r="K60" s="1187"/>
      <c r="L60" s="2081">
        <f t="shared" si="9"/>
        <v>0</v>
      </c>
      <c r="M60" s="2083">
        <f t="shared" si="10"/>
        <v>0</v>
      </c>
    </row>
    <row r="61" spans="1:13" s="1138" customFormat="1" x14ac:dyDescent="0.2">
      <c r="A61" s="2067"/>
      <c r="B61" s="2059" t="s">
        <v>292</v>
      </c>
      <c r="C61" s="3013">
        <f>+'Tableau 10A'!G61</f>
        <v>0</v>
      </c>
      <c r="D61" s="2015"/>
      <c r="E61" s="1188"/>
      <c r="F61" s="1188"/>
      <c r="G61" s="2081">
        <f t="shared" si="7"/>
        <v>0</v>
      </c>
      <c r="H61" s="2082">
        <f t="shared" si="8"/>
        <v>0</v>
      </c>
      <c r="I61" s="1187"/>
      <c r="J61" s="1187"/>
      <c r="K61" s="1187"/>
      <c r="L61" s="2081">
        <f t="shared" si="9"/>
        <v>0</v>
      </c>
      <c r="M61" s="2083">
        <f t="shared" si="10"/>
        <v>0</v>
      </c>
    </row>
    <row r="62" spans="1:13" s="1138" customFormat="1" x14ac:dyDescent="0.2">
      <c r="A62" s="2067"/>
      <c r="B62" s="2060" t="s">
        <v>293</v>
      </c>
      <c r="C62" s="3013">
        <f>+'Tableau 10A'!G62</f>
        <v>0</v>
      </c>
      <c r="D62" s="2015"/>
      <c r="E62" s="1188"/>
      <c r="F62" s="1188"/>
      <c r="G62" s="2081">
        <f t="shared" si="7"/>
        <v>0</v>
      </c>
      <c r="H62" s="2082">
        <f t="shared" si="8"/>
        <v>0</v>
      </c>
      <c r="I62" s="1187"/>
      <c r="J62" s="1187"/>
      <c r="K62" s="1187"/>
      <c r="L62" s="2081">
        <f t="shared" si="9"/>
        <v>0</v>
      </c>
      <c r="M62" s="2083">
        <f t="shared" si="10"/>
        <v>0</v>
      </c>
    </row>
    <row r="63" spans="1:13" s="1138" customFormat="1" x14ac:dyDescent="0.2">
      <c r="A63" s="2067"/>
      <c r="B63" s="2060" t="s">
        <v>294</v>
      </c>
      <c r="C63" s="3013">
        <f>+'Tableau 10A'!G63</f>
        <v>0</v>
      </c>
      <c r="D63" s="2015"/>
      <c r="E63" s="1188"/>
      <c r="F63" s="1188"/>
      <c r="G63" s="2081">
        <f t="shared" si="7"/>
        <v>0</v>
      </c>
      <c r="H63" s="2082">
        <f t="shared" si="8"/>
        <v>0</v>
      </c>
      <c r="I63" s="1187"/>
      <c r="J63" s="1187"/>
      <c r="K63" s="1187"/>
      <c r="L63" s="2081">
        <f t="shared" si="9"/>
        <v>0</v>
      </c>
      <c r="M63" s="2083">
        <f t="shared" si="10"/>
        <v>0</v>
      </c>
    </row>
    <row r="64" spans="1:13" s="1138" customFormat="1" x14ac:dyDescent="0.2">
      <c r="A64" s="2067"/>
      <c r="B64" s="2060" t="s">
        <v>295</v>
      </c>
      <c r="C64" s="3013">
        <f>+'Tableau 10A'!G64</f>
        <v>0</v>
      </c>
      <c r="D64" s="2015"/>
      <c r="E64" s="1188"/>
      <c r="F64" s="1188"/>
      <c r="G64" s="2081">
        <f t="shared" si="7"/>
        <v>0</v>
      </c>
      <c r="H64" s="2082">
        <f t="shared" si="8"/>
        <v>0</v>
      </c>
      <c r="I64" s="1187"/>
      <c r="J64" s="1187"/>
      <c r="K64" s="1187"/>
      <c r="L64" s="2081">
        <f t="shared" si="9"/>
        <v>0</v>
      </c>
      <c r="M64" s="2083">
        <f t="shared" si="10"/>
        <v>0</v>
      </c>
    </row>
    <row r="65" spans="1:13" s="1138" customFormat="1" x14ac:dyDescent="0.2">
      <c r="A65" s="2067"/>
      <c r="B65" s="2060" t="s">
        <v>296</v>
      </c>
      <c r="C65" s="3013">
        <f>+'Tableau 10A'!G65</f>
        <v>0</v>
      </c>
      <c r="D65" s="2015"/>
      <c r="E65" s="1188"/>
      <c r="F65" s="1188"/>
      <c r="G65" s="2081">
        <f t="shared" si="7"/>
        <v>0</v>
      </c>
      <c r="H65" s="2082">
        <f t="shared" si="8"/>
        <v>0</v>
      </c>
      <c r="I65" s="1187"/>
      <c r="J65" s="1187"/>
      <c r="K65" s="1187"/>
      <c r="L65" s="2081">
        <f t="shared" si="9"/>
        <v>0</v>
      </c>
      <c r="M65" s="2083">
        <f t="shared" si="10"/>
        <v>0</v>
      </c>
    </row>
    <row r="66" spans="1:13" s="1138" customFormat="1" x14ac:dyDescent="0.2">
      <c r="A66" s="2067"/>
      <c r="B66" s="2060" t="s">
        <v>297</v>
      </c>
      <c r="C66" s="3013">
        <f>+'Tableau 10A'!G66</f>
        <v>0</v>
      </c>
      <c r="D66" s="2015"/>
      <c r="E66" s="1188"/>
      <c r="F66" s="1188"/>
      <c r="G66" s="2081">
        <f t="shared" si="7"/>
        <v>0</v>
      </c>
      <c r="H66" s="2082">
        <f t="shared" si="8"/>
        <v>0</v>
      </c>
      <c r="I66" s="1187"/>
      <c r="J66" s="1187"/>
      <c r="K66" s="1187"/>
      <c r="L66" s="2081">
        <f t="shared" si="9"/>
        <v>0</v>
      </c>
      <c r="M66" s="2083">
        <f t="shared" si="10"/>
        <v>0</v>
      </c>
    </row>
    <row r="67" spans="1:13" s="1138" customFormat="1" x14ac:dyDescent="0.2">
      <c r="A67" s="2067"/>
      <c r="B67" s="2059" t="s">
        <v>298</v>
      </c>
      <c r="C67" s="3013">
        <f>+'Tableau 10A'!G67</f>
        <v>0</v>
      </c>
      <c r="D67" s="2015"/>
      <c r="E67" s="1188"/>
      <c r="F67" s="1188"/>
      <c r="G67" s="2081">
        <f t="shared" si="7"/>
        <v>0</v>
      </c>
      <c r="H67" s="2082">
        <f t="shared" si="8"/>
        <v>0</v>
      </c>
      <c r="I67" s="1187"/>
      <c r="J67" s="1187"/>
      <c r="K67" s="1187"/>
      <c r="L67" s="2081">
        <f t="shared" si="9"/>
        <v>0</v>
      </c>
      <c r="M67" s="2083">
        <f t="shared" si="10"/>
        <v>0</v>
      </c>
    </row>
    <row r="68" spans="1:13" s="1138" customFormat="1" x14ac:dyDescent="0.2">
      <c r="A68" s="2067"/>
      <c r="B68" s="2059" t="s">
        <v>238</v>
      </c>
      <c r="C68" s="3013">
        <f>+'Tableau 10A'!G68</f>
        <v>0</v>
      </c>
      <c r="D68" s="2015"/>
      <c r="E68" s="1188"/>
      <c r="F68" s="1188"/>
      <c r="G68" s="2081">
        <f t="shared" si="7"/>
        <v>0</v>
      </c>
      <c r="H68" s="2082">
        <f t="shared" si="8"/>
        <v>0</v>
      </c>
      <c r="I68" s="1187"/>
      <c r="J68" s="1187"/>
      <c r="K68" s="1187"/>
      <c r="L68" s="2081">
        <f t="shared" si="9"/>
        <v>0</v>
      </c>
      <c r="M68" s="2083">
        <f t="shared" si="10"/>
        <v>0</v>
      </c>
    </row>
    <row r="69" spans="1:13" s="1138" customFormat="1" x14ac:dyDescent="0.2">
      <c r="A69" s="2067"/>
      <c r="B69" s="2059" t="s">
        <v>239</v>
      </c>
      <c r="C69" s="3013">
        <f>+'Tableau 10A'!G69</f>
        <v>0</v>
      </c>
      <c r="D69" s="2015"/>
      <c r="E69" s="1188"/>
      <c r="F69" s="1188"/>
      <c r="G69" s="2081">
        <f t="shared" si="7"/>
        <v>0</v>
      </c>
      <c r="H69" s="2082">
        <f t="shared" si="8"/>
        <v>0</v>
      </c>
      <c r="I69" s="1187"/>
      <c r="J69" s="1187"/>
      <c r="K69" s="1187"/>
      <c r="L69" s="2081">
        <f t="shared" si="9"/>
        <v>0</v>
      </c>
      <c r="M69" s="2083">
        <f t="shared" si="10"/>
        <v>0</v>
      </c>
    </row>
    <row r="70" spans="1:13" s="1138" customFormat="1" x14ac:dyDescent="0.2">
      <c r="A70" s="2067"/>
      <c r="B70" s="2059" t="s">
        <v>240</v>
      </c>
      <c r="C70" s="3013">
        <f>+'Tableau 10A'!G70</f>
        <v>0</v>
      </c>
      <c r="D70" s="2015"/>
      <c r="E70" s="1188"/>
      <c r="F70" s="1188"/>
      <c r="G70" s="2081">
        <f t="shared" si="7"/>
        <v>0</v>
      </c>
      <c r="H70" s="2082">
        <f t="shared" si="8"/>
        <v>0</v>
      </c>
      <c r="I70" s="1187"/>
      <c r="J70" s="1187"/>
      <c r="K70" s="1187"/>
      <c r="L70" s="2081">
        <f t="shared" si="9"/>
        <v>0</v>
      </c>
      <c r="M70" s="2083">
        <f t="shared" si="10"/>
        <v>0</v>
      </c>
    </row>
    <row r="71" spans="1:13" s="1138" customFormat="1" x14ac:dyDescent="0.2">
      <c r="A71" s="2067"/>
      <c r="B71" s="2059" t="s">
        <v>241</v>
      </c>
      <c r="C71" s="3013">
        <f>+'Tableau 10A'!G71</f>
        <v>0</v>
      </c>
      <c r="D71" s="2015"/>
      <c r="E71" s="1188"/>
      <c r="F71" s="1188"/>
      <c r="G71" s="2081">
        <f t="shared" si="7"/>
        <v>0</v>
      </c>
      <c r="H71" s="2082">
        <f t="shared" si="8"/>
        <v>0</v>
      </c>
      <c r="I71" s="1187"/>
      <c r="J71" s="1187"/>
      <c r="K71" s="1187"/>
      <c r="L71" s="2081">
        <f t="shared" si="9"/>
        <v>0</v>
      </c>
      <c r="M71" s="2083">
        <f t="shared" si="10"/>
        <v>0</v>
      </c>
    </row>
    <row r="72" spans="1:13" s="1138" customFormat="1" x14ac:dyDescent="0.2">
      <c r="A72" s="2067"/>
      <c r="B72" s="2059" t="s">
        <v>41</v>
      </c>
      <c r="C72" s="3013">
        <f>+'Tableau 10A'!G72</f>
        <v>0</v>
      </c>
      <c r="D72" s="2015"/>
      <c r="E72" s="1188"/>
      <c r="F72" s="1188"/>
      <c r="G72" s="2081">
        <f t="shared" si="7"/>
        <v>0</v>
      </c>
      <c r="H72" s="2082">
        <f t="shared" si="8"/>
        <v>0</v>
      </c>
      <c r="I72" s="1187"/>
      <c r="J72" s="1187"/>
      <c r="K72" s="1187"/>
      <c r="L72" s="2081">
        <f t="shared" si="9"/>
        <v>0</v>
      </c>
      <c r="M72" s="2083">
        <f t="shared" si="10"/>
        <v>0</v>
      </c>
    </row>
    <row r="73" spans="1:13" s="1138" customFormat="1" x14ac:dyDescent="0.2">
      <c r="A73" s="2067"/>
      <c r="B73" s="2059" t="s">
        <v>42</v>
      </c>
      <c r="C73" s="3013">
        <f>+'Tableau 10A'!G73</f>
        <v>0</v>
      </c>
      <c r="D73" s="2015"/>
      <c r="E73" s="1188"/>
      <c r="F73" s="1188"/>
      <c r="G73" s="2081">
        <f t="shared" si="7"/>
        <v>0</v>
      </c>
      <c r="H73" s="2082">
        <f t="shared" si="8"/>
        <v>0</v>
      </c>
      <c r="I73" s="1187"/>
      <c r="J73" s="1187"/>
      <c r="K73" s="1187"/>
      <c r="L73" s="2081">
        <f t="shared" si="9"/>
        <v>0</v>
      </c>
      <c r="M73" s="2083">
        <f t="shared" si="10"/>
        <v>0</v>
      </c>
    </row>
    <row r="74" spans="1:13" s="1138" customFormat="1" x14ac:dyDescent="0.2">
      <c r="A74" s="2067"/>
      <c r="B74" s="2059" t="s">
        <v>43</v>
      </c>
      <c r="C74" s="3013">
        <f>+'Tableau 10A'!G74</f>
        <v>0</v>
      </c>
      <c r="D74" s="2015"/>
      <c r="E74" s="1188"/>
      <c r="F74" s="1188"/>
      <c r="G74" s="2081">
        <f t="shared" si="7"/>
        <v>0</v>
      </c>
      <c r="H74" s="2082">
        <f t="shared" si="8"/>
        <v>0</v>
      </c>
      <c r="I74" s="1187"/>
      <c r="J74" s="1187"/>
      <c r="K74" s="1187"/>
      <c r="L74" s="2081">
        <f t="shared" si="9"/>
        <v>0</v>
      </c>
      <c r="M74" s="2083">
        <f t="shared" si="10"/>
        <v>0</v>
      </c>
    </row>
    <row r="75" spans="1:13" s="1138" customFormat="1" x14ac:dyDescent="0.2">
      <c r="A75" s="2067"/>
      <c r="B75" s="2059" t="s">
        <v>44</v>
      </c>
      <c r="C75" s="3013">
        <f>+'Tableau 10A'!G75</f>
        <v>0</v>
      </c>
      <c r="D75" s="2015"/>
      <c r="E75" s="1188"/>
      <c r="F75" s="1188"/>
      <c r="G75" s="2081">
        <f t="shared" si="7"/>
        <v>0</v>
      </c>
      <c r="H75" s="2082">
        <f t="shared" si="8"/>
        <v>0</v>
      </c>
      <c r="I75" s="1187"/>
      <c r="J75" s="1187"/>
      <c r="K75" s="1187"/>
      <c r="L75" s="2081">
        <f t="shared" si="9"/>
        <v>0</v>
      </c>
      <c r="M75" s="2083">
        <f t="shared" si="10"/>
        <v>0</v>
      </c>
    </row>
    <row r="76" spans="1:13" s="1138" customFormat="1" x14ac:dyDescent="0.2">
      <c r="A76" s="2067"/>
      <c r="B76" s="2059" t="s">
        <v>45</v>
      </c>
      <c r="C76" s="3013">
        <f>+'Tableau 10A'!G76</f>
        <v>0</v>
      </c>
      <c r="D76" s="2015"/>
      <c r="E76" s="1188"/>
      <c r="F76" s="1188"/>
      <c r="G76" s="2081">
        <f t="shared" si="7"/>
        <v>0</v>
      </c>
      <c r="H76" s="2082">
        <f t="shared" si="8"/>
        <v>0</v>
      </c>
      <c r="I76" s="1187"/>
      <c r="J76" s="1187"/>
      <c r="K76" s="1187"/>
      <c r="L76" s="2081">
        <f t="shared" si="9"/>
        <v>0</v>
      </c>
      <c r="M76" s="2083">
        <f t="shared" si="10"/>
        <v>0</v>
      </c>
    </row>
    <row r="77" spans="1:13" s="1138" customFormat="1" x14ac:dyDescent="0.2">
      <c r="A77" s="2067"/>
      <c r="B77" s="2059" t="s">
        <v>242</v>
      </c>
      <c r="C77" s="3013">
        <f>+'Tableau 10A'!G77</f>
        <v>0</v>
      </c>
      <c r="D77" s="2015"/>
      <c r="E77" s="1188"/>
      <c r="F77" s="1188"/>
      <c r="G77" s="2081">
        <f t="shared" si="7"/>
        <v>0</v>
      </c>
      <c r="H77" s="2082">
        <f t="shared" si="8"/>
        <v>0</v>
      </c>
      <c r="I77" s="1187"/>
      <c r="J77" s="1187"/>
      <c r="K77" s="1187"/>
      <c r="L77" s="2081">
        <f t="shared" si="9"/>
        <v>0</v>
      </c>
      <c r="M77" s="2083">
        <f t="shared" si="10"/>
        <v>0</v>
      </c>
    </row>
    <row r="78" spans="1:13" s="1138" customFormat="1" x14ac:dyDescent="0.2">
      <c r="A78" s="2067"/>
      <c r="B78" s="2061" t="s">
        <v>243</v>
      </c>
      <c r="C78" s="3013">
        <f>+'Tableau 10A'!G78</f>
        <v>0</v>
      </c>
      <c r="D78" s="2015"/>
      <c r="E78" s="1188"/>
      <c r="F78" s="1188"/>
      <c r="G78" s="2081">
        <f t="shared" si="7"/>
        <v>0</v>
      </c>
      <c r="H78" s="2082">
        <f t="shared" si="8"/>
        <v>0</v>
      </c>
      <c r="I78" s="1187"/>
      <c r="J78" s="1187"/>
      <c r="K78" s="1187"/>
      <c r="L78" s="2081">
        <f t="shared" si="9"/>
        <v>0</v>
      </c>
      <c r="M78" s="2083">
        <f t="shared" si="10"/>
        <v>0</v>
      </c>
    </row>
    <row r="79" spans="1:13" s="1138" customFormat="1" x14ac:dyDescent="0.2">
      <c r="A79" s="2067"/>
      <c r="B79" s="2059" t="s">
        <v>244</v>
      </c>
      <c r="C79" s="3013">
        <f>+'Tableau 10A'!G79</f>
        <v>0</v>
      </c>
      <c r="D79" s="2015"/>
      <c r="E79" s="1188"/>
      <c r="F79" s="1188"/>
      <c r="G79" s="2081">
        <f t="shared" si="7"/>
        <v>0</v>
      </c>
      <c r="H79" s="2082">
        <f t="shared" si="8"/>
        <v>0</v>
      </c>
      <c r="I79" s="1187"/>
      <c r="J79" s="1187"/>
      <c r="K79" s="1187"/>
      <c r="L79" s="2081">
        <f t="shared" si="9"/>
        <v>0</v>
      </c>
      <c r="M79" s="2083">
        <f t="shared" si="10"/>
        <v>0</v>
      </c>
    </row>
    <row r="80" spans="1:13" s="1138" customFormat="1" x14ac:dyDescent="0.2">
      <c r="A80" s="2067"/>
      <c r="B80" s="2059" t="s">
        <v>404</v>
      </c>
      <c r="C80" s="3013">
        <f>+'Tableau 10A'!G80</f>
        <v>0</v>
      </c>
      <c r="D80" s="2015"/>
      <c r="E80" s="1188"/>
      <c r="F80" s="1188"/>
      <c r="G80" s="2081">
        <f t="shared" si="7"/>
        <v>0</v>
      </c>
      <c r="H80" s="2082">
        <f t="shared" si="8"/>
        <v>0</v>
      </c>
      <c r="I80" s="1187"/>
      <c r="J80" s="1187"/>
      <c r="K80" s="1187"/>
      <c r="L80" s="2081">
        <f t="shared" si="9"/>
        <v>0</v>
      </c>
      <c r="M80" s="2083">
        <f t="shared" si="10"/>
        <v>0</v>
      </c>
    </row>
    <row r="81" spans="1:15" s="1138" customFormat="1" x14ac:dyDescent="0.2">
      <c r="A81" s="2067"/>
      <c r="B81" s="2059" t="s">
        <v>245</v>
      </c>
      <c r="C81" s="3013">
        <f>+'Tableau 10A'!G81</f>
        <v>0</v>
      </c>
      <c r="D81" s="2015"/>
      <c r="E81" s="1188"/>
      <c r="F81" s="1188"/>
      <c r="G81" s="2081">
        <f t="shared" si="7"/>
        <v>0</v>
      </c>
      <c r="H81" s="2082">
        <f t="shared" si="8"/>
        <v>0</v>
      </c>
      <c r="I81" s="1187"/>
      <c r="J81" s="1187"/>
      <c r="K81" s="1187"/>
      <c r="L81" s="2081">
        <f t="shared" si="9"/>
        <v>0</v>
      </c>
      <c r="M81" s="2083">
        <f t="shared" si="10"/>
        <v>0</v>
      </c>
    </row>
    <row r="82" spans="1:15" s="1138" customFormat="1" x14ac:dyDescent="0.2">
      <c r="A82" s="2067"/>
      <c r="B82" s="2059" t="s">
        <v>246</v>
      </c>
      <c r="C82" s="3013">
        <f>+'Tableau 10A'!G82</f>
        <v>0</v>
      </c>
      <c r="D82" s="2015"/>
      <c r="E82" s="1188"/>
      <c r="F82" s="1188"/>
      <c r="G82" s="2081">
        <f t="shared" si="7"/>
        <v>0</v>
      </c>
      <c r="H82" s="2082">
        <f t="shared" si="8"/>
        <v>0</v>
      </c>
      <c r="I82" s="1187"/>
      <c r="J82" s="1187"/>
      <c r="K82" s="1187"/>
      <c r="L82" s="2081">
        <f t="shared" si="9"/>
        <v>0</v>
      </c>
      <c r="M82" s="2083">
        <f t="shared" si="10"/>
        <v>0</v>
      </c>
    </row>
    <row r="83" spans="1:15" s="1138" customFormat="1" x14ac:dyDescent="0.2">
      <c r="A83" s="2067"/>
      <c r="B83" s="2059" t="s">
        <v>247</v>
      </c>
      <c r="C83" s="3013">
        <f>+'Tableau 10A'!G83</f>
        <v>0</v>
      </c>
      <c r="D83" s="2015"/>
      <c r="E83" s="1188"/>
      <c r="F83" s="1188"/>
      <c r="G83" s="2081">
        <f t="shared" si="7"/>
        <v>0</v>
      </c>
      <c r="H83" s="2082">
        <f t="shared" si="8"/>
        <v>0</v>
      </c>
      <c r="I83" s="1187"/>
      <c r="J83" s="1187"/>
      <c r="K83" s="1187"/>
      <c r="L83" s="2081">
        <f t="shared" si="9"/>
        <v>0</v>
      </c>
      <c r="M83" s="2083">
        <f t="shared" si="10"/>
        <v>0</v>
      </c>
    </row>
    <row r="84" spans="1:15" s="1138" customFormat="1" x14ac:dyDescent="0.2">
      <c r="A84" s="2067"/>
      <c r="B84" s="2059" t="s">
        <v>248</v>
      </c>
      <c r="C84" s="3013">
        <f>+'Tableau 10A'!G84</f>
        <v>0</v>
      </c>
      <c r="D84" s="2015"/>
      <c r="E84" s="1188"/>
      <c r="F84" s="1188"/>
      <c r="G84" s="2081">
        <f t="shared" si="7"/>
        <v>0</v>
      </c>
      <c r="H84" s="2082">
        <f t="shared" si="8"/>
        <v>0</v>
      </c>
      <c r="I84" s="1187"/>
      <c r="J84" s="1187"/>
      <c r="K84" s="1187"/>
      <c r="L84" s="2081">
        <f t="shared" si="9"/>
        <v>0</v>
      </c>
      <c r="M84" s="2083">
        <f t="shared" si="10"/>
        <v>0</v>
      </c>
    </row>
    <row r="85" spans="1:15" s="1138" customFormat="1" x14ac:dyDescent="0.2">
      <c r="A85" s="2049"/>
      <c r="B85" s="2062" t="s">
        <v>249</v>
      </c>
      <c r="C85" s="2065">
        <f>SUM(C49:C84)</f>
        <v>0</v>
      </c>
      <c r="D85" s="2215">
        <f t="shared" ref="D85:M85" si="11">SUM(D49:D84)</f>
        <v>0</v>
      </c>
      <c r="E85" s="2073">
        <f t="shared" si="11"/>
        <v>0</v>
      </c>
      <c r="F85" s="2073">
        <f t="shared" si="11"/>
        <v>0</v>
      </c>
      <c r="G85" s="2073">
        <f t="shared" si="11"/>
        <v>0</v>
      </c>
      <c r="H85" s="2089">
        <f>SUM(H49:H84)</f>
        <v>0</v>
      </c>
      <c r="I85" s="2074">
        <f>SUM(I49:I84)</f>
        <v>0</v>
      </c>
      <c r="J85" s="2073">
        <f t="shared" si="11"/>
        <v>0</v>
      </c>
      <c r="K85" s="2073">
        <f t="shared" si="11"/>
        <v>0</v>
      </c>
      <c r="L85" s="2073">
        <f t="shared" si="11"/>
        <v>0</v>
      </c>
      <c r="M85" s="2075">
        <f t="shared" si="11"/>
        <v>0</v>
      </c>
    </row>
    <row r="86" spans="1:15" s="1138" customFormat="1" ht="13.5" thickBot="1" x14ac:dyDescent="0.25">
      <c r="A86" s="2068"/>
      <c r="B86" s="2069"/>
      <c r="C86" s="2066"/>
      <c r="D86" s="2216"/>
      <c r="E86" s="2077"/>
      <c r="F86" s="2077"/>
      <c r="G86" s="2077"/>
      <c r="H86" s="2078"/>
      <c r="I86" s="2079"/>
      <c r="J86" s="2077"/>
      <c r="K86" s="2077"/>
      <c r="L86" s="2077"/>
      <c r="M86" s="2080"/>
    </row>
    <row r="87" spans="1:15" s="1138" customFormat="1" x14ac:dyDescent="0.2">
      <c r="C87" s="2003"/>
      <c r="D87" s="2002"/>
      <c r="E87" s="2002"/>
      <c r="F87" s="2002"/>
      <c r="G87" s="2002"/>
      <c r="H87" s="2003"/>
      <c r="I87" s="2003"/>
      <c r="J87" s="2003"/>
      <c r="K87" s="2003"/>
      <c r="L87" s="2003"/>
      <c r="M87" s="2003"/>
    </row>
    <row r="88" spans="1:15" s="1138" customFormat="1" ht="13.5" thickBot="1" x14ac:dyDescent="0.25">
      <c r="C88" s="2003"/>
      <c r="D88" s="2002"/>
      <c r="E88" s="2002"/>
      <c r="F88" s="2002"/>
      <c r="G88" s="2002"/>
      <c r="H88" s="2003"/>
      <c r="I88" s="2003"/>
      <c r="J88" s="2003"/>
      <c r="K88" s="2003"/>
      <c r="L88" s="2003"/>
      <c r="M88" s="2003"/>
      <c r="O88" s="4213"/>
    </row>
    <row r="89" spans="1:15" s="1138" customFormat="1" ht="15" customHeight="1" thickBot="1" x14ac:dyDescent="0.25">
      <c r="A89" s="4214" t="s">
        <v>40</v>
      </c>
      <c r="B89" s="4215"/>
      <c r="C89" s="4211" t="s">
        <v>854</v>
      </c>
      <c r="D89" s="4234" t="s">
        <v>861</v>
      </c>
      <c r="E89" s="4234"/>
      <c r="F89" s="4234"/>
      <c r="G89" s="4234"/>
      <c r="H89" s="4218" t="s">
        <v>863</v>
      </c>
      <c r="I89" s="4235" t="s">
        <v>1485</v>
      </c>
      <c r="J89" s="4236"/>
      <c r="K89" s="4235"/>
      <c r="L89" s="4237"/>
      <c r="M89" s="4218" t="s">
        <v>1490</v>
      </c>
      <c r="O89" s="4213"/>
    </row>
    <row r="90" spans="1:15" s="1138" customFormat="1" ht="37.5" customHeight="1" thickBot="1" x14ac:dyDescent="0.25">
      <c r="A90" s="4216"/>
      <c r="B90" s="4217"/>
      <c r="C90" s="4212"/>
      <c r="D90" s="2084" t="s">
        <v>841</v>
      </c>
      <c r="E90" s="2085" t="s">
        <v>842</v>
      </c>
      <c r="F90" s="2084" t="s">
        <v>840</v>
      </c>
      <c r="G90" s="2085" t="s">
        <v>843</v>
      </c>
      <c r="H90" s="4219"/>
      <c r="I90" s="2084" t="s">
        <v>841</v>
      </c>
      <c r="J90" s="2085" t="s">
        <v>842</v>
      </c>
      <c r="K90" s="2084" t="s">
        <v>840</v>
      </c>
      <c r="L90" s="2085" t="s">
        <v>843</v>
      </c>
      <c r="M90" s="4219"/>
    </row>
    <row r="91" spans="1:15" s="1138" customFormat="1" x14ac:dyDescent="0.2">
      <c r="A91" s="2058"/>
      <c r="B91" s="2059" t="s">
        <v>1418</v>
      </c>
      <c r="C91" s="3012">
        <f>+'Tableau 10A'!G91</f>
        <v>0</v>
      </c>
      <c r="D91" s="2209"/>
      <c r="E91" s="2209"/>
      <c r="F91" s="2209"/>
      <c r="G91" s="2210">
        <f>SUM(D91:F91)</f>
        <v>0</v>
      </c>
      <c r="H91" s="2211">
        <f>C91+G91</f>
        <v>0</v>
      </c>
      <c r="I91" s="1187"/>
      <c r="J91" s="1188"/>
      <c r="K91" s="1188"/>
      <c r="L91" s="2210">
        <f>SUM(I91:K91)</f>
        <v>0</v>
      </c>
      <c r="M91" s="2083">
        <f t="shared" ref="M91" si="12">H91+L91</f>
        <v>0</v>
      </c>
    </row>
    <row r="92" spans="1:15" s="1138" customFormat="1" x14ac:dyDescent="0.2">
      <c r="A92" s="2067"/>
      <c r="B92" s="2059" t="s">
        <v>281</v>
      </c>
      <c r="C92" s="3013">
        <f>+'Tableau 10A'!G92</f>
        <v>0</v>
      </c>
      <c r="D92" s="1188"/>
      <c r="E92" s="1188"/>
      <c r="F92" s="1188"/>
      <c r="G92" s="2081">
        <f t="shared" ref="G92:G126" si="13">SUM(D92:F92)</f>
        <v>0</v>
      </c>
      <c r="H92" s="2082">
        <f t="shared" ref="H92:H126" si="14">C92+G92</f>
        <v>0</v>
      </c>
      <c r="I92" s="1188"/>
      <c r="J92" s="1188"/>
      <c r="K92" s="1188"/>
      <c r="L92" s="2081">
        <f t="shared" ref="L92:L126" si="15">SUM(I92:K92)</f>
        <v>0</v>
      </c>
      <c r="M92" s="2083">
        <f t="shared" ref="M92:M126" si="16">H92+L92</f>
        <v>0</v>
      </c>
    </row>
    <row r="93" spans="1:15" s="1138" customFormat="1" x14ac:dyDescent="0.2">
      <c r="A93" s="2067"/>
      <c r="B93" s="2059" t="s">
        <v>282</v>
      </c>
      <c r="C93" s="3013">
        <f>+'Tableau 10A'!G93</f>
        <v>0</v>
      </c>
      <c r="D93" s="1188"/>
      <c r="E93" s="1188"/>
      <c r="F93" s="1188"/>
      <c r="G93" s="2081">
        <f t="shared" si="13"/>
        <v>0</v>
      </c>
      <c r="H93" s="2082">
        <f t="shared" si="14"/>
        <v>0</v>
      </c>
      <c r="I93" s="1188"/>
      <c r="J93" s="1188"/>
      <c r="K93" s="1188"/>
      <c r="L93" s="2081">
        <f t="shared" si="15"/>
        <v>0</v>
      </c>
      <c r="M93" s="2083">
        <f t="shared" si="16"/>
        <v>0</v>
      </c>
    </row>
    <row r="94" spans="1:15" s="1138" customFormat="1" x14ac:dyDescent="0.2">
      <c r="A94" s="2067"/>
      <c r="B94" s="2059" t="s">
        <v>283</v>
      </c>
      <c r="C94" s="3013">
        <f>+'Tableau 10A'!G94</f>
        <v>0</v>
      </c>
      <c r="D94" s="1188"/>
      <c r="E94" s="1188"/>
      <c r="F94" s="1188"/>
      <c r="G94" s="2081">
        <f t="shared" si="13"/>
        <v>0</v>
      </c>
      <c r="H94" s="2082">
        <f t="shared" si="14"/>
        <v>0</v>
      </c>
      <c r="I94" s="1188"/>
      <c r="J94" s="1188"/>
      <c r="K94" s="1188"/>
      <c r="L94" s="2081">
        <f t="shared" si="15"/>
        <v>0</v>
      </c>
      <c r="M94" s="2083">
        <f t="shared" si="16"/>
        <v>0</v>
      </c>
    </row>
    <row r="95" spans="1:15" s="1138" customFormat="1" x14ac:dyDescent="0.2">
      <c r="A95" s="2067"/>
      <c r="B95" s="2059" t="s">
        <v>284</v>
      </c>
      <c r="C95" s="3013">
        <f>+'Tableau 10A'!G95</f>
        <v>0</v>
      </c>
      <c r="D95" s="1188"/>
      <c r="E95" s="1188"/>
      <c r="F95" s="1188"/>
      <c r="G95" s="2081">
        <f t="shared" si="13"/>
        <v>0</v>
      </c>
      <c r="H95" s="2082">
        <f t="shared" si="14"/>
        <v>0</v>
      </c>
      <c r="I95" s="1188"/>
      <c r="J95" s="1188"/>
      <c r="K95" s="1188"/>
      <c r="L95" s="2081">
        <f t="shared" si="15"/>
        <v>0</v>
      </c>
      <c r="M95" s="2083">
        <f t="shared" si="16"/>
        <v>0</v>
      </c>
    </row>
    <row r="96" spans="1:15" s="1138" customFormat="1" x14ac:dyDescent="0.2">
      <c r="A96" s="2067"/>
      <c r="B96" s="2059" t="s">
        <v>285</v>
      </c>
      <c r="C96" s="3013">
        <f>+'Tableau 10A'!G96</f>
        <v>0</v>
      </c>
      <c r="D96" s="1188"/>
      <c r="E96" s="1188"/>
      <c r="F96" s="1188"/>
      <c r="G96" s="2081">
        <f t="shared" si="13"/>
        <v>0</v>
      </c>
      <c r="H96" s="2082">
        <f t="shared" si="14"/>
        <v>0</v>
      </c>
      <c r="I96" s="1188"/>
      <c r="J96" s="1188"/>
      <c r="K96" s="1188"/>
      <c r="L96" s="2081">
        <f t="shared" si="15"/>
        <v>0</v>
      </c>
      <c r="M96" s="2083">
        <f t="shared" si="16"/>
        <v>0</v>
      </c>
    </row>
    <row r="97" spans="1:13" s="1138" customFormat="1" x14ac:dyDescent="0.2">
      <c r="A97" s="2067"/>
      <c r="B97" s="2059" t="s">
        <v>286</v>
      </c>
      <c r="C97" s="3013">
        <f>+'Tableau 10A'!G97</f>
        <v>0</v>
      </c>
      <c r="D97" s="1188"/>
      <c r="E97" s="1188"/>
      <c r="F97" s="1188"/>
      <c r="G97" s="2081">
        <f t="shared" si="13"/>
        <v>0</v>
      </c>
      <c r="H97" s="2082">
        <f t="shared" si="14"/>
        <v>0</v>
      </c>
      <c r="I97" s="1188"/>
      <c r="J97" s="1188"/>
      <c r="K97" s="1188"/>
      <c r="L97" s="2081">
        <f t="shared" si="15"/>
        <v>0</v>
      </c>
      <c r="M97" s="2083">
        <f t="shared" si="16"/>
        <v>0</v>
      </c>
    </row>
    <row r="98" spans="1:13" s="1138" customFormat="1" x14ac:dyDescent="0.2">
      <c r="A98" s="2067"/>
      <c r="B98" s="2059" t="s">
        <v>287</v>
      </c>
      <c r="C98" s="3013">
        <f>+'Tableau 10A'!G98</f>
        <v>0</v>
      </c>
      <c r="D98" s="1188"/>
      <c r="E98" s="1188"/>
      <c r="F98" s="1188"/>
      <c r="G98" s="2081">
        <f t="shared" si="13"/>
        <v>0</v>
      </c>
      <c r="H98" s="2082">
        <f t="shared" si="14"/>
        <v>0</v>
      </c>
      <c r="I98" s="1188"/>
      <c r="J98" s="1188"/>
      <c r="K98" s="1188"/>
      <c r="L98" s="2081">
        <f t="shared" si="15"/>
        <v>0</v>
      </c>
      <c r="M98" s="2083">
        <f t="shared" si="16"/>
        <v>0</v>
      </c>
    </row>
    <row r="99" spans="1:13" s="1138" customFormat="1" x14ac:dyDescent="0.2">
      <c r="A99" s="2067"/>
      <c r="B99" s="2059" t="s">
        <v>288</v>
      </c>
      <c r="C99" s="3013">
        <f>+'Tableau 10A'!G99</f>
        <v>0</v>
      </c>
      <c r="D99" s="1188"/>
      <c r="E99" s="1188"/>
      <c r="F99" s="1188"/>
      <c r="G99" s="2081">
        <f t="shared" si="13"/>
        <v>0</v>
      </c>
      <c r="H99" s="2082">
        <f t="shared" si="14"/>
        <v>0</v>
      </c>
      <c r="I99" s="1188"/>
      <c r="J99" s="1188"/>
      <c r="K99" s="1188"/>
      <c r="L99" s="2081">
        <f t="shared" si="15"/>
        <v>0</v>
      </c>
      <c r="M99" s="2083">
        <f t="shared" si="16"/>
        <v>0</v>
      </c>
    </row>
    <row r="100" spans="1:13" s="1138" customFormat="1" x14ac:dyDescent="0.2">
      <c r="A100" s="2067"/>
      <c r="B100" s="2059" t="s">
        <v>289</v>
      </c>
      <c r="C100" s="3013">
        <f>+'Tableau 10A'!G100</f>
        <v>0</v>
      </c>
      <c r="D100" s="1188"/>
      <c r="E100" s="1188"/>
      <c r="F100" s="1188"/>
      <c r="G100" s="2081">
        <f t="shared" si="13"/>
        <v>0</v>
      </c>
      <c r="H100" s="2082">
        <f t="shared" si="14"/>
        <v>0</v>
      </c>
      <c r="I100" s="1188"/>
      <c r="J100" s="1188"/>
      <c r="K100" s="1188"/>
      <c r="L100" s="2081">
        <f t="shared" si="15"/>
        <v>0</v>
      </c>
      <c r="M100" s="2083">
        <f t="shared" si="16"/>
        <v>0</v>
      </c>
    </row>
    <row r="101" spans="1:13" s="1138" customFormat="1" x14ac:dyDescent="0.2">
      <c r="A101" s="2067"/>
      <c r="B101" s="2059" t="s">
        <v>290</v>
      </c>
      <c r="C101" s="3013">
        <f>+'Tableau 10A'!G101</f>
        <v>0</v>
      </c>
      <c r="D101" s="1188"/>
      <c r="E101" s="1188"/>
      <c r="F101" s="1188"/>
      <c r="G101" s="2081">
        <f t="shared" si="13"/>
        <v>0</v>
      </c>
      <c r="H101" s="2082">
        <f t="shared" si="14"/>
        <v>0</v>
      </c>
      <c r="I101" s="1188"/>
      <c r="J101" s="1188"/>
      <c r="K101" s="1188"/>
      <c r="L101" s="2081">
        <f t="shared" si="15"/>
        <v>0</v>
      </c>
      <c r="M101" s="2083">
        <f t="shared" si="16"/>
        <v>0</v>
      </c>
    </row>
    <row r="102" spans="1:13" s="1138" customFormat="1" x14ac:dyDescent="0.2">
      <c r="A102" s="2067"/>
      <c r="B102" s="2059" t="s">
        <v>291</v>
      </c>
      <c r="C102" s="3013">
        <f>+'Tableau 10A'!G102</f>
        <v>0</v>
      </c>
      <c r="D102" s="1188"/>
      <c r="E102" s="1188"/>
      <c r="F102" s="1188"/>
      <c r="G102" s="2081">
        <f t="shared" si="13"/>
        <v>0</v>
      </c>
      <c r="H102" s="2082">
        <f t="shared" si="14"/>
        <v>0</v>
      </c>
      <c r="I102" s="1188"/>
      <c r="J102" s="1188"/>
      <c r="K102" s="1188"/>
      <c r="L102" s="2081">
        <f t="shared" si="15"/>
        <v>0</v>
      </c>
      <c r="M102" s="2083">
        <f t="shared" si="16"/>
        <v>0</v>
      </c>
    </row>
    <row r="103" spans="1:13" s="1138" customFormat="1" x14ac:dyDescent="0.2">
      <c r="A103" s="2067"/>
      <c r="B103" s="2059" t="s">
        <v>292</v>
      </c>
      <c r="C103" s="3013">
        <f>+'Tableau 10A'!G103</f>
        <v>0</v>
      </c>
      <c r="D103" s="1188"/>
      <c r="E103" s="1188"/>
      <c r="F103" s="1188"/>
      <c r="G103" s="2081">
        <f t="shared" si="13"/>
        <v>0</v>
      </c>
      <c r="H103" s="2082">
        <f t="shared" si="14"/>
        <v>0</v>
      </c>
      <c r="I103" s="1188"/>
      <c r="J103" s="1188"/>
      <c r="K103" s="1188"/>
      <c r="L103" s="2081">
        <f t="shared" si="15"/>
        <v>0</v>
      </c>
      <c r="M103" s="2083">
        <f t="shared" si="16"/>
        <v>0</v>
      </c>
    </row>
    <row r="104" spans="1:13" s="1138" customFormat="1" x14ac:dyDescent="0.2">
      <c r="A104" s="2067"/>
      <c r="B104" s="2060" t="s">
        <v>293</v>
      </c>
      <c r="C104" s="3013">
        <f>+'Tableau 10A'!G104</f>
        <v>0</v>
      </c>
      <c r="D104" s="1188"/>
      <c r="E104" s="1188"/>
      <c r="F104" s="1188"/>
      <c r="G104" s="2081">
        <f t="shared" si="13"/>
        <v>0</v>
      </c>
      <c r="H104" s="2082">
        <f t="shared" si="14"/>
        <v>0</v>
      </c>
      <c r="I104" s="1188"/>
      <c r="J104" s="1188"/>
      <c r="K104" s="1188"/>
      <c r="L104" s="2081">
        <f t="shared" si="15"/>
        <v>0</v>
      </c>
      <c r="M104" s="2083">
        <f t="shared" si="16"/>
        <v>0</v>
      </c>
    </row>
    <row r="105" spans="1:13" s="1138" customFormat="1" x14ac:dyDescent="0.2">
      <c r="A105" s="2067"/>
      <c r="B105" s="2060" t="s">
        <v>294</v>
      </c>
      <c r="C105" s="3013">
        <f>+'Tableau 10A'!G105</f>
        <v>0</v>
      </c>
      <c r="D105" s="1188"/>
      <c r="E105" s="1188"/>
      <c r="F105" s="1188"/>
      <c r="G105" s="2081">
        <f t="shared" si="13"/>
        <v>0</v>
      </c>
      <c r="H105" s="2082">
        <f t="shared" si="14"/>
        <v>0</v>
      </c>
      <c r="I105" s="1188"/>
      <c r="J105" s="1188"/>
      <c r="K105" s="1188"/>
      <c r="L105" s="2081">
        <f t="shared" si="15"/>
        <v>0</v>
      </c>
      <c r="M105" s="2083">
        <f t="shared" si="16"/>
        <v>0</v>
      </c>
    </row>
    <row r="106" spans="1:13" s="1138" customFormat="1" x14ac:dyDescent="0.2">
      <c r="A106" s="2067"/>
      <c r="B106" s="2060" t="s">
        <v>295</v>
      </c>
      <c r="C106" s="3013">
        <f>+'Tableau 10A'!G106</f>
        <v>0</v>
      </c>
      <c r="D106" s="1188"/>
      <c r="E106" s="1188"/>
      <c r="F106" s="1188"/>
      <c r="G106" s="2081">
        <f t="shared" si="13"/>
        <v>0</v>
      </c>
      <c r="H106" s="2082">
        <f t="shared" si="14"/>
        <v>0</v>
      </c>
      <c r="I106" s="1188"/>
      <c r="J106" s="1188"/>
      <c r="K106" s="1188"/>
      <c r="L106" s="2081">
        <f t="shared" si="15"/>
        <v>0</v>
      </c>
      <c r="M106" s="2083">
        <f t="shared" si="16"/>
        <v>0</v>
      </c>
    </row>
    <row r="107" spans="1:13" s="1138" customFormat="1" x14ac:dyDescent="0.2">
      <c r="A107" s="2067"/>
      <c r="B107" s="2060" t="s">
        <v>296</v>
      </c>
      <c r="C107" s="3013">
        <f>+'Tableau 10A'!G107</f>
        <v>0</v>
      </c>
      <c r="D107" s="1188"/>
      <c r="E107" s="1188"/>
      <c r="F107" s="1188"/>
      <c r="G107" s="2081">
        <f t="shared" si="13"/>
        <v>0</v>
      </c>
      <c r="H107" s="2082">
        <f t="shared" si="14"/>
        <v>0</v>
      </c>
      <c r="I107" s="1188"/>
      <c r="J107" s="1188"/>
      <c r="K107" s="1188"/>
      <c r="L107" s="2081">
        <f t="shared" si="15"/>
        <v>0</v>
      </c>
      <c r="M107" s="2083">
        <f t="shared" si="16"/>
        <v>0</v>
      </c>
    </row>
    <row r="108" spans="1:13" s="1138" customFormat="1" x14ac:dyDescent="0.2">
      <c r="A108" s="2067"/>
      <c r="B108" s="2060" t="s">
        <v>297</v>
      </c>
      <c r="C108" s="3013">
        <f>+'Tableau 10A'!G108</f>
        <v>0</v>
      </c>
      <c r="D108" s="1188"/>
      <c r="E108" s="1188"/>
      <c r="F108" s="1188"/>
      <c r="G108" s="2081">
        <f t="shared" si="13"/>
        <v>0</v>
      </c>
      <c r="H108" s="2082">
        <f t="shared" si="14"/>
        <v>0</v>
      </c>
      <c r="I108" s="1188"/>
      <c r="J108" s="1188"/>
      <c r="K108" s="1188"/>
      <c r="L108" s="2081">
        <f t="shared" si="15"/>
        <v>0</v>
      </c>
      <c r="M108" s="2083">
        <f t="shared" si="16"/>
        <v>0</v>
      </c>
    </row>
    <row r="109" spans="1:13" s="1138" customFormat="1" x14ac:dyDescent="0.2">
      <c r="A109" s="2067"/>
      <c r="B109" s="2059" t="s">
        <v>298</v>
      </c>
      <c r="C109" s="3013">
        <f>+'Tableau 10A'!G109</f>
        <v>0</v>
      </c>
      <c r="D109" s="1188"/>
      <c r="E109" s="1188"/>
      <c r="F109" s="1188"/>
      <c r="G109" s="2081">
        <f t="shared" si="13"/>
        <v>0</v>
      </c>
      <c r="H109" s="2082">
        <f t="shared" si="14"/>
        <v>0</v>
      </c>
      <c r="I109" s="1188"/>
      <c r="J109" s="1188"/>
      <c r="K109" s="1188"/>
      <c r="L109" s="2081">
        <f t="shared" si="15"/>
        <v>0</v>
      </c>
      <c r="M109" s="2083">
        <f t="shared" si="16"/>
        <v>0</v>
      </c>
    </row>
    <row r="110" spans="1:13" s="1138" customFormat="1" x14ac:dyDescent="0.2">
      <c r="A110" s="2067"/>
      <c r="B110" s="2059" t="s">
        <v>238</v>
      </c>
      <c r="C110" s="3013">
        <f>+'Tableau 10A'!G110</f>
        <v>0</v>
      </c>
      <c r="D110" s="1188"/>
      <c r="E110" s="1188"/>
      <c r="F110" s="1188"/>
      <c r="G110" s="2081">
        <f t="shared" si="13"/>
        <v>0</v>
      </c>
      <c r="H110" s="2082">
        <f t="shared" si="14"/>
        <v>0</v>
      </c>
      <c r="I110" s="1188"/>
      <c r="J110" s="1188"/>
      <c r="K110" s="1188"/>
      <c r="L110" s="2081">
        <f t="shared" si="15"/>
        <v>0</v>
      </c>
      <c r="M110" s="2083">
        <f t="shared" si="16"/>
        <v>0</v>
      </c>
    </row>
    <row r="111" spans="1:13" s="1138" customFormat="1" x14ac:dyDescent="0.2">
      <c r="A111" s="2067"/>
      <c r="B111" s="2059" t="s">
        <v>239</v>
      </c>
      <c r="C111" s="3013">
        <f>+'Tableau 10A'!G111</f>
        <v>0</v>
      </c>
      <c r="D111" s="1188"/>
      <c r="E111" s="1188"/>
      <c r="F111" s="1188"/>
      <c r="G111" s="2081">
        <f t="shared" si="13"/>
        <v>0</v>
      </c>
      <c r="H111" s="2082">
        <f t="shared" si="14"/>
        <v>0</v>
      </c>
      <c r="I111" s="1188"/>
      <c r="J111" s="1188"/>
      <c r="K111" s="1188"/>
      <c r="L111" s="2081">
        <f t="shared" si="15"/>
        <v>0</v>
      </c>
      <c r="M111" s="2083">
        <f t="shared" si="16"/>
        <v>0</v>
      </c>
    </row>
    <row r="112" spans="1:13" s="1138" customFormat="1" x14ac:dyDescent="0.2">
      <c r="A112" s="2067"/>
      <c r="B112" s="2059" t="s">
        <v>240</v>
      </c>
      <c r="C112" s="3013">
        <f>+'Tableau 10A'!G112</f>
        <v>0</v>
      </c>
      <c r="D112" s="1188"/>
      <c r="E112" s="1188"/>
      <c r="F112" s="1188"/>
      <c r="G112" s="2081">
        <f t="shared" si="13"/>
        <v>0</v>
      </c>
      <c r="H112" s="2082">
        <f t="shared" si="14"/>
        <v>0</v>
      </c>
      <c r="I112" s="1188"/>
      <c r="J112" s="1188"/>
      <c r="K112" s="1188"/>
      <c r="L112" s="2081">
        <f t="shared" si="15"/>
        <v>0</v>
      </c>
      <c r="M112" s="2083">
        <f t="shared" si="16"/>
        <v>0</v>
      </c>
    </row>
    <row r="113" spans="1:13" s="1138" customFormat="1" x14ac:dyDescent="0.2">
      <c r="A113" s="2067"/>
      <c r="B113" s="2059" t="s">
        <v>241</v>
      </c>
      <c r="C113" s="3013">
        <f>+'Tableau 10A'!G113</f>
        <v>0</v>
      </c>
      <c r="D113" s="1188"/>
      <c r="E113" s="1188"/>
      <c r="F113" s="1188"/>
      <c r="G113" s="2081">
        <f t="shared" si="13"/>
        <v>0</v>
      </c>
      <c r="H113" s="2082">
        <f t="shared" si="14"/>
        <v>0</v>
      </c>
      <c r="I113" s="1188"/>
      <c r="J113" s="1188"/>
      <c r="K113" s="1188"/>
      <c r="L113" s="2081">
        <f t="shared" si="15"/>
        <v>0</v>
      </c>
      <c r="M113" s="2083">
        <f t="shared" si="16"/>
        <v>0</v>
      </c>
    </row>
    <row r="114" spans="1:13" s="1138" customFormat="1" x14ac:dyDescent="0.2">
      <c r="A114" s="2067"/>
      <c r="B114" s="2059" t="s">
        <v>41</v>
      </c>
      <c r="C114" s="3013">
        <f>+'Tableau 10A'!G114</f>
        <v>0</v>
      </c>
      <c r="D114" s="1188"/>
      <c r="E114" s="1188"/>
      <c r="F114" s="1188"/>
      <c r="G114" s="2081">
        <f t="shared" si="13"/>
        <v>0</v>
      </c>
      <c r="H114" s="2082">
        <f>C114+G114</f>
        <v>0</v>
      </c>
      <c r="I114" s="1188"/>
      <c r="J114" s="1188"/>
      <c r="K114" s="1188"/>
      <c r="L114" s="2081">
        <f t="shared" si="15"/>
        <v>0</v>
      </c>
      <c r="M114" s="2083">
        <f t="shared" si="16"/>
        <v>0</v>
      </c>
    </row>
    <row r="115" spans="1:13" s="1138" customFormat="1" x14ac:dyDescent="0.2">
      <c r="A115" s="2067"/>
      <c r="B115" s="2059" t="s">
        <v>42</v>
      </c>
      <c r="C115" s="3013">
        <f>+'Tableau 10A'!G115</f>
        <v>0</v>
      </c>
      <c r="D115" s="1188"/>
      <c r="E115" s="1188"/>
      <c r="F115" s="1188"/>
      <c r="G115" s="2081">
        <f t="shared" si="13"/>
        <v>0</v>
      </c>
      <c r="H115" s="2082">
        <f t="shared" si="14"/>
        <v>0</v>
      </c>
      <c r="I115" s="1188"/>
      <c r="J115" s="1188"/>
      <c r="K115" s="1188"/>
      <c r="L115" s="2081">
        <f t="shared" si="15"/>
        <v>0</v>
      </c>
      <c r="M115" s="2083">
        <f t="shared" si="16"/>
        <v>0</v>
      </c>
    </row>
    <row r="116" spans="1:13" s="1138" customFormat="1" x14ac:dyDescent="0.2">
      <c r="A116" s="2067"/>
      <c r="B116" s="2059" t="s">
        <v>43</v>
      </c>
      <c r="C116" s="3013">
        <f>+'Tableau 10A'!G116</f>
        <v>0</v>
      </c>
      <c r="D116" s="1188"/>
      <c r="E116" s="1188"/>
      <c r="F116" s="1188"/>
      <c r="G116" s="2081">
        <f t="shared" si="13"/>
        <v>0</v>
      </c>
      <c r="H116" s="2082">
        <f t="shared" si="14"/>
        <v>0</v>
      </c>
      <c r="I116" s="1188"/>
      <c r="J116" s="1188"/>
      <c r="K116" s="1188"/>
      <c r="L116" s="2081">
        <f t="shared" si="15"/>
        <v>0</v>
      </c>
      <c r="M116" s="2083">
        <f t="shared" si="16"/>
        <v>0</v>
      </c>
    </row>
    <row r="117" spans="1:13" s="1138" customFormat="1" x14ac:dyDescent="0.2">
      <c r="A117" s="2067"/>
      <c r="B117" s="2059" t="s">
        <v>44</v>
      </c>
      <c r="C117" s="3013">
        <f>+'Tableau 10A'!G117</f>
        <v>0</v>
      </c>
      <c r="D117" s="1188"/>
      <c r="E117" s="1188"/>
      <c r="F117" s="1188"/>
      <c r="G117" s="2081">
        <f t="shared" si="13"/>
        <v>0</v>
      </c>
      <c r="H117" s="2082">
        <f t="shared" si="14"/>
        <v>0</v>
      </c>
      <c r="I117" s="1188"/>
      <c r="J117" s="1188"/>
      <c r="K117" s="1188"/>
      <c r="L117" s="2081">
        <f t="shared" si="15"/>
        <v>0</v>
      </c>
      <c r="M117" s="2083">
        <f t="shared" si="16"/>
        <v>0</v>
      </c>
    </row>
    <row r="118" spans="1:13" s="1138" customFormat="1" x14ac:dyDescent="0.2">
      <c r="A118" s="2067"/>
      <c r="B118" s="2059" t="s">
        <v>45</v>
      </c>
      <c r="C118" s="3013">
        <f>+'Tableau 10A'!G118</f>
        <v>0</v>
      </c>
      <c r="D118" s="1188"/>
      <c r="E118" s="1188"/>
      <c r="F118" s="1188"/>
      <c r="G118" s="2081">
        <f t="shared" si="13"/>
        <v>0</v>
      </c>
      <c r="H118" s="2082">
        <f t="shared" si="14"/>
        <v>0</v>
      </c>
      <c r="I118" s="1188"/>
      <c r="J118" s="1188"/>
      <c r="K118" s="1188"/>
      <c r="L118" s="2081">
        <f t="shared" si="15"/>
        <v>0</v>
      </c>
      <c r="M118" s="2083">
        <f t="shared" si="16"/>
        <v>0</v>
      </c>
    </row>
    <row r="119" spans="1:13" s="1138" customFormat="1" x14ac:dyDescent="0.2">
      <c r="A119" s="2067"/>
      <c r="B119" s="2059" t="s">
        <v>242</v>
      </c>
      <c r="C119" s="3013">
        <f>+'Tableau 10A'!G119</f>
        <v>0</v>
      </c>
      <c r="D119" s="1188"/>
      <c r="E119" s="1188"/>
      <c r="F119" s="1188"/>
      <c r="G119" s="2081">
        <f t="shared" si="13"/>
        <v>0</v>
      </c>
      <c r="H119" s="2082">
        <f t="shared" si="14"/>
        <v>0</v>
      </c>
      <c r="I119" s="1188"/>
      <c r="J119" s="1188"/>
      <c r="K119" s="1188"/>
      <c r="L119" s="2081">
        <f t="shared" si="15"/>
        <v>0</v>
      </c>
      <c r="M119" s="2083">
        <f t="shared" si="16"/>
        <v>0</v>
      </c>
    </row>
    <row r="120" spans="1:13" s="1138" customFormat="1" x14ac:dyDescent="0.2">
      <c r="A120" s="2067"/>
      <c r="B120" s="2061" t="s">
        <v>243</v>
      </c>
      <c r="C120" s="3013">
        <f>+'Tableau 10A'!G120</f>
        <v>0</v>
      </c>
      <c r="D120" s="1188"/>
      <c r="E120" s="1188"/>
      <c r="F120" s="1188"/>
      <c r="G120" s="2081">
        <f t="shared" si="13"/>
        <v>0</v>
      </c>
      <c r="H120" s="2082">
        <f t="shared" si="14"/>
        <v>0</v>
      </c>
      <c r="I120" s="1188"/>
      <c r="J120" s="1188"/>
      <c r="K120" s="1188"/>
      <c r="L120" s="2081">
        <f t="shared" si="15"/>
        <v>0</v>
      </c>
      <c r="M120" s="2083">
        <f t="shared" si="16"/>
        <v>0</v>
      </c>
    </row>
    <row r="121" spans="1:13" s="1138" customFormat="1" x14ac:dyDescent="0.2">
      <c r="A121" s="2067"/>
      <c r="B121" s="2059" t="s">
        <v>244</v>
      </c>
      <c r="C121" s="3013">
        <f>+'Tableau 10A'!G121</f>
        <v>0</v>
      </c>
      <c r="D121" s="1188"/>
      <c r="E121" s="1188"/>
      <c r="F121" s="1188"/>
      <c r="G121" s="2081">
        <f t="shared" si="13"/>
        <v>0</v>
      </c>
      <c r="H121" s="2082">
        <f t="shared" si="14"/>
        <v>0</v>
      </c>
      <c r="I121" s="1188"/>
      <c r="J121" s="1188"/>
      <c r="K121" s="1188"/>
      <c r="L121" s="2081">
        <f t="shared" si="15"/>
        <v>0</v>
      </c>
      <c r="M121" s="2083">
        <f t="shared" si="16"/>
        <v>0</v>
      </c>
    </row>
    <row r="122" spans="1:13" s="1138" customFormat="1" x14ac:dyDescent="0.2">
      <c r="A122" s="2067"/>
      <c r="B122" s="2059" t="s">
        <v>404</v>
      </c>
      <c r="C122" s="3013">
        <f>+'Tableau 10A'!G122</f>
        <v>0</v>
      </c>
      <c r="D122" s="1188"/>
      <c r="E122" s="1188"/>
      <c r="F122" s="1188"/>
      <c r="G122" s="2081">
        <f t="shared" si="13"/>
        <v>0</v>
      </c>
      <c r="H122" s="2082">
        <f t="shared" si="14"/>
        <v>0</v>
      </c>
      <c r="I122" s="1188"/>
      <c r="J122" s="1188"/>
      <c r="K122" s="1188"/>
      <c r="L122" s="2081">
        <f t="shared" si="15"/>
        <v>0</v>
      </c>
      <c r="M122" s="2083">
        <f t="shared" si="16"/>
        <v>0</v>
      </c>
    </row>
    <row r="123" spans="1:13" s="1138" customFormat="1" x14ac:dyDescent="0.2">
      <c r="A123" s="2067"/>
      <c r="B123" s="2059" t="s">
        <v>245</v>
      </c>
      <c r="C123" s="3013">
        <f>+'Tableau 10A'!G123</f>
        <v>0</v>
      </c>
      <c r="D123" s="1188"/>
      <c r="E123" s="1188"/>
      <c r="F123" s="1188"/>
      <c r="G123" s="2081">
        <f t="shared" si="13"/>
        <v>0</v>
      </c>
      <c r="H123" s="2082">
        <f t="shared" si="14"/>
        <v>0</v>
      </c>
      <c r="I123" s="1188"/>
      <c r="J123" s="1188"/>
      <c r="K123" s="1188"/>
      <c r="L123" s="2081">
        <f t="shared" si="15"/>
        <v>0</v>
      </c>
      <c r="M123" s="2083">
        <f t="shared" si="16"/>
        <v>0</v>
      </c>
    </row>
    <row r="124" spans="1:13" s="1138" customFormat="1" x14ac:dyDescent="0.2">
      <c r="A124" s="2067"/>
      <c r="B124" s="2059" t="s">
        <v>246</v>
      </c>
      <c r="C124" s="3013">
        <f>+'Tableau 10A'!G124</f>
        <v>0</v>
      </c>
      <c r="D124" s="1188"/>
      <c r="E124" s="1188"/>
      <c r="F124" s="1188"/>
      <c r="G124" s="2081">
        <f t="shared" si="13"/>
        <v>0</v>
      </c>
      <c r="H124" s="2082">
        <f t="shared" si="14"/>
        <v>0</v>
      </c>
      <c r="I124" s="1188"/>
      <c r="J124" s="1188"/>
      <c r="K124" s="1188"/>
      <c r="L124" s="2081">
        <f t="shared" si="15"/>
        <v>0</v>
      </c>
      <c r="M124" s="2083">
        <f t="shared" si="16"/>
        <v>0</v>
      </c>
    </row>
    <row r="125" spans="1:13" s="1138" customFormat="1" x14ac:dyDescent="0.2">
      <c r="A125" s="2067"/>
      <c r="B125" s="2059" t="s">
        <v>247</v>
      </c>
      <c r="C125" s="3013">
        <f>+'Tableau 10A'!G125</f>
        <v>0</v>
      </c>
      <c r="D125" s="1188"/>
      <c r="E125" s="1188"/>
      <c r="F125" s="1188"/>
      <c r="G125" s="2081">
        <f t="shared" si="13"/>
        <v>0</v>
      </c>
      <c r="H125" s="2082">
        <f t="shared" si="14"/>
        <v>0</v>
      </c>
      <c r="I125" s="1188"/>
      <c r="J125" s="1188"/>
      <c r="K125" s="1188"/>
      <c r="L125" s="2081">
        <f t="shared" si="15"/>
        <v>0</v>
      </c>
      <c r="M125" s="2083">
        <f t="shared" si="16"/>
        <v>0</v>
      </c>
    </row>
    <row r="126" spans="1:13" s="1138" customFormat="1" x14ac:dyDescent="0.2">
      <c r="A126" s="2067"/>
      <c r="B126" s="2059" t="s">
        <v>248</v>
      </c>
      <c r="C126" s="3013">
        <f>+'Tableau 10A'!G126</f>
        <v>0</v>
      </c>
      <c r="D126" s="1188"/>
      <c r="E126" s="1188"/>
      <c r="F126" s="1188"/>
      <c r="G126" s="2081">
        <f t="shared" si="13"/>
        <v>0</v>
      </c>
      <c r="H126" s="2082">
        <f t="shared" si="14"/>
        <v>0</v>
      </c>
      <c r="I126" s="1188"/>
      <c r="J126" s="1188"/>
      <c r="K126" s="1188"/>
      <c r="L126" s="2081">
        <f t="shared" si="15"/>
        <v>0</v>
      </c>
      <c r="M126" s="2083">
        <f t="shared" si="16"/>
        <v>0</v>
      </c>
    </row>
    <row r="127" spans="1:13" s="1138" customFormat="1" x14ac:dyDescent="0.2">
      <c r="A127" s="2049"/>
      <c r="B127" s="2062" t="s">
        <v>249</v>
      </c>
      <c r="C127" s="2065">
        <f>SUM(C91:C126)</f>
        <v>0</v>
      </c>
      <c r="D127" s="2073">
        <f t="shared" ref="D127:M127" si="17">SUM(D91:D126)</f>
        <v>0</v>
      </c>
      <c r="E127" s="2073">
        <f t="shared" si="17"/>
        <v>0</v>
      </c>
      <c r="F127" s="2073">
        <f t="shared" si="17"/>
        <v>0</v>
      </c>
      <c r="G127" s="2073">
        <f t="shared" si="17"/>
        <v>0</v>
      </c>
      <c r="H127" s="2086">
        <f>SUM(H91:H126)</f>
        <v>0</v>
      </c>
      <c r="I127" s="2074">
        <f t="shared" si="17"/>
        <v>0</v>
      </c>
      <c r="J127" s="2073">
        <f t="shared" si="17"/>
        <v>0</v>
      </c>
      <c r="K127" s="2074">
        <f t="shared" si="17"/>
        <v>0</v>
      </c>
      <c r="L127" s="2073">
        <f t="shared" si="17"/>
        <v>0</v>
      </c>
      <c r="M127" s="2075">
        <f t="shared" si="17"/>
        <v>0</v>
      </c>
    </row>
    <row r="128" spans="1:13" s="1138" customFormat="1" ht="13.5" thickBot="1" x14ac:dyDescent="0.25">
      <c r="A128" s="2068"/>
      <c r="B128" s="2069"/>
      <c r="C128" s="2066"/>
      <c r="D128" s="2077"/>
      <c r="E128" s="2077"/>
      <c r="F128" s="2077"/>
      <c r="G128" s="2077"/>
      <c r="H128" s="2078"/>
      <c r="I128" s="2079"/>
      <c r="J128" s="2077"/>
      <c r="K128" s="2079"/>
      <c r="L128" s="2077"/>
      <c r="M128" s="2080"/>
    </row>
    <row r="129" spans="1:13" s="1138" customFormat="1" x14ac:dyDescent="0.2">
      <c r="C129" s="2003"/>
      <c r="D129" s="2002"/>
      <c r="E129" s="2002"/>
      <c r="F129" s="2002"/>
      <c r="G129" s="2002"/>
      <c r="H129" s="2003"/>
      <c r="I129" s="2003"/>
      <c r="J129" s="2003"/>
      <c r="K129" s="2003"/>
      <c r="L129" s="2003"/>
      <c r="M129" s="2003"/>
    </row>
    <row r="130" spans="1:13" s="1138" customFormat="1" ht="13.5" thickBot="1" x14ac:dyDescent="0.25">
      <c r="C130" s="2003"/>
      <c r="D130" s="2002"/>
      <c r="E130" s="2002"/>
      <c r="F130" s="2002"/>
      <c r="G130" s="2002"/>
      <c r="H130" s="2003"/>
      <c r="I130" s="2003"/>
      <c r="J130" s="2003"/>
      <c r="K130" s="2003"/>
      <c r="L130" s="2003"/>
      <c r="M130" s="2003"/>
    </row>
    <row r="131" spans="1:13" s="1138" customFormat="1" ht="12.75" customHeight="1" thickBot="1" x14ac:dyDescent="0.25">
      <c r="A131" s="4214" t="s">
        <v>855</v>
      </c>
      <c r="B131" s="4220"/>
      <c r="C131" s="4211" t="s">
        <v>860</v>
      </c>
      <c r="D131" s="4234" t="s">
        <v>861</v>
      </c>
      <c r="E131" s="4234"/>
      <c r="F131" s="4234"/>
      <c r="G131" s="4234"/>
      <c r="H131" s="4211" t="s">
        <v>1491</v>
      </c>
      <c r="I131" s="4235" t="s">
        <v>1485</v>
      </c>
      <c r="J131" s="4236"/>
      <c r="K131" s="4235"/>
      <c r="L131" s="4237"/>
      <c r="M131" s="4211" t="s">
        <v>1492</v>
      </c>
    </row>
    <row r="132" spans="1:13" s="1138" customFormat="1" ht="39" thickBot="1" x14ac:dyDescent="0.25">
      <c r="A132" s="4216"/>
      <c r="B132" s="4221"/>
      <c r="C132" s="4212"/>
      <c r="D132" s="2084" t="s">
        <v>841</v>
      </c>
      <c r="E132" s="2085" t="s">
        <v>842</v>
      </c>
      <c r="F132" s="2084" t="s">
        <v>840</v>
      </c>
      <c r="G132" s="2085" t="s">
        <v>843</v>
      </c>
      <c r="H132" s="4212"/>
      <c r="I132" s="2084" t="s">
        <v>841</v>
      </c>
      <c r="J132" s="2085" t="s">
        <v>842</v>
      </c>
      <c r="K132" s="2084" t="s">
        <v>840</v>
      </c>
      <c r="L132" s="2085" t="s">
        <v>843</v>
      </c>
      <c r="M132" s="4212"/>
    </row>
    <row r="133" spans="1:13" s="1138" customFormat="1" x14ac:dyDescent="0.2">
      <c r="A133" s="2067"/>
      <c r="B133" s="2059" t="s">
        <v>1418</v>
      </c>
      <c r="C133" s="2070">
        <f t="shared" ref="C133:F153" si="18">+C7+C49+C91</f>
        <v>0</v>
      </c>
      <c r="D133" s="2087">
        <f t="shared" si="18"/>
        <v>0</v>
      </c>
      <c r="E133" s="2087">
        <f>+E7+E49+E91</f>
        <v>0</v>
      </c>
      <c r="F133" s="2087">
        <f t="shared" si="18"/>
        <v>0</v>
      </c>
      <c r="G133" s="2081">
        <f>SUM(D133:F133)</f>
        <v>0</v>
      </c>
      <c r="H133" s="2082">
        <f>C133+G133</f>
        <v>0</v>
      </c>
      <c r="I133" s="2088">
        <f t="shared" ref="I133:K153" si="19">+I7+I49+I91</f>
        <v>0</v>
      </c>
      <c r="J133" s="2087">
        <f t="shared" si="19"/>
        <v>0</v>
      </c>
      <c r="K133" s="2087">
        <f t="shared" si="19"/>
        <v>0</v>
      </c>
      <c r="L133" s="2081">
        <f>SUM(I133:K133)</f>
        <v>0</v>
      </c>
      <c r="M133" s="2083">
        <f t="shared" ref="M133" si="20">H133+L133</f>
        <v>0</v>
      </c>
    </row>
    <row r="134" spans="1:13" s="1138" customFormat="1" x14ac:dyDescent="0.2">
      <c r="A134" s="2067"/>
      <c r="B134" s="2059" t="s">
        <v>281</v>
      </c>
      <c r="C134" s="2070">
        <f t="shared" si="18"/>
        <v>0</v>
      </c>
      <c r="D134" s="2087">
        <f t="shared" si="18"/>
        <v>0</v>
      </c>
      <c r="E134" s="2087">
        <f t="shared" si="18"/>
        <v>0</v>
      </c>
      <c r="F134" s="2087">
        <f t="shared" si="18"/>
        <v>0</v>
      </c>
      <c r="G134" s="2081">
        <f t="shared" ref="G134:G168" si="21">SUM(D134:F134)</f>
        <v>0</v>
      </c>
      <c r="H134" s="2082">
        <f t="shared" ref="H134:H168" si="22">C134+G134</f>
        <v>0</v>
      </c>
      <c r="I134" s="2088">
        <f t="shared" si="19"/>
        <v>0</v>
      </c>
      <c r="J134" s="2087">
        <f t="shared" si="19"/>
        <v>0</v>
      </c>
      <c r="K134" s="2087">
        <f t="shared" si="19"/>
        <v>0</v>
      </c>
      <c r="L134" s="2081">
        <f>SUM(I134:K134)</f>
        <v>0</v>
      </c>
      <c r="M134" s="2083">
        <f t="shared" ref="M134:M168" si="23">H134+L134</f>
        <v>0</v>
      </c>
    </row>
    <row r="135" spans="1:13" s="1138" customFormat="1" x14ac:dyDescent="0.2">
      <c r="A135" s="2067"/>
      <c r="B135" s="2059" t="s">
        <v>282</v>
      </c>
      <c r="C135" s="2070">
        <f t="shared" si="18"/>
        <v>0</v>
      </c>
      <c r="D135" s="2087">
        <f t="shared" si="18"/>
        <v>0</v>
      </c>
      <c r="E135" s="2087">
        <f t="shared" si="18"/>
        <v>0</v>
      </c>
      <c r="F135" s="2087">
        <f t="shared" si="18"/>
        <v>0</v>
      </c>
      <c r="G135" s="2081">
        <f t="shared" si="21"/>
        <v>0</v>
      </c>
      <c r="H135" s="2082">
        <f t="shared" si="22"/>
        <v>0</v>
      </c>
      <c r="I135" s="2088">
        <f t="shared" si="19"/>
        <v>0</v>
      </c>
      <c r="J135" s="2087">
        <f t="shared" si="19"/>
        <v>0</v>
      </c>
      <c r="K135" s="2087">
        <f t="shared" si="19"/>
        <v>0</v>
      </c>
      <c r="L135" s="2081">
        <f t="shared" ref="L135:L168" si="24">SUM(I135:K135)</f>
        <v>0</v>
      </c>
      <c r="M135" s="2083">
        <f t="shared" si="23"/>
        <v>0</v>
      </c>
    </row>
    <row r="136" spans="1:13" s="1138" customFormat="1" x14ac:dyDescent="0.2">
      <c r="A136" s="2067"/>
      <c r="B136" s="2059" t="s">
        <v>283</v>
      </c>
      <c r="C136" s="2070">
        <f t="shared" si="18"/>
        <v>0</v>
      </c>
      <c r="D136" s="2087">
        <f t="shared" si="18"/>
        <v>0</v>
      </c>
      <c r="E136" s="2087">
        <f t="shared" si="18"/>
        <v>0</v>
      </c>
      <c r="F136" s="2087">
        <f t="shared" si="18"/>
        <v>0</v>
      </c>
      <c r="G136" s="2081">
        <f>SUM(D136:F136)</f>
        <v>0</v>
      </c>
      <c r="H136" s="2082">
        <f t="shared" si="22"/>
        <v>0</v>
      </c>
      <c r="I136" s="2088">
        <f t="shared" si="19"/>
        <v>0</v>
      </c>
      <c r="J136" s="2087">
        <f t="shared" si="19"/>
        <v>0</v>
      </c>
      <c r="K136" s="2087">
        <f t="shared" si="19"/>
        <v>0</v>
      </c>
      <c r="L136" s="2081">
        <f>SUM(I136:K136)</f>
        <v>0</v>
      </c>
      <c r="M136" s="2083">
        <f t="shared" si="23"/>
        <v>0</v>
      </c>
    </row>
    <row r="137" spans="1:13" s="1138" customFormat="1" x14ac:dyDescent="0.2">
      <c r="A137" s="2067"/>
      <c r="B137" s="2059" t="s">
        <v>284</v>
      </c>
      <c r="C137" s="2070">
        <f t="shared" si="18"/>
        <v>0</v>
      </c>
      <c r="D137" s="2087">
        <f t="shared" si="18"/>
        <v>0</v>
      </c>
      <c r="E137" s="2087">
        <f t="shared" si="18"/>
        <v>0</v>
      </c>
      <c r="F137" s="2087">
        <f t="shared" si="18"/>
        <v>0</v>
      </c>
      <c r="G137" s="2081">
        <f t="shared" si="21"/>
        <v>0</v>
      </c>
      <c r="H137" s="2082">
        <f t="shared" si="22"/>
        <v>0</v>
      </c>
      <c r="I137" s="2088">
        <f t="shared" si="19"/>
        <v>0</v>
      </c>
      <c r="J137" s="2087">
        <f t="shared" si="19"/>
        <v>0</v>
      </c>
      <c r="K137" s="2087">
        <f t="shared" si="19"/>
        <v>0</v>
      </c>
      <c r="L137" s="2081">
        <f t="shared" si="24"/>
        <v>0</v>
      </c>
      <c r="M137" s="2083">
        <f t="shared" si="23"/>
        <v>0</v>
      </c>
    </row>
    <row r="138" spans="1:13" s="1138" customFormat="1" x14ac:dyDescent="0.2">
      <c r="A138" s="2067"/>
      <c r="B138" s="2059" t="s">
        <v>285</v>
      </c>
      <c r="C138" s="2070">
        <f t="shared" si="18"/>
        <v>0</v>
      </c>
      <c r="D138" s="2087">
        <f t="shared" si="18"/>
        <v>0</v>
      </c>
      <c r="E138" s="2087">
        <f t="shared" si="18"/>
        <v>0</v>
      </c>
      <c r="F138" s="2087">
        <f t="shared" si="18"/>
        <v>0</v>
      </c>
      <c r="G138" s="2081">
        <f t="shared" si="21"/>
        <v>0</v>
      </c>
      <c r="H138" s="2082">
        <f t="shared" si="22"/>
        <v>0</v>
      </c>
      <c r="I138" s="2088">
        <f t="shared" si="19"/>
        <v>0</v>
      </c>
      <c r="J138" s="2087">
        <f t="shared" si="19"/>
        <v>0</v>
      </c>
      <c r="K138" s="2087">
        <f t="shared" si="19"/>
        <v>0</v>
      </c>
      <c r="L138" s="2081">
        <f t="shared" si="24"/>
        <v>0</v>
      </c>
      <c r="M138" s="2083">
        <f t="shared" si="23"/>
        <v>0</v>
      </c>
    </row>
    <row r="139" spans="1:13" s="1138" customFormat="1" x14ac:dyDescent="0.2">
      <c r="A139" s="2067"/>
      <c r="B139" s="2059" t="s">
        <v>286</v>
      </c>
      <c r="C139" s="2070">
        <f t="shared" si="18"/>
        <v>0</v>
      </c>
      <c r="D139" s="2087">
        <f t="shared" si="18"/>
        <v>0</v>
      </c>
      <c r="E139" s="2087">
        <f t="shared" si="18"/>
        <v>0</v>
      </c>
      <c r="F139" s="2087">
        <f t="shared" si="18"/>
        <v>0</v>
      </c>
      <c r="G139" s="2081">
        <f t="shared" si="21"/>
        <v>0</v>
      </c>
      <c r="H139" s="2082">
        <f t="shared" si="22"/>
        <v>0</v>
      </c>
      <c r="I139" s="2088">
        <f t="shared" si="19"/>
        <v>0</v>
      </c>
      <c r="J139" s="2087">
        <f t="shared" si="19"/>
        <v>0</v>
      </c>
      <c r="K139" s="2087">
        <f t="shared" si="19"/>
        <v>0</v>
      </c>
      <c r="L139" s="2081">
        <f t="shared" si="24"/>
        <v>0</v>
      </c>
      <c r="M139" s="2083">
        <f t="shared" si="23"/>
        <v>0</v>
      </c>
    </row>
    <row r="140" spans="1:13" s="1138" customFormat="1" x14ac:dyDescent="0.2">
      <c r="A140" s="2067"/>
      <c r="B140" s="2059" t="s">
        <v>287</v>
      </c>
      <c r="C140" s="2070">
        <f t="shared" si="18"/>
        <v>0</v>
      </c>
      <c r="D140" s="2087">
        <f t="shared" si="18"/>
        <v>0</v>
      </c>
      <c r="E140" s="2087">
        <f t="shared" si="18"/>
        <v>0</v>
      </c>
      <c r="F140" s="2087">
        <f t="shared" si="18"/>
        <v>0</v>
      </c>
      <c r="G140" s="2081">
        <f t="shared" si="21"/>
        <v>0</v>
      </c>
      <c r="H140" s="2082">
        <f t="shared" si="22"/>
        <v>0</v>
      </c>
      <c r="I140" s="2088">
        <f t="shared" si="19"/>
        <v>0</v>
      </c>
      <c r="J140" s="2087">
        <f t="shared" si="19"/>
        <v>0</v>
      </c>
      <c r="K140" s="2087">
        <f t="shared" si="19"/>
        <v>0</v>
      </c>
      <c r="L140" s="2081">
        <f t="shared" si="24"/>
        <v>0</v>
      </c>
      <c r="M140" s="2083">
        <f t="shared" si="23"/>
        <v>0</v>
      </c>
    </row>
    <row r="141" spans="1:13" s="1138" customFormat="1" x14ac:dyDescent="0.2">
      <c r="A141" s="2067"/>
      <c r="B141" s="2059" t="s">
        <v>288</v>
      </c>
      <c r="C141" s="2070">
        <f t="shared" si="18"/>
        <v>0</v>
      </c>
      <c r="D141" s="2087">
        <f t="shared" si="18"/>
        <v>0</v>
      </c>
      <c r="E141" s="2087">
        <f t="shared" si="18"/>
        <v>0</v>
      </c>
      <c r="F141" s="2087">
        <f t="shared" si="18"/>
        <v>0</v>
      </c>
      <c r="G141" s="2081">
        <f t="shared" si="21"/>
        <v>0</v>
      </c>
      <c r="H141" s="2082">
        <f t="shared" si="22"/>
        <v>0</v>
      </c>
      <c r="I141" s="2088">
        <f t="shared" si="19"/>
        <v>0</v>
      </c>
      <c r="J141" s="2087">
        <f t="shared" si="19"/>
        <v>0</v>
      </c>
      <c r="K141" s="2087">
        <f t="shared" si="19"/>
        <v>0</v>
      </c>
      <c r="L141" s="2081">
        <f t="shared" si="24"/>
        <v>0</v>
      </c>
      <c r="M141" s="2083">
        <f t="shared" si="23"/>
        <v>0</v>
      </c>
    </row>
    <row r="142" spans="1:13" s="1138" customFormat="1" x14ac:dyDescent="0.2">
      <c r="A142" s="2067"/>
      <c r="B142" s="2059" t="s">
        <v>289</v>
      </c>
      <c r="C142" s="2070">
        <f t="shared" si="18"/>
        <v>0</v>
      </c>
      <c r="D142" s="2087">
        <f t="shared" si="18"/>
        <v>0</v>
      </c>
      <c r="E142" s="2087">
        <f t="shared" si="18"/>
        <v>0</v>
      </c>
      <c r="F142" s="2087">
        <f t="shared" si="18"/>
        <v>0</v>
      </c>
      <c r="G142" s="2081">
        <f t="shared" si="21"/>
        <v>0</v>
      </c>
      <c r="H142" s="2082">
        <f t="shared" si="22"/>
        <v>0</v>
      </c>
      <c r="I142" s="2088">
        <f t="shared" si="19"/>
        <v>0</v>
      </c>
      <c r="J142" s="2087">
        <f t="shared" si="19"/>
        <v>0</v>
      </c>
      <c r="K142" s="2087">
        <f t="shared" si="19"/>
        <v>0</v>
      </c>
      <c r="L142" s="2081">
        <f t="shared" si="24"/>
        <v>0</v>
      </c>
      <c r="M142" s="2083">
        <f t="shared" si="23"/>
        <v>0</v>
      </c>
    </row>
    <row r="143" spans="1:13" s="1138" customFormat="1" x14ac:dyDescent="0.2">
      <c r="A143" s="2067"/>
      <c r="B143" s="2059" t="s">
        <v>290</v>
      </c>
      <c r="C143" s="2070">
        <f t="shared" si="18"/>
        <v>0</v>
      </c>
      <c r="D143" s="2087">
        <f t="shared" si="18"/>
        <v>0</v>
      </c>
      <c r="E143" s="2087">
        <f t="shared" si="18"/>
        <v>0</v>
      </c>
      <c r="F143" s="2087">
        <f t="shared" si="18"/>
        <v>0</v>
      </c>
      <c r="G143" s="2081">
        <f t="shared" si="21"/>
        <v>0</v>
      </c>
      <c r="H143" s="2082">
        <f t="shared" si="22"/>
        <v>0</v>
      </c>
      <c r="I143" s="2088">
        <f t="shared" si="19"/>
        <v>0</v>
      </c>
      <c r="J143" s="2087">
        <f t="shared" si="19"/>
        <v>0</v>
      </c>
      <c r="K143" s="2087">
        <f t="shared" si="19"/>
        <v>0</v>
      </c>
      <c r="L143" s="2081">
        <f t="shared" si="24"/>
        <v>0</v>
      </c>
      <c r="M143" s="2083">
        <f t="shared" si="23"/>
        <v>0</v>
      </c>
    </row>
    <row r="144" spans="1:13" s="1138" customFormat="1" x14ac:dyDescent="0.2">
      <c r="A144" s="2067"/>
      <c r="B144" s="2059" t="s">
        <v>291</v>
      </c>
      <c r="C144" s="2070">
        <f t="shared" si="18"/>
        <v>0</v>
      </c>
      <c r="D144" s="2087">
        <f t="shared" si="18"/>
        <v>0</v>
      </c>
      <c r="E144" s="2087">
        <f t="shared" si="18"/>
        <v>0</v>
      </c>
      <c r="F144" s="2087">
        <f t="shared" si="18"/>
        <v>0</v>
      </c>
      <c r="G144" s="2081">
        <f t="shared" si="21"/>
        <v>0</v>
      </c>
      <c r="H144" s="2082">
        <f t="shared" si="22"/>
        <v>0</v>
      </c>
      <c r="I144" s="2088">
        <f t="shared" si="19"/>
        <v>0</v>
      </c>
      <c r="J144" s="2087">
        <f t="shared" si="19"/>
        <v>0</v>
      </c>
      <c r="K144" s="2087">
        <f t="shared" si="19"/>
        <v>0</v>
      </c>
      <c r="L144" s="2081">
        <f t="shared" si="24"/>
        <v>0</v>
      </c>
      <c r="M144" s="2083">
        <f t="shared" si="23"/>
        <v>0</v>
      </c>
    </row>
    <row r="145" spans="1:13" s="1138" customFormat="1" x14ac:dyDescent="0.2">
      <c r="A145" s="2067"/>
      <c r="B145" s="2059" t="s">
        <v>292</v>
      </c>
      <c r="C145" s="2070">
        <f t="shared" si="18"/>
        <v>0</v>
      </c>
      <c r="D145" s="2087">
        <f t="shared" si="18"/>
        <v>0</v>
      </c>
      <c r="E145" s="2087">
        <f t="shared" si="18"/>
        <v>0</v>
      </c>
      <c r="F145" s="2087">
        <f t="shared" si="18"/>
        <v>0</v>
      </c>
      <c r="G145" s="2081">
        <f t="shared" si="21"/>
        <v>0</v>
      </c>
      <c r="H145" s="2082">
        <f t="shared" si="22"/>
        <v>0</v>
      </c>
      <c r="I145" s="2088">
        <f t="shared" si="19"/>
        <v>0</v>
      </c>
      <c r="J145" s="2087">
        <f t="shared" si="19"/>
        <v>0</v>
      </c>
      <c r="K145" s="2087">
        <f t="shared" si="19"/>
        <v>0</v>
      </c>
      <c r="L145" s="2081">
        <f t="shared" si="24"/>
        <v>0</v>
      </c>
      <c r="M145" s="2083">
        <f t="shared" si="23"/>
        <v>0</v>
      </c>
    </row>
    <row r="146" spans="1:13" s="1138" customFormat="1" x14ac:dyDescent="0.2">
      <c r="A146" s="2067"/>
      <c r="B146" s="2060" t="s">
        <v>293</v>
      </c>
      <c r="C146" s="2070">
        <f t="shared" si="18"/>
        <v>0</v>
      </c>
      <c r="D146" s="2087">
        <f t="shared" si="18"/>
        <v>0</v>
      </c>
      <c r="E146" s="2087">
        <f t="shared" si="18"/>
        <v>0</v>
      </c>
      <c r="F146" s="2087">
        <f t="shared" si="18"/>
        <v>0</v>
      </c>
      <c r="G146" s="2081">
        <f t="shared" si="21"/>
        <v>0</v>
      </c>
      <c r="H146" s="2082">
        <f t="shared" si="22"/>
        <v>0</v>
      </c>
      <c r="I146" s="2088">
        <f t="shared" si="19"/>
        <v>0</v>
      </c>
      <c r="J146" s="2087">
        <f t="shared" si="19"/>
        <v>0</v>
      </c>
      <c r="K146" s="2087">
        <f t="shared" si="19"/>
        <v>0</v>
      </c>
      <c r="L146" s="2081">
        <f t="shared" si="24"/>
        <v>0</v>
      </c>
      <c r="M146" s="2083">
        <f t="shared" si="23"/>
        <v>0</v>
      </c>
    </row>
    <row r="147" spans="1:13" s="1138" customFormat="1" x14ac:dyDescent="0.2">
      <c r="A147" s="2067"/>
      <c r="B147" s="2060" t="s">
        <v>294</v>
      </c>
      <c r="C147" s="2070">
        <f>+C21+C63+C105</f>
        <v>0</v>
      </c>
      <c r="D147" s="2087">
        <f t="shared" si="18"/>
        <v>0</v>
      </c>
      <c r="E147" s="2087">
        <f t="shared" si="18"/>
        <v>0</v>
      </c>
      <c r="F147" s="2087">
        <f t="shared" si="18"/>
        <v>0</v>
      </c>
      <c r="G147" s="2081">
        <f t="shared" si="21"/>
        <v>0</v>
      </c>
      <c r="H147" s="2082">
        <f t="shared" si="22"/>
        <v>0</v>
      </c>
      <c r="I147" s="2088">
        <f t="shared" si="19"/>
        <v>0</v>
      </c>
      <c r="J147" s="2087">
        <f t="shared" si="19"/>
        <v>0</v>
      </c>
      <c r="K147" s="2087">
        <f t="shared" si="19"/>
        <v>0</v>
      </c>
      <c r="L147" s="2081">
        <f t="shared" si="24"/>
        <v>0</v>
      </c>
      <c r="M147" s="2083">
        <f t="shared" si="23"/>
        <v>0</v>
      </c>
    </row>
    <row r="148" spans="1:13" s="1138" customFormat="1" x14ac:dyDescent="0.2">
      <c r="A148" s="2067"/>
      <c r="B148" s="2060" t="s">
        <v>295</v>
      </c>
      <c r="C148" s="2070">
        <f t="shared" si="18"/>
        <v>0</v>
      </c>
      <c r="D148" s="2087">
        <f t="shared" si="18"/>
        <v>0</v>
      </c>
      <c r="E148" s="2087">
        <f t="shared" si="18"/>
        <v>0</v>
      </c>
      <c r="F148" s="2087">
        <f t="shared" si="18"/>
        <v>0</v>
      </c>
      <c r="G148" s="2081">
        <f t="shared" si="21"/>
        <v>0</v>
      </c>
      <c r="H148" s="2082">
        <f t="shared" si="22"/>
        <v>0</v>
      </c>
      <c r="I148" s="2088">
        <f t="shared" si="19"/>
        <v>0</v>
      </c>
      <c r="J148" s="2087">
        <f t="shared" si="19"/>
        <v>0</v>
      </c>
      <c r="K148" s="2087">
        <f t="shared" si="19"/>
        <v>0</v>
      </c>
      <c r="L148" s="2081">
        <f t="shared" si="24"/>
        <v>0</v>
      </c>
      <c r="M148" s="2083">
        <f t="shared" si="23"/>
        <v>0</v>
      </c>
    </row>
    <row r="149" spans="1:13" s="1138" customFormat="1" x14ac:dyDescent="0.2">
      <c r="A149" s="2067"/>
      <c r="B149" s="2060" t="s">
        <v>296</v>
      </c>
      <c r="C149" s="2070">
        <f t="shared" si="18"/>
        <v>0</v>
      </c>
      <c r="D149" s="2087">
        <f t="shared" si="18"/>
        <v>0</v>
      </c>
      <c r="E149" s="2087">
        <f t="shared" si="18"/>
        <v>0</v>
      </c>
      <c r="F149" s="2087">
        <f t="shared" si="18"/>
        <v>0</v>
      </c>
      <c r="G149" s="2081">
        <f t="shared" si="21"/>
        <v>0</v>
      </c>
      <c r="H149" s="2082">
        <f t="shared" si="22"/>
        <v>0</v>
      </c>
      <c r="I149" s="2088">
        <f t="shared" si="19"/>
        <v>0</v>
      </c>
      <c r="J149" s="2087">
        <f t="shared" si="19"/>
        <v>0</v>
      </c>
      <c r="K149" s="2087">
        <f t="shared" si="19"/>
        <v>0</v>
      </c>
      <c r="L149" s="2081">
        <f t="shared" si="24"/>
        <v>0</v>
      </c>
      <c r="M149" s="2083">
        <f t="shared" si="23"/>
        <v>0</v>
      </c>
    </row>
    <row r="150" spans="1:13" s="1138" customFormat="1" x14ac:dyDescent="0.2">
      <c r="A150" s="2067"/>
      <c r="B150" s="2060" t="s">
        <v>297</v>
      </c>
      <c r="C150" s="2070">
        <f t="shared" si="18"/>
        <v>0</v>
      </c>
      <c r="D150" s="2087">
        <f t="shared" si="18"/>
        <v>0</v>
      </c>
      <c r="E150" s="2087">
        <f t="shared" si="18"/>
        <v>0</v>
      </c>
      <c r="F150" s="2087">
        <f t="shared" si="18"/>
        <v>0</v>
      </c>
      <c r="G150" s="2081">
        <f t="shared" si="21"/>
        <v>0</v>
      </c>
      <c r="H150" s="2082">
        <f t="shared" si="22"/>
        <v>0</v>
      </c>
      <c r="I150" s="2088">
        <f t="shared" si="19"/>
        <v>0</v>
      </c>
      <c r="J150" s="2087">
        <f t="shared" si="19"/>
        <v>0</v>
      </c>
      <c r="K150" s="2087">
        <f t="shared" si="19"/>
        <v>0</v>
      </c>
      <c r="L150" s="2081">
        <f t="shared" si="24"/>
        <v>0</v>
      </c>
      <c r="M150" s="2083">
        <f t="shared" si="23"/>
        <v>0</v>
      </c>
    </row>
    <row r="151" spans="1:13" s="1138" customFormat="1" x14ac:dyDescent="0.2">
      <c r="A151" s="2067"/>
      <c r="B151" s="2059" t="s">
        <v>298</v>
      </c>
      <c r="C151" s="2070">
        <f t="shared" si="18"/>
        <v>0</v>
      </c>
      <c r="D151" s="2087">
        <f t="shared" si="18"/>
        <v>0</v>
      </c>
      <c r="E151" s="2087">
        <f t="shared" si="18"/>
        <v>0</v>
      </c>
      <c r="F151" s="2087">
        <f t="shared" si="18"/>
        <v>0</v>
      </c>
      <c r="G151" s="2081">
        <f t="shared" si="21"/>
        <v>0</v>
      </c>
      <c r="H151" s="2082">
        <f t="shared" si="22"/>
        <v>0</v>
      </c>
      <c r="I151" s="2088">
        <f t="shared" si="19"/>
        <v>0</v>
      </c>
      <c r="J151" s="2087">
        <f t="shared" si="19"/>
        <v>0</v>
      </c>
      <c r="K151" s="2087">
        <f t="shared" si="19"/>
        <v>0</v>
      </c>
      <c r="L151" s="2081">
        <f t="shared" si="24"/>
        <v>0</v>
      </c>
      <c r="M151" s="2083">
        <f t="shared" si="23"/>
        <v>0</v>
      </c>
    </row>
    <row r="152" spans="1:13" s="1138" customFormat="1" x14ac:dyDescent="0.2">
      <c r="A152" s="2067"/>
      <c r="B152" s="2059" t="s">
        <v>238</v>
      </c>
      <c r="C152" s="2070">
        <f t="shared" si="18"/>
        <v>0</v>
      </c>
      <c r="D152" s="2087">
        <f t="shared" si="18"/>
        <v>0</v>
      </c>
      <c r="E152" s="2087">
        <f t="shared" si="18"/>
        <v>0</v>
      </c>
      <c r="F152" s="2087">
        <f t="shared" si="18"/>
        <v>0</v>
      </c>
      <c r="G152" s="2081">
        <f t="shared" si="21"/>
        <v>0</v>
      </c>
      <c r="H152" s="2082">
        <f t="shared" si="22"/>
        <v>0</v>
      </c>
      <c r="I152" s="2088">
        <f t="shared" si="19"/>
        <v>0</v>
      </c>
      <c r="J152" s="2087">
        <f t="shared" si="19"/>
        <v>0</v>
      </c>
      <c r="K152" s="2087">
        <f t="shared" si="19"/>
        <v>0</v>
      </c>
      <c r="L152" s="2081">
        <f t="shared" si="24"/>
        <v>0</v>
      </c>
      <c r="M152" s="2083">
        <f t="shared" si="23"/>
        <v>0</v>
      </c>
    </row>
    <row r="153" spans="1:13" s="1138" customFormat="1" x14ac:dyDescent="0.2">
      <c r="A153" s="2067"/>
      <c r="B153" s="2059" t="s">
        <v>239</v>
      </c>
      <c r="C153" s="2070">
        <f t="shared" si="18"/>
        <v>0</v>
      </c>
      <c r="D153" s="2087">
        <f t="shared" si="18"/>
        <v>0</v>
      </c>
      <c r="E153" s="2087">
        <f t="shared" si="18"/>
        <v>0</v>
      </c>
      <c r="F153" s="2087">
        <f t="shared" si="18"/>
        <v>0</v>
      </c>
      <c r="G153" s="2081">
        <f t="shared" si="21"/>
        <v>0</v>
      </c>
      <c r="H153" s="2082">
        <f t="shared" si="22"/>
        <v>0</v>
      </c>
      <c r="I153" s="2088">
        <f t="shared" si="19"/>
        <v>0</v>
      </c>
      <c r="J153" s="2087">
        <f t="shared" si="19"/>
        <v>0</v>
      </c>
      <c r="K153" s="2087">
        <f t="shared" si="19"/>
        <v>0</v>
      </c>
      <c r="L153" s="2081">
        <f t="shared" si="24"/>
        <v>0</v>
      </c>
      <c r="M153" s="2083">
        <f t="shared" si="23"/>
        <v>0</v>
      </c>
    </row>
    <row r="154" spans="1:13" s="1138" customFormat="1" x14ac:dyDescent="0.2">
      <c r="A154" s="2067"/>
      <c r="B154" s="2059" t="s">
        <v>240</v>
      </c>
      <c r="C154" s="2070">
        <f t="shared" ref="C154:F168" si="25">+C28+C70+C112</f>
        <v>0</v>
      </c>
      <c r="D154" s="2087">
        <f t="shared" si="25"/>
        <v>0</v>
      </c>
      <c r="E154" s="2087">
        <f t="shared" si="25"/>
        <v>0</v>
      </c>
      <c r="F154" s="2087">
        <f t="shared" si="25"/>
        <v>0</v>
      </c>
      <c r="G154" s="2081">
        <f t="shared" si="21"/>
        <v>0</v>
      </c>
      <c r="H154" s="2082">
        <f t="shared" si="22"/>
        <v>0</v>
      </c>
      <c r="I154" s="2088">
        <f t="shared" ref="I154:K168" si="26">+I28+I70+I112</f>
        <v>0</v>
      </c>
      <c r="J154" s="2087">
        <f t="shared" si="26"/>
        <v>0</v>
      </c>
      <c r="K154" s="2087">
        <f t="shared" si="26"/>
        <v>0</v>
      </c>
      <c r="L154" s="2081">
        <f t="shared" si="24"/>
        <v>0</v>
      </c>
      <c r="M154" s="2083">
        <f t="shared" si="23"/>
        <v>0</v>
      </c>
    </row>
    <row r="155" spans="1:13" s="1138" customFormat="1" x14ac:dyDescent="0.2">
      <c r="A155" s="2067"/>
      <c r="B155" s="2059" t="s">
        <v>241</v>
      </c>
      <c r="C155" s="2070">
        <f t="shared" si="25"/>
        <v>0</v>
      </c>
      <c r="D155" s="2087">
        <f t="shared" si="25"/>
        <v>0</v>
      </c>
      <c r="E155" s="2087">
        <f t="shared" si="25"/>
        <v>0</v>
      </c>
      <c r="F155" s="2087">
        <f t="shared" si="25"/>
        <v>0</v>
      </c>
      <c r="G155" s="2081">
        <f t="shared" si="21"/>
        <v>0</v>
      </c>
      <c r="H155" s="2082">
        <f t="shared" si="22"/>
        <v>0</v>
      </c>
      <c r="I155" s="2088">
        <f t="shared" si="26"/>
        <v>0</v>
      </c>
      <c r="J155" s="2087">
        <f t="shared" si="26"/>
        <v>0</v>
      </c>
      <c r="K155" s="2087">
        <f t="shared" si="26"/>
        <v>0</v>
      </c>
      <c r="L155" s="2081">
        <f t="shared" si="24"/>
        <v>0</v>
      </c>
      <c r="M155" s="2083">
        <f t="shared" si="23"/>
        <v>0</v>
      </c>
    </row>
    <row r="156" spans="1:13" s="1138" customFormat="1" x14ac:dyDescent="0.2">
      <c r="A156" s="2067"/>
      <c r="B156" s="2059" t="s">
        <v>41</v>
      </c>
      <c r="C156" s="2070">
        <f t="shared" si="25"/>
        <v>0</v>
      </c>
      <c r="D156" s="2087">
        <f t="shared" si="25"/>
        <v>0</v>
      </c>
      <c r="E156" s="2087">
        <f t="shared" si="25"/>
        <v>0</v>
      </c>
      <c r="F156" s="2087">
        <f t="shared" si="25"/>
        <v>0</v>
      </c>
      <c r="G156" s="2081">
        <f t="shared" si="21"/>
        <v>0</v>
      </c>
      <c r="H156" s="2082">
        <f t="shared" si="22"/>
        <v>0</v>
      </c>
      <c r="I156" s="2088">
        <f t="shared" si="26"/>
        <v>0</v>
      </c>
      <c r="J156" s="2087">
        <f t="shared" si="26"/>
        <v>0</v>
      </c>
      <c r="K156" s="2087">
        <f t="shared" si="26"/>
        <v>0</v>
      </c>
      <c r="L156" s="2081">
        <f t="shared" si="24"/>
        <v>0</v>
      </c>
      <c r="M156" s="2083">
        <f t="shared" si="23"/>
        <v>0</v>
      </c>
    </row>
    <row r="157" spans="1:13" s="1138" customFormat="1" x14ac:dyDescent="0.2">
      <c r="A157" s="2067"/>
      <c r="B157" s="2059" t="s">
        <v>42</v>
      </c>
      <c r="C157" s="2070">
        <f t="shared" si="25"/>
        <v>0</v>
      </c>
      <c r="D157" s="2087">
        <f t="shared" si="25"/>
        <v>0</v>
      </c>
      <c r="E157" s="2087">
        <f t="shared" si="25"/>
        <v>0</v>
      </c>
      <c r="F157" s="2087">
        <f t="shared" si="25"/>
        <v>0</v>
      </c>
      <c r="G157" s="2081">
        <f t="shared" si="21"/>
        <v>0</v>
      </c>
      <c r="H157" s="2082">
        <f t="shared" si="22"/>
        <v>0</v>
      </c>
      <c r="I157" s="2088">
        <f t="shared" si="26"/>
        <v>0</v>
      </c>
      <c r="J157" s="2087">
        <f t="shared" si="26"/>
        <v>0</v>
      </c>
      <c r="K157" s="2087">
        <f t="shared" si="26"/>
        <v>0</v>
      </c>
      <c r="L157" s="2081">
        <f t="shared" si="24"/>
        <v>0</v>
      </c>
      <c r="M157" s="2083">
        <f t="shared" si="23"/>
        <v>0</v>
      </c>
    </row>
    <row r="158" spans="1:13" s="1138" customFormat="1" x14ac:dyDescent="0.2">
      <c r="A158" s="2067"/>
      <c r="B158" s="2059" t="s">
        <v>43</v>
      </c>
      <c r="C158" s="2070">
        <f t="shared" si="25"/>
        <v>0</v>
      </c>
      <c r="D158" s="2087">
        <f t="shared" si="25"/>
        <v>0</v>
      </c>
      <c r="E158" s="2087">
        <f t="shared" si="25"/>
        <v>0</v>
      </c>
      <c r="F158" s="2087">
        <f t="shared" si="25"/>
        <v>0</v>
      </c>
      <c r="G158" s="2081">
        <f t="shared" si="21"/>
        <v>0</v>
      </c>
      <c r="H158" s="2082">
        <f t="shared" si="22"/>
        <v>0</v>
      </c>
      <c r="I158" s="2088">
        <f t="shared" si="26"/>
        <v>0</v>
      </c>
      <c r="J158" s="2087">
        <f t="shared" si="26"/>
        <v>0</v>
      </c>
      <c r="K158" s="2087">
        <f t="shared" si="26"/>
        <v>0</v>
      </c>
      <c r="L158" s="2081">
        <f t="shared" si="24"/>
        <v>0</v>
      </c>
      <c r="M158" s="2083">
        <f t="shared" si="23"/>
        <v>0</v>
      </c>
    </row>
    <row r="159" spans="1:13" s="1138" customFormat="1" x14ac:dyDescent="0.2">
      <c r="A159" s="2067"/>
      <c r="B159" s="2059" t="s">
        <v>44</v>
      </c>
      <c r="C159" s="2070">
        <f t="shared" si="25"/>
        <v>0</v>
      </c>
      <c r="D159" s="2087">
        <f t="shared" si="25"/>
        <v>0</v>
      </c>
      <c r="E159" s="2087">
        <f t="shared" si="25"/>
        <v>0</v>
      </c>
      <c r="F159" s="2087">
        <f t="shared" si="25"/>
        <v>0</v>
      </c>
      <c r="G159" s="2081">
        <f t="shared" si="21"/>
        <v>0</v>
      </c>
      <c r="H159" s="2082">
        <f t="shared" si="22"/>
        <v>0</v>
      </c>
      <c r="I159" s="2088">
        <f t="shared" si="26"/>
        <v>0</v>
      </c>
      <c r="J159" s="2087">
        <f t="shared" si="26"/>
        <v>0</v>
      </c>
      <c r="K159" s="2087">
        <f t="shared" si="26"/>
        <v>0</v>
      </c>
      <c r="L159" s="2081">
        <f t="shared" si="24"/>
        <v>0</v>
      </c>
      <c r="M159" s="2083">
        <f t="shared" si="23"/>
        <v>0</v>
      </c>
    </row>
    <row r="160" spans="1:13" s="1138" customFormat="1" x14ac:dyDescent="0.2">
      <c r="A160" s="2067"/>
      <c r="B160" s="2059" t="s">
        <v>45</v>
      </c>
      <c r="C160" s="2070">
        <f t="shared" si="25"/>
        <v>0</v>
      </c>
      <c r="D160" s="2087">
        <f t="shared" si="25"/>
        <v>0</v>
      </c>
      <c r="E160" s="2087">
        <f t="shared" si="25"/>
        <v>0</v>
      </c>
      <c r="F160" s="2087">
        <f t="shared" si="25"/>
        <v>0</v>
      </c>
      <c r="G160" s="2081">
        <f t="shared" si="21"/>
        <v>0</v>
      </c>
      <c r="H160" s="2082">
        <f t="shared" si="22"/>
        <v>0</v>
      </c>
      <c r="I160" s="2088">
        <f t="shared" si="26"/>
        <v>0</v>
      </c>
      <c r="J160" s="2087">
        <f t="shared" si="26"/>
        <v>0</v>
      </c>
      <c r="K160" s="2087">
        <f t="shared" si="26"/>
        <v>0</v>
      </c>
      <c r="L160" s="2081">
        <f t="shared" si="24"/>
        <v>0</v>
      </c>
      <c r="M160" s="2083">
        <f t="shared" si="23"/>
        <v>0</v>
      </c>
    </row>
    <row r="161" spans="1:13" s="1138" customFormat="1" x14ac:dyDescent="0.2">
      <c r="A161" s="2067"/>
      <c r="B161" s="2059" t="s">
        <v>242</v>
      </c>
      <c r="C161" s="2070">
        <f t="shared" si="25"/>
        <v>0</v>
      </c>
      <c r="D161" s="2087">
        <f t="shared" si="25"/>
        <v>0</v>
      </c>
      <c r="E161" s="2087">
        <f t="shared" si="25"/>
        <v>0</v>
      </c>
      <c r="F161" s="2087">
        <f t="shared" si="25"/>
        <v>0</v>
      </c>
      <c r="G161" s="2081">
        <f t="shared" si="21"/>
        <v>0</v>
      </c>
      <c r="H161" s="2082">
        <f t="shared" si="22"/>
        <v>0</v>
      </c>
      <c r="I161" s="2088">
        <f t="shared" si="26"/>
        <v>0</v>
      </c>
      <c r="J161" s="2087">
        <f t="shared" si="26"/>
        <v>0</v>
      </c>
      <c r="K161" s="2087">
        <f t="shared" si="26"/>
        <v>0</v>
      </c>
      <c r="L161" s="2081">
        <f t="shared" si="24"/>
        <v>0</v>
      </c>
      <c r="M161" s="2083">
        <f t="shared" si="23"/>
        <v>0</v>
      </c>
    </row>
    <row r="162" spans="1:13" s="1138" customFormat="1" x14ac:dyDescent="0.2">
      <c r="A162" s="2067"/>
      <c r="B162" s="2061" t="s">
        <v>243</v>
      </c>
      <c r="C162" s="2070">
        <f t="shared" si="25"/>
        <v>0</v>
      </c>
      <c r="D162" s="2087">
        <f t="shared" si="25"/>
        <v>0</v>
      </c>
      <c r="E162" s="2087">
        <f t="shared" si="25"/>
        <v>0</v>
      </c>
      <c r="F162" s="2087">
        <f t="shared" si="25"/>
        <v>0</v>
      </c>
      <c r="G162" s="2081">
        <f t="shared" si="21"/>
        <v>0</v>
      </c>
      <c r="H162" s="2082">
        <f t="shared" si="22"/>
        <v>0</v>
      </c>
      <c r="I162" s="2088">
        <f t="shared" si="26"/>
        <v>0</v>
      </c>
      <c r="J162" s="2087">
        <f t="shared" si="26"/>
        <v>0</v>
      </c>
      <c r="K162" s="2087">
        <f t="shared" si="26"/>
        <v>0</v>
      </c>
      <c r="L162" s="2081">
        <f t="shared" si="24"/>
        <v>0</v>
      </c>
      <c r="M162" s="2083">
        <f t="shared" si="23"/>
        <v>0</v>
      </c>
    </row>
    <row r="163" spans="1:13" s="1138" customFormat="1" x14ac:dyDescent="0.2">
      <c r="A163" s="2067"/>
      <c r="B163" s="2059" t="s">
        <v>244</v>
      </c>
      <c r="C163" s="2070">
        <f t="shared" si="25"/>
        <v>0</v>
      </c>
      <c r="D163" s="2087">
        <f t="shared" si="25"/>
        <v>0</v>
      </c>
      <c r="E163" s="2087">
        <f t="shared" si="25"/>
        <v>0</v>
      </c>
      <c r="F163" s="2087">
        <f t="shared" si="25"/>
        <v>0</v>
      </c>
      <c r="G163" s="2081">
        <f t="shared" si="21"/>
        <v>0</v>
      </c>
      <c r="H163" s="2082">
        <f t="shared" si="22"/>
        <v>0</v>
      </c>
      <c r="I163" s="2088">
        <f t="shared" si="26"/>
        <v>0</v>
      </c>
      <c r="J163" s="2087">
        <f t="shared" si="26"/>
        <v>0</v>
      </c>
      <c r="K163" s="2087">
        <f t="shared" si="26"/>
        <v>0</v>
      </c>
      <c r="L163" s="2081">
        <f t="shared" si="24"/>
        <v>0</v>
      </c>
      <c r="M163" s="2083">
        <f t="shared" si="23"/>
        <v>0</v>
      </c>
    </row>
    <row r="164" spans="1:13" s="1138" customFormat="1" x14ac:dyDescent="0.2">
      <c r="A164" s="2067"/>
      <c r="B164" s="2059" t="s">
        <v>404</v>
      </c>
      <c r="C164" s="2070">
        <f t="shared" si="25"/>
        <v>0</v>
      </c>
      <c r="D164" s="2087">
        <f t="shared" si="25"/>
        <v>0</v>
      </c>
      <c r="E164" s="2087">
        <f t="shared" si="25"/>
        <v>0</v>
      </c>
      <c r="F164" s="2087">
        <f t="shared" si="25"/>
        <v>0</v>
      </c>
      <c r="G164" s="2081">
        <f t="shared" si="21"/>
        <v>0</v>
      </c>
      <c r="H164" s="2082">
        <f t="shared" si="22"/>
        <v>0</v>
      </c>
      <c r="I164" s="2088">
        <f t="shared" si="26"/>
        <v>0</v>
      </c>
      <c r="J164" s="2087">
        <f t="shared" si="26"/>
        <v>0</v>
      </c>
      <c r="K164" s="2087">
        <f t="shared" si="26"/>
        <v>0</v>
      </c>
      <c r="L164" s="2081">
        <f t="shared" si="24"/>
        <v>0</v>
      </c>
      <c r="M164" s="2083">
        <f t="shared" si="23"/>
        <v>0</v>
      </c>
    </row>
    <row r="165" spans="1:13" s="1138" customFormat="1" x14ac:dyDescent="0.2">
      <c r="A165" s="2067"/>
      <c r="B165" s="2059" t="s">
        <v>245</v>
      </c>
      <c r="C165" s="2070">
        <f t="shared" si="25"/>
        <v>0</v>
      </c>
      <c r="D165" s="2087">
        <f t="shared" si="25"/>
        <v>0</v>
      </c>
      <c r="E165" s="2087">
        <f t="shared" si="25"/>
        <v>0</v>
      </c>
      <c r="F165" s="2087">
        <f t="shared" si="25"/>
        <v>0</v>
      </c>
      <c r="G165" s="2081">
        <f t="shared" si="21"/>
        <v>0</v>
      </c>
      <c r="H165" s="2082">
        <f t="shared" si="22"/>
        <v>0</v>
      </c>
      <c r="I165" s="2088">
        <f t="shared" si="26"/>
        <v>0</v>
      </c>
      <c r="J165" s="2087">
        <f t="shared" si="26"/>
        <v>0</v>
      </c>
      <c r="K165" s="2087">
        <f t="shared" si="26"/>
        <v>0</v>
      </c>
      <c r="L165" s="2081">
        <f t="shared" si="24"/>
        <v>0</v>
      </c>
      <c r="M165" s="2083">
        <f t="shared" si="23"/>
        <v>0</v>
      </c>
    </row>
    <row r="166" spans="1:13" s="1138" customFormat="1" x14ac:dyDescent="0.2">
      <c r="A166" s="2067"/>
      <c r="B166" s="2059" t="s">
        <v>246</v>
      </c>
      <c r="C166" s="2070">
        <f t="shared" si="25"/>
        <v>0</v>
      </c>
      <c r="D166" s="2087">
        <f t="shared" si="25"/>
        <v>0</v>
      </c>
      <c r="E166" s="2087">
        <f t="shared" si="25"/>
        <v>0</v>
      </c>
      <c r="F166" s="2087">
        <f t="shared" si="25"/>
        <v>0</v>
      </c>
      <c r="G166" s="2081">
        <f t="shared" si="21"/>
        <v>0</v>
      </c>
      <c r="H166" s="2082">
        <f t="shared" si="22"/>
        <v>0</v>
      </c>
      <c r="I166" s="2088">
        <f t="shared" si="26"/>
        <v>0</v>
      </c>
      <c r="J166" s="2087">
        <f t="shared" si="26"/>
        <v>0</v>
      </c>
      <c r="K166" s="2087">
        <f t="shared" si="26"/>
        <v>0</v>
      </c>
      <c r="L166" s="2081">
        <f t="shared" si="24"/>
        <v>0</v>
      </c>
      <c r="M166" s="2083">
        <f t="shared" si="23"/>
        <v>0</v>
      </c>
    </row>
    <row r="167" spans="1:13" s="1138" customFormat="1" x14ac:dyDescent="0.2">
      <c r="A167" s="2067"/>
      <c r="B167" s="2059" t="s">
        <v>247</v>
      </c>
      <c r="C167" s="2070">
        <f t="shared" si="25"/>
        <v>0</v>
      </c>
      <c r="D167" s="2087">
        <f t="shared" si="25"/>
        <v>0</v>
      </c>
      <c r="E167" s="2087">
        <f t="shared" si="25"/>
        <v>0</v>
      </c>
      <c r="F167" s="2087">
        <f t="shared" si="25"/>
        <v>0</v>
      </c>
      <c r="G167" s="2081">
        <f t="shared" si="21"/>
        <v>0</v>
      </c>
      <c r="H167" s="2082">
        <f t="shared" si="22"/>
        <v>0</v>
      </c>
      <c r="I167" s="2088">
        <f t="shared" si="26"/>
        <v>0</v>
      </c>
      <c r="J167" s="2087">
        <f t="shared" si="26"/>
        <v>0</v>
      </c>
      <c r="K167" s="2087">
        <f t="shared" si="26"/>
        <v>0</v>
      </c>
      <c r="L167" s="2081">
        <f t="shared" si="24"/>
        <v>0</v>
      </c>
      <c r="M167" s="2083">
        <f t="shared" si="23"/>
        <v>0</v>
      </c>
    </row>
    <row r="168" spans="1:13" s="1138" customFormat="1" x14ac:dyDescent="0.2">
      <c r="A168" s="2067"/>
      <c r="B168" s="2059" t="s">
        <v>248</v>
      </c>
      <c r="C168" s="2070">
        <f t="shared" si="25"/>
        <v>0</v>
      </c>
      <c r="D168" s="2087">
        <f t="shared" si="25"/>
        <v>0</v>
      </c>
      <c r="E168" s="2087">
        <f t="shared" si="25"/>
        <v>0</v>
      </c>
      <c r="F168" s="2087">
        <f t="shared" si="25"/>
        <v>0</v>
      </c>
      <c r="G168" s="2081">
        <f t="shared" si="21"/>
        <v>0</v>
      </c>
      <c r="H168" s="2082">
        <f t="shared" si="22"/>
        <v>0</v>
      </c>
      <c r="I168" s="2088">
        <f t="shared" si="26"/>
        <v>0</v>
      </c>
      <c r="J168" s="2087">
        <f t="shared" si="26"/>
        <v>0</v>
      </c>
      <c r="K168" s="2087">
        <f t="shared" si="26"/>
        <v>0</v>
      </c>
      <c r="L168" s="2081">
        <f t="shared" si="24"/>
        <v>0</v>
      </c>
      <c r="M168" s="2083">
        <f t="shared" si="23"/>
        <v>0</v>
      </c>
    </row>
    <row r="169" spans="1:13" s="1138" customFormat="1" x14ac:dyDescent="0.2">
      <c r="A169" s="2049"/>
      <c r="B169" s="2062" t="s">
        <v>249</v>
      </c>
      <c r="C169" s="2065">
        <f>SUM(C133:C168)</f>
        <v>0</v>
      </c>
      <c r="D169" s="2073">
        <f t="shared" ref="D169:M169" si="27">SUM(D133:D168)</f>
        <v>0</v>
      </c>
      <c r="E169" s="2073">
        <f t="shared" si="27"/>
        <v>0</v>
      </c>
      <c r="F169" s="2073">
        <f t="shared" si="27"/>
        <v>0</v>
      </c>
      <c r="G169" s="2073">
        <f>SUM(G133:G168)</f>
        <v>0</v>
      </c>
      <c r="H169" s="2089">
        <f t="shared" si="27"/>
        <v>0</v>
      </c>
      <c r="I169" s="2074">
        <f t="shared" si="27"/>
        <v>0</v>
      </c>
      <c r="J169" s="2073">
        <f>SUM(J133:J168)</f>
        <v>0</v>
      </c>
      <c r="K169" s="2073">
        <f t="shared" si="27"/>
        <v>0</v>
      </c>
      <c r="L169" s="2073">
        <f t="shared" si="27"/>
        <v>0</v>
      </c>
      <c r="M169" s="2075">
        <f t="shared" si="27"/>
        <v>0</v>
      </c>
    </row>
    <row r="170" spans="1:13" s="1138" customFormat="1" ht="13.5" thickBot="1" x14ac:dyDescent="0.25">
      <c r="A170" s="2068"/>
      <c r="B170" s="2069"/>
      <c r="C170" s="2066"/>
      <c r="D170" s="2077"/>
      <c r="E170" s="2077"/>
      <c r="F170" s="2077"/>
      <c r="G170" s="2077"/>
      <c r="H170" s="2078"/>
      <c r="I170" s="2079"/>
      <c r="J170" s="2077"/>
      <c r="K170" s="2077"/>
      <c r="L170" s="2077"/>
      <c r="M170" s="2080"/>
    </row>
    <row r="171" spans="1:13" x14ac:dyDescent="0.2">
      <c r="C171" s="2002"/>
      <c r="D171" s="2002"/>
      <c r="E171" s="2002"/>
      <c r="F171" s="2002"/>
      <c r="G171" s="2002"/>
      <c r="H171" s="2002"/>
      <c r="I171" s="2002"/>
      <c r="J171" s="2002"/>
      <c r="K171" s="2002"/>
      <c r="L171" s="2002"/>
      <c r="M171" s="2002"/>
    </row>
    <row r="172" spans="1:13" ht="15.75" x14ac:dyDescent="0.25">
      <c r="A172" s="1190"/>
      <c r="B172" s="1190"/>
      <c r="C172" s="2004"/>
      <c r="D172" s="2002"/>
      <c r="E172" s="2002"/>
      <c r="F172" s="2002"/>
      <c r="G172" s="2002"/>
      <c r="H172" s="2002"/>
      <c r="I172" s="2002"/>
      <c r="J172" s="2002"/>
      <c r="K172" s="2002"/>
      <c r="L172" s="2002"/>
      <c r="M172" s="2002"/>
    </row>
    <row r="173" spans="1:13" ht="14.25" x14ac:dyDescent="0.2">
      <c r="B173" s="1191"/>
      <c r="C173" s="2005"/>
      <c r="D173" s="2002"/>
      <c r="E173" s="2002"/>
      <c r="F173" s="2002"/>
      <c r="G173" s="2002"/>
      <c r="H173" s="2002"/>
      <c r="I173" s="2002"/>
      <c r="J173" s="2002"/>
      <c r="K173" s="2002"/>
      <c r="L173" s="2002"/>
      <c r="M173" s="2002"/>
    </row>
    <row r="174" spans="1:13" x14ac:dyDescent="0.2">
      <c r="B174" s="1192"/>
      <c r="C174" s="2006"/>
      <c r="D174" s="2002"/>
      <c r="E174" s="2002"/>
      <c r="F174" s="2002"/>
      <c r="G174" s="2002"/>
      <c r="H174" s="2002"/>
      <c r="I174" s="2002"/>
      <c r="J174" s="2002"/>
      <c r="K174" s="2002"/>
      <c r="L174" s="2002"/>
      <c r="M174" s="2002"/>
    </row>
    <row r="175" spans="1:13" x14ac:dyDescent="0.2">
      <c r="B175" s="1073"/>
      <c r="C175" s="1072"/>
      <c r="D175" s="2002"/>
      <c r="E175" s="2002"/>
      <c r="F175" s="2002"/>
      <c r="G175" s="2002"/>
      <c r="H175" s="2002"/>
      <c r="I175" s="2002"/>
      <c r="J175" s="2002"/>
      <c r="K175" s="2002"/>
      <c r="L175" s="2002"/>
      <c r="M175" s="2002"/>
    </row>
    <row r="176" spans="1:13" x14ac:dyDescent="0.2">
      <c r="B176" s="1073"/>
      <c r="C176" s="1072"/>
      <c r="D176" s="2002"/>
      <c r="E176" s="2002"/>
      <c r="F176" s="2002"/>
      <c r="G176" s="2002"/>
      <c r="H176" s="2002"/>
      <c r="I176" s="2002"/>
      <c r="J176" s="2002"/>
      <c r="K176" s="2002"/>
      <c r="L176" s="2002"/>
      <c r="M176" s="2002"/>
    </row>
    <row r="177" spans="2:13" ht="14.25" x14ac:dyDescent="0.2">
      <c r="B177" s="1191"/>
      <c r="C177" s="2005"/>
      <c r="D177" s="2002"/>
      <c r="E177" s="2002"/>
      <c r="F177" s="2002"/>
      <c r="G177" s="2002"/>
      <c r="H177" s="2002"/>
      <c r="I177" s="2002"/>
      <c r="J177" s="2002"/>
      <c r="K177" s="2002"/>
      <c r="L177" s="2002"/>
      <c r="M177" s="2002"/>
    </row>
    <row r="178" spans="2:13" x14ac:dyDescent="0.2">
      <c r="B178" s="1192"/>
      <c r="C178" s="2006"/>
      <c r="D178" s="2002"/>
      <c r="E178" s="2002"/>
      <c r="F178" s="2002"/>
      <c r="G178" s="2002"/>
      <c r="H178" s="2002"/>
      <c r="I178" s="2002"/>
      <c r="J178" s="2002"/>
      <c r="K178" s="2002"/>
      <c r="L178" s="2002"/>
      <c r="M178" s="2002"/>
    </row>
    <row r="179" spans="2:13" x14ac:dyDescent="0.2">
      <c r="C179" s="2002"/>
      <c r="D179" s="2002"/>
      <c r="E179" s="2002"/>
      <c r="F179" s="2002"/>
      <c r="G179" s="2002"/>
      <c r="H179" s="2002"/>
      <c r="I179" s="2002"/>
      <c r="J179" s="2002"/>
      <c r="K179" s="2002"/>
      <c r="L179" s="2002"/>
      <c r="M179" s="2002"/>
    </row>
    <row r="180" spans="2:13" x14ac:dyDescent="0.2">
      <c r="C180" s="2002"/>
      <c r="D180" s="2002"/>
      <c r="E180" s="2002"/>
      <c r="F180" s="2002"/>
      <c r="G180" s="2002"/>
      <c r="H180" s="2002"/>
      <c r="I180" s="2002"/>
      <c r="J180" s="2002"/>
      <c r="K180" s="2002"/>
      <c r="L180" s="2002"/>
      <c r="M180" s="2002"/>
    </row>
    <row r="181" spans="2:13" x14ac:dyDescent="0.2">
      <c r="C181" s="2002"/>
      <c r="D181" s="2002"/>
      <c r="E181" s="2002"/>
      <c r="F181" s="2002"/>
      <c r="G181" s="2002"/>
      <c r="H181" s="2002"/>
      <c r="I181" s="2002"/>
      <c r="J181" s="2002"/>
      <c r="K181" s="2002"/>
      <c r="L181" s="2002"/>
      <c r="M181" s="2002"/>
    </row>
    <row r="182" spans="2:13" x14ac:dyDescent="0.2">
      <c r="C182" s="2002"/>
      <c r="D182" s="2002"/>
      <c r="E182" s="2002"/>
      <c r="F182" s="2002"/>
      <c r="G182" s="2002"/>
      <c r="H182" s="2002"/>
      <c r="I182" s="2002"/>
      <c r="J182" s="2002"/>
      <c r="K182" s="2002"/>
      <c r="L182" s="2002"/>
      <c r="M182" s="2002"/>
    </row>
    <row r="183" spans="2:13" x14ac:dyDescent="0.2">
      <c r="C183" s="2002"/>
      <c r="D183" s="2002"/>
      <c r="E183" s="2002"/>
      <c r="F183" s="2002"/>
      <c r="G183" s="2002"/>
      <c r="H183" s="2002"/>
      <c r="I183" s="2002"/>
      <c r="J183" s="2002"/>
      <c r="K183" s="2002"/>
      <c r="L183" s="2002"/>
      <c r="M183" s="2002"/>
    </row>
    <row r="184" spans="2:13" x14ac:dyDescent="0.2">
      <c r="C184" s="2002"/>
      <c r="D184" s="2002"/>
      <c r="E184" s="2002"/>
      <c r="F184" s="2002"/>
      <c r="G184" s="2002"/>
      <c r="H184" s="2002"/>
      <c r="I184" s="2002"/>
      <c r="J184" s="2002"/>
      <c r="K184" s="2002"/>
      <c r="L184" s="2002"/>
      <c r="M184" s="2002"/>
    </row>
    <row r="185" spans="2:13" x14ac:dyDescent="0.2">
      <c r="C185" s="2002"/>
      <c r="D185" s="2002"/>
      <c r="E185" s="2002"/>
      <c r="F185" s="2002"/>
      <c r="G185" s="2002"/>
      <c r="H185" s="2002"/>
      <c r="I185" s="2002"/>
      <c r="J185" s="2002"/>
      <c r="K185" s="2002"/>
      <c r="L185" s="2002"/>
      <c r="M185" s="2002"/>
    </row>
    <row r="186" spans="2:13" x14ac:dyDescent="0.2">
      <c r="C186" s="2002"/>
      <c r="D186" s="2002"/>
      <c r="E186" s="2002"/>
      <c r="F186" s="2002"/>
      <c r="G186" s="2002"/>
      <c r="H186" s="2002"/>
      <c r="I186" s="2002"/>
      <c r="J186" s="2002"/>
      <c r="K186" s="2002"/>
      <c r="L186" s="2002"/>
      <c r="M186" s="2002"/>
    </row>
    <row r="187" spans="2:13" x14ac:dyDescent="0.2">
      <c r="C187" s="2002"/>
      <c r="D187" s="2002"/>
      <c r="E187" s="2002"/>
      <c r="F187" s="2002"/>
      <c r="G187" s="2002"/>
      <c r="H187" s="2002"/>
      <c r="I187" s="2002"/>
      <c r="J187" s="2002"/>
      <c r="K187" s="2002"/>
      <c r="L187" s="2002"/>
      <c r="M187" s="2002"/>
    </row>
    <row r="188" spans="2:13" x14ac:dyDescent="0.2">
      <c r="C188" s="2002"/>
      <c r="D188" s="2002"/>
      <c r="E188" s="2002"/>
      <c r="F188" s="2002"/>
      <c r="G188" s="2002"/>
      <c r="H188" s="2002"/>
      <c r="I188" s="2002"/>
      <c r="J188" s="2002"/>
      <c r="K188" s="2002"/>
      <c r="L188" s="2002"/>
      <c r="M188" s="2002"/>
    </row>
    <row r="189" spans="2:13" x14ac:dyDescent="0.2">
      <c r="C189" s="2002"/>
      <c r="D189" s="2002"/>
      <c r="E189" s="2002"/>
      <c r="F189" s="2002"/>
      <c r="G189" s="2002"/>
      <c r="H189" s="2002"/>
      <c r="I189" s="2002"/>
      <c r="J189" s="2002"/>
      <c r="K189" s="2002"/>
      <c r="L189" s="2002"/>
      <c r="M189" s="2002"/>
    </row>
    <row r="190" spans="2:13" x14ac:dyDescent="0.2">
      <c r="C190" s="2002"/>
      <c r="D190" s="2002"/>
      <c r="E190" s="2002"/>
      <c r="F190" s="2002"/>
      <c r="G190" s="2002"/>
      <c r="H190" s="2002"/>
      <c r="I190" s="2002"/>
      <c r="J190" s="2002"/>
      <c r="K190" s="2002"/>
      <c r="L190" s="2002"/>
      <c r="M190" s="2002"/>
    </row>
    <row r="191" spans="2:13" x14ac:dyDescent="0.2">
      <c r="C191" s="2002"/>
      <c r="D191" s="2002"/>
      <c r="E191" s="2002"/>
      <c r="F191" s="2002"/>
      <c r="G191" s="2002"/>
      <c r="H191" s="2002"/>
      <c r="I191" s="2002"/>
      <c r="J191" s="2002"/>
      <c r="K191" s="2002"/>
      <c r="L191" s="2002"/>
      <c r="M191" s="2002"/>
    </row>
    <row r="192" spans="2:13" x14ac:dyDescent="0.2">
      <c r="C192" s="2002"/>
      <c r="D192" s="2002"/>
      <c r="E192" s="2002"/>
      <c r="F192" s="2002"/>
      <c r="G192" s="2002"/>
      <c r="H192" s="2002"/>
      <c r="I192" s="2002"/>
      <c r="J192" s="2002"/>
      <c r="K192" s="2002"/>
      <c r="L192" s="2002"/>
      <c r="M192" s="2002"/>
    </row>
    <row r="193" spans="3:13" x14ac:dyDescent="0.2">
      <c r="C193" s="2002"/>
      <c r="D193" s="2002"/>
      <c r="E193" s="2002"/>
      <c r="F193" s="2002"/>
      <c r="G193" s="2002"/>
      <c r="H193" s="2002"/>
      <c r="I193" s="2002"/>
      <c r="J193" s="2002"/>
      <c r="K193" s="2002"/>
      <c r="L193" s="2002"/>
      <c r="M193" s="2002"/>
    </row>
    <row r="194" spans="3:13" x14ac:dyDescent="0.2">
      <c r="C194" s="2002"/>
      <c r="D194" s="2002"/>
      <c r="E194" s="2002"/>
      <c r="F194" s="2002"/>
      <c r="G194" s="2002"/>
      <c r="H194" s="2002"/>
      <c r="I194" s="2002"/>
      <c r="J194" s="2002"/>
      <c r="K194" s="2002"/>
      <c r="L194" s="2002"/>
      <c r="M194" s="2002"/>
    </row>
    <row r="195" spans="3:13" x14ac:dyDescent="0.2">
      <c r="C195" s="2002"/>
      <c r="D195" s="2002"/>
      <c r="E195" s="2002"/>
      <c r="F195" s="2002"/>
      <c r="G195" s="2002"/>
      <c r="H195" s="2002"/>
      <c r="I195" s="2002"/>
      <c r="J195" s="2002"/>
      <c r="K195" s="2002"/>
      <c r="L195" s="2002"/>
      <c r="M195" s="2002"/>
    </row>
    <row r="196" spans="3:13" x14ac:dyDescent="0.2">
      <c r="C196" s="2002"/>
      <c r="D196" s="2002"/>
      <c r="E196" s="2002"/>
      <c r="F196" s="2002"/>
      <c r="G196" s="2002"/>
      <c r="H196" s="2002"/>
      <c r="I196" s="2002"/>
      <c r="J196" s="2002"/>
      <c r="K196" s="2002"/>
      <c r="L196" s="2002"/>
      <c r="M196" s="2002"/>
    </row>
    <row r="197" spans="3:13" x14ac:dyDescent="0.2">
      <c r="C197" s="2002"/>
      <c r="D197" s="2002"/>
      <c r="E197" s="2002"/>
      <c r="F197" s="2002"/>
      <c r="G197" s="2002"/>
      <c r="H197" s="2002"/>
      <c r="I197" s="2002"/>
      <c r="J197" s="2002"/>
      <c r="K197" s="2002"/>
      <c r="L197" s="2002"/>
      <c r="M197" s="2002"/>
    </row>
    <row r="198" spans="3:13" x14ac:dyDescent="0.2">
      <c r="C198" s="2002"/>
      <c r="D198" s="2002"/>
      <c r="E198" s="2002"/>
      <c r="F198" s="2002"/>
      <c r="G198" s="2002"/>
      <c r="H198" s="2002"/>
      <c r="I198" s="2002"/>
      <c r="J198" s="2002"/>
      <c r="K198" s="2002"/>
      <c r="L198" s="2002"/>
      <c r="M198" s="2002"/>
    </row>
    <row r="199" spans="3:13" x14ac:dyDescent="0.2">
      <c r="C199" s="2002"/>
      <c r="D199" s="2002"/>
      <c r="E199" s="2002"/>
      <c r="F199" s="2002"/>
      <c r="G199" s="2002"/>
      <c r="H199" s="2002"/>
      <c r="I199" s="2002"/>
      <c r="J199" s="2002"/>
      <c r="K199" s="2002"/>
      <c r="L199" s="2002"/>
      <c r="M199" s="2002"/>
    </row>
    <row r="200" spans="3:13" x14ac:dyDescent="0.2">
      <c r="C200" s="2002"/>
      <c r="D200" s="2002"/>
      <c r="E200" s="2002"/>
      <c r="F200" s="2002"/>
      <c r="G200" s="2002"/>
      <c r="H200" s="2002"/>
      <c r="I200" s="2002"/>
      <c r="J200" s="2002"/>
      <c r="K200" s="2002"/>
      <c r="L200" s="2002"/>
      <c r="M200" s="2002"/>
    </row>
    <row r="201" spans="3:13" x14ac:dyDescent="0.2">
      <c r="C201" s="2002"/>
      <c r="D201" s="2002"/>
      <c r="E201" s="2002"/>
      <c r="F201" s="2002"/>
      <c r="G201" s="2002"/>
      <c r="H201" s="2002"/>
      <c r="I201" s="2002"/>
      <c r="J201" s="2002"/>
      <c r="K201" s="2002"/>
      <c r="L201" s="2002"/>
      <c r="M201" s="2002"/>
    </row>
    <row r="202" spans="3:13" x14ac:dyDescent="0.2">
      <c r="C202" s="2002"/>
      <c r="D202" s="2002"/>
      <c r="E202" s="2002"/>
      <c r="F202" s="2002"/>
      <c r="G202" s="2002"/>
      <c r="H202" s="2002"/>
      <c r="I202" s="2002"/>
      <c r="J202" s="2002"/>
      <c r="K202" s="2002"/>
      <c r="L202" s="2002"/>
      <c r="M202" s="2002"/>
    </row>
    <row r="203" spans="3:13" x14ac:dyDescent="0.2">
      <c r="C203" s="2002"/>
      <c r="D203" s="2002"/>
      <c r="E203" s="2002"/>
      <c r="F203" s="2002"/>
      <c r="G203" s="2002"/>
      <c r="H203" s="2002"/>
      <c r="I203" s="2002"/>
      <c r="J203" s="2002"/>
      <c r="K203" s="2002"/>
      <c r="L203" s="2002"/>
      <c r="M203" s="2002"/>
    </row>
    <row r="204" spans="3:13" x14ac:dyDescent="0.2">
      <c r="C204" s="2002"/>
      <c r="D204" s="2002"/>
      <c r="E204" s="2002"/>
      <c r="F204" s="2002"/>
      <c r="G204" s="2002"/>
      <c r="H204" s="2002"/>
      <c r="I204" s="2002"/>
      <c r="J204" s="2002"/>
      <c r="K204" s="2002"/>
      <c r="L204" s="2002"/>
      <c r="M204" s="2002"/>
    </row>
    <row r="205" spans="3:13" x14ac:dyDescent="0.2">
      <c r="C205" s="2002"/>
      <c r="D205" s="2002"/>
      <c r="E205" s="2002"/>
      <c r="F205" s="2002"/>
      <c r="G205" s="2002"/>
      <c r="H205" s="2002"/>
      <c r="I205" s="2002"/>
      <c r="J205" s="2002"/>
      <c r="K205" s="2002"/>
      <c r="L205" s="2002"/>
      <c r="M205" s="2002"/>
    </row>
    <row r="206" spans="3:13" x14ac:dyDescent="0.2">
      <c r="C206" s="2002"/>
      <c r="D206" s="2002"/>
      <c r="E206" s="2002"/>
      <c r="F206" s="2002"/>
      <c r="G206" s="2002"/>
      <c r="H206" s="2002"/>
      <c r="I206" s="2002"/>
      <c r="J206" s="2002"/>
      <c r="K206" s="2002"/>
      <c r="L206" s="2002"/>
      <c r="M206" s="2002"/>
    </row>
    <row r="207" spans="3:13" x14ac:dyDescent="0.2">
      <c r="C207" s="2002"/>
      <c r="D207" s="2002"/>
      <c r="E207" s="2002"/>
      <c r="F207" s="2002"/>
      <c r="G207" s="2002"/>
      <c r="H207" s="2002"/>
      <c r="I207" s="2002"/>
      <c r="J207" s="2002"/>
      <c r="K207" s="2002"/>
      <c r="L207" s="2002"/>
      <c r="M207" s="2002"/>
    </row>
    <row r="208" spans="3:13" x14ac:dyDescent="0.2">
      <c r="C208" s="2002"/>
      <c r="D208" s="2002"/>
      <c r="E208" s="2002"/>
      <c r="F208" s="2002"/>
      <c r="G208" s="2002"/>
      <c r="H208" s="2002"/>
      <c r="I208" s="2002"/>
      <c r="J208" s="2002"/>
      <c r="K208" s="2002"/>
      <c r="L208" s="2002"/>
      <c r="M208" s="2002"/>
    </row>
    <row r="209" spans="3:13" x14ac:dyDescent="0.2">
      <c r="C209" s="2002"/>
      <c r="D209" s="2002"/>
      <c r="E209" s="2002"/>
      <c r="F209" s="2002"/>
      <c r="G209" s="2002"/>
      <c r="H209" s="2002"/>
      <c r="I209" s="2002"/>
      <c r="J209" s="2002"/>
      <c r="K209" s="2002"/>
      <c r="L209" s="2002"/>
      <c r="M209" s="2002"/>
    </row>
    <row r="210" spans="3:13" x14ac:dyDescent="0.2">
      <c r="C210" s="2002"/>
      <c r="D210" s="2002"/>
      <c r="E210" s="2002"/>
      <c r="F210" s="2002"/>
      <c r="G210" s="2002"/>
      <c r="H210" s="2002"/>
      <c r="I210" s="2002"/>
      <c r="J210" s="2002"/>
      <c r="K210" s="2002"/>
      <c r="L210" s="2002"/>
      <c r="M210" s="2002"/>
    </row>
    <row r="211" spans="3:13" x14ac:dyDescent="0.2">
      <c r="C211" s="2002"/>
      <c r="D211" s="2002"/>
      <c r="E211" s="2002"/>
      <c r="F211" s="2002"/>
      <c r="G211" s="2002"/>
      <c r="H211" s="2002"/>
      <c r="I211" s="2002"/>
      <c r="J211" s="2002"/>
      <c r="K211" s="2002"/>
      <c r="L211" s="2002"/>
      <c r="M211" s="2002"/>
    </row>
    <row r="212" spans="3:13" x14ac:dyDescent="0.2">
      <c r="C212" s="2002"/>
      <c r="D212" s="2002"/>
      <c r="E212" s="2002"/>
      <c r="F212" s="2002"/>
      <c r="G212" s="2002"/>
      <c r="H212" s="2002"/>
      <c r="I212" s="2002"/>
      <c r="J212" s="2002"/>
      <c r="K212" s="2002"/>
      <c r="L212" s="2002"/>
      <c r="M212" s="2002"/>
    </row>
    <row r="213" spans="3:13" x14ac:dyDescent="0.2">
      <c r="C213" s="2002"/>
      <c r="D213" s="2002"/>
      <c r="E213" s="2002"/>
      <c r="F213" s="2002"/>
      <c r="G213" s="2002"/>
      <c r="H213" s="2002"/>
      <c r="I213" s="2002"/>
      <c r="J213" s="2002"/>
      <c r="K213" s="2002"/>
      <c r="L213" s="2002"/>
      <c r="M213" s="2002"/>
    </row>
    <row r="214" spans="3:13" x14ac:dyDescent="0.2">
      <c r="C214" s="2002"/>
      <c r="D214" s="2002"/>
      <c r="E214" s="2002"/>
      <c r="F214" s="2002"/>
      <c r="G214" s="2002"/>
      <c r="H214" s="2002"/>
      <c r="I214" s="2002"/>
      <c r="J214" s="2002"/>
      <c r="K214" s="2002"/>
      <c r="L214" s="2002"/>
      <c r="M214" s="2002"/>
    </row>
    <row r="215" spans="3:13" x14ac:dyDescent="0.2">
      <c r="C215" s="2002"/>
      <c r="D215" s="2002"/>
      <c r="E215" s="2002"/>
      <c r="F215" s="2002"/>
      <c r="G215" s="2002"/>
      <c r="H215" s="2002"/>
      <c r="I215" s="2002"/>
      <c r="J215" s="2002"/>
      <c r="K215" s="2002"/>
      <c r="L215" s="2002"/>
      <c r="M215" s="2002"/>
    </row>
    <row r="216" spans="3:13" x14ac:dyDescent="0.2">
      <c r="C216" s="2002"/>
      <c r="D216" s="2002"/>
      <c r="E216" s="2002"/>
      <c r="F216" s="2002"/>
      <c r="G216" s="2002"/>
      <c r="H216" s="2002"/>
      <c r="I216" s="2002"/>
      <c r="J216" s="2002"/>
      <c r="K216" s="2002"/>
      <c r="L216" s="2002"/>
      <c r="M216" s="2002"/>
    </row>
    <row r="217" spans="3:13" x14ac:dyDescent="0.2">
      <c r="C217" s="2002"/>
      <c r="D217" s="2002"/>
      <c r="E217" s="2002"/>
      <c r="F217" s="2002"/>
      <c r="G217" s="2002"/>
      <c r="H217" s="2002"/>
      <c r="I217" s="2002"/>
      <c r="J217" s="2002"/>
      <c r="K217" s="2002"/>
      <c r="L217" s="2002"/>
      <c r="M217" s="2002"/>
    </row>
    <row r="218" spans="3:13" x14ac:dyDescent="0.2">
      <c r="C218" s="2002"/>
      <c r="D218" s="2002"/>
      <c r="E218" s="2002"/>
      <c r="F218" s="2002"/>
      <c r="G218" s="2002"/>
      <c r="H218" s="2002"/>
      <c r="I218" s="2002"/>
      <c r="J218" s="2002"/>
      <c r="K218" s="2002"/>
      <c r="L218" s="2002"/>
      <c r="M218" s="2002"/>
    </row>
    <row r="219" spans="3:13" x14ac:dyDescent="0.2">
      <c r="C219" s="2002"/>
      <c r="D219" s="2002"/>
      <c r="E219" s="2002"/>
      <c r="F219" s="2002"/>
      <c r="G219" s="2002"/>
      <c r="H219" s="2002"/>
      <c r="I219" s="2002"/>
      <c r="J219" s="2002"/>
      <c r="K219" s="2002"/>
      <c r="L219" s="2002"/>
      <c r="M219" s="2002"/>
    </row>
    <row r="220" spans="3:13" x14ac:dyDescent="0.2">
      <c r="C220" s="2002"/>
      <c r="D220" s="2002"/>
      <c r="E220" s="2002"/>
      <c r="F220" s="2002"/>
      <c r="G220" s="2002"/>
      <c r="H220" s="2002"/>
      <c r="I220" s="2002"/>
      <c r="J220" s="2002"/>
      <c r="K220" s="2002"/>
      <c r="L220" s="2002"/>
      <c r="M220" s="2002"/>
    </row>
    <row r="221" spans="3:13" x14ac:dyDescent="0.2">
      <c r="C221" s="2002"/>
      <c r="D221" s="2002"/>
      <c r="E221" s="2002"/>
      <c r="F221" s="2002"/>
      <c r="G221" s="2002"/>
      <c r="H221" s="2002"/>
      <c r="I221" s="2002"/>
      <c r="J221" s="2002"/>
      <c r="K221" s="2002"/>
      <c r="L221" s="2002"/>
      <c r="M221" s="2002"/>
    </row>
    <row r="222" spans="3:13" x14ac:dyDescent="0.2">
      <c r="C222" s="2002"/>
      <c r="D222" s="2002"/>
      <c r="E222" s="2002"/>
      <c r="F222" s="2002"/>
      <c r="G222" s="2002"/>
      <c r="H222" s="2002"/>
      <c r="I222" s="2002"/>
      <c r="J222" s="2002"/>
      <c r="K222" s="2002"/>
      <c r="L222" s="2002"/>
      <c r="M222" s="2002"/>
    </row>
    <row r="223" spans="3:13" x14ac:dyDescent="0.2">
      <c r="C223" s="2002"/>
      <c r="D223" s="2002"/>
      <c r="E223" s="2002"/>
      <c r="F223" s="2002"/>
      <c r="G223" s="2002"/>
      <c r="H223" s="2002"/>
      <c r="I223" s="2002"/>
      <c r="J223" s="2002"/>
      <c r="K223" s="2002"/>
      <c r="L223" s="2002"/>
      <c r="M223" s="2002"/>
    </row>
    <row r="224" spans="3:13" x14ac:dyDescent="0.2">
      <c r="C224" s="2002"/>
      <c r="D224" s="2002"/>
      <c r="E224" s="2002"/>
      <c r="F224" s="2002"/>
      <c r="G224" s="2002"/>
      <c r="H224" s="2002"/>
      <c r="I224" s="2002"/>
      <c r="J224" s="2002"/>
      <c r="K224" s="2002"/>
      <c r="L224" s="2002"/>
      <c r="M224" s="2002"/>
    </row>
    <row r="225" spans="3:13" x14ac:dyDescent="0.2">
      <c r="C225" s="2002"/>
      <c r="D225" s="2002"/>
      <c r="E225" s="2002"/>
      <c r="F225" s="2002"/>
      <c r="G225" s="2002"/>
      <c r="H225" s="2002"/>
      <c r="I225" s="2002"/>
      <c r="J225" s="2002"/>
      <c r="K225" s="2002"/>
      <c r="L225" s="2002"/>
      <c r="M225" s="2002"/>
    </row>
    <row r="226" spans="3:13" x14ac:dyDescent="0.2">
      <c r="C226" s="2002"/>
      <c r="D226" s="2002"/>
      <c r="E226" s="2002"/>
      <c r="F226" s="2002"/>
      <c r="G226" s="2002"/>
      <c r="H226" s="2002"/>
      <c r="I226" s="2002"/>
      <c r="J226" s="2002"/>
      <c r="K226" s="2002"/>
      <c r="L226" s="2002"/>
      <c r="M226" s="2002"/>
    </row>
    <row r="227" spans="3:13" x14ac:dyDescent="0.2">
      <c r="C227" s="2002"/>
      <c r="D227" s="2002"/>
      <c r="E227" s="2002"/>
      <c r="F227" s="2002"/>
      <c r="G227" s="2002"/>
      <c r="H227" s="2002"/>
      <c r="I227" s="2002"/>
      <c r="J227" s="2002"/>
      <c r="K227" s="2002"/>
      <c r="L227" s="2002"/>
      <c r="M227" s="2002"/>
    </row>
    <row r="228" spans="3:13" x14ac:dyDescent="0.2">
      <c r="C228" s="2002"/>
      <c r="D228" s="2002"/>
      <c r="E228" s="2002"/>
      <c r="F228" s="2002"/>
      <c r="G228" s="2002"/>
      <c r="H228" s="2002"/>
      <c r="I228" s="2002"/>
      <c r="J228" s="2002"/>
      <c r="K228" s="2002"/>
      <c r="L228" s="2002"/>
      <c r="M228" s="2002"/>
    </row>
    <row r="229" spans="3:13" x14ac:dyDescent="0.2">
      <c r="C229" s="2002"/>
      <c r="D229" s="2002"/>
      <c r="E229" s="2002"/>
      <c r="F229" s="2002"/>
      <c r="G229" s="2002"/>
      <c r="H229" s="2002"/>
      <c r="I229" s="2002"/>
      <c r="J229" s="2002"/>
      <c r="K229" s="2002"/>
      <c r="L229" s="2002"/>
      <c r="M229" s="2002"/>
    </row>
    <row r="230" spans="3:13" x14ac:dyDescent="0.2">
      <c r="C230" s="2002"/>
      <c r="D230" s="2002"/>
      <c r="E230" s="2002"/>
      <c r="F230" s="2002"/>
      <c r="G230" s="2002"/>
      <c r="H230" s="2002"/>
      <c r="I230" s="2002"/>
      <c r="J230" s="2002"/>
      <c r="K230" s="2002"/>
      <c r="L230" s="2002"/>
      <c r="M230" s="2002"/>
    </row>
    <row r="231" spans="3:13" x14ac:dyDescent="0.2">
      <c r="C231" s="2002"/>
      <c r="D231" s="2002"/>
      <c r="E231" s="2002"/>
      <c r="F231" s="2002"/>
      <c r="G231" s="2002"/>
      <c r="H231" s="2002"/>
      <c r="I231" s="2002"/>
      <c r="J231" s="2002"/>
      <c r="K231" s="2002"/>
      <c r="L231" s="2002"/>
      <c r="M231" s="2002"/>
    </row>
    <row r="232" spans="3:13" x14ac:dyDescent="0.2">
      <c r="C232" s="2002"/>
      <c r="D232" s="2002"/>
      <c r="E232" s="2002"/>
      <c r="F232" s="2002"/>
      <c r="G232" s="2002"/>
      <c r="H232" s="2002"/>
      <c r="I232" s="2002"/>
      <c r="J232" s="2002"/>
      <c r="K232" s="2002"/>
      <c r="L232" s="2002"/>
      <c r="M232" s="2002"/>
    </row>
    <row r="233" spans="3:13" x14ac:dyDescent="0.2">
      <c r="C233" s="2002"/>
      <c r="D233" s="2002"/>
      <c r="E233" s="2002"/>
      <c r="F233" s="2002"/>
      <c r="G233" s="2002"/>
      <c r="H233" s="2002"/>
      <c r="I233" s="2002"/>
      <c r="J233" s="2002"/>
      <c r="K233" s="2002"/>
      <c r="L233" s="2002"/>
      <c r="M233" s="2002"/>
    </row>
    <row r="234" spans="3:13" x14ac:dyDescent="0.2">
      <c r="C234" s="2002"/>
      <c r="D234" s="2002"/>
      <c r="E234" s="2002"/>
      <c r="F234" s="2002"/>
      <c r="G234" s="2002"/>
      <c r="H234" s="2002"/>
      <c r="I234" s="2002"/>
      <c r="J234" s="2002"/>
      <c r="K234" s="2002"/>
      <c r="L234" s="2002"/>
      <c r="M234" s="2002"/>
    </row>
    <row r="235" spans="3:13" x14ac:dyDescent="0.2">
      <c r="C235" s="2002"/>
      <c r="D235" s="2002"/>
      <c r="E235" s="2002"/>
      <c r="F235" s="2002"/>
      <c r="G235" s="2002"/>
      <c r="H235" s="2002"/>
      <c r="I235" s="2002"/>
      <c r="J235" s="2002"/>
      <c r="K235" s="2002"/>
      <c r="L235" s="2002"/>
      <c r="M235" s="2002"/>
    </row>
    <row r="236" spans="3:13" x14ac:dyDescent="0.2">
      <c r="C236" s="2002"/>
      <c r="D236" s="2002"/>
      <c r="E236" s="2002"/>
      <c r="F236" s="2002"/>
      <c r="G236" s="2002"/>
      <c r="H236" s="2002"/>
      <c r="I236" s="2002"/>
      <c r="J236" s="2002"/>
      <c r="K236" s="2002"/>
      <c r="L236" s="2002"/>
      <c r="M236" s="2002"/>
    </row>
    <row r="237" spans="3:13" x14ac:dyDescent="0.2">
      <c r="C237" s="2002"/>
      <c r="D237" s="2002"/>
      <c r="E237" s="2002"/>
      <c r="F237" s="2002"/>
      <c r="G237" s="2002"/>
      <c r="H237" s="2002"/>
      <c r="I237" s="2002"/>
      <c r="J237" s="2002"/>
      <c r="K237" s="2002"/>
      <c r="L237" s="2002"/>
      <c r="M237" s="2002"/>
    </row>
    <row r="238" spans="3:13" x14ac:dyDescent="0.2">
      <c r="C238" s="2002"/>
      <c r="D238" s="2002"/>
      <c r="E238" s="2002"/>
      <c r="F238" s="2002"/>
      <c r="G238" s="2002"/>
      <c r="H238" s="2002"/>
      <c r="I238" s="2002"/>
      <c r="J238" s="2002"/>
      <c r="K238" s="2002"/>
      <c r="L238" s="2002"/>
      <c r="M238" s="2002"/>
    </row>
    <row r="239" spans="3:13" x14ac:dyDescent="0.2">
      <c r="C239" s="2002"/>
      <c r="D239" s="2002"/>
      <c r="E239" s="2002"/>
      <c r="F239" s="2002"/>
      <c r="G239" s="2002"/>
      <c r="H239" s="2002"/>
      <c r="I239" s="2002"/>
      <c r="J239" s="2002"/>
      <c r="K239" s="2002"/>
      <c r="L239" s="2002"/>
      <c r="M239" s="2002"/>
    </row>
    <row r="240" spans="3:13" x14ac:dyDescent="0.2">
      <c r="C240" s="2002"/>
      <c r="D240" s="2002"/>
      <c r="E240" s="2002"/>
      <c r="F240" s="2002"/>
      <c r="G240" s="2002"/>
      <c r="H240" s="2002"/>
      <c r="I240" s="2002"/>
      <c r="J240" s="2002"/>
      <c r="K240" s="2002"/>
      <c r="L240" s="2002"/>
      <c r="M240" s="2002"/>
    </row>
    <row r="241" spans="3:13" x14ac:dyDescent="0.2">
      <c r="C241" s="2002"/>
      <c r="D241" s="2002"/>
      <c r="E241" s="2002"/>
      <c r="F241" s="2002"/>
      <c r="G241" s="2002"/>
      <c r="H241" s="2002"/>
      <c r="I241" s="2002"/>
      <c r="J241" s="2002"/>
      <c r="K241" s="2002"/>
      <c r="L241" s="2002"/>
      <c r="M241" s="2002"/>
    </row>
    <row r="242" spans="3:13" x14ac:dyDescent="0.2">
      <c r="C242" s="2002"/>
      <c r="D242" s="2002"/>
      <c r="E242" s="2002"/>
      <c r="F242" s="2002"/>
      <c r="G242" s="2002"/>
      <c r="H242" s="2002"/>
      <c r="I242" s="2002"/>
      <c r="J242" s="2002"/>
      <c r="K242" s="2002"/>
      <c r="L242" s="2002"/>
      <c r="M242" s="2002"/>
    </row>
    <row r="243" spans="3:13" x14ac:dyDescent="0.2">
      <c r="C243" s="2002"/>
      <c r="D243" s="2002"/>
      <c r="E243" s="2002"/>
      <c r="F243" s="2002"/>
      <c r="G243" s="2002"/>
      <c r="H243" s="2002"/>
      <c r="I243" s="2002"/>
      <c r="J243" s="2002"/>
      <c r="K243" s="2002"/>
      <c r="L243" s="2002"/>
      <c r="M243" s="2002"/>
    </row>
    <row r="244" spans="3:13" x14ac:dyDescent="0.2">
      <c r="C244" s="2002"/>
      <c r="D244" s="2002"/>
      <c r="E244" s="2002"/>
      <c r="F244" s="2002"/>
      <c r="G244" s="2002"/>
      <c r="H244" s="2002"/>
      <c r="I244" s="2002"/>
      <c r="J244" s="2002"/>
      <c r="K244" s="2002"/>
      <c r="L244" s="2002"/>
      <c r="M244" s="2002"/>
    </row>
    <row r="245" spans="3:13" x14ac:dyDescent="0.2">
      <c r="C245" s="2002"/>
      <c r="D245" s="2002"/>
      <c r="E245" s="2002"/>
      <c r="F245" s="2002"/>
      <c r="G245" s="2002"/>
      <c r="H245" s="2002"/>
      <c r="I245" s="2002"/>
      <c r="J245" s="2002"/>
      <c r="K245" s="2002"/>
      <c r="L245" s="2002"/>
      <c r="M245" s="2002"/>
    </row>
    <row r="246" spans="3:13" x14ac:dyDescent="0.2">
      <c r="C246" s="2002"/>
      <c r="D246" s="2002"/>
      <c r="E246" s="2002"/>
      <c r="F246" s="2002"/>
      <c r="G246" s="2002"/>
      <c r="H246" s="2002"/>
      <c r="I246" s="2002"/>
      <c r="J246" s="2002"/>
      <c r="K246" s="2002"/>
      <c r="L246" s="2002"/>
      <c r="M246" s="2002"/>
    </row>
    <row r="247" spans="3:13" x14ac:dyDescent="0.2">
      <c r="C247" s="2002"/>
      <c r="D247" s="2002"/>
      <c r="E247" s="2002"/>
      <c r="F247" s="2002"/>
      <c r="G247" s="2002"/>
      <c r="H247" s="2002"/>
      <c r="I247" s="2002"/>
      <c r="J247" s="2002"/>
      <c r="K247" s="2002"/>
      <c r="L247" s="2002"/>
      <c r="M247" s="2002"/>
    </row>
    <row r="248" spans="3:13" x14ac:dyDescent="0.2">
      <c r="C248" s="2002"/>
      <c r="D248" s="2002"/>
      <c r="E248" s="2002"/>
      <c r="F248" s="2002"/>
      <c r="G248" s="2002"/>
      <c r="H248" s="2002"/>
      <c r="I248" s="2002"/>
      <c r="J248" s="2002"/>
      <c r="K248" s="2002"/>
      <c r="L248" s="2002"/>
      <c r="M248" s="2002"/>
    </row>
    <row r="249" spans="3:13" x14ac:dyDescent="0.2">
      <c r="C249" s="2002"/>
      <c r="D249" s="2002"/>
      <c r="E249" s="2002"/>
      <c r="F249" s="2002"/>
      <c r="G249" s="2002"/>
      <c r="H249" s="2002"/>
      <c r="I249" s="2002"/>
      <c r="J249" s="2002"/>
      <c r="K249" s="2002"/>
      <c r="L249" s="2002"/>
      <c r="M249" s="2002"/>
    </row>
    <row r="250" spans="3:13" x14ac:dyDescent="0.2">
      <c r="C250" s="2002"/>
      <c r="D250" s="2002"/>
      <c r="E250" s="2002"/>
      <c r="F250" s="2002"/>
      <c r="G250" s="2002"/>
      <c r="H250" s="2002"/>
      <c r="I250" s="2002"/>
      <c r="J250" s="2002"/>
      <c r="K250" s="2002"/>
      <c r="L250" s="2002"/>
      <c r="M250" s="2002"/>
    </row>
    <row r="251" spans="3:13" x14ac:dyDescent="0.2">
      <c r="C251" s="2002"/>
      <c r="D251" s="2002"/>
      <c r="E251" s="2002"/>
      <c r="F251" s="2002"/>
      <c r="G251" s="2002"/>
      <c r="H251" s="2002"/>
      <c r="I251" s="2002"/>
      <c r="J251" s="2002"/>
      <c r="K251" s="2002"/>
      <c r="L251" s="2002"/>
      <c r="M251" s="2002"/>
    </row>
    <row r="252" spans="3:13" x14ac:dyDescent="0.2">
      <c r="C252" s="2002"/>
      <c r="D252" s="2002"/>
      <c r="E252" s="2002"/>
      <c r="F252" s="2002"/>
      <c r="G252" s="2002"/>
      <c r="H252" s="2002"/>
      <c r="I252" s="2002"/>
      <c r="J252" s="2002"/>
      <c r="K252" s="2002"/>
      <c r="L252" s="2002"/>
      <c r="M252" s="2002"/>
    </row>
    <row r="253" spans="3:13" x14ac:dyDescent="0.2">
      <c r="C253" s="2002"/>
      <c r="D253" s="2002"/>
      <c r="E253" s="2002"/>
      <c r="F253" s="2002"/>
      <c r="G253" s="2002"/>
      <c r="H253" s="2002"/>
      <c r="I253" s="2002"/>
      <c r="J253" s="2002"/>
      <c r="K253" s="2002"/>
      <c r="L253" s="2002"/>
      <c r="M253" s="2002"/>
    </row>
    <row r="254" spans="3:13" x14ac:dyDescent="0.2">
      <c r="C254" s="2002"/>
      <c r="D254" s="2002"/>
      <c r="E254" s="2002"/>
      <c r="F254" s="2002"/>
      <c r="G254" s="2002"/>
      <c r="H254" s="2002"/>
      <c r="I254" s="2002"/>
      <c r="J254" s="2002"/>
      <c r="K254" s="2002"/>
      <c r="L254" s="2002"/>
      <c r="M254" s="2002"/>
    </row>
    <row r="255" spans="3:13" x14ac:dyDescent="0.2">
      <c r="C255" s="2002"/>
      <c r="D255" s="2002"/>
      <c r="E255" s="2002"/>
      <c r="F255" s="2002"/>
      <c r="G255" s="2002"/>
      <c r="H255" s="2002"/>
      <c r="I255" s="2002"/>
      <c r="J255" s="2002"/>
      <c r="K255" s="2002"/>
      <c r="L255" s="2002"/>
      <c r="M255" s="2002"/>
    </row>
    <row r="256" spans="3:13" x14ac:dyDescent="0.2">
      <c r="C256" s="2002"/>
      <c r="D256" s="2002"/>
      <c r="E256" s="2002"/>
      <c r="F256" s="2002"/>
      <c r="G256" s="2002"/>
      <c r="H256" s="2002"/>
      <c r="I256" s="2002"/>
      <c r="J256" s="2002"/>
      <c r="K256" s="2002"/>
      <c r="L256" s="2002"/>
      <c r="M256" s="2002"/>
    </row>
    <row r="257" spans="3:13" x14ac:dyDescent="0.2">
      <c r="C257" s="2002"/>
      <c r="D257" s="2002"/>
      <c r="E257" s="2002"/>
      <c r="F257" s="2002"/>
      <c r="G257" s="2002"/>
      <c r="H257" s="2002"/>
      <c r="I257" s="2002"/>
      <c r="J257" s="2002"/>
      <c r="K257" s="2002"/>
      <c r="L257" s="2002"/>
      <c r="M257" s="2002"/>
    </row>
    <row r="258" spans="3:13" x14ac:dyDescent="0.2">
      <c r="C258" s="2002"/>
      <c r="D258" s="2002"/>
      <c r="E258" s="2002"/>
      <c r="F258" s="2002"/>
      <c r="G258" s="2002"/>
      <c r="H258" s="2002"/>
      <c r="I258" s="2002"/>
      <c r="J258" s="2002"/>
      <c r="K258" s="2002"/>
      <c r="L258" s="2002"/>
      <c r="M258" s="2002"/>
    </row>
    <row r="259" spans="3:13" x14ac:dyDescent="0.2">
      <c r="C259" s="2002"/>
      <c r="D259" s="2002"/>
      <c r="E259" s="2002"/>
      <c r="F259" s="2002"/>
      <c r="G259" s="2002"/>
      <c r="H259" s="2002"/>
      <c r="I259" s="2002"/>
      <c r="J259" s="2002"/>
      <c r="K259" s="2002"/>
      <c r="L259" s="2002"/>
      <c r="M259" s="2002"/>
    </row>
    <row r="260" spans="3:13" x14ac:dyDescent="0.2">
      <c r="C260" s="2002"/>
      <c r="D260" s="2002"/>
      <c r="E260" s="2002"/>
      <c r="F260" s="2002"/>
      <c r="G260" s="2002"/>
      <c r="H260" s="2002"/>
      <c r="I260" s="2002"/>
      <c r="J260" s="2002"/>
      <c r="K260" s="2002"/>
      <c r="L260" s="2002"/>
      <c r="M260" s="2002"/>
    </row>
    <row r="261" spans="3:13" x14ac:dyDescent="0.2">
      <c r="C261" s="2002"/>
      <c r="D261" s="2002"/>
      <c r="E261" s="2002"/>
      <c r="F261" s="2002"/>
      <c r="G261" s="2002"/>
      <c r="H261" s="2002"/>
      <c r="I261" s="2002"/>
      <c r="J261" s="2002"/>
      <c r="K261" s="2002"/>
      <c r="L261" s="2002"/>
      <c r="M261" s="2002"/>
    </row>
    <row r="262" spans="3:13" x14ac:dyDescent="0.2">
      <c r="C262" s="2002"/>
      <c r="D262" s="2002"/>
      <c r="E262" s="2002"/>
      <c r="F262" s="2002"/>
      <c r="G262" s="2002"/>
      <c r="H262" s="2002"/>
      <c r="I262" s="2002"/>
      <c r="J262" s="2002"/>
      <c r="K262" s="2002"/>
      <c r="L262" s="2002"/>
      <c r="M262" s="2002"/>
    </row>
    <row r="263" spans="3:13" x14ac:dyDescent="0.2">
      <c r="C263" s="2002"/>
      <c r="D263" s="2002"/>
      <c r="E263" s="2002"/>
      <c r="F263" s="2002"/>
      <c r="G263" s="2002"/>
      <c r="H263" s="2002"/>
      <c r="I263" s="2002"/>
      <c r="J263" s="2002"/>
      <c r="K263" s="2002"/>
      <c r="L263" s="2002"/>
      <c r="M263" s="2002"/>
    </row>
    <row r="264" spans="3:13" x14ac:dyDescent="0.2">
      <c r="C264" s="2002"/>
      <c r="D264" s="2002"/>
      <c r="E264" s="2002"/>
      <c r="F264" s="2002"/>
      <c r="G264" s="2002"/>
      <c r="H264" s="2002"/>
      <c r="I264" s="2002"/>
      <c r="J264" s="2002"/>
      <c r="K264" s="2002"/>
      <c r="L264" s="2002"/>
      <c r="M264" s="2002"/>
    </row>
    <row r="265" spans="3:13" x14ac:dyDescent="0.2">
      <c r="C265" s="2002"/>
      <c r="D265" s="2002"/>
      <c r="E265" s="2002"/>
      <c r="F265" s="2002"/>
      <c r="G265" s="2002"/>
      <c r="H265" s="2002"/>
      <c r="I265" s="2002"/>
      <c r="J265" s="2002"/>
      <c r="K265" s="2002"/>
      <c r="L265" s="2002"/>
      <c r="M265" s="2002"/>
    </row>
    <row r="266" spans="3:13" x14ac:dyDescent="0.2">
      <c r="C266" s="2002"/>
      <c r="D266" s="2002"/>
      <c r="E266" s="2002"/>
      <c r="F266" s="2002"/>
      <c r="G266" s="2002"/>
      <c r="H266" s="2002"/>
      <c r="I266" s="2002"/>
      <c r="J266" s="2002"/>
      <c r="K266" s="2002"/>
      <c r="L266" s="2002"/>
      <c r="M266" s="2002"/>
    </row>
    <row r="267" spans="3:13" x14ac:dyDescent="0.2">
      <c r="C267" s="2002"/>
      <c r="D267" s="2002"/>
      <c r="E267" s="2002"/>
      <c r="F267" s="2002"/>
      <c r="G267" s="2002"/>
      <c r="H267" s="2002"/>
      <c r="I267" s="2002"/>
      <c r="J267" s="2002"/>
      <c r="K267" s="2002"/>
      <c r="L267" s="2002"/>
      <c r="M267" s="2002"/>
    </row>
    <row r="268" spans="3:13" x14ac:dyDescent="0.2">
      <c r="C268" s="2002"/>
      <c r="D268" s="2002"/>
      <c r="E268" s="2002"/>
      <c r="F268" s="2002"/>
      <c r="G268" s="2002"/>
      <c r="H268" s="2002"/>
      <c r="I268" s="2002"/>
      <c r="J268" s="2002"/>
      <c r="K268" s="2002"/>
      <c r="L268" s="2002"/>
      <c r="M268" s="2002"/>
    </row>
    <row r="269" spans="3:13" x14ac:dyDescent="0.2">
      <c r="C269" s="2002"/>
      <c r="D269" s="2002"/>
      <c r="E269" s="2002"/>
      <c r="F269" s="2002"/>
      <c r="G269" s="2002"/>
      <c r="H269" s="2002"/>
      <c r="I269" s="2002"/>
      <c r="J269" s="2002"/>
      <c r="K269" s="2002"/>
      <c r="L269" s="2002"/>
      <c r="M269" s="2002"/>
    </row>
    <row r="270" spans="3:13" x14ac:dyDescent="0.2">
      <c r="C270" s="2002"/>
      <c r="D270" s="2002"/>
      <c r="E270" s="2002"/>
      <c r="F270" s="2002"/>
      <c r="G270" s="2002"/>
      <c r="H270" s="2002"/>
      <c r="I270" s="2002"/>
      <c r="J270" s="2002"/>
      <c r="K270" s="2002"/>
      <c r="L270" s="2002"/>
      <c r="M270" s="2002"/>
    </row>
    <row r="271" spans="3:13" x14ac:dyDescent="0.2">
      <c r="C271" s="2002"/>
      <c r="D271" s="2002"/>
      <c r="E271" s="2002"/>
      <c r="F271" s="2002"/>
      <c r="G271" s="2002"/>
      <c r="H271" s="2002"/>
      <c r="I271" s="2002"/>
      <c r="J271" s="2002"/>
      <c r="K271" s="2002"/>
      <c r="L271" s="2002"/>
      <c r="M271" s="2002"/>
    </row>
    <row r="272" spans="3:13" x14ac:dyDescent="0.2">
      <c r="C272" s="2002"/>
      <c r="D272" s="2002"/>
      <c r="E272" s="2002"/>
      <c r="F272" s="2002"/>
      <c r="G272" s="2002"/>
      <c r="H272" s="2002"/>
      <c r="I272" s="2002"/>
      <c r="J272" s="2002"/>
      <c r="K272" s="2002"/>
      <c r="L272" s="2002"/>
      <c r="M272" s="2002"/>
    </row>
    <row r="273" spans="3:13" x14ac:dyDescent="0.2">
      <c r="C273" s="2002"/>
      <c r="D273" s="2002"/>
      <c r="E273" s="2002"/>
      <c r="F273" s="2002"/>
      <c r="G273" s="2002"/>
      <c r="H273" s="2002"/>
      <c r="I273" s="2002"/>
      <c r="J273" s="2002"/>
      <c r="K273" s="2002"/>
      <c r="L273" s="2002"/>
      <c r="M273" s="2002"/>
    </row>
    <row r="274" spans="3:13" x14ac:dyDescent="0.2">
      <c r="C274" s="2002"/>
      <c r="D274" s="2002"/>
      <c r="E274" s="2002"/>
      <c r="F274" s="2002"/>
      <c r="G274" s="2002"/>
      <c r="H274" s="2002"/>
      <c r="I274" s="2002"/>
      <c r="J274" s="2002"/>
      <c r="K274" s="2002"/>
      <c r="L274" s="2002"/>
      <c r="M274" s="2002"/>
    </row>
    <row r="275" spans="3:13" x14ac:dyDescent="0.2">
      <c r="C275" s="2002"/>
      <c r="D275" s="2002"/>
      <c r="E275" s="2002"/>
      <c r="F275" s="2002"/>
      <c r="G275" s="2002"/>
      <c r="H275" s="2002"/>
      <c r="I275" s="2002"/>
      <c r="J275" s="2002"/>
      <c r="K275" s="2002"/>
      <c r="L275" s="2002"/>
      <c r="M275" s="2002"/>
    </row>
  </sheetData>
  <mergeCells count="27">
    <mergeCell ref="M5:M6"/>
    <mergeCell ref="A5:B5"/>
    <mergeCell ref="C131:C132"/>
    <mergeCell ref="D131:G131"/>
    <mergeCell ref="H131:H132"/>
    <mergeCell ref="I131:L131"/>
    <mergeCell ref="M131:M132"/>
    <mergeCell ref="A6:B6"/>
    <mergeCell ref="C5:C6"/>
    <mergeCell ref="D5:G5"/>
    <mergeCell ref="H5:H6"/>
    <mergeCell ref="I5:L5"/>
    <mergeCell ref="A131:B132"/>
    <mergeCell ref="O88:O89"/>
    <mergeCell ref="A89:B90"/>
    <mergeCell ref="C89:C90"/>
    <mergeCell ref="D89:G89"/>
    <mergeCell ref="H89:H90"/>
    <mergeCell ref="I89:L89"/>
    <mergeCell ref="M89:M90"/>
    <mergeCell ref="N47:N48"/>
    <mergeCell ref="A47:B48"/>
    <mergeCell ref="C47:C48"/>
    <mergeCell ref="D47:G47"/>
    <mergeCell ref="H47:H48"/>
    <mergeCell ref="I47:L47"/>
    <mergeCell ref="M47:M48"/>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87"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T61"/>
  <sheetViews>
    <sheetView zoomScaleNormal="100" workbookViewId="0"/>
  </sheetViews>
  <sheetFormatPr baseColWidth="10" defaultColWidth="8.85546875" defaultRowHeight="12.75" x14ac:dyDescent="0.2"/>
  <cols>
    <col min="1" max="1" width="11.42578125" style="913" customWidth="1"/>
    <col min="2" max="2" width="51.85546875" style="913" customWidth="1"/>
    <col min="3" max="4" width="18.85546875" style="913" customWidth="1"/>
    <col min="5" max="20" width="18.28515625" style="913" customWidth="1"/>
    <col min="21" max="16384" width="8.85546875" style="913"/>
  </cols>
  <sheetData>
    <row r="1" spans="1:20" s="830" customFormat="1" ht="18" x14ac:dyDescent="0.25">
      <c r="A1" s="2007" t="s">
        <v>1857</v>
      </c>
      <c r="B1" s="2007"/>
      <c r="C1" s="2013"/>
      <c r="D1" s="2013"/>
      <c r="E1" s="2007"/>
      <c r="F1" s="2012"/>
      <c r="G1" s="2012"/>
      <c r="H1" s="2012"/>
      <c r="I1" s="2013"/>
      <c r="J1" s="2013"/>
      <c r="K1" s="2013"/>
      <c r="L1" s="2013"/>
      <c r="M1" s="2013"/>
      <c r="N1" s="2013"/>
      <c r="O1" s="2013"/>
      <c r="P1" s="2013"/>
      <c r="Q1" s="2013"/>
      <c r="R1" s="2013"/>
      <c r="S1" s="2013"/>
      <c r="T1" s="2013"/>
    </row>
    <row r="2" spans="1:20" s="831" customFormat="1" ht="11.25" x14ac:dyDescent="0.2">
      <c r="A2" s="2008" t="str">
        <f>'PAGE DE GARDE'!C8</f>
        <v>ELECTRICITE</v>
      </c>
      <c r="B2" s="2009" t="str">
        <f>'PAGE DE GARDE'!C10</f>
        <v>PT 2017 V0</v>
      </c>
      <c r="C2" s="2011"/>
      <c r="D2" s="2011"/>
      <c r="E2" s="2008"/>
      <c r="F2" s="2014"/>
      <c r="G2" s="2014"/>
      <c r="H2" s="2014"/>
      <c r="I2" s="2011"/>
      <c r="J2" s="2011"/>
      <c r="K2" s="2011"/>
      <c r="L2" s="2011"/>
      <c r="M2" s="2011"/>
      <c r="N2" s="2011"/>
      <c r="O2" s="2011"/>
      <c r="P2" s="2011"/>
      <c r="Q2" s="2011"/>
      <c r="R2" s="2011"/>
      <c r="S2" s="2011"/>
      <c r="T2" s="2011"/>
    </row>
    <row r="3" spans="1:20" s="831" customFormat="1" ht="11.25" x14ac:dyDescent="0.2">
      <c r="A3" s="2010" t="str">
        <f>'PAGE DE GARDE'!C7</f>
        <v>GRD</v>
      </c>
      <c r="B3" s="2011"/>
      <c r="C3" s="2011"/>
      <c r="D3" s="2011"/>
      <c r="E3" s="2008"/>
      <c r="F3" s="2014"/>
      <c r="G3" s="2014"/>
      <c r="H3" s="2014"/>
      <c r="I3" s="2011"/>
      <c r="J3" s="2011"/>
      <c r="K3" s="2011"/>
      <c r="L3" s="2011"/>
      <c r="M3" s="2011"/>
      <c r="N3" s="2011"/>
      <c r="O3" s="2011"/>
      <c r="P3" s="2011"/>
      <c r="Q3" s="2011"/>
      <c r="R3" s="2011"/>
      <c r="S3" s="2011"/>
      <c r="T3" s="2011"/>
    </row>
    <row r="4" spans="1:20" ht="13.5" thickBot="1" x14ac:dyDescent="0.25"/>
    <row r="5" spans="1:20" s="1138" customFormat="1" ht="15" customHeight="1" thickBot="1" x14ac:dyDescent="0.25">
      <c r="A5" s="4214" t="s">
        <v>864</v>
      </c>
      <c r="B5" s="4215"/>
      <c r="C5" s="4242" t="s">
        <v>1856</v>
      </c>
      <c r="D5" s="4242" t="s">
        <v>1753</v>
      </c>
      <c r="E5" s="4240" t="s">
        <v>861</v>
      </c>
      <c r="F5" s="4234"/>
      <c r="G5" s="4234"/>
      <c r="H5" s="4234"/>
      <c r="I5" s="4234"/>
      <c r="J5" s="4234"/>
      <c r="K5" s="4244"/>
      <c r="L5" s="4245" t="s">
        <v>867</v>
      </c>
      <c r="M5" s="4233" t="s">
        <v>1485</v>
      </c>
      <c r="N5" s="4234"/>
      <c r="O5" s="4234"/>
      <c r="P5" s="4234"/>
      <c r="Q5" s="4234"/>
      <c r="R5" s="4234"/>
      <c r="S5" s="4244"/>
      <c r="T5" s="4242" t="s">
        <v>1486</v>
      </c>
    </row>
    <row r="6" spans="1:20" s="1138" customFormat="1" ht="63" customHeight="1" thickBot="1" x14ac:dyDescent="0.25">
      <c r="A6" s="4216"/>
      <c r="B6" s="4217"/>
      <c r="C6" s="4243"/>
      <c r="D6" s="4243"/>
      <c r="E6" s="2722" t="s">
        <v>837</v>
      </c>
      <c r="F6" s="2071" t="s">
        <v>838</v>
      </c>
      <c r="G6" s="2071" t="s">
        <v>839</v>
      </c>
      <c r="H6" s="2071" t="s">
        <v>840</v>
      </c>
      <c r="I6" s="2071" t="s">
        <v>841</v>
      </c>
      <c r="J6" s="2072" t="s">
        <v>842</v>
      </c>
      <c r="K6" s="2092" t="s">
        <v>843</v>
      </c>
      <c r="L6" s="4246"/>
      <c r="M6" s="2091" t="s">
        <v>837</v>
      </c>
      <c r="N6" s="2071" t="s">
        <v>838</v>
      </c>
      <c r="O6" s="2071" t="s">
        <v>839</v>
      </c>
      <c r="P6" s="2071" t="s">
        <v>840</v>
      </c>
      <c r="Q6" s="2071" t="s">
        <v>841</v>
      </c>
      <c r="R6" s="2072" t="s">
        <v>842</v>
      </c>
      <c r="S6" s="2092" t="s">
        <v>843</v>
      </c>
      <c r="T6" s="4243"/>
    </row>
    <row r="7" spans="1:20" s="1138" customFormat="1" x14ac:dyDescent="0.2">
      <c r="A7" s="2067"/>
      <c r="B7" s="2059" t="s">
        <v>1418</v>
      </c>
      <c r="C7" s="2724"/>
      <c r="D7" s="2724"/>
      <c r="E7" s="1187"/>
      <c r="F7" s="1188"/>
      <c r="G7" s="1188"/>
      <c r="H7" s="1188"/>
      <c r="I7" s="1188"/>
      <c r="J7" s="1188"/>
      <c r="K7" s="2099">
        <f>SUM(E7:J7)</f>
        <v>0</v>
      </c>
      <c r="L7" s="2611">
        <f>D7+K7</f>
        <v>0</v>
      </c>
      <c r="M7" s="2015"/>
      <c r="N7" s="1188"/>
      <c r="O7" s="1188"/>
      <c r="P7" s="1188"/>
      <c r="Q7" s="1188"/>
      <c r="R7" s="1188"/>
      <c r="S7" s="2099">
        <f>SUM(M7:R7)</f>
        <v>0</v>
      </c>
      <c r="T7" s="2611">
        <f>L7+S7</f>
        <v>0</v>
      </c>
    </row>
    <row r="8" spans="1:20" s="1138" customFormat="1" x14ac:dyDescent="0.2">
      <c r="A8" s="2067"/>
      <c r="B8" s="2059" t="s">
        <v>281</v>
      </c>
      <c r="C8" s="2725"/>
      <c r="D8" s="2725"/>
      <c r="E8" s="1187"/>
      <c r="F8" s="1188"/>
      <c r="G8" s="1188"/>
      <c r="H8" s="1188"/>
      <c r="I8" s="1188"/>
      <c r="J8" s="1188"/>
      <c r="K8" s="2099">
        <f>SUM(E8:J8)</f>
        <v>0</v>
      </c>
      <c r="L8" s="2611">
        <f t="shared" ref="L8:L43" si="0">D8+K8</f>
        <v>0</v>
      </c>
      <c r="M8" s="2015"/>
      <c r="N8" s="1188"/>
      <c r="O8" s="1188"/>
      <c r="P8" s="1188"/>
      <c r="Q8" s="1188"/>
      <c r="R8" s="1188"/>
      <c r="S8" s="2099">
        <f>SUM(M8:R8)</f>
        <v>0</v>
      </c>
      <c r="T8" s="2100">
        <f>L8+S8</f>
        <v>0</v>
      </c>
    </row>
    <row r="9" spans="1:20" s="1138" customFormat="1" x14ac:dyDescent="0.2">
      <c r="A9" s="2067"/>
      <c r="B9" s="2059" t="s">
        <v>282</v>
      </c>
      <c r="C9" s="2725"/>
      <c r="D9" s="2725"/>
      <c r="E9" s="1187"/>
      <c r="F9" s="1188"/>
      <c r="G9" s="1188"/>
      <c r="H9" s="1188"/>
      <c r="I9" s="1188"/>
      <c r="J9" s="1188"/>
      <c r="K9" s="2099">
        <f t="shared" ref="K9:K43" si="1">SUM(E9:J9)</f>
        <v>0</v>
      </c>
      <c r="L9" s="2611">
        <f t="shared" si="0"/>
        <v>0</v>
      </c>
      <c r="M9" s="2015"/>
      <c r="N9" s="1188"/>
      <c r="O9" s="1188"/>
      <c r="P9" s="1188"/>
      <c r="Q9" s="1188"/>
      <c r="R9" s="1188"/>
      <c r="S9" s="2099">
        <f t="shared" ref="S9:S43" si="2">SUM(M9:R9)</f>
        <v>0</v>
      </c>
      <c r="T9" s="2100">
        <f t="shared" ref="T9:T43" si="3">L9+S9</f>
        <v>0</v>
      </c>
    </row>
    <row r="10" spans="1:20" s="1138" customFormat="1" x14ac:dyDescent="0.2">
      <c r="A10" s="1087"/>
      <c r="B10" s="2059" t="s">
        <v>283</v>
      </c>
      <c r="C10" s="2725"/>
      <c r="D10" s="2725"/>
      <c r="E10" s="1187"/>
      <c r="F10" s="1188"/>
      <c r="G10" s="1188"/>
      <c r="H10" s="1188"/>
      <c r="I10" s="1188"/>
      <c r="J10" s="1188"/>
      <c r="K10" s="2099">
        <f>SUM(E10:J10)</f>
        <v>0</v>
      </c>
      <c r="L10" s="2611">
        <f>D10+K10</f>
        <v>0</v>
      </c>
      <c r="M10" s="2015"/>
      <c r="N10" s="1188"/>
      <c r="O10" s="1188"/>
      <c r="P10" s="1188"/>
      <c r="Q10" s="1188"/>
      <c r="R10" s="1188"/>
      <c r="S10" s="2099">
        <f t="shared" si="2"/>
        <v>0</v>
      </c>
      <c r="T10" s="2100">
        <f t="shared" si="3"/>
        <v>0</v>
      </c>
    </row>
    <row r="11" spans="1:20" s="1138" customFormat="1" x14ac:dyDescent="0.2">
      <c r="A11" s="1087"/>
      <c r="B11" s="2059" t="s">
        <v>284</v>
      </c>
      <c r="C11" s="2725"/>
      <c r="D11" s="2725"/>
      <c r="E11" s="1187"/>
      <c r="F11" s="1188"/>
      <c r="G11" s="1188"/>
      <c r="H11" s="1188"/>
      <c r="I11" s="1188"/>
      <c r="J11" s="1188"/>
      <c r="K11" s="2099">
        <f t="shared" si="1"/>
        <v>0</v>
      </c>
      <c r="L11" s="2611">
        <f t="shared" si="0"/>
        <v>0</v>
      </c>
      <c r="M11" s="2015"/>
      <c r="N11" s="1188"/>
      <c r="O11" s="1188"/>
      <c r="P11" s="1188"/>
      <c r="Q11" s="1188"/>
      <c r="R11" s="1188"/>
      <c r="S11" s="2099">
        <f t="shared" si="2"/>
        <v>0</v>
      </c>
      <c r="T11" s="2100">
        <f t="shared" si="3"/>
        <v>0</v>
      </c>
    </row>
    <row r="12" spans="1:20" s="1138" customFormat="1" x14ac:dyDescent="0.2">
      <c r="A12" s="1087"/>
      <c r="B12" s="2059" t="s">
        <v>285</v>
      </c>
      <c r="C12" s="2725"/>
      <c r="D12" s="2725"/>
      <c r="E12" s="1187"/>
      <c r="F12" s="1188"/>
      <c r="G12" s="1188"/>
      <c r="H12" s="1188"/>
      <c r="I12" s="1188"/>
      <c r="J12" s="1188"/>
      <c r="K12" s="2099">
        <f t="shared" si="1"/>
        <v>0</v>
      </c>
      <c r="L12" s="2611">
        <f t="shared" si="0"/>
        <v>0</v>
      </c>
      <c r="M12" s="2015"/>
      <c r="N12" s="1188"/>
      <c r="O12" s="1188"/>
      <c r="P12" s="1188"/>
      <c r="Q12" s="1188"/>
      <c r="R12" s="1188"/>
      <c r="S12" s="2099">
        <f t="shared" si="2"/>
        <v>0</v>
      </c>
      <c r="T12" s="2100">
        <f t="shared" si="3"/>
        <v>0</v>
      </c>
    </row>
    <row r="13" spans="1:20" s="1138" customFormat="1" x14ac:dyDescent="0.2">
      <c r="A13" s="1087"/>
      <c r="B13" s="2059" t="s">
        <v>286</v>
      </c>
      <c r="C13" s="2725"/>
      <c r="D13" s="2725"/>
      <c r="E13" s="1187"/>
      <c r="F13" s="1188"/>
      <c r="G13" s="1188"/>
      <c r="H13" s="1188"/>
      <c r="I13" s="1188"/>
      <c r="J13" s="1188"/>
      <c r="K13" s="2099">
        <f t="shared" si="1"/>
        <v>0</v>
      </c>
      <c r="L13" s="2611">
        <f t="shared" si="0"/>
        <v>0</v>
      </c>
      <c r="M13" s="2015"/>
      <c r="N13" s="1188"/>
      <c r="O13" s="1188"/>
      <c r="P13" s="1188"/>
      <c r="Q13" s="1188"/>
      <c r="R13" s="1188"/>
      <c r="S13" s="2099">
        <f t="shared" si="2"/>
        <v>0</v>
      </c>
      <c r="T13" s="2100">
        <f t="shared" si="3"/>
        <v>0</v>
      </c>
    </row>
    <row r="14" spans="1:20" s="1138" customFormat="1" x14ac:dyDescent="0.2">
      <c r="A14" s="1087"/>
      <c r="B14" s="2059" t="s">
        <v>287</v>
      </c>
      <c r="C14" s="2725"/>
      <c r="D14" s="2725"/>
      <c r="E14" s="1187"/>
      <c r="F14" s="1188"/>
      <c r="G14" s="1188"/>
      <c r="H14" s="1188"/>
      <c r="I14" s="1188"/>
      <c r="J14" s="1188"/>
      <c r="K14" s="2099">
        <f>SUM(E14:J14)</f>
        <v>0</v>
      </c>
      <c r="L14" s="2611">
        <f t="shared" si="0"/>
        <v>0</v>
      </c>
      <c r="M14" s="2015"/>
      <c r="N14" s="1188"/>
      <c r="O14" s="1188"/>
      <c r="P14" s="1188"/>
      <c r="Q14" s="1188"/>
      <c r="R14" s="1188"/>
      <c r="S14" s="2099">
        <f t="shared" si="2"/>
        <v>0</v>
      </c>
      <c r="T14" s="2100">
        <f t="shared" si="3"/>
        <v>0</v>
      </c>
    </row>
    <row r="15" spans="1:20" s="1138" customFormat="1" x14ac:dyDescent="0.2">
      <c r="A15" s="1087"/>
      <c r="B15" s="2059" t="s">
        <v>288</v>
      </c>
      <c r="C15" s="2725"/>
      <c r="D15" s="2725"/>
      <c r="E15" s="1187"/>
      <c r="F15" s="1188"/>
      <c r="G15" s="1188"/>
      <c r="H15" s="1188"/>
      <c r="I15" s="1188"/>
      <c r="J15" s="1188"/>
      <c r="K15" s="2099">
        <f t="shared" si="1"/>
        <v>0</v>
      </c>
      <c r="L15" s="2611">
        <f t="shared" si="0"/>
        <v>0</v>
      </c>
      <c r="M15" s="2015"/>
      <c r="N15" s="1188"/>
      <c r="O15" s="1188"/>
      <c r="P15" s="1188"/>
      <c r="Q15" s="1188"/>
      <c r="R15" s="1188"/>
      <c r="S15" s="2099">
        <f t="shared" si="2"/>
        <v>0</v>
      </c>
      <c r="T15" s="2100">
        <f t="shared" si="3"/>
        <v>0</v>
      </c>
    </row>
    <row r="16" spans="1:20" s="1138" customFormat="1" x14ac:dyDescent="0.2">
      <c r="A16" s="1087"/>
      <c r="B16" s="2059" t="s">
        <v>289</v>
      </c>
      <c r="C16" s="2725"/>
      <c r="D16" s="2725"/>
      <c r="E16" s="1187"/>
      <c r="F16" s="1188"/>
      <c r="G16" s="1188"/>
      <c r="H16" s="1188"/>
      <c r="I16" s="1188"/>
      <c r="J16" s="1188"/>
      <c r="K16" s="2099">
        <f t="shared" si="1"/>
        <v>0</v>
      </c>
      <c r="L16" s="2611">
        <f t="shared" si="0"/>
        <v>0</v>
      </c>
      <c r="M16" s="2015"/>
      <c r="N16" s="1188"/>
      <c r="O16" s="1188"/>
      <c r="P16" s="1188"/>
      <c r="Q16" s="1188"/>
      <c r="R16" s="1188"/>
      <c r="S16" s="2099">
        <f t="shared" si="2"/>
        <v>0</v>
      </c>
      <c r="T16" s="2100">
        <f t="shared" si="3"/>
        <v>0</v>
      </c>
    </row>
    <row r="17" spans="1:20" s="1138" customFormat="1" x14ac:dyDescent="0.2">
      <c r="A17" s="1087"/>
      <c r="B17" s="2059" t="s">
        <v>290</v>
      </c>
      <c r="C17" s="2725"/>
      <c r="D17" s="2725"/>
      <c r="E17" s="1187"/>
      <c r="F17" s="1188"/>
      <c r="G17" s="1188"/>
      <c r="H17" s="1188"/>
      <c r="I17" s="1188"/>
      <c r="J17" s="1188"/>
      <c r="K17" s="2099">
        <f t="shared" si="1"/>
        <v>0</v>
      </c>
      <c r="L17" s="2611">
        <f t="shared" si="0"/>
        <v>0</v>
      </c>
      <c r="M17" s="2015"/>
      <c r="N17" s="1188"/>
      <c r="O17" s="1188"/>
      <c r="P17" s="1188"/>
      <c r="Q17" s="1188"/>
      <c r="R17" s="1188"/>
      <c r="S17" s="2099">
        <f t="shared" si="2"/>
        <v>0</v>
      </c>
      <c r="T17" s="2100">
        <f t="shared" si="3"/>
        <v>0</v>
      </c>
    </row>
    <row r="18" spans="1:20" s="1138" customFormat="1" x14ac:dyDescent="0.2">
      <c r="A18" s="1087"/>
      <c r="B18" s="2059" t="s">
        <v>291</v>
      </c>
      <c r="C18" s="2725"/>
      <c r="D18" s="2725"/>
      <c r="E18" s="1187"/>
      <c r="F18" s="1188"/>
      <c r="G18" s="1188"/>
      <c r="H18" s="1188"/>
      <c r="I18" s="1188"/>
      <c r="J18" s="1188"/>
      <c r="K18" s="2099">
        <f t="shared" si="1"/>
        <v>0</v>
      </c>
      <c r="L18" s="2611">
        <f t="shared" si="0"/>
        <v>0</v>
      </c>
      <c r="M18" s="2015"/>
      <c r="N18" s="1188"/>
      <c r="O18" s="1188"/>
      <c r="P18" s="1188"/>
      <c r="Q18" s="1188"/>
      <c r="R18" s="1188"/>
      <c r="S18" s="2099">
        <f t="shared" si="2"/>
        <v>0</v>
      </c>
      <c r="T18" s="2100">
        <f t="shared" si="3"/>
        <v>0</v>
      </c>
    </row>
    <row r="19" spans="1:20" s="1138" customFormat="1" x14ac:dyDescent="0.2">
      <c r="A19" s="1087"/>
      <c r="B19" s="2059" t="s">
        <v>292</v>
      </c>
      <c r="C19" s="2725"/>
      <c r="D19" s="2725"/>
      <c r="E19" s="1187"/>
      <c r="F19" s="1188"/>
      <c r="G19" s="1188"/>
      <c r="H19" s="1188"/>
      <c r="I19" s="1188"/>
      <c r="J19" s="1188"/>
      <c r="K19" s="2099">
        <f t="shared" si="1"/>
        <v>0</v>
      </c>
      <c r="L19" s="2611">
        <f t="shared" si="0"/>
        <v>0</v>
      </c>
      <c r="M19" s="2015"/>
      <c r="N19" s="1188"/>
      <c r="O19" s="1188"/>
      <c r="P19" s="1188"/>
      <c r="Q19" s="1188"/>
      <c r="R19" s="1188"/>
      <c r="S19" s="2099">
        <f t="shared" si="2"/>
        <v>0</v>
      </c>
      <c r="T19" s="2100">
        <f t="shared" si="3"/>
        <v>0</v>
      </c>
    </row>
    <row r="20" spans="1:20" s="1138" customFormat="1" x14ac:dyDescent="0.2">
      <c r="A20" s="1087"/>
      <c r="B20" s="2060" t="s">
        <v>293</v>
      </c>
      <c r="C20" s="2725"/>
      <c r="D20" s="2725"/>
      <c r="E20" s="1187"/>
      <c r="F20" s="1188"/>
      <c r="G20" s="1188"/>
      <c r="H20" s="1188"/>
      <c r="I20" s="1188"/>
      <c r="J20" s="1188"/>
      <c r="K20" s="2099">
        <f t="shared" si="1"/>
        <v>0</v>
      </c>
      <c r="L20" s="2611">
        <f t="shared" si="0"/>
        <v>0</v>
      </c>
      <c r="M20" s="2015"/>
      <c r="N20" s="1188"/>
      <c r="O20" s="1188"/>
      <c r="P20" s="1188"/>
      <c r="Q20" s="1188"/>
      <c r="R20" s="1188"/>
      <c r="S20" s="2099">
        <f t="shared" si="2"/>
        <v>0</v>
      </c>
      <c r="T20" s="2100">
        <f t="shared" si="3"/>
        <v>0</v>
      </c>
    </row>
    <row r="21" spans="1:20" s="1138" customFormat="1" x14ac:dyDescent="0.2">
      <c r="A21" s="1087"/>
      <c r="B21" s="2060" t="s">
        <v>294</v>
      </c>
      <c r="C21" s="2725"/>
      <c r="D21" s="2725"/>
      <c r="E21" s="1187"/>
      <c r="F21" s="1188"/>
      <c r="G21" s="1188"/>
      <c r="H21" s="1188"/>
      <c r="I21" s="1188"/>
      <c r="J21" s="1188"/>
      <c r="K21" s="2099">
        <f t="shared" si="1"/>
        <v>0</v>
      </c>
      <c r="L21" s="2611">
        <f t="shared" si="0"/>
        <v>0</v>
      </c>
      <c r="M21" s="2015"/>
      <c r="N21" s="1188"/>
      <c r="O21" s="1188"/>
      <c r="P21" s="1188"/>
      <c r="Q21" s="1188"/>
      <c r="R21" s="1188"/>
      <c r="S21" s="2099">
        <f t="shared" si="2"/>
        <v>0</v>
      </c>
      <c r="T21" s="2100">
        <f t="shared" si="3"/>
        <v>0</v>
      </c>
    </row>
    <row r="22" spans="1:20" s="1138" customFormat="1" x14ac:dyDescent="0.2">
      <c r="A22" s="1087"/>
      <c r="B22" s="2060" t="s">
        <v>295</v>
      </c>
      <c r="C22" s="2725"/>
      <c r="D22" s="2725"/>
      <c r="E22" s="1187"/>
      <c r="F22" s="1188"/>
      <c r="G22" s="1188"/>
      <c r="H22" s="1188"/>
      <c r="I22" s="1188"/>
      <c r="J22" s="1188"/>
      <c r="K22" s="2099">
        <f t="shared" si="1"/>
        <v>0</v>
      </c>
      <c r="L22" s="2611">
        <f t="shared" si="0"/>
        <v>0</v>
      </c>
      <c r="M22" s="2015"/>
      <c r="N22" s="1188"/>
      <c r="O22" s="1188"/>
      <c r="P22" s="1188"/>
      <c r="Q22" s="1188"/>
      <c r="R22" s="1188"/>
      <c r="S22" s="2099">
        <f>SUM(M22:R22)</f>
        <v>0</v>
      </c>
      <c r="T22" s="2100">
        <f t="shared" si="3"/>
        <v>0</v>
      </c>
    </row>
    <row r="23" spans="1:20" s="1138" customFormat="1" x14ac:dyDescent="0.2">
      <c r="A23" s="1087"/>
      <c r="B23" s="2060" t="s">
        <v>296</v>
      </c>
      <c r="C23" s="2725"/>
      <c r="D23" s="2725"/>
      <c r="E23" s="1187"/>
      <c r="F23" s="1188"/>
      <c r="G23" s="1188"/>
      <c r="H23" s="1188"/>
      <c r="I23" s="1188"/>
      <c r="J23" s="1188"/>
      <c r="K23" s="2099">
        <f t="shared" si="1"/>
        <v>0</v>
      </c>
      <c r="L23" s="2611">
        <f t="shared" si="0"/>
        <v>0</v>
      </c>
      <c r="M23" s="2015"/>
      <c r="N23" s="1188"/>
      <c r="O23" s="1188"/>
      <c r="P23" s="1188"/>
      <c r="Q23" s="1188"/>
      <c r="R23" s="1188"/>
      <c r="S23" s="2099">
        <f t="shared" si="2"/>
        <v>0</v>
      </c>
      <c r="T23" s="2100">
        <f t="shared" si="3"/>
        <v>0</v>
      </c>
    </row>
    <row r="24" spans="1:20" s="1138" customFormat="1" x14ac:dyDescent="0.2">
      <c r="A24" s="1087"/>
      <c r="B24" s="2060" t="s">
        <v>297</v>
      </c>
      <c r="C24" s="2725"/>
      <c r="D24" s="2725"/>
      <c r="E24" s="1187"/>
      <c r="F24" s="1188"/>
      <c r="G24" s="1188"/>
      <c r="H24" s="1188"/>
      <c r="I24" s="1188"/>
      <c r="J24" s="1188"/>
      <c r="K24" s="2099">
        <f t="shared" si="1"/>
        <v>0</v>
      </c>
      <c r="L24" s="2611">
        <f t="shared" si="0"/>
        <v>0</v>
      </c>
      <c r="M24" s="2015"/>
      <c r="N24" s="1188"/>
      <c r="O24" s="1188"/>
      <c r="P24" s="1188"/>
      <c r="Q24" s="1188"/>
      <c r="R24" s="1188"/>
      <c r="S24" s="2099">
        <f t="shared" si="2"/>
        <v>0</v>
      </c>
      <c r="T24" s="2100">
        <f t="shared" si="3"/>
        <v>0</v>
      </c>
    </row>
    <row r="25" spans="1:20" s="1138" customFormat="1" x14ac:dyDescent="0.2">
      <c r="A25" s="1087"/>
      <c r="B25" s="2059" t="s">
        <v>298</v>
      </c>
      <c r="C25" s="2725"/>
      <c r="D25" s="2725"/>
      <c r="E25" s="1187"/>
      <c r="F25" s="1188"/>
      <c r="G25" s="1188"/>
      <c r="H25" s="1188"/>
      <c r="I25" s="1188"/>
      <c r="J25" s="1188"/>
      <c r="K25" s="2099">
        <f t="shared" si="1"/>
        <v>0</v>
      </c>
      <c r="L25" s="2611">
        <f t="shared" si="0"/>
        <v>0</v>
      </c>
      <c r="M25" s="2015"/>
      <c r="N25" s="1188"/>
      <c r="O25" s="1188"/>
      <c r="P25" s="1188"/>
      <c r="Q25" s="1188"/>
      <c r="R25" s="1188"/>
      <c r="S25" s="2099">
        <f t="shared" si="2"/>
        <v>0</v>
      </c>
      <c r="T25" s="2100">
        <f t="shared" si="3"/>
        <v>0</v>
      </c>
    </row>
    <row r="26" spans="1:20" s="1138" customFormat="1" x14ac:dyDescent="0.2">
      <c r="A26" s="1087"/>
      <c r="B26" s="2059" t="s">
        <v>238</v>
      </c>
      <c r="C26" s="2725"/>
      <c r="D26" s="2725"/>
      <c r="E26" s="1187"/>
      <c r="F26" s="1188"/>
      <c r="G26" s="1188"/>
      <c r="H26" s="1188"/>
      <c r="I26" s="1188"/>
      <c r="J26" s="1188"/>
      <c r="K26" s="2099">
        <f t="shared" si="1"/>
        <v>0</v>
      </c>
      <c r="L26" s="2611">
        <f t="shared" si="0"/>
        <v>0</v>
      </c>
      <c r="M26" s="2015"/>
      <c r="N26" s="1188"/>
      <c r="O26" s="1188"/>
      <c r="P26" s="1188"/>
      <c r="Q26" s="1188"/>
      <c r="R26" s="1188"/>
      <c r="S26" s="2099">
        <f t="shared" si="2"/>
        <v>0</v>
      </c>
      <c r="T26" s="2100">
        <f t="shared" si="3"/>
        <v>0</v>
      </c>
    </row>
    <row r="27" spans="1:20" s="1138" customFormat="1" x14ac:dyDescent="0.2">
      <c r="A27" s="1087"/>
      <c r="B27" s="2059" t="s">
        <v>239</v>
      </c>
      <c r="C27" s="2725"/>
      <c r="D27" s="2725"/>
      <c r="E27" s="1187"/>
      <c r="F27" s="1188"/>
      <c r="G27" s="1188"/>
      <c r="H27" s="1188"/>
      <c r="I27" s="1188"/>
      <c r="J27" s="1188"/>
      <c r="K27" s="2099">
        <f t="shared" si="1"/>
        <v>0</v>
      </c>
      <c r="L27" s="2611">
        <f t="shared" si="0"/>
        <v>0</v>
      </c>
      <c r="M27" s="2015"/>
      <c r="N27" s="1188"/>
      <c r="O27" s="1188"/>
      <c r="P27" s="1188"/>
      <c r="Q27" s="1188"/>
      <c r="R27" s="1188"/>
      <c r="S27" s="2099">
        <f t="shared" si="2"/>
        <v>0</v>
      </c>
      <c r="T27" s="2100">
        <f t="shared" si="3"/>
        <v>0</v>
      </c>
    </row>
    <row r="28" spans="1:20" s="1138" customFormat="1" x14ac:dyDescent="0.2">
      <c r="A28" s="1087"/>
      <c r="B28" s="2059" t="s">
        <v>240</v>
      </c>
      <c r="C28" s="2725"/>
      <c r="D28" s="2725"/>
      <c r="E28" s="1187"/>
      <c r="F28" s="1188"/>
      <c r="G28" s="1188"/>
      <c r="H28" s="1188"/>
      <c r="I28" s="1188"/>
      <c r="J28" s="1188"/>
      <c r="K28" s="2099">
        <f t="shared" si="1"/>
        <v>0</v>
      </c>
      <c r="L28" s="2611">
        <f t="shared" si="0"/>
        <v>0</v>
      </c>
      <c r="M28" s="2015"/>
      <c r="N28" s="1188"/>
      <c r="O28" s="1188"/>
      <c r="P28" s="1188"/>
      <c r="Q28" s="1188"/>
      <c r="R28" s="1188"/>
      <c r="S28" s="2099">
        <f t="shared" si="2"/>
        <v>0</v>
      </c>
      <c r="T28" s="2100">
        <f t="shared" si="3"/>
        <v>0</v>
      </c>
    </row>
    <row r="29" spans="1:20" s="1138" customFormat="1" x14ac:dyDescent="0.2">
      <c r="A29" s="1087"/>
      <c r="B29" s="2059" t="s">
        <v>241</v>
      </c>
      <c r="C29" s="2725"/>
      <c r="D29" s="2725"/>
      <c r="E29" s="1187"/>
      <c r="F29" s="1188"/>
      <c r="G29" s="1188"/>
      <c r="H29" s="1188"/>
      <c r="I29" s="1188"/>
      <c r="J29" s="1188"/>
      <c r="K29" s="2099">
        <f t="shared" si="1"/>
        <v>0</v>
      </c>
      <c r="L29" s="2611">
        <f t="shared" si="0"/>
        <v>0</v>
      </c>
      <c r="M29" s="2015"/>
      <c r="N29" s="1188"/>
      <c r="O29" s="1188"/>
      <c r="P29" s="1188"/>
      <c r="Q29" s="1188"/>
      <c r="R29" s="1188"/>
      <c r="S29" s="2099">
        <f t="shared" si="2"/>
        <v>0</v>
      </c>
      <c r="T29" s="2100">
        <f t="shared" si="3"/>
        <v>0</v>
      </c>
    </row>
    <row r="30" spans="1:20" s="1138" customFormat="1" x14ac:dyDescent="0.2">
      <c r="A30" s="1087"/>
      <c r="B30" s="2059" t="s">
        <v>41</v>
      </c>
      <c r="C30" s="2725"/>
      <c r="D30" s="2725"/>
      <c r="E30" s="1187"/>
      <c r="F30" s="1188"/>
      <c r="G30" s="1188"/>
      <c r="H30" s="1188"/>
      <c r="I30" s="1188"/>
      <c r="J30" s="1188"/>
      <c r="K30" s="2099">
        <f t="shared" si="1"/>
        <v>0</v>
      </c>
      <c r="L30" s="2611">
        <f t="shared" si="0"/>
        <v>0</v>
      </c>
      <c r="M30" s="2015"/>
      <c r="N30" s="1188"/>
      <c r="O30" s="1188"/>
      <c r="P30" s="1188"/>
      <c r="Q30" s="1188"/>
      <c r="R30" s="1188"/>
      <c r="S30" s="2099">
        <f t="shared" si="2"/>
        <v>0</v>
      </c>
      <c r="T30" s="2100">
        <f t="shared" si="3"/>
        <v>0</v>
      </c>
    </row>
    <row r="31" spans="1:20" s="1138" customFormat="1" x14ac:dyDescent="0.2">
      <c r="A31" s="1087"/>
      <c r="B31" s="2059" t="s">
        <v>42</v>
      </c>
      <c r="C31" s="2725"/>
      <c r="D31" s="2725"/>
      <c r="E31" s="1187"/>
      <c r="F31" s="1188"/>
      <c r="G31" s="1188"/>
      <c r="H31" s="1188"/>
      <c r="I31" s="1188"/>
      <c r="J31" s="1188"/>
      <c r="K31" s="2099">
        <f t="shared" si="1"/>
        <v>0</v>
      </c>
      <c r="L31" s="2611">
        <f t="shared" si="0"/>
        <v>0</v>
      </c>
      <c r="M31" s="2015"/>
      <c r="N31" s="1188"/>
      <c r="O31" s="1188"/>
      <c r="P31" s="1188"/>
      <c r="Q31" s="1188"/>
      <c r="R31" s="1188"/>
      <c r="S31" s="2099">
        <f t="shared" si="2"/>
        <v>0</v>
      </c>
      <c r="T31" s="2100">
        <f t="shared" si="3"/>
        <v>0</v>
      </c>
    </row>
    <row r="32" spans="1:20" s="1138" customFormat="1" x14ac:dyDescent="0.2">
      <c r="A32" s="1087"/>
      <c r="B32" s="2059" t="s">
        <v>43</v>
      </c>
      <c r="C32" s="2725"/>
      <c r="D32" s="2725"/>
      <c r="E32" s="1187"/>
      <c r="F32" s="1188"/>
      <c r="G32" s="1188"/>
      <c r="H32" s="1188"/>
      <c r="I32" s="1188"/>
      <c r="J32" s="1188"/>
      <c r="K32" s="2099">
        <f t="shared" si="1"/>
        <v>0</v>
      </c>
      <c r="L32" s="2611">
        <f t="shared" si="0"/>
        <v>0</v>
      </c>
      <c r="M32" s="2015"/>
      <c r="N32" s="1188"/>
      <c r="O32" s="1188"/>
      <c r="P32" s="1188"/>
      <c r="Q32" s="1188"/>
      <c r="R32" s="1188"/>
      <c r="S32" s="2099">
        <f t="shared" si="2"/>
        <v>0</v>
      </c>
      <c r="T32" s="2100">
        <f t="shared" si="3"/>
        <v>0</v>
      </c>
    </row>
    <row r="33" spans="1:20" s="1138" customFormat="1" x14ac:dyDescent="0.2">
      <c r="A33" s="1087"/>
      <c r="B33" s="2059" t="s">
        <v>44</v>
      </c>
      <c r="C33" s="2725"/>
      <c r="D33" s="2725"/>
      <c r="E33" s="1187"/>
      <c r="F33" s="1188"/>
      <c r="G33" s="1188"/>
      <c r="H33" s="1188"/>
      <c r="I33" s="1188"/>
      <c r="J33" s="1188"/>
      <c r="K33" s="2099">
        <f t="shared" si="1"/>
        <v>0</v>
      </c>
      <c r="L33" s="2611">
        <f>D33+K33</f>
        <v>0</v>
      </c>
      <c r="M33" s="2015"/>
      <c r="N33" s="1188"/>
      <c r="O33" s="1188"/>
      <c r="P33" s="1188"/>
      <c r="Q33" s="1188"/>
      <c r="R33" s="1188"/>
      <c r="S33" s="2099">
        <f t="shared" si="2"/>
        <v>0</v>
      </c>
      <c r="T33" s="2100">
        <f t="shared" si="3"/>
        <v>0</v>
      </c>
    </row>
    <row r="34" spans="1:20" s="1138" customFormat="1" x14ac:dyDescent="0.2">
      <c r="A34" s="1087"/>
      <c r="B34" s="2059" t="s">
        <v>45</v>
      </c>
      <c r="C34" s="2725"/>
      <c r="D34" s="2725"/>
      <c r="E34" s="1187"/>
      <c r="F34" s="1188"/>
      <c r="G34" s="1188"/>
      <c r="H34" s="1188"/>
      <c r="I34" s="1188"/>
      <c r="J34" s="1188"/>
      <c r="K34" s="2099">
        <f t="shared" si="1"/>
        <v>0</v>
      </c>
      <c r="L34" s="2611">
        <f t="shared" si="0"/>
        <v>0</v>
      </c>
      <c r="M34" s="2015"/>
      <c r="N34" s="1188"/>
      <c r="O34" s="1188"/>
      <c r="P34" s="1188"/>
      <c r="Q34" s="1188"/>
      <c r="R34" s="1188"/>
      <c r="S34" s="2099">
        <f t="shared" si="2"/>
        <v>0</v>
      </c>
      <c r="T34" s="2100">
        <f t="shared" si="3"/>
        <v>0</v>
      </c>
    </row>
    <row r="35" spans="1:20" s="1138" customFormat="1" x14ac:dyDescent="0.2">
      <c r="A35" s="1087"/>
      <c r="B35" s="2059" t="s">
        <v>242</v>
      </c>
      <c r="C35" s="2725"/>
      <c r="D35" s="2725"/>
      <c r="E35" s="1187"/>
      <c r="F35" s="1188"/>
      <c r="G35" s="1188"/>
      <c r="H35" s="1188"/>
      <c r="I35" s="1188"/>
      <c r="J35" s="1188"/>
      <c r="K35" s="2099">
        <f t="shared" si="1"/>
        <v>0</v>
      </c>
      <c r="L35" s="2611">
        <f t="shared" si="0"/>
        <v>0</v>
      </c>
      <c r="M35" s="2015"/>
      <c r="N35" s="1188"/>
      <c r="O35" s="1188"/>
      <c r="P35" s="1188"/>
      <c r="Q35" s="1188"/>
      <c r="R35" s="1188"/>
      <c r="S35" s="2099">
        <f t="shared" si="2"/>
        <v>0</v>
      </c>
      <c r="T35" s="2100">
        <f t="shared" si="3"/>
        <v>0</v>
      </c>
    </row>
    <row r="36" spans="1:20" s="1138" customFormat="1" x14ac:dyDescent="0.2">
      <c r="A36" s="2067"/>
      <c r="B36" s="2061" t="s">
        <v>243</v>
      </c>
      <c r="C36" s="2725"/>
      <c r="D36" s="2725"/>
      <c r="E36" s="1187"/>
      <c r="F36" s="1188"/>
      <c r="G36" s="1188"/>
      <c r="H36" s="1188"/>
      <c r="I36" s="1188"/>
      <c r="J36" s="1188"/>
      <c r="K36" s="2099">
        <f t="shared" si="1"/>
        <v>0</v>
      </c>
      <c r="L36" s="2611">
        <f t="shared" si="0"/>
        <v>0</v>
      </c>
      <c r="M36" s="2015"/>
      <c r="N36" s="1188"/>
      <c r="O36" s="1188"/>
      <c r="P36" s="1188"/>
      <c r="Q36" s="1188"/>
      <c r="R36" s="1188"/>
      <c r="S36" s="2099">
        <f t="shared" si="2"/>
        <v>0</v>
      </c>
      <c r="T36" s="2100">
        <f t="shared" si="3"/>
        <v>0</v>
      </c>
    </row>
    <row r="37" spans="1:20" s="1138" customFormat="1" x14ac:dyDescent="0.2">
      <c r="A37" s="2067"/>
      <c r="B37" s="2059" t="s">
        <v>244</v>
      </c>
      <c r="C37" s="2725"/>
      <c r="D37" s="2725"/>
      <c r="E37" s="1187"/>
      <c r="F37" s="1188"/>
      <c r="G37" s="1188"/>
      <c r="H37" s="1188"/>
      <c r="I37" s="1188"/>
      <c r="J37" s="1188"/>
      <c r="K37" s="2099">
        <f t="shared" si="1"/>
        <v>0</v>
      </c>
      <c r="L37" s="2611">
        <f t="shared" si="0"/>
        <v>0</v>
      </c>
      <c r="M37" s="2015"/>
      <c r="N37" s="1188"/>
      <c r="O37" s="1188"/>
      <c r="P37" s="1188"/>
      <c r="Q37" s="1188"/>
      <c r="R37" s="1188"/>
      <c r="S37" s="2099">
        <f t="shared" si="2"/>
        <v>0</v>
      </c>
      <c r="T37" s="2100">
        <f t="shared" si="3"/>
        <v>0</v>
      </c>
    </row>
    <row r="38" spans="1:20" s="1138" customFormat="1" x14ac:dyDescent="0.2">
      <c r="A38" s="2067"/>
      <c r="B38" s="2059" t="s">
        <v>404</v>
      </c>
      <c r="C38" s="2725"/>
      <c r="D38" s="2725"/>
      <c r="E38" s="1187"/>
      <c r="F38" s="1188"/>
      <c r="G38" s="1188"/>
      <c r="H38" s="1188"/>
      <c r="I38" s="1188"/>
      <c r="J38" s="1188"/>
      <c r="K38" s="2099">
        <f t="shared" si="1"/>
        <v>0</v>
      </c>
      <c r="L38" s="2611">
        <f t="shared" si="0"/>
        <v>0</v>
      </c>
      <c r="M38" s="2015"/>
      <c r="N38" s="1188"/>
      <c r="O38" s="1188"/>
      <c r="P38" s="1188"/>
      <c r="Q38" s="1188"/>
      <c r="R38" s="1188"/>
      <c r="S38" s="2099">
        <f t="shared" si="2"/>
        <v>0</v>
      </c>
      <c r="T38" s="2100">
        <f t="shared" si="3"/>
        <v>0</v>
      </c>
    </row>
    <row r="39" spans="1:20" s="1138" customFormat="1" x14ac:dyDescent="0.2">
      <c r="A39" s="2067"/>
      <c r="B39" s="2059" t="s">
        <v>245</v>
      </c>
      <c r="C39" s="2725"/>
      <c r="D39" s="2725"/>
      <c r="E39" s="1187"/>
      <c r="F39" s="1188"/>
      <c r="G39" s="1188"/>
      <c r="H39" s="1188"/>
      <c r="I39" s="1188"/>
      <c r="J39" s="1188"/>
      <c r="K39" s="2099">
        <f t="shared" si="1"/>
        <v>0</v>
      </c>
      <c r="L39" s="2611">
        <f t="shared" si="0"/>
        <v>0</v>
      </c>
      <c r="M39" s="2015"/>
      <c r="N39" s="1188"/>
      <c r="O39" s="1188"/>
      <c r="P39" s="1188"/>
      <c r="Q39" s="1188"/>
      <c r="R39" s="1188"/>
      <c r="S39" s="2099">
        <f t="shared" si="2"/>
        <v>0</v>
      </c>
      <c r="T39" s="2100">
        <f t="shared" si="3"/>
        <v>0</v>
      </c>
    </row>
    <row r="40" spans="1:20" s="1138" customFormat="1" x14ac:dyDescent="0.2">
      <c r="A40" s="2067"/>
      <c r="B40" s="2059" t="s">
        <v>246</v>
      </c>
      <c r="C40" s="2725"/>
      <c r="D40" s="2725"/>
      <c r="E40" s="1187"/>
      <c r="F40" s="1188"/>
      <c r="G40" s="1188"/>
      <c r="H40" s="1188"/>
      <c r="I40" s="1188"/>
      <c r="J40" s="1188"/>
      <c r="K40" s="2099">
        <f t="shared" si="1"/>
        <v>0</v>
      </c>
      <c r="L40" s="2611">
        <f t="shared" si="0"/>
        <v>0</v>
      </c>
      <c r="M40" s="2015"/>
      <c r="N40" s="1188"/>
      <c r="O40" s="1188"/>
      <c r="P40" s="1188"/>
      <c r="Q40" s="1188"/>
      <c r="R40" s="1188"/>
      <c r="S40" s="2099">
        <f t="shared" si="2"/>
        <v>0</v>
      </c>
      <c r="T40" s="2100">
        <f t="shared" si="3"/>
        <v>0</v>
      </c>
    </row>
    <row r="41" spans="1:20" s="1138" customFormat="1" x14ac:dyDescent="0.2">
      <c r="A41" s="2067"/>
      <c r="B41" s="2059" t="s">
        <v>247</v>
      </c>
      <c r="C41" s="2725"/>
      <c r="D41" s="2725"/>
      <c r="E41" s="1187"/>
      <c r="F41" s="1188"/>
      <c r="G41" s="1188"/>
      <c r="H41" s="1188"/>
      <c r="I41" s="1188"/>
      <c r="J41" s="1188"/>
      <c r="K41" s="2099">
        <f t="shared" si="1"/>
        <v>0</v>
      </c>
      <c r="L41" s="2611">
        <f t="shared" si="0"/>
        <v>0</v>
      </c>
      <c r="M41" s="2015"/>
      <c r="N41" s="1188"/>
      <c r="O41" s="1188"/>
      <c r="P41" s="1188"/>
      <c r="Q41" s="1188"/>
      <c r="R41" s="1188"/>
      <c r="S41" s="2099">
        <f t="shared" si="2"/>
        <v>0</v>
      </c>
      <c r="T41" s="2100">
        <f t="shared" si="3"/>
        <v>0</v>
      </c>
    </row>
    <row r="42" spans="1:20" s="1138" customFormat="1" x14ac:dyDescent="0.2">
      <c r="A42" s="2067"/>
      <c r="B42" s="2059" t="s">
        <v>248</v>
      </c>
      <c r="C42" s="2725"/>
      <c r="D42" s="2725"/>
      <c r="E42" s="1187"/>
      <c r="F42" s="1188"/>
      <c r="G42" s="1188"/>
      <c r="H42" s="1188"/>
      <c r="I42" s="1188"/>
      <c r="J42" s="1188"/>
      <c r="K42" s="2099">
        <f t="shared" si="1"/>
        <v>0</v>
      </c>
      <c r="L42" s="2611">
        <f t="shared" si="0"/>
        <v>0</v>
      </c>
      <c r="M42" s="2015"/>
      <c r="N42" s="1188"/>
      <c r="O42" s="1188"/>
      <c r="P42" s="1188"/>
      <c r="Q42" s="1188"/>
      <c r="R42" s="1188"/>
      <c r="S42" s="2099">
        <f t="shared" si="2"/>
        <v>0</v>
      </c>
      <c r="T42" s="2100">
        <f t="shared" si="3"/>
        <v>0</v>
      </c>
    </row>
    <row r="43" spans="1:20" s="1138" customFormat="1" x14ac:dyDescent="0.2">
      <c r="A43" s="2067"/>
      <c r="B43" s="2059" t="s">
        <v>884</v>
      </c>
      <c r="C43" s="2725"/>
      <c r="D43" s="2725"/>
      <c r="E43" s="1187"/>
      <c r="F43" s="1188"/>
      <c r="G43" s="1188"/>
      <c r="H43" s="1188"/>
      <c r="I43" s="1188"/>
      <c r="J43" s="1188"/>
      <c r="K43" s="2099">
        <f t="shared" si="1"/>
        <v>0</v>
      </c>
      <c r="L43" s="2611">
        <f t="shared" si="0"/>
        <v>0</v>
      </c>
      <c r="M43" s="2015"/>
      <c r="N43" s="1188"/>
      <c r="O43" s="1188"/>
      <c r="P43" s="1188"/>
      <c r="Q43" s="1188"/>
      <c r="R43" s="1188"/>
      <c r="S43" s="2099">
        <f t="shared" si="2"/>
        <v>0</v>
      </c>
      <c r="T43" s="2100">
        <f t="shared" si="3"/>
        <v>0</v>
      </c>
    </row>
    <row r="44" spans="1:20" s="915" customFormat="1" x14ac:dyDescent="0.2">
      <c r="A44" s="2049"/>
      <c r="B44" s="2062" t="s">
        <v>249</v>
      </c>
      <c r="C44" s="2094">
        <f>SUM(C7:C43)</f>
        <v>0</v>
      </c>
      <c r="D44" s="2094">
        <f>SUM(D7:D43)</f>
        <v>0</v>
      </c>
      <c r="E44" s="2220">
        <f>SUM(E7:E43)</f>
        <v>0</v>
      </c>
      <c r="F44" s="2218">
        <f t="shared" ref="F44:T44" si="4">SUM(F7:F43)</f>
        <v>0</v>
      </c>
      <c r="G44" s="2219">
        <f t="shared" si="4"/>
        <v>0</v>
      </c>
      <c r="H44" s="2219">
        <f t="shared" si="4"/>
        <v>0</v>
      </c>
      <c r="I44" s="2220">
        <f t="shared" si="4"/>
        <v>0</v>
      </c>
      <c r="J44" s="2076">
        <f>SUM(J7:J43)</f>
        <v>0</v>
      </c>
      <c r="K44" s="2089">
        <f t="shared" si="4"/>
        <v>0</v>
      </c>
      <c r="L44" s="2093">
        <f>SUM(L7:L43)</f>
        <v>0</v>
      </c>
      <c r="M44" s="2217">
        <f t="shared" si="4"/>
        <v>0</v>
      </c>
      <c r="N44" s="2219">
        <f t="shared" si="4"/>
        <v>0</v>
      </c>
      <c r="O44" s="2219">
        <f t="shared" si="4"/>
        <v>0</v>
      </c>
      <c r="P44" s="2219">
        <f t="shared" si="4"/>
        <v>0</v>
      </c>
      <c r="Q44" s="2219">
        <f t="shared" si="4"/>
        <v>0</v>
      </c>
      <c r="R44" s="2219">
        <f t="shared" si="4"/>
        <v>0</v>
      </c>
      <c r="S44" s="2076">
        <f t="shared" si="4"/>
        <v>0</v>
      </c>
      <c r="T44" s="2094">
        <f t="shared" si="4"/>
        <v>0</v>
      </c>
    </row>
    <row r="45" spans="1:20" s="1138" customFormat="1" ht="13.5" thickBot="1" x14ac:dyDescent="0.25">
      <c r="A45" s="2068"/>
      <c r="B45" s="2069"/>
      <c r="C45" s="2098"/>
      <c r="D45" s="2098"/>
      <c r="E45" s="2723"/>
      <c r="F45" s="2090"/>
      <c r="G45" s="2090"/>
      <c r="H45" s="2090"/>
      <c r="I45" s="2090"/>
      <c r="J45" s="2090"/>
      <c r="K45" s="2096"/>
      <c r="L45" s="2097"/>
      <c r="M45" s="2095"/>
      <c r="N45" s="2090"/>
      <c r="O45" s="2090"/>
      <c r="P45" s="2090"/>
      <c r="Q45" s="2090"/>
      <c r="R45" s="2090"/>
      <c r="S45" s="2096"/>
      <c r="T45" s="2098"/>
    </row>
    <row r="46" spans="1:20" s="1138" customFormat="1" x14ac:dyDescent="0.2"/>
    <row r="47" spans="1:20" s="1138" customFormat="1" x14ac:dyDescent="0.2"/>
    <row r="48" spans="1:20" ht="15.75" x14ac:dyDescent="0.25">
      <c r="A48" s="1190" t="s">
        <v>746</v>
      </c>
      <c r="B48" s="1190"/>
    </row>
    <row r="49" spans="1:8" ht="14.25" x14ac:dyDescent="0.2">
      <c r="B49" s="1191" t="s">
        <v>747</v>
      </c>
    </row>
    <row r="50" spans="1:8" ht="76.5" x14ac:dyDescent="0.2">
      <c r="B50" s="1192" t="s">
        <v>1484</v>
      </c>
    </row>
    <row r="51" spans="1:8" x14ac:dyDescent="0.2">
      <c r="B51" s="1073"/>
    </row>
    <row r="52" spans="1:8" x14ac:dyDescent="0.2">
      <c r="B52" s="1073"/>
    </row>
    <row r="53" spans="1:8" ht="14.25" x14ac:dyDescent="0.2">
      <c r="B53" s="1191" t="s">
        <v>748</v>
      </c>
    </row>
    <row r="54" spans="1:8" ht="63.75" x14ac:dyDescent="0.2">
      <c r="B54" s="2610" t="s">
        <v>865</v>
      </c>
    </row>
    <row r="57" spans="1:8" ht="15.75" x14ac:dyDescent="0.25">
      <c r="A57" s="1713" t="s">
        <v>1955</v>
      </c>
    </row>
    <row r="58" spans="1:8" x14ac:dyDescent="0.2">
      <c r="A58" s="3809" t="s">
        <v>2010</v>
      </c>
      <c r="B58" s="3806" t="str">
        <f>ANNEXES!D27</f>
        <v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v>
      </c>
      <c r="C58" s="3806"/>
      <c r="D58" s="3806"/>
      <c r="E58" s="3806"/>
      <c r="F58" s="3806"/>
      <c r="G58" s="3806"/>
      <c r="H58" s="3806"/>
    </row>
    <row r="59" spans="1:8" x14ac:dyDescent="0.2">
      <c r="A59" s="3810" t="s">
        <v>2011</v>
      </c>
      <c r="B59" s="3807" t="str">
        <f>ANNEXES!D28</f>
        <v>Pour tout investissement excèdant 1.000.000 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v>
      </c>
      <c r="C59" s="3807"/>
      <c r="D59" s="3807"/>
      <c r="E59" s="3807"/>
      <c r="F59" s="3807"/>
      <c r="G59" s="3807"/>
      <c r="H59" s="3807"/>
    </row>
    <row r="60" spans="1:8" x14ac:dyDescent="0.2">
      <c r="A60" s="3811" t="s">
        <v>2012</v>
      </c>
      <c r="B60" s="3808" t="str">
        <f>ANNEXES!D29</f>
        <v>Un budget détaillé et une note explicative relative aux investissements hors réseau (terrains, bâtiment, logiciels, matériel roulant, etc) -&gt; comptes de classe 20, 21, 22, 24.</v>
      </c>
      <c r="C60" s="3808"/>
      <c r="D60" s="3808"/>
      <c r="E60" s="3808"/>
      <c r="F60" s="3808"/>
      <c r="G60" s="3808"/>
      <c r="H60" s="3808"/>
    </row>
    <row r="61" spans="1:8" x14ac:dyDescent="0.2">
      <c r="A61" s="1467"/>
      <c r="B61" s="1468"/>
      <c r="E61" s="1468"/>
      <c r="F61" s="1468"/>
      <c r="G61" s="1468"/>
      <c r="H61" s="1468"/>
    </row>
  </sheetData>
  <mergeCells count="7">
    <mergeCell ref="T5:T6"/>
    <mergeCell ref="A5:B6"/>
    <mergeCell ref="E5:K5"/>
    <mergeCell ref="L5:L6"/>
    <mergeCell ref="M5:S5"/>
    <mergeCell ref="D5:D6"/>
    <mergeCell ref="C5:C6"/>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S31"/>
  <sheetViews>
    <sheetView showGridLines="0" zoomScaleNormal="100" zoomScaleSheetLayoutView="100" workbookViewId="0">
      <selection activeCell="G11" sqref="G11"/>
    </sheetView>
  </sheetViews>
  <sheetFormatPr baseColWidth="10" defaultColWidth="8.85546875" defaultRowHeight="12.75" x14ac:dyDescent="0.2"/>
  <cols>
    <col min="1" max="1" width="55.7109375" style="763" customWidth="1"/>
    <col min="2" max="4" width="25.7109375" style="763" customWidth="1"/>
    <col min="5" max="5" width="28.5703125" style="763" customWidth="1"/>
    <col min="6" max="6" width="25.7109375" style="763" customWidth="1"/>
    <col min="7" max="16384" width="8.85546875" style="763"/>
  </cols>
  <sheetData>
    <row r="1" spans="1:19" s="830" customFormat="1" ht="18" x14ac:dyDescent="0.25">
      <c r="A1" s="2007" t="s">
        <v>1281</v>
      </c>
      <c r="B1" s="2016"/>
      <c r="C1" s="2016"/>
      <c r="D1" s="2017"/>
      <c r="E1" s="2017"/>
      <c r="F1" s="2013"/>
    </row>
    <row r="2" spans="1:19" s="831" customFormat="1" ht="11.25" x14ac:dyDescent="0.2">
      <c r="A2" s="2008" t="str">
        <f>'PAGE DE GARDE'!C8</f>
        <v>ELECTRICITE</v>
      </c>
      <c r="B2" s="2009" t="str">
        <f>'PAGE DE GARDE'!C10</f>
        <v>PT 2017 V0</v>
      </c>
      <c r="C2" s="2018"/>
      <c r="D2" s="2019"/>
      <c r="E2" s="2019"/>
      <c r="F2" s="2011"/>
    </row>
    <row r="3" spans="1:19" s="831" customFormat="1" ht="11.25" x14ac:dyDescent="0.2">
      <c r="A3" s="2010" t="str">
        <f>'PAGE DE GARDE'!C7</f>
        <v>GRD</v>
      </c>
      <c r="B3" s="2011"/>
      <c r="C3" s="2018"/>
      <c r="D3" s="2019"/>
      <c r="E3" s="2019"/>
      <c r="F3" s="2011"/>
    </row>
    <row r="4" spans="1:19" x14ac:dyDescent="0.2">
      <c r="A4" s="1985"/>
      <c r="E4" s="915"/>
      <c r="F4" s="1986"/>
    </row>
    <row r="5" spans="1:19" ht="13.5" thickBot="1" x14ac:dyDescent="0.25"/>
    <row r="6" spans="1:19" ht="25.5" x14ac:dyDescent="0.2">
      <c r="A6" s="1938" t="s">
        <v>250</v>
      </c>
      <c r="B6" s="1939" t="s">
        <v>251</v>
      </c>
      <c r="C6" s="4247" t="s">
        <v>252</v>
      </c>
      <c r="D6" s="4247"/>
      <c r="E6" s="1939" t="s">
        <v>1494</v>
      </c>
      <c r="F6" s="1944" t="s">
        <v>253</v>
      </c>
      <c r="G6" s="1987"/>
      <c r="H6" s="1987"/>
      <c r="I6" s="1987"/>
    </row>
    <row r="7" spans="1:19" ht="26.25" thickBot="1" x14ac:dyDescent="0.25">
      <c r="A7" s="1940" t="s">
        <v>254</v>
      </c>
      <c r="B7" s="1941"/>
      <c r="C7" s="1945" t="s">
        <v>255</v>
      </c>
      <c r="D7" s="1945" t="s">
        <v>256</v>
      </c>
      <c r="E7" s="1946"/>
      <c r="F7" s="1947"/>
      <c r="G7" s="1988"/>
      <c r="H7" s="1988"/>
      <c r="I7" s="1988"/>
      <c r="J7" s="1988"/>
      <c r="K7" s="1988"/>
      <c r="L7" s="1988"/>
      <c r="M7" s="1988"/>
      <c r="N7" s="1988"/>
      <c r="O7" s="1988"/>
      <c r="P7" s="1989"/>
      <c r="Q7" s="1989"/>
      <c r="R7" s="1989"/>
      <c r="S7" s="1989"/>
    </row>
    <row r="8" spans="1:19" x14ac:dyDescent="0.2">
      <c r="A8" s="1942" t="s">
        <v>281</v>
      </c>
      <c r="B8" s="1943">
        <f>HYPOTHESES!B43</f>
        <v>0.03</v>
      </c>
      <c r="C8" s="1990"/>
      <c r="D8" s="1991"/>
      <c r="E8" s="1992"/>
      <c r="F8" s="1993"/>
    </row>
    <row r="9" spans="1:19" x14ac:dyDescent="0.2">
      <c r="A9" s="1942" t="s">
        <v>282</v>
      </c>
      <c r="B9" s="1943">
        <f>HYPOTHESES!B44</f>
        <v>0.02</v>
      </c>
      <c r="C9" s="1994"/>
      <c r="D9" s="1995"/>
      <c r="E9" s="1996"/>
      <c r="F9" s="1997"/>
    </row>
    <row r="10" spans="1:19" x14ac:dyDescent="0.2">
      <c r="A10" s="1942" t="s">
        <v>1258</v>
      </c>
      <c r="B10" s="1943">
        <f>HYPOTHESES!B45</f>
        <v>0.02</v>
      </c>
      <c r="C10" s="1994"/>
      <c r="D10" s="1995"/>
      <c r="E10" s="1998"/>
      <c r="F10" s="1999"/>
    </row>
    <row r="11" spans="1:19" x14ac:dyDescent="0.2">
      <c r="A11" s="1942" t="s">
        <v>1259</v>
      </c>
      <c r="B11" s="1943">
        <f>HYPOTHESES!B46</f>
        <v>0.02</v>
      </c>
      <c r="C11" s="1994"/>
      <c r="D11" s="1995"/>
      <c r="E11" s="1998"/>
      <c r="F11" s="1997"/>
    </row>
    <row r="12" spans="1:19" x14ac:dyDescent="0.2">
      <c r="A12" s="1942" t="s">
        <v>1260</v>
      </c>
      <c r="B12" s="1943">
        <f>HYPOTHESES!B47</f>
        <v>0.03</v>
      </c>
      <c r="C12" s="1994"/>
      <c r="D12" s="1995"/>
      <c r="E12" s="1996"/>
      <c r="F12" s="1999"/>
    </row>
    <row r="13" spans="1:19" x14ac:dyDescent="0.2">
      <c r="A13" s="1942" t="s">
        <v>1261</v>
      </c>
      <c r="B13" s="1943"/>
      <c r="C13" s="3014"/>
      <c r="D13" s="3015"/>
      <c r="E13" s="3016"/>
      <c r="F13" s="3017"/>
    </row>
    <row r="14" spans="1:19" x14ac:dyDescent="0.2">
      <c r="A14" s="1942" t="s">
        <v>1262</v>
      </c>
      <c r="B14" s="1943">
        <f>HYPOTHESES!B49</f>
        <v>0.03</v>
      </c>
      <c r="C14" s="1994"/>
      <c r="D14" s="1995"/>
      <c r="E14" s="1998"/>
      <c r="F14" s="1997"/>
    </row>
    <row r="15" spans="1:19" x14ac:dyDescent="0.2">
      <c r="A15" s="1942" t="s">
        <v>1263</v>
      </c>
      <c r="B15" s="1943">
        <f>HYPOTHESES!B50</f>
        <v>0.02</v>
      </c>
      <c r="C15" s="1994"/>
      <c r="D15" s="1995"/>
      <c r="E15" s="1996"/>
      <c r="F15" s="1999"/>
    </row>
    <row r="16" spans="1:19" x14ac:dyDescent="0.2">
      <c r="A16" s="1942" t="s">
        <v>1264</v>
      </c>
      <c r="B16" s="1943">
        <f>HYPOTHESES!B51</f>
        <v>0.03</v>
      </c>
      <c r="C16" s="1994"/>
      <c r="D16" s="1995"/>
      <c r="E16" s="1998"/>
      <c r="F16" s="1997"/>
    </row>
    <row r="17" spans="1:6" x14ac:dyDescent="0.2">
      <c r="A17" s="1942" t="s">
        <v>1265</v>
      </c>
      <c r="B17" s="1943">
        <f>HYPOTHESES!B52</f>
        <v>0.1</v>
      </c>
      <c r="C17" s="1994"/>
      <c r="D17" s="1995"/>
      <c r="E17" s="1996"/>
      <c r="F17" s="1999"/>
    </row>
    <row r="18" spans="1:6" x14ac:dyDescent="0.2">
      <c r="A18" s="1942" t="s">
        <v>1266</v>
      </c>
      <c r="B18" s="1943">
        <f>HYPOTHESES!B53</f>
        <v>0.1</v>
      </c>
      <c r="C18" s="1994"/>
      <c r="D18" s="1995"/>
      <c r="E18" s="1998"/>
      <c r="F18" s="1997"/>
    </row>
    <row r="19" spans="1:6" x14ac:dyDescent="0.2">
      <c r="A19" s="1942" t="s">
        <v>244</v>
      </c>
      <c r="B19" s="1943">
        <f>HYPOTHESES!B54</f>
        <v>0.2</v>
      </c>
      <c r="C19" s="1994"/>
      <c r="D19" s="1995"/>
      <c r="E19" s="1996"/>
      <c r="F19" s="1999"/>
    </row>
    <row r="20" spans="1:6" x14ac:dyDescent="0.2">
      <c r="A20" s="1942" t="s">
        <v>404</v>
      </c>
      <c r="B20" s="1943">
        <f>HYPOTHESES!B55</f>
        <v>0.1</v>
      </c>
      <c r="C20" s="1994"/>
      <c r="D20" s="1995"/>
      <c r="E20" s="1998"/>
      <c r="F20" s="1997"/>
    </row>
    <row r="21" spans="1:6" x14ac:dyDescent="0.2">
      <c r="A21" s="1942" t="s">
        <v>245</v>
      </c>
      <c r="B21" s="1943">
        <f>HYPOTHESES!B56</f>
        <v>0.1</v>
      </c>
      <c r="C21" s="1994"/>
      <c r="D21" s="1995"/>
      <c r="E21" s="1996"/>
      <c r="F21" s="1999"/>
    </row>
    <row r="22" spans="1:6" x14ac:dyDescent="0.2">
      <c r="A22" s="1942" t="s">
        <v>1267</v>
      </c>
      <c r="B22" s="1943">
        <f>HYPOTHESES!B57</f>
        <v>0.33</v>
      </c>
      <c r="C22" s="1994"/>
      <c r="D22" s="1995"/>
      <c r="E22" s="1998"/>
      <c r="F22" s="1997"/>
    </row>
    <row r="23" spans="1:6" x14ac:dyDescent="0.2">
      <c r="A23" s="1942" t="s">
        <v>1268</v>
      </c>
      <c r="B23" s="1943">
        <f>HYPOTHESES!B58</f>
        <v>0.1</v>
      </c>
      <c r="C23" s="1994"/>
      <c r="D23" s="1995"/>
      <c r="E23" s="1992"/>
      <c r="F23" s="1993"/>
    </row>
    <row r="24" spans="1:6" x14ac:dyDescent="0.2">
      <c r="A24" s="1942" t="s">
        <v>248</v>
      </c>
      <c r="B24" s="1943">
        <f>HYPOTHESES!B59</f>
        <v>0.1</v>
      </c>
      <c r="C24" s="1994"/>
      <c r="D24" s="1995"/>
      <c r="E24" s="1992"/>
      <c r="F24" s="1993"/>
    </row>
    <row r="25" spans="1:6" ht="13.5" thickBot="1" x14ac:dyDescent="0.25">
      <c r="A25" s="1942" t="s">
        <v>1269</v>
      </c>
      <c r="B25" s="1943">
        <f>HYPOTHESES!B60</f>
        <v>0.1</v>
      </c>
      <c r="C25" s="1994"/>
      <c r="D25" s="1995"/>
      <c r="E25" s="1998"/>
      <c r="F25" s="1997"/>
    </row>
    <row r="26" spans="1:6" x14ac:dyDescent="0.2">
      <c r="A26" s="1948"/>
      <c r="B26" s="1948"/>
      <c r="C26" s="1949"/>
      <c r="D26" s="1950"/>
      <c r="E26" s="2172"/>
      <c r="F26" s="2175"/>
    </row>
    <row r="27" spans="1:6" x14ac:dyDescent="0.2">
      <c r="A27" s="1951" t="s">
        <v>1493</v>
      </c>
      <c r="B27" s="1952"/>
      <c r="C27" s="2609">
        <f>SUM(C8:C25)</f>
        <v>0</v>
      </c>
      <c r="D27" s="2608">
        <f>SUM(D8:D25)</f>
        <v>0</v>
      </c>
      <c r="E27" s="2173">
        <f>SUM(E8:E25)</f>
        <v>0</v>
      </c>
      <c r="F27" s="2176">
        <f>SUM(F8:F25)</f>
        <v>0</v>
      </c>
    </row>
    <row r="28" spans="1:6" ht="13.5" thickBot="1" x14ac:dyDescent="0.25">
      <c r="A28" s="1953"/>
      <c r="B28" s="1953"/>
      <c r="C28" s="1954"/>
      <c r="D28" s="1955"/>
      <c r="E28" s="2174"/>
      <c r="F28" s="2177"/>
    </row>
    <row r="30" spans="1:6" x14ac:dyDescent="0.2">
      <c r="A30" s="2000" t="s">
        <v>2009</v>
      </c>
    </row>
    <row r="31" spans="1:6" x14ac:dyDescent="0.2">
      <c r="A31" s="2000"/>
    </row>
  </sheetData>
  <mergeCells count="1">
    <mergeCell ref="C6:D6"/>
  </mergeCells>
  <phoneticPr fontId="100"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V93"/>
  <sheetViews>
    <sheetView zoomScaleNormal="100" zoomScaleSheetLayoutView="100" workbookViewId="0">
      <selection activeCell="G11" sqref="G11"/>
    </sheetView>
  </sheetViews>
  <sheetFormatPr baseColWidth="10" defaultColWidth="8.85546875" defaultRowHeight="12.75" x14ac:dyDescent="0.2"/>
  <cols>
    <col min="1" max="3" width="8.85546875" style="759"/>
    <col min="4" max="4" width="32.42578125" style="759" customWidth="1"/>
    <col min="5" max="5" width="8.85546875" style="759"/>
    <col min="6" max="13" width="18.42578125" style="759" customWidth="1"/>
    <col min="14" max="14" width="6.85546875" style="759" customWidth="1"/>
    <col min="15" max="22" width="18.42578125" style="759" customWidth="1"/>
    <col min="23" max="16384" width="8.85546875" style="759"/>
  </cols>
  <sheetData>
    <row r="1" spans="1:22" s="826" customFormat="1" ht="18" x14ac:dyDescent="0.25">
      <c r="A1" s="290" t="s">
        <v>1455</v>
      </c>
      <c r="B1" s="290"/>
      <c r="C1" s="290"/>
      <c r="D1" s="290"/>
      <c r="E1" s="291"/>
      <c r="F1" s="291"/>
      <c r="G1" s="291"/>
      <c r="H1" s="291"/>
      <c r="I1" s="291"/>
      <c r="J1" s="290"/>
      <c r="K1" s="290"/>
      <c r="L1" s="290"/>
      <c r="M1" s="290"/>
      <c r="N1" s="827"/>
      <c r="O1" s="291"/>
      <c r="P1" s="291"/>
      <c r="Q1" s="291"/>
      <c r="R1" s="291"/>
      <c r="S1" s="290"/>
      <c r="T1" s="290"/>
      <c r="U1" s="290"/>
      <c r="V1" s="290"/>
    </row>
    <row r="2" spans="1:22" s="824" customFormat="1" ht="11.25" x14ac:dyDescent="0.2">
      <c r="A2" s="273" t="str">
        <f>'PAGE DE GARDE'!C8</f>
        <v>ELECTRICITE</v>
      </c>
      <c r="B2" s="273"/>
      <c r="C2" s="273"/>
      <c r="D2" s="274"/>
      <c r="E2" s="1728" t="str">
        <f>'PAGE DE GARDE'!C10</f>
        <v>PT 2017 V0</v>
      </c>
      <c r="F2" s="274"/>
      <c r="G2" s="274"/>
      <c r="H2" s="274"/>
      <c r="I2" s="274"/>
      <c r="J2" s="273"/>
      <c r="K2" s="273"/>
      <c r="L2" s="273"/>
      <c r="M2" s="273"/>
      <c r="N2" s="828"/>
      <c r="O2" s="274"/>
      <c r="P2" s="274"/>
      <c r="Q2" s="274"/>
      <c r="R2" s="274"/>
      <c r="S2" s="273"/>
      <c r="T2" s="273"/>
      <c r="U2" s="273"/>
      <c r="V2" s="273"/>
    </row>
    <row r="3" spans="1:22" s="824" customFormat="1" ht="11.25" x14ac:dyDescent="0.2">
      <c r="A3" s="825" t="str">
        <f>'PAGE DE GARDE'!C7</f>
        <v>GRD</v>
      </c>
      <c r="B3" s="273"/>
      <c r="C3" s="273"/>
      <c r="D3" s="273"/>
      <c r="E3" s="274"/>
      <c r="F3" s="274"/>
      <c r="G3" s="274"/>
      <c r="H3" s="274"/>
      <c r="I3" s="274"/>
      <c r="J3" s="273"/>
      <c r="K3" s="273"/>
      <c r="L3" s="273"/>
      <c r="M3" s="273"/>
      <c r="N3" s="828"/>
      <c r="O3" s="274"/>
      <c r="P3" s="274"/>
      <c r="Q3" s="274"/>
      <c r="R3" s="274"/>
      <c r="S3" s="273"/>
      <c r="T3" s="273"/>
      <c r="U3" s="273"/>
      <c r="V3" s="273"/>
    </row>
    <row r="4" spans="1:22" x14ac:dyDescent="0.2">
      <c r="A4" s="302"/>
      <c r="B4" s="302"/>
      <c r="C4" s="302"/>
      <c r="D4" s="302"/>
      <c r="E4" s="302"/>
      <c r="F4" s="302"/>
      <c r="G4" s="302"/>
      <c r="H4" s="302"/>
      <c r="I4" s="302"/>
      <c r="J4" s="302"/>
      <c r="K4" s="302"/>
      <c r="L4" s="302"/>
      <c r="M4" s="302"/>
      <c r="O4" s="302"/>
      <c r="P4" s="302"/>
      <c r="Q4" s="302"/>
      <c r="R4" s="302"/>
      <c r="S4" s="302"/>
      <c r="T4" s="302"/>
      <c r="U4" s="302"/>
      <c r="V4" s="302"/>
    </row>
    <row r="5" spans="1:22" ht="13.5" thickBot="1" x14ac:dyDescent="0.25"/>
    <row r="6" spans="1:22" ht="18.75" thickBot="1" x14ac:dyDescent="0.3">
      <c r="F6" s="3995" t="s">
        <v>1456</v>
      </c>
      <c r="G6" s="3996"/>
      <c r="H6" s="3996"/>
      <c r="I6" s="3996"/>
      <c r="J6" s="3996"/>
      <c r="K6" s="3996"/>
      <c r="L6" s="3996"/>
      <c r="M6" s="3997"/>
      <c r="O6" s="3995" t="s">
        <v>1457</v>
      </c>
      <c r="P6" s="3996"/>
      <c r="Q6" s="3996"/>
      <c r="R6" s="3996"/>
      <c r="S6" s="3996"/>
      <c r="T6" s="3996"/>
      <c r="U6" s="3996"/>
      <c r="V6" s="3997"/>
    </row>
    <row r="7" spans="1:22" ht="13.5" thickBot="1" x14ac:dyDescent="0.25">
      <c r="A7" s="3983" t="s">
        <v>550</v>
      </c>
      <c r="B7" s="3984"/>
      <c r="C7" s="3984"/>
      <c r="D7" s="3985"/>
      <c r="E7" s="3992" t="s">
        <v>673</v>
      </c>
      <c r="F7" s="3971" t="s">
        <v>1720</v>
      </c>
      <c r="G7" s="3971" t="s">
        <v>758</v>
      </c>
      <c r="H7" s="3974" t="s">
        <v>757</v>
      </c>
      <c r="I7" s="3975"/>
      <c r="J7" s="3975"/>
      <c r="K7" s="3975"/>
      <c r="L7" s="3975"/>
      <c r="M7" s="3976"/>
      <c r="O7" s="3971" t="s">
        <v>1720</v>
      </c>
      <c r="P7" s="3971" t="s">
        <v>758</v>
      </c>
      <c r="Q7" s="3974" t="s">
        <v>757</v>
      </c>
      <c r="R7" s="3975"/>
      <c r="S7" s="3975"/>
      <c r="T7" s="3975"/>
      <c r="U7" s="3975"/>
      <c r="V7" s="3976"/>
    </row>
    <row r="8" spans="1:22" s="763" customFormat="1" ht="13.5" customHeight="1" x14ac:dyDescent="0.2">
      <c r="A8" s="3986"/>
      <c r="B8" s="3987"/>
      <c r="C8" s="3987"/>
      <c r="D8" s="3988"/>
      <c r="E8" s="3993"/>
      <c r="F8" s="3972"/>
      <c r="G8" s="3972"/>
      <c r="H8" s="3977" t="s">
        <v>756</v>
      </c>
      <c r="I8" s="3978"/>
      <c r="J8" s="3979"/>
      <c r="K8" s="3977" t="s">
        <v>755</v>
      </c>
      <c r="L8" s="3978"/>
      <c r="M8" s="3979"/>
      <c r="O8" s="3972"/>
      <c r="P8" s="3972"/>
      <c r="Q8" s="3977" t="s">
        <v>756</v>
      </c>
      <c r="R8" s="3978"/>
      <c r="S8" s="3979"/>
      <c r="T8" s="3977" t="s">
        <v>755</v>
      </c>
      <c r="U8" s="3978"/>
      <c r="V8" s="3979"/>
    </row>
    <row r="9" spans="1:22" s="763" customFormat="1" ht="13.5" thickBot="1" x14ac:dyDescent="0.25">
      <c r="A9" s="3986"/>
      <c r="B9" s="3987"/>
      <c r="C9" s="3987"/>
      <c r="D9" s="3988"/>
      <c r="E9" s="3993"/>
      <c r="F9" s="3972"/>
      <c r="G9" s="3972"/>
      <c r="H9" s="3980"/>
      <c r="I9" s="3981"/>
      <c r="J9" s="3982"/>
      <c r="K9" s="3980"/>
      <c r="L9" s="3981"/>
      <c r="M9" s="3982"/>
      <c r="O9" s="3972"/>
      <c r="P9" s="3972"/>
      <c r="Q9" s="3980"/>
      <c r="R9" s="3981"/>
      <c r="S9" s="3982"/>
      <c r="T9" s="3980"/>
      <c r="U9" s="3981"/>
      <c r="V9" s="3982"/>
    </row>
    <row r="10" spans="1:22" s="763" customFormat="1" ht="26.25" thickBot="1" x14ac:dyDescent="0.25">
      <c r="A10" s="3989"/>
      <c r="B10" s="3990"/>
      <c r="C10" s="3990"/>
      <c r="D10" s="3991"/>
      <c r="E10" s="3994"/>
      <c r="F10" s="3973"/>
      <c r="G10" s="3973"/>
      <c r="H10" s="803" t="s">
        <v>753</v>
      </c>
      <c r="I10" s="803" t="s">
        <v>752</v>
      </c>
      <c r="J10" s="803" t="s">
        <v>754</v>
      </c>
      <c r="K10" s="803" t="s">
        <v>753</v>
      </c>
      <c r="L10" s="803" t="s">
        <v>752</v>
      </c>
      <c r="M10" s="803" t="s">
        <v>751</v>
      </c>
      <c r="O10" s="3973"/>
      <c r="P10" s="3973"/>
      <c r="Q10" s="803" t="s">
        <v>753</v>
      </c>
      <c r="R10" s="803" t="s">
        <v>752</v>
      </c>
      <c r="S10" s="803" t="s">
        <v>754</v>
      </c>
      <c r="T10" s="803" t="s">
        <v>753</v>
      </c>
      <c r="U10" s="803" t="s">
        <v>752</v>
      </c>
      <c r="V10" s="803" t="s">
        <v>751</v>
      </c>
    </row>
    <row r="11" spans="1:22" s="763" customFormat="1" x14ac:dyDescent="0.2">
      <c r="A11" s="782"/>
      <c r="B11" s="773"/>
      <c r="C11" s="773"/>
      <c r="D11" s="773"/>
      <c r="E11" s="814"/>
      <c r="F11" s="814"/>
      <c r="G11" s="814"/>
      <c r="H11" s="814"/>
      <c r="I11" s="814"/>
      <c r="J11" s="785"/>
      <c r="K11" s="823"/>
      <c r="L11" s="823"/>
      <c r="M11" s="823"/>
      <c r="O11" s="814"/>
      <c r="P11" s="814"/>
      <c r="Q11" s="814"/>
      <c r="R11" s="814"/>
      <c r="S11" s="785"/>
      <c r="T11" s="823"/>
      <c r="U11" s="823"/>
      <c r="V11" s="823"/>
    </row>
    <row r="12" spans="1:22" s="763" customFormat="1" x14ac:dyDescent="0.2">
      <c r="A12" s="774" t="s">
        <v>551</v>
      </c>
      <c r="B12" s="773"/>
      <c r="C12" s="773"/>
      <c r="D12" s="773"/>
      <c r="E12" s="808" t="s">
        <v>674</v>
      </c>
      <c r="F12" s="771">
        <f t="shared" ref="F12:M12" si="0">F14+F16+F18+F20</f>
        <v>0</v>
      </c>
      <c r="G12" s="771">
        <f t="shared" si="0"/>
        <v>0</v>
      </c>
      <c r="H12" s="771">
        <f t="shared" si="0"/>
        <v>0</v>
      </c>
      <c r="I12" s="771">
        <f t="shared" si="0"/>
        <v>0</v>
      </c>
      <c r="J12" s="771">
        <f t="shared" si="0"/>
        <v>0</v>
      </c>
      <c r="K12" s="771">
        <f t="shared" si="0"/>
        <v>0</v>
      </c>
      <c r="L12" s="771">
        <f t="shared" si="0"/>
        <v>0</v>
      </c>
      <c r="M12" s="771">
        <f t="shared" si="0"/>
        <v>0</v>
      </c>
      <c r="O12" s="771">
        <f t="shared" ref="O12:V12" si="1">O14+O16+O18+O20</f>
        <v>0</v>
      </c>
      <c r="P12" s="771">
        <f t="shared" si="1"/>
        <v>0</v>
      </c>
      <c r="Q12" s="771">
        <f t="shared" si="1"/>
        <v>0</v>
      </c>
      <c r="R12" s="771">
        <f t="shared" si="1"/>
        <v>0</v>
      </c>
      <c r="S12" s="771">
        <f t="shared" si="1"/>
        <v>0</v>
      </c>
      <c r="T12" s="771">
        <f t="shared" si="1"/>
        <v>0</v>
      </c>
      <c r="U12" s="771">
        <f t="shared" si="1"/>
        <v>0</v>
      </c>
      <c r="V12" s="771">
        <f t="shared" si="1"/>
        <v>0</v>
      </c>
    </row>
    <row r="13" spans="1:22" s="763" customFormat="1" x14ac:dyDescent="0.2">
      <c r="A13" s="782"/>
      <c r="B13" s="773"/>
      <c r="C13" s="773"/>
      <c r="D13" s="773"/>
      <c r="E13" s="814"/>
      <c r="F13" s="809"/>
      <c r="G13" s="809"/>
      <c r="H13" s="809"/>
      <c r="I13" s="809"/>
      <c r="J13" s="809"/>
      <c r="K13" s="809"/>
      <c r="L13" s="809"/>
      <c r="M13" s="809"/>
      <c r="O13" s="809"/>
      <c r="P13" s="809"/>
      <c r="Q13" s="809"/>
      <c r="R13" s="809"/>
      <c r="S13" s="809"/>
      <c r="T13" s="809"/>
      <c r="U13" s="809"/>
      <c r="V13" s="809"/>
    </row>
    <row r="14" spans="1:22" s="763" customFormat="1" x14ac:dyDescent="0.2">
      <c r="A14" s="782"/>
      <c r="B14" s="792" t="s">
        <v>552</v>
      </c>
      <c r="C14" s="773"/>
      <c r="D14" s="773"/>
      <c r="E14" s="817" t="s">
        <v>675</v>
      </c>
      <c r="F14" s="815">
        <f>G14+J14+M14</f>
        <v>0</v>
      </c>
      <c r="G14" s="816"/>
      <c r="H14" s="816"/>
      <c r="I14" s="816"/>
      <c r="J14" s="815">
        <f>H14+I14</f>
        <v>0</v>
      </c>
      <c r="K14" s="816"/>
      <c r="L14" s="816"/>
      <c r="M14" s="815">
        <f>K14+L14</f>
        <v>0</v>
      </c>
      <c r="O14" s="815">
        <f>P14+S14+V14</f>
        <v>0</v>
      </c>
      <c r="P14" s="816"/>
      <c r="Q14" s="816"/>
      <c r="R14" s="816"/>
      <c r="S14" s="815">
        <f>Q14+R14</f>
        <v>0</v>
      </c>
      <c r="T14" s="816"/>
      <c r="U14" s="816"/>
      <c r="V14" s="815">
        <f>T14+U14</f>
        <v>0</v>
      </c>
    </row>
    <row r="15" spans="1:22" s="763" customFormat="1" x14ac:dyDescent="0.2">
      <c r="A15" s="782"/>
      <c r="B15" s="773"/>
      <c r="C15" s="773"/>
      <c r="D15" s="773"/>
      <c r="E15" s="814"/>
      <c r="F15" s="783"/>
      <c r="G15" s="783"/>
      <c r="H15" s="783"/>
      <c r="I15" s="783"/>
      <c r="J15" s="783"/>
      <c r="K15" s="783"/>
      <c r="L15" s="783"/>
      <c r="M15" s="783"/>
      <c r="O15" s="783"/>
      <c r="P15" s="783"/>
      <c r="Q15" s="783"/>
      <c r="R15" s="783"/>
      <c r="S15" s="783"/>
      <c r="T15" s="783"/>
      <c r="U15" s="783"/>
      <c r="V15" s="783"/>
    </row>
    <row r="16" spans="1:22" s="763" customFormat="1" x14ac:dyDescent="0.2">
      <c r="A16" s="782"/>
      <c r="B16" s="792" t="s">
        <v>553</v>
      </c>
      <c r="C16" s="773"/>
      <c r="D16" s="773"/>
      <c r="E16" s="817" t="s">
        <v>676</v>
      </c>
      <c r="F16" s="815">
        <f>G16+J16+M16</f>
        <v>0</v>
      </c>
      <c r="G16" s="816"/>
      <c r="H16" s="816"/>
      <c r="I16" s="816"/>
      <c r="J16" s="815">
        <f>H16+I16</f>
        <v>0</v>
      </c>
      <c r="K16" s="816"/>
      <c r="L16" s="816"/>
      <c r="M16" s="815">
        <f>K16+L16</f>
        <v>0</v>
      </c>
      <c r="O16" s="815">
        <f>P16+S16+V16</f>
        <v>0</v>
      </c>
      <c r="P16" s="816"/>
      <c r="Q16" s="816"/>
      <c r="R16" s="816"/>
      <c r="S16" s="815">
        <f>Q16+R16</f>
        <v>0</v>
      </c>
      <c r="T16" s="816"/>
      <c r="U16" s="816"/>
      <c r="V16" s="815">
        <f>T16+U16</f>
        <v>0</v>
      </c>
    </row>
    <row r="17" spans="1:22" s="763" customFormat="1" x14ac:dyDescent="0.2">
      <c r="A17" s="782"/>
      <c r="B17" s="773"/>
      <c r="C17" s="773"/>
      <c r="D17" s="773"/>
      <c r="E17" s="814"/>
      <c r="F17" s="809"/>
      <c r="G17" s="809"/>
      <c r="H17" s="809"/>
      <c r="I17" s="809"/>
      <c r="J17" s="809"/>
      <c r="K17" s="809"/>
      <c r="L17" s="809"/>
      <c r="M17" s="809"/>
      <c r="O17" s="809"/>
      <c r="P17" s="809"/>
      <c r="Q17" s="809"/>
      <c r="R17" s="809"/>
      <c r="S17" s="809"/>
      <c r="T17" s="809"/>
      <c r="U17" s="809"/>
      <c r="V17" s="809"/>
    </row>
    <row r="18" spans="1:22" s="763" customFormat="1" x14ac:dyDescent="0.2">
      <c r="A18" s="782"/>
      <c r="B18" s="792" t="s">
        <v>554</v>
      </c>
      <c r="C18" s="773"/>
      <c r="D18" s="773"/>
      <c r="E18" s="817" t="s">
        <v>677</v>
      </c>
      <c r="F18" s="815">
        <f>G18+J18+M18</f>
        <v>0</v>
      </c>
      <c r="G18" s="816"/>
      <c r="H18" s="816"/>
      <c r="I18" s="816"/>
      <c r="J18" s="815">
        <f>H18+I18</f>
        <v>0</v>
      </c>
      <c r="K18" s="816"/>
      <c r="L18" s="816"/>
      <c r="M18" s="815">
        <f>K18+L18</f>
        <v>0</v>
      </c>
      <c r="O18" s="815">
        <f>P18+S18+V18</f>
        <v>0</v>
      </c>
      <c r="P18" s="816"/>
      <c r="Q18" s="816"/>
      <c r="R18" s="816"/>
      <c r="S18" s="815">
        <f>Q18+R18</f>
        <v>0</v>
      </c>
      <c r="T18" s="816"/>
      <c r="U18" s="816"/>
      <c r="V18" s="815">
        <f>T18+U18</f>
        <v>0</v>
      </c>
    </row>
    <row r="19" spans="1:22" s="763" customFormat="1" x14ac:dyDescent="0.2">
      <c r="A19" s="782"/>
      <c r="B19" s="773"/>
      <c r="C19" s="773"/>
      <c r="D19" s="773"/>
      <c r="E19" s="814"/>
      <c r="F19" s="809"/>
      <c r="G19" s="809"/>
      <c r="H19" s="809"/>
      <c r="I19" s="809"/>
      <c r="J19" s="809"/>
      <c r="K19" s="809"/>
      <c r="L19" s="809"/>
      <c r="M19" s="809"/>
      <c r="O19" s="809"/>
      <c r="P19" s="809"/>
      <c r="Q19" s="809"/>
      <c r="R19" s="809"/>
      <c r="S19" s="809"/>
      <c r="T19" s="809"/>
      <c r="U19" s="809"/>
      <c r="V19" s="809"/>
    </row>
    <row r="20" spans="1:22" s="763" customFormat="1" x14ac:dyDescent="0.2">
      <c r="A20" s="782"/>
      <c r="B20" s="792" t="s">
        <v>555</v>
      </c>
      <c r="C20" s="773"/>
      <c r="D20" s="797"/>
      <c r="E20" s="817" t="s">
        <v>678</v>
      </c>
      <c r="F20" s="815">
        <f>G20+J20+M20</f>
        <v>0</v>
      </c>
      <c r="G20" s="816"/>
      <c r="H20" s="816"/>
      <c r="I20" s="816"/>
      <c r="J20" s="815">
        <f>H20+I20</f>
        <v>0</v>
      </c>
      <c r="K20" s="816"/>
      <c r="L20" s="816"/>
      <c r="M20" s="815">
        <f>K20+L20</f>
        <v>0</v>
      </c>
      <c r="O20" s="815">
        <f>P20+S20+V20</f>
        <v>0</v>
      </c>
      <c r="P20" s="816"/>
      <c r="Q20" s="816"/>
      <c r="R20" s="816"/>
      <c r="S20" s="815">
        <f>Q20+R20</f>
        <v>0</v>
      </c>
      <c r="T20" s="816"/>
      <c r="U20" s="816"/>
      <c r="V20" s="815">
        <f>T20+U20</f>
        <v>0</v>
      </c>
    </row>
    <row r="21" spans="1:22" s="763" customFormat="1" x14ac:dyDescent="0.2">
      <c r="A21" s="782"/>
      <c r="B21" s="773"/>
      <c r="C21" s="773"/>
      <c r="D21" s="773"/>
      <c r="E21" s="814"/>
      <c r="F21" s="809"/>
      <c r="G21" s="809"/>
      <c r="H21" s="809"/>
      <c r="I21" s="809"/>
      <c r="J21" s="809"/>
      <c r="K21" s="809"/>
      <c r="L21" s="809"/>
      <c r="M21" s="809"/>
      <c r="O21" s="809"/>
      <c r="P21" s="809"/>
      <c r="Q21" s="809"/>
      <c r="R21" s="809"/>
      <c r="S21" s="809"/>
      <c r="T21" s="809"/>
      <c r="U21" s="809"/>
      <c r="V21" s="809"/>
    </row>
    <row r="22" spans="1:22" s="763" customFormat="1" x14ac:dyDescent="0.2">
      <c r="A22" s="774" t="s">
        <v>556</v>
      </c>
      <c r="B22" s="773"/>
      <c r="C22" s="773"/>
      <c r="D22" s="773"/>
      <c r="E22" s="808" t="s">
        <v>679</v>
      </c>
      <c r="F22" s="771">
        <f t="shared" ref="F22:M22" si="2">F24+F26+F28+F30+F32+F34</f>
        <v>0</v>
      </c>
      <c r="G22" s="771">
        <f t="shared" si="2"/>
        <v>0</v>
      </c>
      <c r="H22" s="771">
        <f t="shared" si="2"/>
        <v>0</v>
      </c>
      <c r="I22" s="771">
        <f t="shared" si="2"/>
        <v>0</v>
      </c>
      <c r="J22" s="771">
        <f t="shared" si="2"/>
        <v>0</v>
      </c>
      <c r="K22" s="771">
        <f t="shared" si="2"/>
        <v>0</v>
      </c>
      <c r="L22" s="771">
        <f t="shared" si="2"/>
        <v>0</v>
      </c>
      <c r="M22" s="771">
        <f t="shared" si="2"/>
        <v>0</v>
      </c>
      <c r="O22" s="771">
        <f t="shared" ref="O22:V22" si="3">O24+O26+O28+O30+O32+O34</f>
        <v>0</v>
      </c>
      <c r="P22" s="771">
        <f t="shared" si="3"/>
        <v>0</v>
      </c>
      <c r="Q22" s="771">
        <f t="shared" si="3"/>
        <v>0</v>
      </c>
      <c r="R22" s="771">
        <f t="shared" si="3"/>
        <v>0</v>
      </c>
      <c r="S22" s="771">
        <f t="shared" si="3"/>
        <v>0</v>
      </c>
      <c r="T22" s="771">
        <f t="shared" si="3"/>
        <v>0</v>
      </c>
      <c r="U22" s="771">
        <f t="shared" si="3"/>
        <v>0</v>
      </c>
      <c r="V22" s="771">
        <f t="shared" si="3"/>
        <v>0</v>
      </c>
    </row>
    <row r="23" spans="1:22" s="763" customFormat="1" x14ac:dyDescent="0.2">
      <c r="A23" s="782"/>
      <c r="B23" s="773"/>
      <c r="C23" s="773"/>
      <c r="D23" s="773"/>
      <c r="E23" s="814"/>
      <c r="F23" s="809"/>
      <c r="G23" s="809"/>
      <c r="H23" s="809"/>
      <c r="I23" s="809"/>
      <c r="J23" s="809"/>
      <c r="K23" s="809"/>
      <c r="L23" s="809"/>
      <c r="M23" s="809"/>
      <c r="O23" s="809"/>
      <c r="P23" s="809"/>
      <c r="Q23" s="809"/>
      <c r="R23" s="809"/>
      <c r="S23" s="809"/>
      <c r="T23" s="809"/>
      <c r="U23" s="809"/>
      <c r="V23" s="809"/>
    </row>
    <row r="24" spans="1:22" s="763" customFormat="1" x14ac:dyDescent="0.2">
      <c r="A24" s="782"/>
      <c r="B24" s="792" t="s">
        <v>557</v>
      </c>
      <c r="C24" s="773"/>
      <c r="D24" s="773"/>
      <c r="E24" s="817" t="s">
        <v>680</v>
      </c>
      <c r="F24" s="815">
        <f>G24+J24+M24</f>
        <v>0</v>
      </c>
      <c r="G24" s="816"/>
      <c r="H24" s="816"/>
      <c r="I24" s="816"/>
      <c r="J24" s="815">
        <f>H24+I24</f>
        <v>0</v>
      </c>
      <c r="K24" s="816"/>
      <c r="L24" s="816"/>
      <c r="M24" s="815">
        <f>K24+L24</f>
        <v>0</v>
      </c>
      <c r="O24" s="815">
        <f>P24+S24+V24</f>
        <v>0</v>
      </c>
      <c r="P24" s="816"/>
      <c r="Q24" s="816"/>
      <c r="R24" s="816"/>
      <c r="S24" s="815">
        <f>Q24+R24</f>
        <v>0</v>
      </c>
      <c r="T24" s="816"/>
      <c r="U24" s="816"/>
      <c r="V24" s="815">
        <f>T24+U24</f>
        <v>0</v>
      </c>
    </row>
    <row r="25" spans="1:22" s="763" customFormat="1" x14ac:dyDescent="0.2">
      <c r="A25" s="782"/>
      <c r="B25" s="773"/>
      <c r="C25" s="773"/>
      <c r="D25" s="773"/>
      <c r="E25" s="814"/>
      <c r="F25" s="809"/>
      <c r="G25" s="809"/>
      <c r="H25" s="809"/>
      <c r="I25" s="809"/>
      <c r="J25" s="809"/>
      <c r="K25" s="809"/>
      <c r="L25" s="809"/>
      <c r="M25" s="809"/>
      <c r="O25" s="809"/>
      <c r="P25" s="809"/>
      <c r="Q25" s="809"/>
      <c r="R25" s="809"/>
      <c r="S25" s="809"/>
      <c r="T25" s="809"/>
      <c r="U25" s="809"/>
      <c r="V25" s="809"/>
    </row>
    <row r="26" spans="1:22" s="763" customFormat="1" x14ac:dyDescent="0.2">
      <c r="A26" s="782"/>
      <c r="B26" s="792" t="s">
        <v>558</v>
      </c>
      <c r="C26" s="773"/>
      <c r="D26" s="773"/>
      <c r="E26" s="817" t="s">
        <v>681</v>
      </c>
      <c r="F26" s="815">
        <f>G26+J26+M26</f>
        <v>0</v>
      </c>
      <c r="G26" s="816"/>
      <c r="H26" s="816"/>
      <c r="I26" s="816"/>
      <c r="J26" s="815">
        <f>H26+I26</f>
        <v>0</v>
      </c>
      <c r="K26" s="816"/>
      <c r="L26" s="816"/>
      <c r="M26" s="815">
        <f>K26+L26</f>
        <v>0</v>
      </c>
      <c r="O26" s="815">
        <f>P26+S26+V26</f>
        <v>0</v>
      </c>
      <c r="P26" s="816"/>
      <c r="Q26" s="816"/>
      <c r="R26" s="816"/>
      <c r="S26" s="815">
        <f>Q26+R26</f>
        <v>0</v>
      </c>
      <c r="T26" s="816"/>
      <c r="U26" s="816"/>
      <c r="V26" s="815">
        <f>T26+U26</f>
        <v>0</v>
      </c>
    </row>
    <row r="27" spans="1:22" s="763" customFormat="1" x14ac:dyDescent="0.2">
      <c r="A27" s="782"/>
      <c r="B27" s="773"/>
      <c r="C27" s="773"/>
      <c r="D27" s="773"/>
      <c r="E27" s="814"/>
      <c r="F27" s="809"/>
      <c r="G27" s="809"/>
      <c r="H27" s="809"/>
      <c r="I27" s="809"/>
      <c r="J27" s="809"/>
      <c r="K27" s="809"/>
      <c r="L27" s="809"/>
      <c r="M27" s="809"/>
      <c r="O27" s="809"/>
      <c r="P27" s="809"/>
      <c r="Q27" s="809"/>
      <c r="R27" s="809"/>
      <c r="S27" s="809"/>
      <c r="T27" s="809"/>
      <c r="U27" s="809"/>
      <c r="V27" s="809"/>
    </row>
    <row r="28" spans="1:22" s="763" customFormat="1" x14ac:dyDescent="0.2">
      <c r="A28" s="782"/>
      <c r="B28" s="792" t="s">
        <v>559</v>
      </c>
      <c r="C28" s="773"/>
      <c r="D28" s="773"/>
      <c r="E28" s="817" t="s">
        <v>682</v>
      </c>
      <c r="F28" s="815">
        <f>G28+J28+M28</f>
        <v>0</v>
      </c>
      <c r="G28" s="816"/>
      <c r="H28" s="816"/>
      <c r="I28" s="816"/>
      <c r="J28" s="815">
        <f>H28+I28</f>
        <v>0</v>
      </c>
      <c r="K28" s="816"/>
      <c r="L28" s="816"/>
      <c r="M28" s="815">
        <f>K28+L28</f>
        <v>0</v>
      </c>
      <c r="O28" s="815">
        <f>P28+S28+V28</f>
        <v>0</v>
      </c>
      <c r="P28" s="816"/>
      <c r="Q28" s="816"/>
      <c r="R28" s="816"/>
      <c r="S28" s="815">
        <f>Q28+R28</f>
        <v>0</v>
      </c>
      <c r="T28" s="816"/>
      <c r="U28" s="816"/>
      <c r="V28" s="815">
        <f>T28+U28</f>
        <v>0</v>
      </c>
    </row>
    <row r="29" spans="1:22" s="763" customFormat="1" x14ac:dyDescent="0.2">
      <c r="A29" s="782"/>
      <c r="B29" s="773"/>
      <c r="C29" s="773"/>
      <c r="D29" s="773"/>
      <c r="E29" s="814"/>
      <c r="F29" s="809"/>
      <c r="G29" s="809"/>
      <c r="H29" s="809"/>
      <c r="I29" s="809"/>
      <c r="J29" s="809"/>
      <c r="K29" s="809"/>
      <c r="L29" s="809"/>
      <c r="M29" s="809"/>
      <c r="O29" s="809"/>
      <c r="P29" s="809"/>
      <c r="Q29" s="809"/>
      <c r="R29" s="809"/>
      <c r="S29" s="809"/>
      <c r="T29" s="809"/>
      <c r="U29" s="809"/>
      <c r="V29" s="809"/>
    </row>
    <row r="30" spans="1:22" s="763" customFormat="1" x14ac:dyDescent="0.2">
      <c r="A30" s="782"/>
      <c r="B30" s="792" t="s">
        <v>560</v>
      </c>
      <c r="C30" s="773"/>
      <c r="D30" s="773"/>
      <c r="E30" s="817" t="s">
        <v>611</v>
      </c>
      <c r="F30" s="815">
        <f>G30+J30+M30</f>
        <v>0</v>
      </c>
      <c r="G30" s="784"/>
      <c r="H30" s="784"/>
      <c r="I30" s="784"/>
      <c r="J30" s="815">
        <f>H30+I30</f>
        <v>0</v>
      </c>
      <c r="K30" s="784"/>
      <c r="L30" s="784"/>
      <c r="M30" s="815">
        <f>K30+L30</f>
        <v>0</v>
      </c>
      <c r="O30" s="815">
        <f>P30+S30+V30</f>
        <v>0</v>
      </c>
      <c r="P30" s="784"/>
      <c r="Q30" s="784"/>
      <c r="R30" s="784"/>
      <c r="S30" s="815">
        <f>Q30+R30</f>
        <v>0</v>
      </c>
      <c r="T30" s="784"/>
      <c r="U30" s="784"/>
      <c r="V30" s="815">
        <f>T30+U30</f>
        <v>0</v>
      </c>
    </row>
    <row r="31" spans="1:22" s="763" customFormat="1" x14ac:dyDescent="0.2">
      <c r="A31" s="782"/>
      <c r="B31" s="773"/>
      <c r="C31" s="773"/>
      <c r="D31" s="773"/>
      <c r="E31" s="814"/>
      <c r="F31" s="809"/>
      <c r="G31" s="809"/>
      <c r="H31" s="809"/>
      <c r="I31" s="809"/>
      <c r="J31" s="809"/>
      <c r="K31" s="809"/>
      <c r="L31" s="809"/>
      <c r="M31" s="809"/>
      <c r="O31" s="809"/>
      <c r="P31" s="809"/>
      <c r="Q31" s="809"/>
      <c r="R31" s="809"/>
      <c r="S31" s="809"/>
      <c r="T31" s="809"/>
      <c r="U31" s="809"/>
      <c r="V31" s="809"/>
    </row>
    <row r="32" spans="1:22" s="763" customFormat="1" x14ac:dyDescent="0.2">
      <c r="A32" s="782"/>
      <c r="B32" s="820" t="s">
        <v>561</v>
      </c>
      <c r="C32" s="773"/>
      <c r="D32" s="773"/>
      <c r="E32" s="822" t="s">
        <v>683</v>
      </c>
      <c r="F32" s="815">
        <f>G32+J32+M32</f>
        <v>0</v>
      </c>
      <c r="G32" s="821"/>
      <c r="H32" s="821"/>
      <c r="I32" s="821"/>
      <c r="J32" s="815">
        <f>H32+I32</f>
        <v>0</v>
      </c>
      <c r="K32" s="821"/>
      <c r="L32" s="821"/>
      <c r="M32" s="815">
        <f>K32+L32</f>
        <v>0</v>
      </c>
      <c r="O32" s="815">
        <f>P32+S32+V32</f>
        <v>0</v>
      </c>
      <c r="P32" s="821"/>
      <c r="Q32" s="821"/>
      <c r="R32" s="821"/>
      <c r="S32" s="815">
        <f>Q32+R32</f>
        <v>0</v>
      </c>
      <c r="T32" s="821"/>
      <c r="U32" s="821"/>
      <c r="V32" s="815">
        <f>T32+U32</f>
        <v>0</v>
      </c>
    </row>
    <row r="33" spans="1:22" s="763" customFormat="1" x14ac:dyDescent="0.2">
      <c r="A33" s="782"/>
      <c r="B33" s="820"/>
      <c r="C33" s="773"/>
      <c r="D33" s="773"/>
      <c r="E33" s="819"/>
      <c r="F33" s="818"/>
      <c r="G33" s="818"/>
      <c r="H33" s="818"/>
      <c r="I33" s="818"/>
      <c r="J33" s="818"/>
      <c r="K33" s="818"/>
      <c r="L33" s="818"/>
      <c r="M33" s="818"/>
      <c r="O33" s="818"/>
      <c r="P33" s="818"/>
      <c r="Q33" s="818"/>
      <c r="R33" s="818"/>
      <c r="S33" s="818"/>
      <c r="T33" s="818"/>
      <c r="U33" s="818"/>
      <c r="V33" s="818"/>
    </row>
    <row r="34" spans="1:22" s="763" customFormat="1" x14ac:dyDescent="0.2">
      <c r="A34" s="782"/>
      <c r="B34" s="792" t="s">
        <v>562</v>
      </c>
      <c r="C34" s="773"/>
      <c r="D34" s="773"/>
      <c r="E34" s="817" t="s">
        <v>684</v>
      </c>
      <c r="F34" s="815">
        <f>G34+J34+M34</f>
        <v>0</v>
      </c>
      <c r="G34" s="816"/>
      <c r="H34" s="816"/>
      <c r="I34" s="816"/>
      <c r="J34" s="815">
        <f>H34+I34</f>
        <v>0</v>
      </c>
      <c r="K34" s="816"/>
      <c r="L34" s="816"/>
      <c r="M34" s="815">
        <f>K34+L34</f>
        <v>0</v>
      </c>
      <c r="O34" s="815">
        <f>P34+S34+V34</f>
        <v>0</v>
      </c>
      <c r="P34" s="816"/>
      <c r="Q34" s="816"/>
      <c r="R34" s="816"/>
      <c r="S34" s="815">
        <f>Q34+R34</f>
        <v>0</v>
      </c>
      <c r="T34" s="816"/>
      <c r="U34" s="816"/>
      <c r="V34" s="815">
        <f>T34+U34</f>
        <v>0</v>
      </c>
    </row>
    <row r="35" spans="1:22" s="763" customFormat="1" x14ac:dyDescent="0.2">
      <c r="A35" s="782"/>
      <c r="B35" s="773"/>
      <c r="C35" s="773"/>
      <c r="D35" s="773"/>
      <c r="E35" s="814"/>
      <c r="F35" s="813"/>
      <c r="G35" s="813"/>
      <c r="H35" s="813"/>
      <c r="I35" s="813"/>
      <c r="J35" s="813"/>
      <c r="K35" s="813"/>
      <c r="L35" s="813"/>
      <c r="M35" s="813"/>
      <c r="O35" s="813"/>
      <c r="P35" s="813"/>
      <c r="Q35" s="813"/>
      <c r="R35" s="813"/>
      <c r="S35" s="813"/>
      <c r="T35" s="813"/>
      <c r="U35" s="813"/>
      <c r="V35" s="813"/>
    </row>
    <row r="36" spans="1:22" s="763" customFormat="1" x14ac:dyDescent="0.2">
      <c r="A36" s="812"/>
      <c r="B36" s="811"/>
      <c r="C36" s="811"/>
      <c r="D36" s="811"/>
      <c r="E36" s="810"/>
      <c r="F36" s="809"/>
      <c r="G36" s="809"/>
      <c r="H36" s="809"/>
      <c r="I36" s="809"/>
      <c r="J36" s="809"/>
      <c r="K36" s="809"/>
      <c r="L36" s="809"/>
      <c r="M36" s="809"/>
      <c r="O36" s="809"/>
      <c r="P36" s="809"/>
      <c r="Q36" s="809"/>
      <c r="R36" s="809"/>
      <c r="S36" s="809"/>
      <c r="T36" s="809"/>
      <c r="U36" s="809"/>
      <c r="V36" s="809"/>
    </row>
    <row r="37" spans="1:22" s="763" customFormat="1" x14ac:dyDescent="0.2">
      <c r="A37" s="774" t="s">
        <v>563</v>
      </c>
      <c r="B37" s="773"/>
      <c r="C37" s="773"/>
      <c r="D37" s="773"/>
      <c r="E37" s="808" t="s">
        <v>685</v>
      </c>
      <c r="F37" s="771">
        <f t="shared" ref="F37:M37" si="4">F22+F12</f>
        <v>0</v>
      </c>
      <c r="G37" s="771">
        <f t="shared" si="4"/>
        <v>0</v>
      </c>
      <c r="H37" s="771">
        <f t="shared" si="4"/>
        <v>0</v>
      </c>
      <c r="I37" s="771">
        <f t="shared" si="4"/>
        <v>0</v>
      </c>
      <c r="J37" s="771">
        <f t="shared" si="4"/>
        <v>0</v>
      </c>
      <c r="K37" s="771">
        <f t="shared" si="4"/>
        <v>0</v>
      </c>
      <c r="L37" s="771">
        <f t="shared" si="4"/>
        <v>0</v>
      </c>
      <c r="M37" s="771">
        <f t="shared" si="4"/>
        <v>0</v>
      </c>
      <c r="O37" s="771">
        <f t="shared" ref="O37:V37" si="5">O22+O12</f>
        <v>0</v>
      </c>
      <c r="P37" s="771">
        <f t="shared" si="5"/>
        <v>0</v>
      </c>
      <c r="Q37" s="771">
        <f t="shared" si="5"/>
        <v>0</v>
      </c>
      <c r="R37" s="771">
        <f t="shared" si="5"/>
        <v>0</v>
      </c>
      <c r="S37" s="771">
        <f t="shared" si="5"/>
        <v>0</v>
      </c>
      <c r="T37" s="771">
        <f t="shared" si="5"/>
        <v>0</v>
      </c>
      <c r="U37" s="771">
        <f t="shared" si="5"/>
        <v>0</v>
      </c>
      <c r="V37" s="771">
        <f t="shared" si="5"/>
        <v>0</v>
      </c>
    </row>
    <row r="38" spans="1:22" s="763" customFormat="1" ht="13.5" thickBot="1" x14ac:dyDescent="0.25">
      <c r="A38" s="807"/>
      <c r="B38" s="769"/>
      <c r="C38" s="769"/>
      <c r="D38" s="806"/>
      <c r="E38" s="805"/>
      <c r="F38" s="805"/>
      <c r="G38" s="805"/>
      <c r="H38" s="805"/>
      <c r="I38" s="805"/>
      <c r="J38" s="804"/>
      <c r="K38" s="804"/>
      <c r="L38" s="804"/>
      <c r="M38" s="804"/>
      <c r="O38" s="805"/>
      <c r="P38" s="805"/>
      <c r="Q38" s="805"/>
      <c r="R38" s="805"/>
      <c r="S38" s="804"/>
      <c r="T38" s="804"/>
      <c r="U38" s="804"/>
      <c r="V38" s="804"/>
    </row>
    <row r="39" spans="1:22" s="763" customFormat="1" ht="13.5" thickTop="1" x14ac:dyDescent="0.2">
      <c r="A39" s="759"/>
      <c r="B39" s="759"/>
      <c r="C39" s="759"/>
      <c r="D39" s="759"/>
      <c r="E39" s="759"/>
      <c r="F39" s="759"/>
      <c r="G39" s="759"/>
      <c r="H39" s="759"/>
      <c r="I39" s="759"/>
      <c r="J39" s="766"/>
      <c r="K39" s="764"/>
      <c r="L39" s="766"/>
      <c r="M39" s="764"/>
      <c r="O39" s="759"/>
      <c r="P39" s="759"/>
      <c r="Q39" s="759"/>
      <c r="R39" s="759"/>
      <c r="S39" s="766"/>
      <c r="T39" s="764"/>
      <c r="U39" s="766"/>
      <c r="V39" s="764"/>
    </row>
    <row r="40" spans="1:22" s="763" customFormat="1" ht="13.5" thickBot="1" x14ac:dyDescent="0.25">
      <c r="A40" s="759"/>
      <c r="B40" s="759"/>
      <c r="C40" s="759"/>
      <c r="D40" s="759"/>
      <c r="E40" s="759"/>
      <c r="F40" s="759"/>
      <c r="G40" s="759"/>
      <c r="H40" s="759"/>
      <c r="I40" s="759"/>
      <c r="J40" s="766"/>
      <c r="K40" s="764"/>
      <c r="L40" s="766"/>
      <c r="M40" s="764"/>
      <c r="O40" s="759"/>
      <c r="P40" s="759"/>
      <c r="Q40" s="759"/>
      <c r="R40" s="759"/>
      <c r="S40" s="766"/>
      <c r="T40" s="764"/>
      <c r="U40" s="766"/>
      <c r="V40" s="764"/>
    </row>
    <row r="41" spans="1:22" s="763" customFormat="1" ht="13.5" thickBot="1" x14ac:dyDescent="0.25">
      <c r="A41" s="3983" t="s">
        <v>564</v>
      </c>
      <c r="B41" s="3984"/>
      <c r="C41" s="3984"/>
      <c r="D41" s="3985"/>
      <c r="E41" s="3992" t="s">
        <v>673</v>
      </c>
      <c r="F41" s="3971" t="s">
        <v>1720</v>
      </c>
      <c r="G41" s="3971" t="s">
        <v>758</v>
      </c>
      <c r="H41" s="3974" t="s">
        <v>757</v>
      </c>
      <c r="I41" s="3975"/>
      <c r="J41" s="3975"/>
      <c r="K41" s="3975"/>
      <c r="L41" s="3975"/>
      <c r="M41" s="3976"/>
      <c r="O41" s="3971" t="s">
        <v>1720</v>
      </c>
      <c r="P41" s="3971" t="s">
        <v>758</v>
      </c>
      <c r="Q41" s="3974" t="s">
        <v>757</v>
      </c>
      <c r="R41" s="3975"/>
      <c r="S41" s="3975"/>
      <c r="T41" s="3975"/>
      <c r="U41" s="3975"/>
      <c r="V41" s="3976"/>
    </row>
    <row r="42" spans="1:22" s="763" customFormat="1" ht="13.5" customHeight="1" x14ac:dyDescent="0.2">
      <c r="A42" s="3986"/>
      <c r="B42" s="3987"/>
      <c r="C42" s="3987"/>
      <c r="D42" s="3988"/>
      <c r="E42" s="3993"/>
      <c r="F42" s="3972"/>
      <c r="G42" s="3972"/>
      <c r="H42" s="3977" t="s">
        <v>756</v>
      </c>
      <c r="I42" s="3978"/>
      <c r="J42" s="3979"/>
      <c r="K42" s="3977" t="s">
        <v>755</v>
      </c>
      <c r="L42" s="3978"/>
      <c r="M42" s="3979"/>
      <c r="O42" s="3972"/>
      <c r="P42" s="3972"/>
      <c r="Q42" s="3977" t="s">
        <v>756</v>
      </c>
      <c r="R42" s="3978"/>
      <c r="S42" s="3979"/>
      <c r="T42" s="3977" t="s">
        <v>755</v>
      </c>
      <c r="U42" s="3978"/>
      <c r="V42" s="3979"/>
    </row>
    <row r="43" spans="1:22" s="763" customFormat="1" ht="13.5" thickBot="1" x14ac:dyDescent="0.25">
      <c r="A43" s="3986"/>
      <c r="B43" s="3987"/>
      <c r="C43" s="3987"/>
      <c r="D43" s="3988"/>
      <c r="E43" s="3993"/>
      <c r="F43" s="3972"/>
      <c r="G43" s="3972"/>
      <c r="H43" s="3980"/>
      <c r="I43" s="3981"/>
      <c r="J43" s="3982"/>
      <c r="K43" s="3980"/>
      <c r="L43" s="3981"/>
      <c r="M43" s="3982"/>
      <c r="O43" s="3972"/>
      <c r="P43" s="3972"/>
      <c r="Q43" s="3980"/>
      <c r="R43" s="3981"/>
      <c r="S43" s="3982"/>
      <c r="T43" s="3980"/>
      <c r="U43" s="3981"/>
      <c r="V43" s="3982"/>
    </row>
    <row r="44" spans="1:22" s="763" customFormat="1" ht="26.25" thickBot="1" x14ac:dyDescent="0.25">
      <c r="A44" s="3989"/>
      <c r="B44" s="3990"/>
      <c r="C44" s="3990"/>
      <c r="D44" s="3991"/>
      <c r="E44" s="3994"/>
      <c r="F44" s="3973"/>
      <c r="G44" s="3973"/>
      <c r="H44" s="803" t="s">
        <v>753</v>
      </c>
      <c r="I44" s="803" t="s">
        <v>752</v>
      </c>
      <c r="J44" s="803" t="s">
        <v>754</v>
      </c>
      <c r="K44" s="803" t="s">
        <v>753</v>
      </c>
      <c r="L44" s="803" t="s">
        <v>752</v>
      </c>
      <c r="M44" s="803" t="s">
        <v>751</v>
      </c>
      <c r="O44" s="3973"/>
      <c r="P44" s="3973"/>
      <c r="Q44" s="803" t="s">
        <v>753</v>
      </c>
      <c r="R44" s="803" t="s">
        <v>752</v>
      </c>
      <c r="S44" s="803" t="s">
        <v>754</v>
      </c>
      <c r="T44" s="803" t="s">
        <v>753</v>
      </c>
      <c r="U44" s="803" t="s">
        <v>752</v>
      </c>
      <c r="V44" s="803" t="s">
        <v>751</v>
      </c>
    </row>
    <row r="45" spans="1:22" s="763" customFormat="1" ht="13.5" thickTop="1" x14ac:dyDescent="0.2">
      <c r="A45" s="782"/>
      <c r="B45" s="773"/>
      <c r="C45" s="773"/>
      <c r="D45" s="773"/>
      <c r="E45" s="786"/>
      <c r="F45" s="786"/>
      <c r="G45" s="786"/>
      <c r="H45" s="786"/>
      <c r="I45" s="786"/>
      <c r="J45" s="793"/>
      <c r="K45" s="793"/>
      <c r="L45" s="802"/>
      <c r="M45" s="793"/>
      <c r="O45" s="786"/>
      <c r="P45" s="786"/>
      <c r="Q45" s="786"/>
      <c r="R45" s="786"/>
      <c r="S45" s="793"/>
      <c r="T45" s="793"/>
      <c r="U45" s="802"/>
      <c r="V45" s="793"/>
    </row>
    <row r="46" spans="1:22" s="763" customFormat="1" x14ac:dyDescent="0.2">
      <c r="A46" s="774" t="s">
        <v>565</v>
      </c>
      <c r="B46" s="773"/>
      <c r="C46" s="773"/>
      <c r="D46" s="773"/>
      <c r="E46" s="801" t="s">
        <v>425</v>
      </c>
      <c r="F46" s="798">
        <f t="shared" ref="F46:M46" si="6">F48+F50+F52+F54+F56+F58</f>
        <v>0</v>
      </c>
      <c r="G46" s="798">
        <f t="shared" si="6"/>
        <v>0</v>
      </c>
      <c r="H46" s="798">
        <f t="shared" si="6"/>
        <v>0</v>
      </c>
      <c r="I46" s="798">
        <f t="shared" si="6"/>
        <v>0</v>
      </c>
      <c r="J46" s="798">
        <f t="shared" si="6"/>
        <v>0</v>
      </c>
      <c r="K46" s="798">
        <f t="shared" si="6"/>
        <v>0</v>
      </c>
      <c r="L46" s="798">
        <f t="shared" si="6"/>
        <v>0</v>
      </c>
      <c r="M46" s="798">
        <f t="shared" si="6"/>
        <v>0</v>
      </c>
      <c r="O46" s="798">
        <f t="shared" ref="O46:V46" si="7">O48+O50+O52+O54+O56+O58</f>
        <v>0</v>
      </c>
      <c r="P46" s="798">
        <f t="shared" si="7"/>
        <v>0</v>
      </c>
      <c r="Q46" s="798">
        <f t="shared" si="7"/>
        <v>0</v>
      </c>
      <c r="R46" s="798">
        <f t="shared" si="7"/>
        <v>0</v>
      </c>
      <c r="S46" s="798">
        <f t="shared" si="7"/>
        <v>0</v>
      </c>
      <c r="T46" s="798">
        <f t="shared" si="7"/>
        <v>0</v>
      </c>
      <c r="U46" s="798">
        <f t="shared" si="7"/>
        <v>0</v>
      </c>
      <c r="V46" s="798">
        <f t="shared" si="7"/>
        <v>0</v>
      </c>
    </row>
    <row r="47" spans="1:22" s="763" customFormat="1" x14ac:dyDescent="0.2">
      <c r="A47" s="782"/>
      <c r="B47" s="773"/>
      <c r="C47" s="773"/>
      <c r="D47" s="773"/>
      <c r="E47" s="786"/>
      <c r="F47" s="785"/>
      <c r="G47" s="785"/>
      <c r="H47" s="785"/>
      <c r="I47" s="785"/>
      <c r="J47" s="785"/>
      <c r="K47" s="785"/>
      <c r="L47" s="785"/>
      <c r="M47" s="785"/>
      <c r="O47" s="785"/>
      <c r="P47" s="785"/>
      <c r="Q47" s="785"/>
      <c r="R47" s="785"/>
      <c r="S47" s="785"/>
      <c r="T47" s="785"/>
      <c r="U47" s="785"/>
      <c r="V47" s="785"/>
    </row>
    <row r="48" spans="1:22" s="763" customFormat="1" x14ac:dyDescent="0.2">
      <c r="A48" s="782"/>
      <c r="B48" s="792" t="s">
        <v>566</v>
      </c>
      <c r="C48" s="773"/>
      <c r="D48" s="773"/>
      <c r="E48" s="800" t="s">
        <v>686</v>
      </c>
      <c r="F48" s="783">
        <f>G48+J48+M48</f>
        <v>0</v>
      </c>
      <c r="G48" s="784"/>
      <c r="H48" s="784"/>
      <c r="I48" s="784"/>
      <c r="J48" s="783">
        <f>H48+I48</f>
        <v>0</v>
      </c>
      <c r="K48" s="784"/>
      <c r="L48" s="784"/>
      <c r="M48" s="783">
        <f>K48+L48</f>
        <v>0</v>
      </c>
      <c r="O48" s="783">
        <f>P48+S48+V48</f>
        <v>0</v>
      </c>
      <c r="P48" s="784"/>
      <c r="Q48" s="784"/>
      <c r="R48" s="784"/>
      <c r="S48" s="783">
        <f>Q48+R48</f>
        <v>0</v>
      </c>
      <c r="T48" s="784"/>
      <c r="U48" s="784"/>
      <c r="V48" s="783">
        <f>T48+U48</f>
        <v>0</v>
      </c>
    </row>
    <row r="49" spans="1:22" s="763" customFormat="1" x14ac:dyDescent="0.2">
      <c r="A49" s="782"/>
      <c r="B49" s="792"/>
      <c r="C49" s="773"/>
      <c r="D49" s="773"/>
      <c r="E49" s="789"/>
      <c r="F49" s="793"/>
      <c r="G49" s="793"/>
      <c r="H49" s="793"/>
      <c r="I49" s="793"/>
      <c r="J49" s="793"/>
      <c r="K49" s="793"/>
      <c r="L49" s="793"/>
      <c r="M49" s="793"/>
      <c r="O49" s="793"/>
      <c r="P49" s="793"/>
      <c r="Q49" s="793"/>
      <c r="R49" s="793"/>
      <c r="S49" s="793"/>
      <c r="T49" s="793"/>
      <c r="U49" s="793"/>
      <c r="V49" s="793"/>
    </row>
    <row r="50" spans="1:22" s="763" customFormat="1" x14ac:dyDescent="0.2">
      <c r="A50" s="782"/>
      <c r="B50" s="792" t="s">
        <v>567</v>
      </c>
      <c r="C50" s="773"/>
      <c r="D50" s="773"/>
      <c r="E50" s="800">
        <v>11</v>
      </c>
      <c r="F50" s="783">
        <f>G50+J50+M50</f>
        <v>0</v>
      </c>
      <c r="G50" s="784"/>
      <c r="H50" s="784"/>
      <c r="I50" s="784"/>
      <c r="J50" s="783">
        <f>H50+I50</f>
        <v>0</v>
      </c>
      <c r="K50" s="784"/>
      <c r="L50" s="784"/>
      <c r="M50" s="783">
        <f>K50+L50</f>
        <v>0</v>
      </c>
      <c r="O50" s="783">
        <f>P50+S50+V50</f>
        <v>0</v>
      </c>
      <c r="P50" s="784"/>
      <c r="Q50" s="784"/>
      <c r="R50" s="784"/>
      <c r="S50" s="783">
        <f>Q50+R50</f>
        <v>0</v>
      </c>
      <c r="T50" s="784"/>
      <c r="U50" s="784"/>
      <c r="V50" s="783">
        <f>T50+U50</f>
        <v>0</v>
      </c>
    </row>
    <row r="51" spans="1:22" s="763" customFormat="1" x14ac:dyDescent="0.2">
      <c r="A51" s="782"/>
      <c r="B51" s="792"/>
      <c r="C51" s="773"/>
      <c r="D51" s="773"/>
      <c r="E51" s="789"/>
      <c r="F51" s="793"/>
      <c r="G51" s="793"/>
      <c r="H51" s="793"/>
      <c r="I51" s="793"/>
      <c r="J51" s="793"/>
      <c r="K51" s="793"/>
      <c r="L51" s="793"/>
      <c r="M51" s="793"/>
      <c r="O51" s="793"/>
      <c r="P51" s="793"/>
      <c r="Q51" s="793"/>
      <c r="R51" s="793"/>
      <c r="S51" s="793"/>
      <c r="T51" s="793"/>
      <c r="U51" s="793"/>
      <c r="V51" s="793"/>
    </row>
    <row r="52" spans="1:22" s="763" customFormat="1" x14ac:dyDescent="0.2">
      <c r="A52" s="782"/>
      <c r="B52" s="781" t="s">
        <v>568</v>
      </c>
      <c r="C52" s="791"/>
      <c r="D52" s="773"/>
      <c r="E52" s="800" t="s">
        <v>687</v>
      </c>
      <c r="F52" s="783">
        <f>G52+J52+M52</f>
        <v>0</v>
      </c>
      <c r="G52" s="784"/>
      <c r="H52" s="784"/>
      <c r="I52" s="784"/>
      <c r="J52" s="783">
        <f>H52+I52</f>
        <v>0</v>
      </c>
      <c r="K52" s="784"/>
      <c r="L52" s="784"/>
      <c r="M52" s="783">
        <f>K52+L52</f>
        <v>0</v>
      </c>
      <c r="O52" s="783">
        <f>P52+S52+V52</f>
        <v>0</v>
      </c>
      <c r="P52" s="784"/>
      <c r="Q52" s="784"/>
      <c r="R52" s="784"/>
      <c r="S52" s="783">
        <f>Q52+R52</f>
        <v>0</v>
      </c>
      <c r="T52" s="784"/>
      <c r="U52" s="784"/>
      <c r="V52" s="783">
        <f>T52+U52</f>
        <v>0</v>
      </c>
    </row>
    <row r="53" spans="1:22" s="763" customFormat="1" x14ac:dyDescent="0.2">
      <c r="A53" s="782"/>
      <c r="B53" s="773"/>
      <c r="C53" s="791"/>
      <c r="D53" s="797"/>
      <c r="E53" s="789"/>
      <c r="F53" s="793"/>
      <c r="G53" s="793"/>
      <c r="H53" s="793"/>
      <c r="I53" s="793"/>
      <c r="J53" s="793"/>
      <c r="K53" s="793"/>
      <c r="L53" s="793"/>
      <c r="M53" s="793"/>
      <c r="O53" s="793"/>
      <c r="P53" s="793"/>
      <c r="Q53" s="793"/>
      <c r="R53" s="793"/>
      <c r="S53" s="793"/>
      <c r="T53" s="793"/>
      <c r="U53" s="793"/>
      <c r="V53" s="793"/>
    </row>
    <row r="54" spans="1:22" s="763" customFormat="1" x14ac:dyDescent="0.2">
      <c r="A54" s="782"/>
      <c r="B54" s="781" t="s">
        <v>569</v>
      </c>
      <c r="C54" s="791"/>
      <c r="D54" s="797"/>
      <c r="E54" s="800" t="s">
        <v>688</v>
      </c>
      <c r="F54" s="783">
        <f>G54+J54+M54</f>
        <v>0</v>
      </c>
      <c r="G54" s="784"/>
      <c r="H54" s="784"/>
      <c r="I54" s="784"/>
      <c r="J54" s="783">
        <f>H54+I54</f>
        <v>0</v>
      </c>
      <c r="K54" s="784"/>
      <c r="L54" s="784"/>
      <c r="M54" s="783">
        <f>K54+L54</f>
        <v>0</v>
      </c>
      <c r="O54" s="783">
        <f>P54+S54+V54</f>
        <v>0</v>
      </c>
      <c r="P54" s="784"/>
      <c r="Q54" s="784"/>
      <c r="R54" s="784"/>
      <c r="S54" s="783">
        <f>Q54+R54</f>
        <v>0</v>
      </c>
      <c r="T54" s="784"/>
      <c r="U54" s="784"/>
      <c r="V54" s="783">
        <f>T54+U54</f>
        <v>0</v>
      </c>
    </row>
    <row r="55" spans="1:22" s="763" customFormat="1" x14ac:dyDescent="0.2">
      <c r="A55" s="782"/>
      <c r="B55" s="792"/>
      <c r="C55" s="773"/>
      <c r="D55" s="797"/>
      <c r="E55" s="800"/>
      <c r="F55" s="793"/>
      <c r="G55" s="793"/>
      <c r="H55" s="793"/>
      <c r="I55" s="793"/>
      <c r="J55" s="793"/>
      <c r="K55" s="793"/>
      <c r="L55" s="793"/>
      <c r="M55" s="793"/>
      <c r="O55" s="793"/>
      <c r="P55" s="793"/>
      <c r="Q55" s="793"/>
      <c r="R55" s="793"/>
      <c r="S55" s="793"/>
      <c r="T55" s="793"/>
      <c r="U55" s="793"/>
      <c r="V55" s="793"/>
    </row>
    <row r="56" spans="1:22" s="763" customFormat="1" x14ac:dyDescent="0.2">
      <c r="A56" s="782"/>
      <c r="B56" s="792" t="s">
        <v>570</v>
      </c>
      <c r="C56" s="773"/>
      <c r="D56" s="797"/>
      <c r="E56" s="800">
        <v>14</v>
      </c>
      <c r="F56" s="783">
        <f>G56+J56+M56</f>
        <v>0</v>
      </c>
      <c r="G56" s="784"/>
      <c r="H56" s="784"/>
      <c r="I56" s="784"/>
      <c r="J56" s="783">
        <f>H56+I56</f>
        <v>0</v>
      </c>
      <c r="K56" s="784"/>
      <c r="L56" s="784"/>
      <c r="M56" s="783">
        <f>K56+L56</f>
        <v>0</v>
      </c>
      <c r="O56" s="783">
        <f>P56+S56+V56</f>
        <v>0</v>
      </c>
      <c r="P56" s="784"/>
      <c r="Q56" s="784"/>
      <c r="R56" s="784"/>
      <c r="S56" s="783">
        <f>Q56+R56</f>
        <v>0</v>
      </c>
      <c r="T56" s="784"/>
      <c r="U56" s="784"/>
      <c r="V56" s="783">
        <f>T56+U56</f>
        <v>0</v>
      </c>
    </row>
    <row r="57" spans="1:22" s="763" customFormat="1" x14ac:dyDescent="0.2">
      <c r="A57" s="782"/>
      <c r="B57" s="792"/>
      <c r="C57" s="773"/>
      <c r="D57" s="797"/>
      <c r="E57" s="800"/>
      <c r="F57" s="799"/>
      <c r="G57" s="799"/>
      <c r="H57" s="799"/>
      <c r="I57" s="799"/>
      <c r="J57" s="799"/>
      <c r="K57" s="799"/>
      <c r="L57" s="799"/>
      <c r="M57" s="799"/>
      <c r="O57" s="799"/>
      <c r="P57" s="799"/>
      <c r="Q57" s="799"/>
      <c r="R57" s="799"/>
      <c r="S57" s="783"/>
      <c r="T57" s="799"/>
      <c r="U57" s="799"/>
      <c r="V57" s="799"/>
    </row>
    <row r="58" spans="1:22" s="763" customFormat="1" x14ac:dyDescent="0.2">
      <c r="A58" s="782"/>
      <c r="B58" s="792" t="s">
        <v>571</v>
      </c>
      <c r="C58" s="773"/>
      <c r="D58" s="797"/>
      <c r="E58" s="800">
        <v>15</v>
      </c>
      <c r="F58" s="783">
        <f>G58+J58+M58</f>
        <v>0</v>
      </c>
      <c r="G58" s="784"/>
      <c r="H58" s="784"/>
      <c r="I58" s="784"/>
      <c r="J58" s="783"/>
      <c r="K58" s="784"/>
      <c r="L58" s="784"/>
      <c r="M58" s="783">
        <f>K58+L58</f>
        <v>0</v>
      </c>
      <c r="O58" s="783">
        <f>P58+S58+V58</f>
        <v>0</v>
      </c>
      <c r="P58" s="784"/>
      <c r="Q58" s="784"/>
      <c r="R58" s="784"/>
      <c r="S58" s="783">
        <f>Q58+R58</f>
        <v>0</v>
      </c>
      <c r="T58" s="784"/>
      <c r="U58" s="784"/>
      <c r="V58" s="783">
        <f>T58+U58</f>
        <v>0</v>
      </c>
    </row>
    <row r="59" spans="1:22" s="763" customFormat="1" x14ac:dyDescent="0.2">
      <c r="A59" s="782"/>
      <c r="B59" s="792"/>
      <c r="C59" s="773"/>
      <c r="D59" s="797"/>
      <c r="E59" s="800"/>
      <c r="F59" s="799"/>
      <c r="G59" s="799"/>
      <c r="H59" s="799"/>
      <c r="I59" s="799"/>
      <c r="J59" s="799"/>
      <c r="K59" s="799"/>
      <c r="L59" s="799"/>
      <c r="M59" s="799"/>
      <c r="O59" s="799"/>
      <c r="P59" s="799"/>
      <c r="Q59" s="799"/>
      <c r="R59" s="799"/>
      <c r="S59" s="799"/>
      <c r="T59" s="799"/>
      <c r="U59" s="799"/>
      <c r="V59" s="799"/>
    </row>
    <row r="60" spans="1:22" s="763" customFormat="1" x14ac:dyDescent="0.2">
      <c r="A60" s="796" t="s">
        <v>424</v>
      </c>
      <c r="B60" s="792"/>
      <c r="C60" s="773"/>
      <c r="D60" s="797"/>
      <c r="E60" s="772">
        <v>16</v>
      </c>
      <c r="F60" s="798">
        <f t="shared" ref="F60:M60" si="8">F62</f>
        <v>0</v>
      </c>
      <c r="G60" s="798">
        <f t="shared" si="8"/>
        <v>0</v>
      </c>
      <c r="H60" s="798">
        <f t="shared" si="8"/>
        <v>0</v>
      </c>
      <c r="I60" s="798">
        <f t="shared" si="8"/>
        <v>0</v>
      </c>
      <c r="J60" s="798">
        <f t="shared" si="8"/>
        <v>0</v>
      </c>
      <c r="K60" s="798">
        <f t="shared" si="8"/>
        <v>0</v>
      </c>
      <c r="L60" s="798">
        <f t="shared" si="8"/>
        <v>0</v>
      </c>
      <c r="M60" s="798">
        <f t="shared" si="8"/>
        <v>0</v>
      </c>
      <c r="O60" s="798">
        <f t="shared" ref="O60:V60" si="9">O62</f>
        <v>0</v>
      </c>
      <c r="P60" s="798">
        <f t="shared" si="9"/>
        <v>0</v>
      </c>
      <c r="Q60" s="798">
        <f t="shared" si="9"/>
        <v>0</v>
      </c>
      <c r="R60" s="798">
        <f t="shared" si="9"/>
        <v>0</v>
      </c>
      <c r="S60" s="798">
        <f t="shared" si="9"/>
        <v>0</v>
      </c>
      <c r="T60" s="798">
        <f t="shared" si="9"/>
        <v>0</v>
      </c>
      <c r="U60" s="798">
        <f t="shared" si="9"/>
        <v>0</v>
      </c>
      <c r="V60" s="798">
        <f t="shared" si="9"/>
        <v>0</v>
      </c>
    </row>
    <row r="61" spans="1:22" s="763" customFormat="1" x14ac:dyDescent="0.2">
      <c r="A61" s="782"/>
      <c r="B61" s="773"/>
      <c r="C61" s="773"/>
      <c r="D61" s="797"/>
      <c r="E61" s="786"/>
      <c r="F61" s="785"/>
      <c r="G61" s="785"/>
      <c r="H61" s="785"/>
      <c r="I61" s="785"/>
      <c r="J61" s="785"/>
      <c r="K61" s="785"/>
      <c r="L61" s="785"/>
      <c r="M61" s="785"/>
      <c r="O61" s="785"/>
      <c r="P61" s="785"/>
      <c r="Q61" s="785"/>
      <c r="R61" s="785"/>
      <c r="S61" s="785"/>
      <c r="T61" s="785"/>
      <c r="U61" s="785"/>
      <c r="V61" s="785"/>
    </row>
    <row r="62" spans="1:22" s="763" customFormat="1" x14ac:dyDescent="0.2">
      <c r="A62" s="796"/>
      <c r="B62" s="781" t="s">
        <v>572</v>
      </c>
      <c r="C62" s="791"/>
      <c r="D62" s="797"/>
      <c r="E62" s="780" t="s">
        <v>689</v>
      </c>
      <c r="F62" s="783">
        <f>G62+J62+M62</f>
        <v>0</v>
      </c>
      <c r="G62" s="784"/>
      <c r="H62" s="784"/>
      <c r="I62" s="784"/>
      <c r="J62" s="783">
        <f>H62+I62</f>
        <v>0</v>
      </c>
      <c r="K62" s="784"/>
      <c r="L62" s="784"/>
      <c r="M62" s="783">
        <f>K62+L62</f>
        <v>0</v>
      </c>
      <c r="O62" s="783">
        <f>P62+S62+V62</f>
        <v>0</v>
      </c>
      <c r="P62" s="784"/>
      <c r="Q62" s="784"/>
      <c r="R62" s="784"/>
      <c r="S62" s="783">
        <f>Q62+R62</f>
        <v>0</v>
      </c>
      <c r="T62" s="784"/>
      <c r="U62" s="784"/>
      <c r="V62" s="783">
        <f>T62+U62</f>
        <v>0</v>
      </c>
    </row>
    <row r="63" spans="1:22" s="763" customFormat="1" x14ac:dyDescent="0.2">
      <c r="A63" s="782"/>
      <c r="B63" s="773"/>
      <c r="C63" s="773"/>
      <c r="D63" s="791"/>
      <c r="E63" s="789"/>
      <c r="F63" s="793"/>
      <c r="G63" s="793"/>
      <c r="H63" s="793"/>
      <c r="I63" s="793"/>
      <c r="J63" s="793"/>
      <c r="K63" s="793"/>
      <c r="L63" s="793"/>
      <c r="M63" s="793"/>
      <c r="O63" s="793"/>
      <c r="P63" s="793"/>
      <c r="Q63" s="793"/>
      <c r="R63" s="793"/>
      <c r="S63" s="793"/>
      <c r="T63" s="793"/>
      <c r="U63" s="793"/>
      <c r="V63" s="793"/>
    </row>
    <row r="64" spans="1:22" s="763" customFormat="1" x14ac:dyDescent="0.2">
      <c r="A64" s="796" t="s">
        <v>573</v>
      </c>
      <c r="B64" s="773"/>
      <c r="C64" s="773"/>
      <c r="D64" s="773"/>
      <c r="E64" s="795" t="s">
        <v>690</v>
      </c>
      <c r="F64" s="794">
        <f t="shared" ref="F64:M64" si="10">+F66+F72+F80</f>
        <v>0</v>
      </c>
      <c r="G64" s="794">
        <f t="shared" si="10"/>
        <v>0</v>
      </c>
      <c r="H64" s="794">
        <f t="shared" si="10"/>
        <v>0</v>
      </c>
      <c r="I64" s="794">
        <f t="shared" si="10"/>
        <v>0</v>
      </c>
      <c r="J64" s="794">
        <f t="shared" si="10"/>
        <v>0</v>
      </c>
      <c r="K64" s="794">
        <f t="shared" si="10"/>
        <v>0</v>
      </c>
      <c r="L64" s="794">
        <f t="shared" si="10"/>
        <v>0</v>
      </c>
      <c r="M64" s="794">
        <f t="shared" si="10"/>
        <v>0</v>
      </c>
      <c r="O64" s="794">
        <f t="shared" ref="O64:V64" si="11">+O66+O72+O80</f>
        <v>0</v>
      </c>
      <c r="P64" s="794">
        <f t="shared" si="11"/>
        <v>0</v>
      </c>
      <c r="Q64" s="794">
        <f t="shared" si="11"/>
        <v>0</v>
      </c>
      <c r="R64" s="794">
        <f t="shared" si="11"/>
        <v>0</v>
      </c>
      <c r="S64" s="794">
        <f t="shared" si="11"/>
        <v>0</v>
      </c>
      <c r="T64" s="794">
        <f t="shared" si="11"/>
        <v>0</v>
      </c>
      <c r="U64" s="794">
        <f t="shared" si="11"/>
        <v>0</v>
      </c>
      <c r="V64" s="794">
        <f t="shared" si="11"/>
        <v>0</v>
      </c>
    </row>
    <row r="65" spans="1:22" s="763" customFormat="1" x14ac:dyDescent="0.2">
      <c r="A65" s="782"/>
      <c r="B65" s="773"/>
      <c r="C65" s="791"/>
      <c r="D65" s="773"/>
      <c r="E65" s="789"/>
      <c r="F65" s="793"/>
      <c r="G65" s="793"/>
      <c r="H65" s="793"/>
      <c r="I65" s="793"/>
      <c r="J65" s="793"/>
      <c r="K65" s="793"/>
      <c r="L65" s="793"/>
      <c r="M65" s="793"/>
      <c r="O65" s="793"/>
      <c r="P65" s="793"/>
      <c r="Q65" s="793"/>
      <c r="R65" s="793"/>
      <c r="S65" s="793"/>
      <c r="T65" s="793"/>
      <c r="U65" s="793"/>
      <c r="V65" s="793"/>
    </row>
    <row r="66" spans="1:22" s="763" customFormat="1" x14ac:dyDescent="0.2">
      <c r="A66" s="782"/>
      <c r="B66" s="781" t="s">
        <v>574</v>
      </c>
      <c r="C66" s="773"/>
      <c r="D66" s="773"/>
      <c r="E66" s="780" t="s">
        <v>691</v>
      </c>
      <c r="F66" s="779">
        <f t="shared" ref="F66:L66" si="12">F67+F70</f>
        <v>0</v>
      </c>
      <c r="G66" s="779">
        <f t="shared" si="12"/>
        <v>0</v>
      </c>
      <c r="H66" s="779">
        <f t="shared" si="12"/>
        <v>0</v>
      </c>
      <c r="I66" s="779">
        <f t="shared" si="12"/>
        <v>0</v>
      </c>
      <c r="J66" s="779">
        <f t="shared" si="12"/>
        <v>0</v>
      </c>
      <c r="K66" s="779">
        <f t="shared" si="12"/>
        <v>0</v>
      </c>
      <c r="L66" s="779">
        <f t="shared" si="12"/>
        <v>0</v>
      </c>
      <c r="M66" s="779">
        <f>M67+M70</f>
        <v>0</v>
      </c>
      <c r="O66" s="779">
        <f t="shared" ref="O66:U66" si="13">O67+O70</f>
        <v>0</v>
      </c>
      <c r="P66" s="779">
        <f t="shared" si="13"/>
        <v>0</v>
      </c>
      <c r="Q66" s="779">
        <f t="shared" si="13"/>
        <v>0</v>
      </c>
      <c r="R66" s="779">
        <f t="shared" si="13"/>
        <v>0</v>
      </c>
      <c r="S66" s="779">
        <f t="shared" si="13"/>
        <v>0</v>
      </c>
      <c r="T66" s="779">
        <f t="shared" si="13"/>
        <v>0</v>
      </c>
      <c r="U66" s="779">
        <f t="shared" si="13"/>
        <v>0</v>
      </c>
      <c r="V66" s="779">
        <f>V67+V70</f>
        <v>0</v>
      </c>
    </row>
    <row r="67" spans="1:22" s="763" customFormat="1" x14ac:dyDescent="0.2">
      <c r="A67" s="782"/>
      <c r="B67" s="773"/>
      <c r="C67" s="791" t="s">
        <v>575</v>
      </c>
      <c r="D67" s="773"/>
      <c r="E67" s="789" t="s">
        <v>692</v>
      </c>
      <c r="F67" s="783">
        <f>G67+J67+M67</f>
        <v>0</v>
      </c>
      <c r="G67" s="784"/>
      <c r="H67" s="784"/>
      <c r="I67" s="784"/>
      <c r="J67" s="783">
        <f>H67+I67</f>
        <v>0</v>
      </c>
      <c r="K67" s="784"/>
      <c r="L67" s="784"/>
      <c r="M67" s="783">
        <f>K67+L67</f>
        <v>0</v>
      </c>
      <c r="O67" s="783">
        <f>P67+S67+V67</f>
        <v>0</v>
      </c>
      <c r="P67" s="784"/>
      <c r="Q67" s="784"/>
      <c r="R67" s="784"/>
      <c r="S67" s="783">
        <f>Q67+R67</f>
        <v>0</v>
      </c>
      <c r="T67" s="784"/>
      <c r="U67" s="784"/>
      <c r="V67" s="783">
        <f>T67+U67</f>
        <v>0</v>
      </c>
    </row>
    <row r="68" spans="1:22" s="763" customFormat="1" x14ac:dyDescent="0.2">
      <c r="A68" s="782"/>
      <c r="B68" s="773"/>
      <c r="C68" s="791"/>
      <c r="D68" s="773" t="s">
        <v>576</v>
      </c>
      <c r="E68" s="789"/>
      <c r="F68" s="793"/>
      <c r="G68" s="793"/>
      <c r="H68" s="793"/>
      <c r="I68" s="793"/>
      <c r="J68" s="793"/>
      <c r="K68" s="793"/>
      <c r="L68" s="793"/>
      <c r="M68" s="793"/>
      <c r="O68" s="793"/>
      <c r="P68" s="793"/>
      <c r="Q68" s="793"/>
      <c r="R68" s="793"/>
      <c r="S68" s="793"/>
      <c r="T68" s="793"/>
      <c r="U68" s="793"/>
      <c r="V68" s="793"/>
    </row>
    <row r="69" spans="1:22" s="763" customFormat="1" x14ac:dyDescent="0.2">
      <c r="A69" s="782"/>
      <c r="B69" s="773"/>
      <c r="C69" s="791"/>
      <c r="D69" s="773" t="s">
        <v>577</v>
      </c>
      <c r="E69" s="789"/>
      <c r="F69" s="793"/>
      <c r="G69" s="793"/>
      <c r="H69" s="793"/>
      <c r="I69" s="793"/>
      <c r="J69" s="793"/>
      <c r="K69" s="793"/>
      <c r="L69" s="793"/>
      <c r="M69" s="793"/>
      <c r="O69" s="793"/>
      <c r="P69" s="793"/>
      <c r="Q69" s="793"/>
      <c r="R69" s="793"/>
      <c r="S69" s="793"/>
      <c r="T69" s="793"/>
      <c r="U69" s="793"/>
      <c r="V69" s="793"/>
    </row>
    <row r="70" spans="1:22" s="763" customFormat="1" x14ac:dyDescent="0.2">
      <c r="A70" s="782"/>
      <c r="B70" s="773"/>
      <c r="C70" s="773" t="s">
        <v>578</v>
      </c>
      <c r="D70" s="773"/>
      <c r="E70" s="786" t="s">
        <v>693</v>
      </c>
      <c r="F70" s="783">
        <f>G70+J70+M70</f>
        <v>0</v>
      </c>
      <c r="G70" s="784"/>
      <c r="H70" s="784"/>
      <c r="I70" s="784"/>
      <c r="J70" s="783">
        <f>H70+I70</f>
        <v>0</v>
      </c>
      <c r="K70" s="784"/>
      <c r="L70" s="784"/>
      <c r="M70" s="783">
        <f>K70+L70</f>
        <v>0</v>
      </c>
      <c r="O70" s="783">
        <f>P70+S70+V70</f>
        <v>0</v>
      </c>
      <c r="P70" s="784"/>
      <c r="Q70" s="784"/>
      <c r="R70" s="784"/>
      <c r="S70" s="783">
        <f>Q70+R70</f>
        <v>0</v>
      </c>
      <c r="T70" s="784"/>
      <c r="U70" s="784"/>
      <c r="V70" s="783">
        <f>T70+U70</f>
        <v>0</v>
      </c>
    </row>
    <row r="71" spans="1:22" s="763" customFormat="1" x14ac:dyDescent="0.2">
      <c r="A71" s="782"/>
      <c r="B71" s="773"/>
      <c r="C71" s="791"/>
      <c r="D71" s="773"/>
      <c r="E71" s="789"/>
      <c r="F71" s="793"/>
      <c r="G71" s="793"/>
      <c r="H71" s="793"/>
      <c r="I71" s="793"/>
      <c r="J71" s="793"/>
      <c r="K71" s="793"/>
      <c r="L71" s="793"/>
      <c r="M71" s="793"/>
      <c r="O71" s="793"/>
      <c r="P71" s="793"/>
      <c r="Q71" s="793"/>
      <c r="R71" s="793"/>
      <c r="S71" s="793"/>
      <c r="T71" s="793"/>
      <c r="U71" s="793"/>
      <c r="V71" s="793"/>
    </row>
    <row r="72" spans="1:22" s="763" customFormat="1" x14ac:dyDescent="0.2">
      <c r="A72" s="782"/>
      <c r="B72" s="781" t="s">
        <v>579</v>
      </c>
      <c r="C72" s="773"/>
      <c r="D72" s="773"/>
      <c r="E72" s="780" t="s">
        <v>694</v>
      </c>
      <c r="F72" s="779">
        <f>F73+F74+F75+F76+F77+F78</f>
        <v>0</v>
      </c>
      <c r="G72" s="779">
        <f t="shared" ref="G72:L72" si="14">G73+G74+G75+G76+G77+G78</f>
        <v>0</v>
      </c>
      <c r="H72" s="779">
        <f t="shared" si="14"/>
        <v>0</v>
      </c>
      <c r="I72" s="779">
        <f t="shared" si="14"/>
        <v>0</v>
      </c>
      <c r="J72" s="779">
        <f t="shared" si="14"/>
        <v>0</v>
      </c>
      <c r="K72" s="779">
        <f t="shared" si="14"/>
        <v>0</v>
      </c>
      <c r="L72" s="779">
        <f t="shared" si="14"/>
        <v>0</v>
      </c>
      <c r="M72" s="779">
        <f>M73+M74+M75+M76+M77+M78</f>
        <v>0</v>
      </c>
      <c r="O72" s="779">
        <f>O73+O74+O75+O76+O77+O78</f>
        <v>0</v>
      </c>
      <c r="P72" s="779">
        <f t="shared" ref="P72:U72" si="15">P73+P74+P75+P76+P77+P78</f>
        <v>0</v>
      </c>
      <c r="Q72" s="779">
        <f t="shared" si="15"/>
        <v>0</v>
      </c>
      <c r="R72" s="779">
        <f t="shared" si="15"/>
        <v>0</v>
      </c>
      <c r="S72" s="779">
        <f t="shared" si="15"/>
        <v>0</v>
      </c>
      <c r="T72" s="779">
        <f t="shared" si="15"/>
        <v>0</v>
      </c>
      <c r="U72" s="779">
        <f t="shared" si="15"/>
        <v>0</v>
      </c>
      <c r="V72" s="779">
        <f>V73+V74+V75+V76+V77+V78</f>
        <v>0</v>
      </c>
    </row>
    <row r="73" spans="1:22" s="763" customFormat="1" x14ac:dyDescent="0.2">
      <c r="A73" s="782"/>
      <c r="B73" s="792"/>
      <c r="C73" s="773" t="s">
        <v>580</v>
      </c>
      <c r="D73" s="773"/>
      <c r="E73" s="789">
        <v>42</v>
      </c>
      <c r="F73" s="783">
        <f>G73+J73+M73</f>
        <v>0</v>
      </c>
      <c r="G73" s="784"/>
      <c r="H73" s="784"/>
      <c r="I73" s="784"/>
      <c r="J73" s="783">
        <f t="shared" ref="J73:J78" si="16">H73+I73</f>
        <v>0</v>
      </c>
      <c r="K73" s="784"/>
      <c r="L73" s="784"/>
      <c r="M73" s="783">
        <f>K73+L73</f>
        <v>0</v>
      </c>
      <c r="O73" s="783">
        <f t="shared" ref="O73:O78" si="17">P73+S73+V73</f>
        <v>0</v>
      </c>
      <c r="P73" s="784"/>
      <c r="Q73" s="784"/>
      <c r="R73" s="784"/>
      <c r="S73" s="783">
        <f t="shared" ref="S73:S78" si="18">Q73+R73</f>
        <v>0</v>
      </c>
      <c r="T73" s="784"/>
      <c r="U73" s="784"/>
      <c r="V73" s="783">
        <f t="shared" ref="V73:V78" si="19">T73+U73</f>
        <v>0</v>
      </c>
    </row>
    <row r="74" spans="1:22" s="763" customFormat="1" x14ac:dyDescent="0.2">
      <c r="A74" s="782"/>
      <c r="B74" s="773"/>
      <c r="C74" s="791" t="s">
        <v>581</v>
      </c>
      <c r="D74" s="790"/>
      <c r="E74" s="789">
        <v>43</v>
      </c>
      <c r="F74" s="783">
        <f t="shared" ref="F74:F80" si="20">G74+J74+M74</f>
        <v>0</v>
      </c>
      <c r="G74" s="784"/>
      <c r="H74" s="784"/>
      <c r="I74" s="784"/>
      <c r="J74" s="783">
        <f t="shared" si="16"/>
        <v>0</v>
      </c>
      <c r="K74" s="784"/>
      <c r="L74" s="784"/>
      <c r="M74" s="783">
        <f t="shared" ref="M74:M80" si="21">K74+L74</f>
        <v>0</v>
      </c>
      <c r="O74" s="783">
        <f t="shared" si="17"/>
        <v>0</v>
      </c>
      <c r="P74" s="784"/>
      <c r="Q74" s="784"/>
      <c r="R74" s="784"/>
      <c r="S74" s="783">
        <f t="shared" si="18"/>
        <v>0</v>
      </c>
      <c r="T74" s="784"/>
      <c r="U74" s="784"/>
      <c r="V74" s="783">
        <f t="shared" si="19"/>
        <v>0</v>
      </c>
    </row>
    <row r="75" spans="1:22" s="763" customFormat="1" x14ac:dyDescent="0.2">
      <c r="A75" s="782"/>
      <c r="B75" s="773"/>
      <c r="C75" s="791" t="s">
        <v>582</v>
      </c>
      <c r="D75" s="790"/>
      <c r="E75" s="789">
        <v>44</v>
      </c>
      <c r="F75" s="783">
        <f t="shared" si="20"/>
        <v>0</v>
      </c>
      <c r="G75" s="784"/>
      <c r="H75" s="784"/>
      <c r="I75" s="784"/>
      <c r="J75" s="783">
        <f t="shared" si="16"/>
        <v>0</v>
      </c>
      <c r="K75" s="784"/>
      <c r="L75" s="784"/>
      <c r="M75" s="783">
        <f t="shared" si="21"/>
        <v>0</v>
      </c>
      <c r="O75" s="783">
        <f t="shared" si="17"/>
        <v>0</v>
      </c>
      <c r="P75" s="784"/>
      <c r="Q75" s="784"/>
      <c r="R75" s="784"/>
      <c r="S75" s="783">
        <f t="shared" si="18"/>
        <v>0</v>
      </c>
      <c r="T75" s="784"/>
      <c r="U75" s="784"/>
      <c r="V75" s="783">
        <f t="shared" si="19"/>
        <v>0</v>
      </c>
    </row>
    <row r="76" spans="1:22" s="763" customFormat="1" x14ac:dyDescent="0.2">
      <c r="A76" s="782"/>
      <c r="B76" s="773"/>
      <c r="C76" s="788" t="s">
        <v>583</v>
      </c>
      <c r="D76" s="773"/>
      <c r="E76" s="786">
        <v>46</v>
      </c>
      <c r="F76" s="783">
        <f t="shared" si="20"/>
        <v>0</v>
      </c>
      <c r="G76" s="784"/>
      <c r="H76" s="784"/>
      <c r="I76" s="784"/>
      <c r="J76" s="783">
        <f t="shared" si="16"/>
        <v>0</v>
      </c>
      <c r="K76" s="784"/>
      <c r="L76" s="784"/>
      <c r="M76" s="783">
        <f t="shared" si="21"/>
        <v>0</v>
      </c>
      <c r="O76" s="783">
        <f t="shared" si="17"/>
        <v>0</v>
      </c>
      <c r="P76" s="784"/>
      <c r="Q76" s="784"/>
      <c r="R76" s="784"/>
      <c r="S76" s="783">
        <f t="shared" si="18"/>
        <v>0</v>
      </c>
      <c r="T76" s="784"/>
      <c r="U76" s="784"/>
      <c r="V76" s="783">
        <f t="shared" si="19"/>
        <v>0</v>
      </c>
    </row>
    <row r="77" spans="1:22" s="763" customFormat="1" x14ac:dyDescent="0.2">
      <c r="A77" s="782"/>
      <c r="B77" s="773"/>
      <c r="C77" s="773" t="s">
        <v>584</v>
      </c>
      <c r="D77" s="773"/>
      <c r="E77" s="786" t="s">
        <v>695</v>
      </c>
      <c r="F77" s="783">
        <f t="shared" si="20"/>
        <v>0</v>
      </c>
      <c r="G77" s="784"/>
      <c r="H77" s="784"/>
      <c r="I77" s="784"/>
      <c r="J77" s="783">
        <f t="shared" si="16"/>
        <v>0</v>
      </c>
      <c r="K77" s="784"/>
      <c r="L77" s="784"/>
      <c r="M77" s="783">
        <f t="shared" si="21"/>
        <v>0</v>
      </c>
      <c r="O77" s="783">
        <f t="shared" si="17"/>
        <v>0</v>
      </c>
      <c r="P77" s="784"/>
      <c r="Q77" s="784"/>
      <c r="R77" s="784"/>
      <c r="S77" s="783">
        <f t="shared" si="18"/>
        <v>0</v>
      </c>
      <c r="T77" s="784"/>
      <c r="U77" s="784"/>
      <c r="V77" s="783">
        <f t="shared" si="19"/>
        <v>0</v>
      </c>
    </row>
    <row r="78" spans="1:22" s="763" customFormat="1" x14ac:dyDescent="0.2">
      <c r="A78" s="782"/>
      <c r="B78" s="773"/>
      <c r="C78" s="773" t="s">
        <v>585</v>
      </c>
      <c r="D78" s="773"/>
      <c r="E78" s="786" t="s">
        <v>696</v>
      </c>
      <c r="F78" s="783">
        <f t="shared" si="20"/>
        <v>0</v>
      </c>
      <c r="G78" s="784"/>
      <c r="H78" s="784"/>
      <c r="I78" s="784"/>
      <c r="J78" s="783">
        <f t="shared" si="16"/>
        <v>0</v>
      </c>
      <c r="K78" s="784"/>
      <c r="L78" s="784"/>
      <c r="M78" s="783">
        <f t="shared" si="21"/>
        <v>0</v>
      </c>
      <c r="O78" s="783">
        <f t="shared" si="17"/>
        <v>0</v>
      </c>
      <c r="P78" s="784"/>
      <c r="Q78" s="784"/>
      <c r="R78" s="784"/>
      <c r="S78" s="783">
        <f t="shared" si="18"/>
        <v>0</v>
      </c>
      <c r="T78" s="784"/>
      <c r="U78" s="784"/>
      <c r="V78" s="783">
        <f t="shared" si="19"/>
        <v>0</v>
      </c>
    </row>
    <row r="79" spans="1:22" s="763" customFormat="1" x14ac:dyDescent="0.2">
      <c r="A79" s="782"/>
      <c r="B79" s="773"/>
      <c r="C79" s="773"/>
      <c r="D79" s="787"/>
      <c r="E79" s="786"/>
      <c r="F79" s="785"/>
      <c r="G79" s="785"/>
      <c r="H79" s="785"/>
      <c r="I79" s="785"/>
      <c r="J79" s="785"/>
      <c r="K79" s="785"/>
      <c r="L79" s="785"/>
      <c r="M79" s="785"/>
      <c r="O79" s="785"/>
      <c r="P79" s="785"/>
      <c r="Q79" s="785"/>
      <c r="R79" s="785"/>
      <c r="S79" s="785"/>
      <c r="T79" s="785"/>
      <c r="U79" s="785"/>
      <c r="V79" s="785"/>
    </row>
    <row r="80" spans="1:22" s="763" customFormat="1" x14ac:dyDescent="0.2">
      <c r="A80" s="782"/>
      <c r="B80" s="781" t="s">
        <v>562</v>
      </c>
      <c r="C80" s="773"/>
      <c r="D80" s="773"/>
      <c r="E80" s="780" t="s">
        <v>697</v>
      </c>
      <c r="F80" s="783">
        <f t="shared" si="20"/>
        <v>0</v>
      </c>
      <c r="G80" s="784"/>
      <c r="H80" s="784"/>
      <c r="I80" s="784"/>
      <c r="J80" s="783">
        <f>H80+I80</f>
        <v>0</v>
      </c>
      <c r="K80" s="784"/>
      <c r="L80" s="784"/>
      <c r="M80" s="783">
        <f t="shared" si="21"/>
        <v>0</v>
      </c>
      <c r="O80" s="783">
        <f>P80+S80+V80</f>
        <v>0</v>
      </c>
      <c r="P80" s="784"/>
      <c r="Q80" s="784"/>
      <c r="R80" s="784"/>
      <c r="S80" s="783">
        <f>Q80+R80</f>
        <v>0</v>
      </c>
      <c r="T80" s="784"/>
      <c r="U80" s="784"/>
      <c r="V80" s="783">
        <f>T80+U80</f>
        <v>0</v>
      </c>
    </row>
    <row r="81" spans="1:22" s="763" customFormat="1" x14ac:dyDescent="0.2">
      <c r="A81" s="782"/>
      <c r="B81" s="781"/>
      <c r="C81" s="773"/>
      <c r="D81" s="773"/>
      <c r="E81" s="780"/>
      <c r="F81" s="779"/>
      <c r="G81" s="779"/>
      <c r="H81" s="779"/>
      <c r="I81" s="779"/>
      <c r="J81" s="779"/>
      <c r="K81" s="779"/>
      <c r="L81" s="779"/>
      <c r="M81" s="779"/>
      <c r="O81" s="779"/>
      <c r="P81" s="779"/>
      <c r="Q81" s="779"/>
      <c r="R81" s="779"/>
      <c r="S81" s="779"/>
      <c r="T81" s="779"/>
      <c r="U81" s="779"/>
      <c r="V81" s="779"/>
    </row>
    <row r="82" spans="1:22" s="763" customFormat="1" x14ac:dyDescent="0.2">
      <c r="A82" s="778"/>
      <c r="B82" s="777"/>
      <c r="C82" s="777"/>
      <c r="D82" s="777"/>
      <c r="E82" s="776"/>
      <c r="F82" s="775"/>
      <c r="G82" s="775"/>
      <c r="H82" s="775"/>
      <c r="I82" s="775"/>
      <c r="J82" s="775"/>
      <c r="K82" s="775"/>
      <c r="L82" s="775"/>
      <c r="M82" s="775"/>
      <c r="O82" s="775"/>
      <c r="P82" s="775"/>
      <c r="Q82" s="775"/>
      <c r="R82" s="775"/>
      <c r="S82" s="775"/>
      <c r="T82" s="775"/>
      <c r="U82" s="775"/>
      <c r="V82" s="775"/>
    </row>
    <row r="83" spans="1:22" s="763" customFormat="1" x14ac:dyDescent="0.2">
      <c r="A83" s="774" t="s">
        <v>586</v>
      </c>
      <c r="B83" s="773"/>
      <c r="C83" s="773"/>
      <c r="D83" s="773"/>
      <c r="E83" s="772" t="s">
        <v>698</v>
      </c>
      <c r="F83" s="771">
        <f>F46+F62+F64</f>
        <v>0</v>
      </c>
      <c r="G83" s="771">
        <f t="shared" ref="G83:M83" si="22">G46+G62+G64</f>
        <v>0</v>
      </c>
      <c r="H83" s="771">
        <f t="shared" si="22"/>
        <v>0</v>
      </c>
      <c r="I83" s="771">
        <f t="shared" si="22"/>
        <v>0</v>
      </c>
      <c r="J83" s="771">
        <f t="shared" si="22"/>
        <v>0</v>
      </c>
      <c r="K83" s="771">
        <f t="shared" si="22"/>
        <v>0</v>
      </c>
      <c r="L83" s="771">
        <f t="shared" si="22"/>
        <v>0</v>
      </c>
      <c r="M83" s="771">
        <f t="shared" si="22"/>
        <v>0</v>
      </c>
      <c r="O83" s="771">
        <f t="shared" ref="O83:V83" si="23">O46+O62+O64</f>
        <v>0</v>
      </c>
      <c r="P83" s="771">
        <f t="shared" si="23"/>
        <v>0</v>
      </c>
      <c r="Q83" s="771">
        <f t="shared" si="23"/>
        <v>0</v>
      </c>
      <c r="R83" s="771">
        <f t="shared" si="23"/>
        <v>0</v>
      </c>
      <c r="S83" s="771">
        <f t="shared" si="23"/>
        <v>0</v>
      </c>
      <c r="T83" s="771">
        <f t="shared" si="23"/>
        <v>0</v>
      </c>
      <c r="U83" s="771">
        <f t="shared" si="23"/>
        <v>0</v>
      </c>
      <c r="V83" s="771">
        <f t="shared" si="23"/>
        <v>0</v>
      </c>
    </row>
    <row r="84" spans="1:22" s="763" customFormat="1" ht="13.5" thickBot="1" x14ac:dyDescent="0.25">
      <c r="A84" s="770"/>
      <c r="B84" s="769"/>
      <c r="C84" s="769"/>
      <c r="D84" s="769"/>
      <c r="E84" s="768"/>
      <c r="F84" s="767"/>
      <c r="G84" s="767"/>
      <c r="H84" s="767"/>
      <c r="I84" s="767"/>
      <c r="J84" s="767"/>
      <c r="K84" s="767"/>
      <c r="L84" s="767"/>
      <c r="M84" s="767"/>
      <c r="O84" s="767"/>
      <c r="P84" s="767"/>
      <c r="Q84" s="767"/>
      <c r="R84" s="767"/>
      <c r="S84" s="767"/>
      <c r="T84" s="767"/>
      <c r="U84" s="767"/>
      <c r="V84" s="767"/>
    </row>
    <row r="85" spans="1:22" s="763" customFormat="1" ht="13.5" thickTop="1" x14ac:dyDescent="0.2">
      <c r="A85" s="759"/>
      <c r="B85" s="759"/>
      <c r="C85" s="759"/>
      <c r="D85" s="759"/>
      <c r="E85" s="759"/>
      <c r="F85" s="759"/>
      <c r="G85" s="759"/>
      <c r="H85" s="759"/>
      <c r="I85" s="759"/>
      <c r="J85" s="766"/>
      <c r="K85" s="764"/>
      <c r="L85" s="766"/>
      <c r="M85" s="764"/>
      <c r="O85" s="759"/>
      <c r="P85" s="759"/>
      <c r="Q85" s="759"/>
      <c r="R85" s="759"/>
      <c r="S85" s="766"/>
      <c r="T85" s="764"/>
      <c r="U85" s="766"/>
      <c r="V85" s="764"/>
    </row>
    <row r="86" spans="1:22" s="763" customFormat="1" x14ac:dyDescent="0.2">
      <c r="A86" s="765"/>
      <c r="B86" s="765"/>
      <c r="C86" s="765"/>
      <c r="D86" s="765"/>
      <c r="E86" s="765" t="s">
        <v>699</v>
      </c>
      <c r="F86" s="764">
        <f t="shared" ref="F86:M86" si="24">F37-F83</f>
        <v>0</v>
      </c>
      <c r="G86" s="764">
        <f t="shared" si="24"/>
        <v>0</v>
      </c>
      <c r="H86" s="764">
        <f t="shared" si="24"/>
        <v>0</v>
      </c>
      <c r="I86" s="764">
        <f t="shared" si="24"/>
        <v>0</v>
      </c>
      <c r="J86" s="764">
        <f>J37-J83</f>
        <v>0</v>
      </c>
      <c r="K86" s="764">
        <f t="shared" si="24"/>
        <v>0</v>
      </c>
      <c r="L86" s="764">
        <f t="shared" si="24"/>
        <v>0</v>
      </c>
      <c r="M86" s="764">
        <f t="shared" si="24"/>
        <v>0</v>
      </c>
      <c r="O86" s="764">
        <f t="shared" ref="O86:V86" si="25">O37-O83</f>
        <v>0</v>
      </c>
      <c r="P86" s="764">
        <f t="shared" si="25"/>
        <v>0</v>
      </c>
      <c r="Q86" s="764">
        <f t="shared" si="25"/>
        <v>0</v>
      </c>
      <c r="R86" s="764">
        <f t="shared" si="25"/>
        <v>0</v>
      </c>
      <c r="S86" s="764">
        <f t="shared" si="25"/>
        <v>0</v>
      </c>
      <c r="T86" s="764">
        <f t="shared" si="25"/>
        <v>0</v>
      </c>
      <c r="U86" s="764">
        <f t="shared" si="25"/>
        <v>0</v>
      </c>
      <c r="V86" s="764">
        <f t="shared" si="25"/>
        <v>0</v>
      </c>
    </row>
    <row r="87" spans="1:22" ht="18" x14ac:dyDescent="0.25">
      <c r="A87" s="762"/>
    </row>
    <row r="88" spans="1:22" ht="18" x14ac:dyDescent="0.25">
      <c r="A88" s="762" t="s">
        <v>1064</v>
      </c>
    </row>
    <row r="89" spans="1:22" s="765" customFormat="1" x14ac:dyDescent="0.2">
      <c r="A89" s="761" t="s">
        <v>1576</v>
      </c>
      <c r="B89" s="1726" t="str">
        <f>ANNEXES!D10</f>
        <v>Les comptes annuels sous format BNB ainsi que la balance des comptes généraux détaillée pour l'année 2015.</v>
      </c>
    </row>
    <row r="90" spans="1:22" s="765" customFormat="1" x14ac:dyDescent="0.2">
      <c r="A90" s="761" t="s">
        <v>1577</v>
      </c>
      <c r="B90" s="1726" t="str">
        <f>ANNEXES!D11</f>
        <v>Une liste détaillée des autres activités de la société/intercommunale/régie (hors GRD) avec une description complète de chacune de ces activités. A défaut de comptabilité spécifique, veuillez communiquer les critères appliqués pour l'allocation des coûts à ces autres activités.</v>
      </c>
    </row>
    <row r="91" spans="1:22" s="760" customFormat="1" x14ac:dyDescent="0.2">
      <c r="A91" s="761" t="s">
        <v>1578</v>
      </c>
      <c r="B91" s="1726" t="str">
        <f>ANNEXES!D12</f>
        <v>Une liste détaillée des activités non-régulées du GRD avec une description complète de chacune de ces activités. A défaut de comptabilité spécifique, veuillez communiquer les critères appliqués pour l'allocation des coûts à ces activités non-régulées au sein du GRD.</v>
      </c>
      <c r="D91" s="765"/>
    </row>
    <row r="92" spans="1:22" s="760" customFormat="1" x14ac:dyDescent="0.2">
      <c r="D92" s="759"/>
      <c r="E92" s="829"/>
      <c r="F92" s="829"/>
      <c r="G92" s="829"/>
      <c r="H92" s="829"/>
      <c r="I92" s="829"/>
    </row>
    <row r="93" spans="1:22" s="760" customFormat="1" x14ac:dyDescent="0.2"/>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32" priority="4" stopIfTrue="1" operator="notEqual">
      <formula>0</formula>
    </cfRule>
  </conditionalFormatting>
  <conditionalFormatting sqref="F84:I84 G78:I78">
    <cfRule type="cellIs" dxfId="31" priority="3" stopIfTrue="1" operator="notEqual">
      <formula>0</formula>
    </cfRule>
  </conditionalFormatting>
  <conditionalFormatting sqref="S84 T78:U78 O86:V86">
    <cfRule type="cellIs" dxfId="30" priority="2" stopIfTrue="1" operator="notEqual">
      <formula>0</formula>
    </cfRule>
  </conditionalFormatting>
  <conditionalFormatting sqref="O84:R84 P78:R78">
    <cfRule type="cellIs" dxfId="29"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S32"/>
  <sheetViews>
    <sheetView showGridLines="0" zoomScaleNormal="100" zoomScaleSheetLayoutView="100" workbookViewId="0">
      <selection activeCell="G11" sqref="G11"/>
    </sheetView>
  </sheetViews>
  <sheetFormatPr baseColWidth="10" defaultColWidth="8.85546875" defaultRowHeight="12.75" x14ac:dyDescent="0.2"/>
  <cols>
    <col min="1" max="1" width="55.7109375" style="763" customWidth="1"/>
    <col min="2" max="4" width="25.7109375" style="763" customWidth="1"/>
    <col min="5" max="5" width="28.5703125" style="763" customWidth="1"/>
    <col min="6" max="6" width="25.7109375" style="763" customWidth="1"/>
    <col min="7" max="16384" width="8.85546875" style="763"/>
  </cols>
  <sheetData>
    <row r="1" spans="1:19" s="830" customFormat="1" ht="18" x14ac:dyDescent="0.25">
      <c r="A1" s="2007" t="s">
        <v>1282</v>
      </c>
      <c r="B1" s="2016"/>
      <c r="C1" s="2016"/>
      <c r="D1" s="2017"/>
      <c r="E1" s="2017"/>
      <c r="F1" s="2013"/>
    </row>
    <row r="2" spans="1:19" s="831" customFormat="1" ht="11.25" x14ac:dyDescent="0.2">
      <c r="A2" s="2008" t="str">
        <f>'PAGE DE GARDE'!C8</f>
        <v>ELECTRICITE</v>
      </c>
      <c r="B2" s="2009" t="str">
        <f>'PAGE DE GARDE'!C10</f>
        <v>PT 2017 V0</v>
      </c>
      <c r="C2" s="2018"/>
      <c r="D2" s="2019"/>
      <c r="E2" s="2019"/>
      <c r="F2" s="2011"/>
    </row>
    <row r="3" spans="1:19" s="831" customFormat="1" ht="11.25" x14ac:dyDescent="0.2">
      <c r="A3" s="2010" t="str">
        <f>'PAGE DE GARDE'!C7</f>
        <v>GRD</v>
      </c>
      <c r="B3" s="2011"/>
      <c r="C3" s="2018"/>
      <c r="D3" s="2019"/>
      <c r="E3" s="2019"/>
      <c r="F3" s="2011"/>
    </row>
    <row r="4" spans="1:19" x14ac:dyDescent="0.2">
      <c r="A4" s="1985"/>
      <c r="E4" s="915"/>
      <c r="F4" s="1986"/>
    </row>
    <row r="5" spans="1:19" ht="13.5" thickBot="1" x14ac:dyDescent="0.25"/>
    <row r="6" spans="1:19" ht="25.5" x14ac:dyDescent="0.2">
      <c r="A6" s="1938" t="s">
        <v>250</v>
      </c>
      <c r="B6" s="1939" t="s">
        <v>251</v>
      </c>
      <c r="C6" s="4247" t="s">
        <v>252</v>
      </c>
      <c r="D6" s="4247"/>
      <c r="E6" s="1939" t="s">
        <v>1494</v>
      </c>
      <c r="F6" s="1944" t="s">
        <v>253</v>
      </c>
      <c r="G6" s="1987"/>
      <c r="H6" s="1987"/>
      <c r="I6" s="1987"/>
    </row>
    <row r="7" spans="1:19" ht="26.25" thickBot="1" x14ac:dyDescent="0.25">
      <c r="A7" s="1940" t="s">
        <v>254</v>
      </c>
      <c r="B7" s="1941"/>
      <c r="C7" s="1945" t="s">
        <v>255</v>
      </c>
      <c r="D7" s="1945" t="s">
        <v>256</v>
      </c>
      <c r="E7" s="1946"/>
      <c r="F7" s="1947"/>
      <c r="G7" s="1988"/>
      <c r="H7" s="1988"/>
      <c r="I7" s="1988"/>
      <c r="J7" s="1988"/>
      <c r="K7" s="1988"/>
      <c r="L7" s="1988"/>
      <c r="M7" s="1988"/>
      <c r="N7" s="1988"/>
      <c r="O7" s="1988"/>
      <c r="P7" s="1989"/>
      <c r="Q7" s="1989"/>
      <c r="R7" s="1989"/>
      <c r="S7" s="1989"/>
    </row>
    <row r="8" spans="1:19" x14ac:dyDescent="0.2">
      <c r="A8" s="1942" t="s">
        <v>281</v>
      </c>
      <c r="B8" s="1943">
        <f>HYPOTHESES!B43</f>
        <v>0.03</v>
      </c>
      <c r="C8" s="1990"/>
      <c r="D8" s="1991"/>
      <c r="E8" s="1992"/>
      <c r="F8" s="1993"/>
    </row>
    <row r="9" spans="1:19" x14ac:dyDescent="0.2">
      <c r="A9" s="1942" t="s">
        <v>282</v>
      </c>
      <c r="B9" s="1943">
        <f>HYPOTHESES!B44</f>
        <v>0.02</v>
      </c>
      <c r="C9" s="1994"/>
      <c r="D9" s="1995"/>
      <c r="E9" s="1996"/>
      <c r="F9" s="1997"/>
    </row>
    <row r="10" spans="1:19" x14ac:dyDescent="0.2">
      <c r="A10" s="1942" t="s">
        <v>1258</v>
      </c>
      <c r="B10" s="1943">
        <f>HYPOTHESES!B45</f>
        <v>0.02</v>
      </c>
      <c r="C10" s="1994"/>
      <c r="D10" s="1995"/>
      <c r="E10" s="1998"/>
      <c r="F10" s="1999"/>
    </row>
    <row r="11" spans="1:19" x14ac:dyDescent="0.2">
      <c r="A11" s="1942" t="s">
        <v>1259</v>
      </c>
      <c r="B11" s="1943">
        <f>HYPOTHESES!B46</f>
        <v>0.02</v>
      </c>
      <c r="C11" s="1994"/>
      <c r="D11" s="1995"/>
      <c r="E11" s="1998"/>
      <c r="F11" s="1997"/>
    </row>
    <row r="12" spans="1:19" x14ac:dyDescent="0.2">
      <c r="A12" s="1942" t="s">
        <v>1260</v>
      </c>
      <c r="B12" s="1943">
        <f>HYPOTHESES!B47</f>
        <v>0.03</v>
      </c>
      <c r="C12" s="1994"/>
      <c r="D12" s="1995"/>
      <c r="E12" s="1996"/>
      <c r="F12" s="1999"/>
    </row>
    <row r="13" spans="1:19" x14ac:dyDescent="0.2">
      <c r="A13" s="1942" t="s">
        <v>1261</v>
      </c>
      <c r="B13" s="1943"/>
      <c r="C13" s="3014"/>
      <c r="D13" s="3015"/>
      <c r="E13" s="3016"/>
      <c r="F13" s="3017"/>
    </row>
    <row r="14" spans="1:19" x14ac:dyDescent="0.2">
      <c r="A14" s="1942" t="s">
        <v>1262</v>
      </c>
      <c r="B14" s="1943">
        <f>HYPOTHESES!B49</f>
        <v>0.03</v>
      </c>
      <c r="C14" s="1994"/>
      <c r="D14" s="1995"/>
      <c r="E14" s="1998"/>
      <c r="F14" s="1997"/>
    </row>
    <row r="15" spans="1:19" x14ac:dyDescent="0.2">
      <c r="A15" s="1942" t="s">
        <v>1263</v>
      </c>
      <c r="B15" s="1943">
        <f>HYPOTHESES!B50</f>
        <v>0.02</v>
      </c>
      <c r="C15" s="1994"/>
      <c r="D15" s="1995"/>
      <c r="E15" s="1996"/>
      <c r="F15" s="1999"/>
    </row>
    <row r="16" spans="1:19" x14ac:dyDescent="0.2">
      <c r="A16" s="1942" t="s">
        <v>1264</v>
      </c>
      <c r="B16" s="1943">
        <f>HYPOTHESES!B51</f>
        <v>0.03</v>
      </c>
      <c r="C16" s="1994"/>
      <c r="D16" s="1995"/>
      <c r="E16" s="1998"/>
      <c r="F16" s="1997"/>
    </row>
    <row r="17" spans="1:6" x14ac:dyDescent="0.2">
      <c r="A17" s="1942" t="s">
        <v>1265</v>
      </c>
      <c r="B17" s="1943">
        <f>HYPOTHESES!B52</f>
        <v>0.1</v>
      </c>
      <c r="C17" s="1994"/>
      <c r="D17" s="1995"/>
      <c r="E17" s="1996"/>
      <c r="F17" s="1999"/>
    </row>
    <row r="18" spans="1:6" x14ac:dyDescent="0.2">
      <c r="A18" s="1942" t="s">
        <v>1266</v>
      </c>
      <c r="B18" s="1943">
        <f>HYPOTHESES!B53</f>
        <v>0.1</v>
      </c>
      <c r="C18" s="1994"/>
      <c r="D18" s="1995"/>
      <c r="E18" s="1998"/>
      <c r="F18" s="1997"/>
    </row>
    <row r="19" spans="1:6" x14ac:dyDescent="0.2">
      <c r="A19" s="1942" t="s">
        <v>244</v>
      </c>
      <c r="B19" s="1943">
        <f>HYPOTHESES!B54</f>
        <v>0.2</v>
      </c>
      <c r="C19" s="1994"/>
      <c r="D19" s="1995"/>
      <c r="E19" s="1996"/>
      <c r="F19" s="1999"/>
    </row>
    <row r="20" spans="1:6" x14ac:dyDescent="0.2">
      <c r="A20" s="1942" t="s">
        <v>404</v>
      </c>
      <c r="B20" s="1943">
        <f>HYPOTHESES!B55</f>
        <v>0.1</v>
      </c>
      <c r="C20" s="1994"/>
      <c r="D20" s="1995"/>
      <c r="E20" s="1998"/>
      <c r="F20" s="1997"/>
    </row>
    <row r="21" spans="1:6" x14ac:dyDescent="0.2">
      <c r="A21" s="1942" t="s">
        <v>245</v>
      </c>
      <c r="B21" s="1943">
        <f>HYPOTHESES!B56</f>
        <v>0.1</v>
      </c>
      <c r="C21" s="1994"/>
      <c r="D21" s="1995"/>
      <c r="E21" s="1996"/>
      <c r="F21" s="1999"/>
    </row>
    <row r="22" spans="1:6" x14ac:dyDescent="0.2">
      <c r="A22" s="1942" t="s">
        <v>1267</v>
      </c>
      <c r="B22" s="1943">
        <f>HYPOTHESES!B57</f>
        <v>0.33</v>
      </c>
      <c r="C22" s="1994"/>
      <c r="D22" s="1995"/>
      <c r="E22" s="1998"/>
      <c r="F22" s="1997"/>
    </row>
    <row r="23" spans="1:6" x14ac:dyDescent="0.2">
      <c r="A23" s="1942" t="s">
        <v>1268</v>
      </c>
      <c r="B23" s="1943">
        <f>HYPOTHESES!B58</f>
        <v>0.1</v>
      </c>
      <c r="C23" s="1994"/>
      <c r="D23" s="1995"/>
      <c r="E23" s="1992"/>
      <c r="F23" s="1993"/>
    </row>
    <row r="24" spans="1:6" x14ac:dyDescent="0.2">
      <c r="A24" s="1942" t="s">
        <v>248</v>
      </c>
      <c r="B24" s="1943">
        <f>HYPOTHESES!B59</f>
        <v>0.1</v>
      </c>
      <c r="C24" s="1994"/>
      <c r="D24" s="1995"/>
      <c r="E24" s="1992"/>
      <c r="F24" s="1993"/>
    </row>
    <row r="25" spans="1:6" x14ac:dyDescent="0.2">
      <c r="A25" s="1942" t="s">
        <v>1269</v>
      </c>
      <c r="B25" s="1943">
        <f>HYPOTHESES!B60</f>
        <v>0.1</v>
      </c>
      <c r="C25" s="1994"/>
      <c r="D25" s="1995"/>
      <c r="E25" s="1992"/>
      <c r="F25" s="1993"/>
    </row>
    <row r="26" spans="1:6" ht="13.5" thickBot="1" x14ac:dyDescent="0.25">
      <c r="A26" s="1090" t="s">
        <v>1270</v>
      </c>
      <c r="B26" s="1943">
        <f>HYPOTHESES!B61</f>
        <v>0.2</v>
      </c>
      <c r="C26" s="1994"/>
      <c r="D26" s="1995"/>
      <c r="E26" s="1992"/>
      <c r="F26" s="1999"/>
    </row>
    <row r="27" spans="1:6" x14ac:dyDescent="0.2">
      <c r="A27" s="1948"/>
      <c r="B27" s="1948"/>
      <c r="C27" s="1949"/>
      <c r="D27" s="1950"/>
      <c r="E27" s="2172"/>
      <c r="F27" s="2175"/>
    </row>
    <row r="28" spans="1:6" x14ac:dyDescent="0.2">
      <c r="A28" s="1951" t="s">
        <v>1493</v>
      </c>
      <c r="B28" s="1952"/>
      <c r="C28" s="2609">
        <f>SUM(C8:C26)</f>
        <v>0</v>
      </c>
      <c r="D28" s="2608">
        <f>SUM(D8:D26)</f>
        <v>0</v>
      </c>
      <c r="E28" s="2173">
        <f>SUM(E8:E26)</f>
        <v>0</v>
      </c>
      <c r="F28" s="2176">
        <f>SUM(F8:F26)</f>
        <v>0</v>
      </c>
    </row>
    <row r="29" spans="1:6" ht="13.5" thickBot="1" x14ac:dyDescent="0.25">
      <c r="A29" s="1953"/>
      <c r="B29" s="1953"/>
      <c r="C29" s="1954"/>
      <c r="D29" s="1955"/>
      <c r="E29" s="2174"/>
      <c r="F29" s="2177"/>
    </row>
    <row r="31" spans="1:6" x14ac:dyDescent="0.2">
      <c r="A31" s="2000" t="s">
        <v>2009</v>
      </c>
    </row>
    <row r="32" spans="1:6" x14ac:dyDescent="0.2">
      <c r="A32" s="2000"/>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Q90"/>
  <sheetViews>
    <sheetView showGridLines="0" zoomScaleNormal="100" zoomScaleSheetLayoutView="100" workbookViewId="0">
      <selection activeCell="G11" sqref="G11"/>
    </sheetView>
  </sheetViews>
  <sheetFormatPr baseColWidth="10" defaultColWidth="8.85546875" defaultRowHeight="12.75" x14ac:dyDescent="0.2"/>
  <cols>
    <col min="1" max="1" width="43.140625" style="2" customWidth="1"/>
    <col min="2" max="4" width="14.7109375" style="2" customWidth="1"/>
    <col min="5" max="5" width="5.85546875" style="3" customWidth="1"/>
    <col min="6" max="8" width="14.7109375" style="2" customWidth="1"/>
    <col min="9" max="9" width="5.85546875" style="2" customWidth="1"/>
    <col min="10" max="12" width="14.7109375" style="2" customWidth="1"/>
    <col min="13" max="13" width="5.85546875" style="2" customWidth="1"/>
    <col min="14" max="17" width="14.7109375" style="2" customWidth="1"/>
    <col min="18" max="16384" width="8.85546875" style="2"/>
  </cols>
  <sheetData>
    <row r="1" spans="1:17" s="296" customFormat="1" ht="18" x14ac:dyDescent="0.25">
      <c r="A1" s="290" t="s">
        <v>1202</v>
      </c>
      <c r="B1" s="290"/>
      <c r="C1" s="290"/>
      <c r="D1" s="290"/>
      <c r="E1" s="310"/>
      <c r="F1" s="290"/>
      <c r="G1" s="290"/>
      <c r="H1" s="290"/>
      <c r="I1" s="290"/>
      <c r="J1" s="290"/>
      <c r="K1" s="290"/>
      <c r="L1" s="290"/>
      <c r="M1" s="290"/>
      <c r="N1" s="290"/>
      <c r="O1" s="290"/>
      <c r="P1" s="295"/>
    </row>
    <row r="2" spans="1:17" s="19" customFormat="1" ht="11.25" x14ac:dyDescent="0.2">
      <c r="A2" s="273" t="str">
        <f>'PAGE DE GARDE'!C8</f>
        <v>ELECTRICITE</v>
      </c>
      <c r="B2" s="1729" t="str">
        <f>'PAGE DE GARDE'!C10</f>
        <v>PT 2017 V0</v>
      </c>
      <c r="C2" s="273"/>
      <c r="D2" s="273"/>
      <c r="E2" s="311"/>
      <c r="F2" s="273"/>
      <c r="G2" s="273"/>
      <c r="H2" s="273"/>
      <c r="I2" s="273"/>
      <c r="J2" s="273"/>
      <c r="K2" s="273"/>
      <c r="L2" s="273"/>
      <c r="M2" s="273"/>
      <c r="N2" s="273"/>
      <c r="O2" s="273"/>
      <c r="P2" s="283"/>
    </row>
    <row r="3" spans="1:17" s="19" customFormat="1" ht="11.25" x14ac:dyDescent="0.2">
      <c r="A3" s="825" t="str">
        <f>'PAGE DE GARDE'!C7</f>
        <v>GRD</v>
      </c>
      <c r="B3" s="285"/>
      <c r="C3" s="273"/>
      <c r="D3" s="273"/>
      <c r="E3" s="311"/>
      <c r="F3" s="273"/>
      <c r="G3" s="273"/>
      <c r="H3" s="273"/>
      <c r="I3" s="273"/>
      <c r="J3" s="273"/>
      <c r="K3" s="273"/>
      <c r="L3" s="273"/>
      <c r="M3" s="273"/>
      <c r="N3" s="273"/>
      <c r="O3" s="273"/>
      <c r="P3" s="283"/>
    </row>
    <row r="4" spans="1:17" x14ac:dyDescent="0.2">
      <c r="E4" s="316"/>
      <c r="F4" s="5"/>
      <c r="G4" s="5"/>
      <c r="H4" s="5"/>
      <c r="I4" s="5"/>
      <c r="J4" s="5"/>
      <c r="K4" s="5"/>
      <c r="L4" s="5"/>
      <c r="M4" s="5"/>
      <c r="N4" s="5"/>
      <c r="O4" s="5"/>
      <c r="P4" s="5"/>
    </row>
    <row r="5" spans="1:17" x14ac:dyDescent="0.2">
      <c r="F5" s="5"/>
      <c r="G5" s="5"/>
      <c r="H5" s="5"/>
      <c r="I5" s="5"/>
      <c r="J5" s="5"/>
      <c r="K5" s="5"/>
      <c r="L5" s="5"/>
      <c r="M5" s="5"/>
      <c r="N5" s="5"/>
      <c r="O5" s="5"/>
      <c r="P5" s="5"/>
    </row>
    <row r="6" spans="1:17" ht="13.5" thickBot="1" x14ac:dyDescent="0.25"/>
    <row r="7" spans="1:17" ht="13.5" thickBot="1" x14ac:dyDescent="0.25">
      <c r="A7" s="387"/>
      <c r="B7" s="4248" t="s">
        <v>1496</v>
      </c>
      <c r="C7" s="4248"/>
      <c r="D7" s="4248"/>
      <c r="E7" s="314"/>
      <c r="F7" s="4248" t="s">
        <v>1468</v>
      </c>
      <c r="G7" s="4248"/>
      <c r="H7" s="4248"/>
      <c r="I7" s="307"/>
      <c r="J7" s="4248" t="s">
        <v>1527</v>
      </c>
      <c r="K7" s="4248"/>
      <c r="L7" s="4248"/>
      <c r="M7" s="307"/>
      <c r="N7" s="4248" t="s">
        <v>1469</v>
      </c>
      <c r="O7" s="4248"/>
      <c r="P7" s="4248"/>
      <c r="Q7" s="184"/>
    </row>
    <row r="8" spans="1:17" x14ac:dyDescent="0.2">
      <c r="A8" s="388"/>
      <c r="B8" s="389"/>
      <c r="C8" s="390"/>
      <c r="D8" s="391"/>
      <c r="E8" s="314"/>
      <c r="F8" s="389"/>
      <c r="G8" s="390"/>
      <c r="H8" s="391"/>
      <c r="I8" s="392"/>
      <c r="J8" s="389"/>
      <c r="K8" s="390"/>
      <c r="L8" s="391"/>
      <c r="M8" s="392"/>
      <c r="N8" s="389"/>
      <c r="O8" s="390"/>
      <c r="P8" s="391"/>
      <c r="Q8" s="184"/>
    </row>
    <row r="9" spans="1:17" x14ac:dyDescent="0.2">
      <c r="A9" s="393" t="s">
        <v>17</v>
      </c>
      <c r="B9" s="394" t="s">
        <v>257</v>
      </c>
      <c r="C9" s="395" t="s">
        <v>258</v>
      </c>
      <c r="D9" s="396" t="s">
        <v>435</v>
      </c>
      <c r="E9" s="397"/>
      <c r="F9" s="394" t="s">
        <v>257</v>
      </c>
      <c r="G9" s="395" t="s">
        <v>258</v>
      </c>
      <c r="H9" s="396" t="s">
        <v>435</v>
      </c>
      <c r="I9" s="398"/>
      <c r="J9" s="394" t="s">
        <v>257</v>
      </c>
      <c r="K9" s="395" t="s">
        <v>258</v>
      </c>
      <c r="L9" s="396" t="s">
        <v>435</v>
      </c>
      <c r="M9" s="398"/>
      <c r="N9" s="394" t="s">
        <v>257</v>
      </c>
      <c r="O9" s="395" t="s">
        <v>258</v>
      </c>
      <c r="P9" s="396" t="s">
        <v>435</v>
      </c>
      <c r="Q9" s="184"/>
    </row>
    <row r="10" spans="1:17" x14ac:dyDescent="0.2">
      <c r="A10" s="393" t="s">
        <v>259</v>
      </c>
      <c r="B10" s="399"/>
      <c r="C10" s="400"/>
      <c r="D10" s="401"/>
      <c r="E10" s="397"/>
      <c r="F10" s="399"/>
      <c r="G10" s="400"/>
      <c r="H10" s="401"/>
      <c r="I10" s="398"/>
      <c r="J10" s="399"/>
      <c r="K10" s="400"/>
      <c r="L10" s="401"/>
      <c r="M10" s="398"/>
      <c r="N10" s="399"/>
      <c r="O10" s="400"/>
      <c r="P10" s="401"/>
      <c r="Q10" s="184"/>
    </row>
    <row r="11" spans="1:17" x14ac:dyDescent="0.2">
      <c r="A11" s="384"/>
      <c r="B11" s="402"/>
      <c r="C11" s="403"/>
      <c r="D11" s="404"/>
      <c r="E11" s="314"/>
      <c r="F11" s="402"/>
      <c r="G11" s="403"/>
      <c r="H11" s="404"/>
      <c r="I11" s="392"/>
      <c r="J11" s="402"/>
      <c r="K11" s="403"/>
      <c r="L11" s="404"/>
      <c r="M11" s="392"/>
      <c r="N11" s="402"/>
      <c r="O11" s="403"/>
      <c r="P11" s="404"/>
      <c r="Q11" s="184"/>
    </row>
    <row r="12" spans="1:17" x14ac:dyDescent="0.2">
      <c r="A12" s="383"/>
      <c r="B12" s="405"/>
      <c r="C12" s="406"/>
      <c r="D12" s="407"/>
      <c r="E12" s="314"/>
      <c r="F12" s="405"/>
      <c r="G12" s="406"/>
      <c r="H12" s="407"/>
      <c r="I12" s="314"/>
      <c r="J12" s="405"/>
      <c r="K12" s="406"/>
      <c r="L12" s="407"/>
      <c r="M12" s="314"/>
      <c r="N12" s="405"/>
      <c r="O12" s="406"/>
      <c r="P12" s="407"/>
      <c r="Q12" s="184"/>
    </row>
    <row r="13" spans="1:17" x14ac:dyDescent="0.2">
      <c r="A13" s="408" t="s">
        <v>260</v>
      </c>
      <c r="B13" s="409"/>
      <c r="C13" s="410"/>
      <c r="D13" s="411"/>
      <c r="E13" s="308"/>
      <c r="F13" s="409"/>
      <c r="G13" s="410"/>
      <c r="H13" s="411"/>
      <c r="I13" s="308"/>
      <c r="J13" s="409"/>
      <c r="K13" s="410"/>
      <c r="L13" s="411"/>
      <c r="M13" s="308"/>
      <c r="N13" s="409"/>
      <c r="O13" s="410"/>
      <c r="P13" s="411"/>
      <c r="Q13" s="184"/>
    </row>
    <row r="14" spans="1:17" x14ac:dyDescent="0.2">
      <c r="A14" s="412"/>
      <c r="B14" s="409"/>
      <c r="C14" s="410"/>
      <c r="D14" s="411"/>
      <c r="E14" s="413"/>
      <c r="F14" s="409"/>
      <c r="G14" s="410"/>
      <c r="H14" s="411"/>
      <c r="I14" s="413"/>
      <c r="J14" s="409"/>
      <c r="K14" s="410"/>
      <c r="L14" s="411"/>
      <c r="M14" s="413"/>
      <c r="N14" s="409"/>
      <c r="O14" s="410"/>
      <c r="P14" s="411"/>
      <c r="Q14" s="184"/>
    </row>
    <row r="15" spans="1:17" x14ac:dyDescent="0.2">
      <c r="A15" s="414" t="s">
        <v>261</v>
      </c>
      <c r="B15" s="415"/>
      <c r="C15" s="416"/>
      <c r="D15" s="417"/>
      <c r="E15" s="413"/>
      <c r="F15" s="415"/>
      <c r="G15" s="416"/>
      <c r="H15" s="417"/>
      <c r="I15" s="413"/>
      <c r="J15" s="415"/>
      <c r="K15" s="416"/>
      <c r="L15" s="417"/>
      <c r="M15" s="413"/>
      <c r="N15" s="418"/>
      <c r="O15" s="419"/>
      <c r="P15" s="417"/>
      <c r="Q15" s="184"/>
    </row>
    <row r="16" spans="1:17" x14ac:dyDescent="0.2">
      <c r="A16" s="414" t="s">
        <v>262</v>
      </c>
      <c r="B16" s="415"/>
      <c r="C16" s="419"/>
      <c r="D16" s="417"/>
      <c r="E16" s="413"/>
      <c r="F16" s="415"/>
      <c r="G16" s="419"/>
      <c r="H16" s="417"/>
      <c r="I16" s="413"/>
      <c r="J16" s="415"/>
      <c r="K16" s="419"/>
      <c r="L16" s="417"/>
      <c r="M16" s="413"/>
      <c r="N16" s="418"/>
      <c r="O16" s="419"/>
      <c r="P16" s="417"/>
      <c r="Q16" s="184"/>
    </row>
    <row r="17" spans="1:17" x14ac:dyDescent="0.2">
      <c r="A17" s="414" t="s">
        <v>263</v>
      </c>
      <c r="B17" s="415"/>
      <c r="C17" s="416"/>
      <c r="D17" s="417"/>
      <c r="E17" s="413"/>
      <c r="F17" s="415"/>
      <c r="G17" s="416"/>
      <c r="H17" s="417"/>
      <c r="I17" s="413"/>
      <c r="J17" s="415"/>
      <c r="K17" s="416"/>
      <c r="L17" s="417"/>
      <c r="M17" s="413"/>
      <c r="N17" s="418"/>
      <c r="O17" s="419"/>
      <c r="P17" s="417"/>
      <c r="Q17" s="184"/>
    </row>
    <row r="18" spans="1:17" x14ac:dyDescent="0.2">
      <c r="A18" s="414" t="s">
        <v>264</v>
      </c>
      <c r="B18" s="415"/>
      <c r="C18" s="419"/>
      <c r="D18" s="417"/>
      <c r="E18" s="413"/>
      <c r="F18" s="415"/>
      <c r="G18" s="419"/>
      <c r="H18" s="417"/>
      <c r="I18" s="413"/>
      <c r="J18" s="415"/>
      <c r="K18" s="419"/>
      <c r="L18" s="417"/>
      <c r="M18" s="413"/>
      <c r="N18" s="418"/>
      <c r="O18" s="419"/>
      <c r="P18" s="417"/>
      <c r="Q18" s="184"/>
    </row>
    <row r="19" spans="1:17" x14ac:dyDescent="0.2">
      <c r="A19" s="412"/>
      <c r="B19" s="420"/>
      <c r="C19" s="421"/>
      <c r="D19" s="422"/>
      <c r="E19" s="413"/>
      <c r="F19" s="420"/>
      <c r="G19" s="421"/>
      <c r="H19" s="422"/>
      <c r="I19" s="413"/>
      <c r="J19" s="420"/>
      <c r="K19" s="421"/>
      <c r="L19" s="422"/>
      <c r="M19" s="413"/>
      <c r="N19" s="423"/>
      <c r="O19" s="424"/>
      <c r="P19" s="422"/>
      <c r="Q19" s="184"/>
    </row>
    <row r="20" spans="1:17" x14ac:dyDescent="0.2">
      <c r="A20" s="425" t="s">
        <v>564</v>
      </c>
      <c r="B20" s="420"/>
      <c r="C20" s="421"/>
      <c r="D20" s="422"/>
      <c r="E20" s="309"/>
      <c r="F20" s="420"/>
      <c r="G20" s="421"/>
      <c r="H20" s="422"/>
      <c r="I20" s="309"/>
      <c r="J20" s="420"/>
      <c r="K20" s="421"/>
      <c r="L20" s="422"/>
      <c r="M20" s="309"/>
      <c r="N20" s="423"/>
      <c r="O20" s="424"/>
      <c r="P20" s="422"/>
      <c r="Q20" s="184"/>
    </row>
    <row r="21" spans="1:17" x14ac:dyDescent="0.2">
      <c r="A21" s="412"/>
      <c r="B21" s="420"/>
      <c r="C21" s="421"/>
      <c r="D21" s="422"/>
      <c r="E21" s="413"/>
      <c r="F21" s="420"/>
      <c r="G21" s="421"/>
      <c r="H21" s="422"/>
      <c r="I21" s="413"/>
      <c r="J21" s="420"/>
      <c r="K21" s="421"/>
      <c r="L21" s="422"/>
      <c r="M21" s="413"/>
      <c r="N21" s="423"/>
      <c r="O21" s="424"/>
      <c r="P21" s="422"/>
      <c r="Q21" s="184"/>
    </row>
    <row r="22" spans="1:17" x14ac:dyDescent="0.2">
      <c r="A22" s="426" t="s">
        <v>265</v>
      </c>
      <c r="B22" s="415"/>
      <c r="C22" s="416"/>
      <c r="D22" s="417"/>
      <c r="E22" s="427"/>
      <c r="F22" s="415"/>
      <c r="G22" s="416"/>
      <c r="H22" s="417"/>
      <c r="I22" s="427"/>
      <c r="J22" s="415"/>
      <c r="K22" s="416"/>
      <c r="L22" s="417"/>
      <c r="M22" s="427"/>
      <c r="N22" s="418"/>
      <c r="O22" s="419"/>
      <c r="P22" s="417"/>
      <c r="Q22" s="184"/>
    </row>
    <row r="23" spans="1:17" x14ac:dyDescent="0.2">
      <c r="A23" s="414" t="s">
        <v>266</v>
      </c>
      <c r="B23" s="415"/>
      <c r="C23" s="416"/>
      <c r="D23" s="417"/>
      <c r="E23" s="413"/>
      <c r="F23" s="415"/>
      <c r="G23" s="416"/>
      <c r="H23" s="417"/>
      <c r="I23" s="413"/>
      <c r="J23" s="415"/>
      <c r="K23" s="416"/>
      <c r="L23" s="417"/>
      <c r="M23" s="413"/>
      <c r="N23" s="418"/>
      <c r="O23" s="419"/>
      <c r="P23" s="417"/>
      <c r="Q23" s="184"/>
    </row>
    <row r="24" spans="1:17" ht="13.5" thickBot="1" x14ac:dyDescent="0.25">
      <c r="A24" s="428"/>
      <c r="B24" s="429"/>
      <c r="C24" s="430"/>
      <c r="D24" s="431"/>
      <c r="E24" s="413"/>
      <c r="F24" s="429"/>
      <c r="G24" s="430"/>
      <c r="H24" s="431"/>
      <c r="I24" s="413"/>
      <c r="J24" s="429"/>
      <c r="K24" s="430"/>
      <c r="L24" s="431"/>
      <c r="M24" s="413"/>
      <c r="N24" s="432"/>
      <c r="O24" s="433"/>
      <c r="P24" s="431"/>
      <c r="Q24" s="184"/>
    </row>
    <row r="25" spans="1:17" x14ac:dyDescent="0.2">
      <c r="A25" s="382"/>
      <c r="B25" s="409"/>
      <c r="C25" s="410"/>
      <c r="D25" s="411"/>
      <c r="E25" s="314"/>
      <c r="F25" s="409"/>
      <c r="G25" s="410"/>
      <c r="H25" s="411"/>
      <c r="I25" s="314"/>
      <c r="J25" s="409"/>
      <c r="K25" s="410"/>
      <c r="L25" s="411"/>
      <c r="M25" s="314"/>
      <c r="N25" s="409"/>
      <c r="O25" s="410"/>
      <c r="P25" s="411"/>
      <c r="Q25" s="184"/>
    </row>
    <row r="26" spans="1:17" x14ac:dyDescent="0.2">
      <c r="A26" s="434" t="s">
        <v>616</v>
      </c>
      <c r="B26" s="435"/>
      <c r="C26" s="436"/>
      <c r="D26" s="437"/>
      <c r="E26" s="177"/>
      <c r="F26" s="435"/>
      <c r="G26" s="436"/>
      <c r="H26" s="437"/>
      <c r="I26" s="177"/>
      <c r="J26" s="435"/>
      <c r="K26" s="436"/>
      <c r="L26" s="437"/>
      <c r="M26" s="177"/>
      <c r="N26" s="435"/>
      <c r="O26" s="436"/>
      <c r="P26" s="437"/>
      <c r="Q26" s="184"/>
    </row>
    <row r="27" spans="1:17" ht="13.5" thickBot="1" x14ac:dyDescent="0.25">
      <c r="A27" s="386"/>
      <c r="B27" s="429"/>
      <c r="C27" s="430"/>
      <c r="D27" s="438"/>
      <c r="E27" s="314"/>
      <c r="F27" s="429"/>
      <c r="G27" s="430"/>
      <c r="H27" s="438"/>
      <c r="I27" s="314"/>
      <c r="J27" s="429"/>
      <c r="K27" s="430"/>
      <c r="L27" s="438"/>
      <c r="M27" s="314"/>
      <c r="N27" s="429"/>
      <c r="O27" s="430"/>
      <c r="P27" s="438"/>
      <c r="Q27" s="184"/>
    </row>
    <row r="28" spans="1:17" x14ac:dyDescent="0.2">
      <c r="A28" s="178"/>
      <c r="B28" s="178"/>
      <c r="C28" s="178"/>
      <c r="D28" s="178"/>
      <c r="E28" s="182"/>
      <c r="F28" s="178"/>
      <c r="G28" s="178"/>
      <c r="H28" s="178"/>
      <c r="I28" s="182"/>
      <c r="J28" s="178"/>
      <c r="K28" s="178"/>
      <c r="L28" s="178"/>
      <c r="M28" s="182"/>
      <c r="N28" s="178"/>
      <c r="O28" s="178"/>
      <c r="P28" s="178"/>
      <c r="Q28" s="184"/>
    </row>
    <row r="29" spans="1:17" x14ac:dyDescent="0.2">
      <c r="A29" s="178"/>
      <c r="B29" s="178"/>
      <c r="C29" s="178"/>
      <c r="D29" s="178"/>
      <c r="E29" s="182"/>
      <c r="F29" s="178"/>
      <c r="G29" s="178"/>
      <c r="H29" s="178"/>
      <c r="I29" s="182"/>
      <c r="J29" s="178"/>
      <c r="K29" s="178"/>
      <c r="L29" s="178"/>
      <c r="M29" s="182"/>
      <c r="N29" s="178"/>
      <c r="O29" s="178"/>
      <c r="P29" s="178"/>
      <c r="Q29" s="184"/>
    </row>
    <row r="30" spans="1:17" x14ac:dyDescent="0.2">
      <c r="A30" s="439" t="s">
        <v>1405</v>
      </c>
      <c r="B30" s="180"/>
      <c r="C30" s="180"/>
      <c r="D30" s="180"/>
      <c r="E30" s="177"/>
      <c r="F30" s="180"/>
      <c r="G30" s="180"/>
      <c r="H30" s="179">
        <f>H26-D26</f>
        <v>0</v>
      </c>
      <c r="I30" s="177"/>
      <c r="J30" s="180"/>
      <c r="K30" s="180"/>
      <c r="L30" s="179">
        <f>L26-H26</f>
        <v>0</v>
      </c>
      <c r="M30" s="177"/>
      <c r="N30" s="184"/>
      <c r="O30" s="184"/>
      <c r="P30" s="179">
        <f>P26-L26</f>
        <v>0</v>
      </c>
      <c r="Q30" s="184"/>
    </row>
    <row r="31" spans="1:17" ht="13.5" thickBot="1" x14ac:dyDescent="0.25">
      <c r="I31" s="3"/>
      <c r="M31" s="3"/>
    </row>
    <row r="32" spans="1:17" ht="14.25" x14ac:dyDescent="0.2">
      <c r="A32" s="1916" t="s">
        <v>1309</v>
      </c>
      <c r="B32" s="758"/>
      <c r="C32" s="758"/>
      <c r="D32" s="758"/>
      <c r="E32" s="758"/>
      <c r="F32" s="758"/>
      <c r="G32" s="758"/>
      <c r="H32" s="758"/>
      <c r="I32" s="758"/>
      <c r="J32" s="758"/>
      <c r="K32" s="758"/>
      <c r="L32" s="758"/>
      <c r="M32" s="758"/>
      <c r="N32" s="758"/>
      <c r="O32" s="758"/>
      <c r="P32" s="2020"/>
    </row>
    <row r="33" spans="1:16" x14ac:dyDescent="0.2">
      <c r="B33" s="756"/>
      <c r="C33" s="756"/>
      <c r="D33" s="756"/>
      <c r="E33" s="756"/>
      <c r="F33" s="756"/>
      <c r="G33" s="756"/>
      <c r="H33" s="756"/>
      <c r="I33" s="756"/>
      <c r="J33" s="756"/>
      <c r="K33" s="756"/>
      <c r="L33" s="756"/>
      <c r="M33" s="756"/>
      <c r="N33" s="756"/>
      <c r="O33" s="756"/>
      <c r="P33" s="2022"/>
    </row>
    <row r="34" spans="1:16" x14ac:dyDescent="0.2">
      <c r="A34" s="2021" t="s">
        <v>1283</v>
      </c>
      <c r="B34" s="756"/>
      <c r="C34" s="756"/>
      <c r="D34" s="756"/>
      <c r="E34" s="756"/>
      <c r="F34" s="756"/>
      <c r="G34" s="756"/>
      <c r="H34" s="756"/>
      <c r="I34" s="756"/>
      <c r="J34" s="756"/>
      <c r="K34" s="756"/>
      <c r="L34" s="756"/>
      <c r="M34" s="756"/>
      <c r="N34" s="756"/>
      <c r="O34" s="756"/>
      <c r="P34" s="2022"/>
    </row>
    <row r="35" spans="1:16" x14ac:dyDescent="0.2">
      <c r="A35" s="2021" t="s">
        <v>267</v>
      </c>
      <c r="B35" s="756"/>
      <c r="C35" s="756"/>
      <c r="D35" s="756"/>
      <c r="E35" s="756"/>
      <c r="F35" s="756"/>
      <c r="G35" s="756"/>
      <c r="H35" s="756"/>
      <c r="I35" s="756"/>
      <c r="J35" s="756"/>
      <c r="K35" s="756"/>
      <c r="L35" s="756"/>
      <c r="M35" s="756"/>
      <c r="N35" s="756"/>
      <c r="O35" s="756"/>
      <c r="P35" s="2022"/>
    </row>
    <row r="36" spans="1:16" x14ac:dyDescent="0.2">
      <c r="A36" s="757"/>
      <c r="B36" s="756"/>
      <c r="C36" s="756"/>
      <c r="D36" s="756"/>
      <c r="E36" s="756"/>
      <c r="F36" s="756"/>
      <c r="G36" s="756"/>
      <c r="H36" s="756"/>
      <c r="I36" s="756"/>
      <c r="J36" s="756"/>
      <c r="K36" s="756"/>
      <c r="L36" s="756"/>
      <c r="M36" s="756"/>
      <c r="N36" s="756"/>
      <c r="O36" s="756"/>
      <c r="P36" s="2022"/>
    </row>
    <row r="37" spans="1:16" x14ac:dyDescent="0.2">
      <c r="A37" s="757"/>
      <c r="B37" s="756"/>
      <c r="C37" s="756"/>
      <c r="D37" s="756"/>
      <c r="E37" s="756"/>
      <c r="F37" s="756"/>
      <c r="G37" s="756"/>
      <c r="H37" s="756"/>
      <c r="I37" s="756"/>
      <c r="J37" s="756"/>
      <c r="K37" s="756"/>
      <c r="L37" s="756"/>
      <c r="M37" s="756"/>
      <c r="N37" s="756"/>
      <c r="O37" s="756"/>
      <c r="P37" s="2022"/>
    </row>
    <row r="38" spans="1:16" x14ac:dyDescent="0.2">
      <c r="A38" s="757"/>
      <c r="B38" s="756"/>
      <c r="C38" s="756"/>
      <c r="D38" s="756"/>
      <c r="E38" s="756"/>
      <c r="F38" s="756"/>
      <c r="G38" s="756"/>
      <c r="H38" s="756"/>
      <c r="I38" s="756"/>
      <c r="J38" s="756"/>
      <c r="K38" s="756"/>
      <c r="L38" s="756"/>
      <c r="M38" s="756"/>
      <c r="N38" s="756"/>
      <c r="O38" s="756"/>
      <c r="P38" s="2022"/>
    </row>
    <row r="39" spans="1:16" x14ac:dyDescent="0.2">
      <c r="A39" s="757"/>
      <c r="B39" s="756"/>
      <c r="C39" s="756"/>
      <c r="D39" s="756"/>
      <c r="E39" s="756"/>
      <c r="F39" s="756"/>
      <c r="G39" s="756"/>
      <c r="H39" s="756"/>
      <c r="I39" s="756"/>
      <c r="J39" s="756"/>
      <c r="K39" s="756"/>
      <c r="L39" s="756"/>
      <c r="M39" s="756"/>
      <c r="N39" s="756"/>
      <c r="O39" s="756"/>
      <c r="P39" s="2022"/>
    </row>
    <row r="40" spans="1:16" x14ac:dyDescent="0.2">
      <c r="A40" s="757"/>
      <c r="B40" s="756"/>
      <c r="C40" s="756"/>
      <c r="D40" s="756"/>
      <c r="E40" s="756"/>
      <c r="F40" s="756"/>
      <c r="G40" s="756"/>
      <c r="H40" s="756"/>
      <c r="I40" s="756"/>
      <c r="J40" s="756"/>
      <c r="K40" s="756"/>
      <c r="L40" s="756"/>
      <c r="M40" s="756"/>
      <c r="N40" s="756"/>
      <c r="O40" s="756"/>
      <c r="P40" s="2022"/>
    </row>
    <row r="41" spans="1:16" x14ac:dyDescent="0.2">
      <c r="A41" s="757"/>
      <c r="B41" s="756"/>
      <c r="C41" s="756"/>
      <c r="D41" s="756"/>
      <c r="E41" s="756"/>
      <c r="F41" s="756"/>
      <c r="G41" s="756"/>
      <c r="H41" s="756"/>
      <c r="I41" s="756"/>
      <c r="J41" s="756"/>
      <c r="K41" s="756"/>
      <c r="L41" s="756"/>
      <c r="M41" s="756"/>
      <c r="N41" s="756"/>
      <c r="O41" s="756"/>
      <c r="P41" s="2022"/>
    </row>
    <row r="42" spans="1:16" x14ac:dyDescent="0.2">
      <c r="A42" s="757"/>
      <c r="B42" s="756"/>
      <c r="C42" s="756"/>
      <c r="D42" s="756"/>
      <c r="E42" s="756"/>
      <c r="F42" s="756"/>
      <c r="G42" s="756"/>
      <c r="H42" s="756"/>
      <c r="I42" s="756"/>
      <c r="J42" s="756"/>
      <c r="K42" s="756"/>
      <c r="L42" s="756"/>
      <c r="M42" s="756"/>
      <c r="N42" s="756"/>
      <c r="O42" s="756"/>
      <c r="P42" s="2022"/>
    </row>
    <row r="43" spans="1:16" x14ac:dyDescent="0.2">
      <c r="A43" s="757"/>
      <c r="B43" s="756"/>
      <c r="C43" s="756"/>
      <c r="D43" s="756"/>
      <c r="E43" s="756"/>
      <c r="F43" s="756"/>
      <c r="G43" s="756"/>
      <c r="H43" s="756"/>
      <c r="I43" s="756"/>
      <c r="J43" s="756"/>
      <c r="K43" s="756"/>
      <c r="L43" s="756"/>
      <c r="M43" s="756"/>
      <c r="N43" s="756"/>
      <c r="O43" s="756"/>
      <c r="P43" s="2022"/>
    </row>
    <row r="44" spans="1:16" ht="13.5" thickBot="1" x14ac:dyDescent="0.25">
      <c r="A44" s="6"/>
      <c r="B44" s="2023"/>
      <c r="C44" s="2023"/>
      <c r="D44" s="2023"/>
      <c r="E44" s="2023"/>
      <c r="F44" s="2023"/>
      <c r="G44" s="2023"/>
      <c r="H44" s="2023"/>
      <c r="I44" s="2023"/>
      <c r="J44" s="2023"/>
      <c r="K44" s="2023"/>
      <c r="L44" s="2023"/>
      <c r="M44" s="2023"/>
      <c r="N44" s="2023"/>
      <c r="O44" s="2023"/>
      <c r="P44" s="169"/>
    </row>
    <row r="45" spans="1:16" x14ac:dyDescent="0.2">
      <c r="I45" s="3"/>
      <c r="M45" s="3"/>
    </row>
    <row r="46" spans="1:16" x14ac:dyDescent="0.2">
      <c r="I46" s="3"/>
      <c r="M46" s="3"/>
    </row>
    <row r="47" spans="1:16" x14ac:dyDescent="0.2">
      <c r="I47" s="3"/>
      <c r="M47" s="3"/>
    </row>
    <row r="48" spans="1:16" x14ac:dyDescent="0.2">
      <c r="I48" s="3"/>
      <c r="M48" s="3"/>
    </row>
    <row r="49" spans="9:13" x14ac:dyDescent="0.2">
      <c r="I49" s="3"/>
      <c r="M49" s="3"/>
    </row>
    <row r="50" spans="9:13" x14ac:dyDescent="0.2">
      <c r="I50" s="3"/>
      <c r="M50" s="3"/>
    </row>
    <row r="51" spans="9:13" x14ac:dyDescent="0.2">
      <c r="I51" s="3"/>
      <c r="M51" s="3"/>
    </row>
    <row r="52" spans="9:13" x14ac:dyDescent="0.2">
      <c r="I52" s="3"/>
      <c r="M52" s="3"/>
    </row>
    <row r="53" spans="9:13" x14ac:dyDescent="0.2">
      <c r="I53" s="3"/>
      <c r="M53" s="3"/>
    </row>
    <row r="54" spans="9:13" x14ac:dyDescent="0.2">
      <c r="I54" s="3"/>
      <c r="M54" s="3"/>
    </row>
    <row r="55" spans="9:13" x14ac:dyDescent="0.2">
      <c r="I55" s="3"/>
      <c r="M55" s="3"/>
    </row>
    <row r="56" spans="9:13" x14ac:dyDescent="0.2">
      <c r="I56" s="3"/>
      <c r="M56" s="3"/>
    </row>
    <row r="57" spans="9:13" x14ac:dyDescent="0.2">
      <c r="I57" s="3"/>
      <c r="M57" s="3"/>
    </row>
    <row r="58" spans="9:13" x14ac:dyDescent="0.2">
      <c r="I58" s="3"/>
      <c r="M58" s="3"/>
    </row>
    <row r="59" spans="9:13" x14ac:dyDescent="0.2">
      <c r="I59" s="3"/>
      <c r="M59" s="3"/>
    </row>
    <row r="60" spans="9:13" x14ac:dyDescent="0.2">
      <c r="I60" s="3"/>
      <c r="M60" s="3"/>
    </row>
    <row r="61" spans="9:13" x14ac:dyDescent="0.2">
      <c r="I61" s="3"/>
      <c r="M61" s="3"/>
    </row>
    <row r="62" spans="9:13" x14ac:dyDescent="0.2">
      <c r="I62" s="3"/>
      <c r="M62" s="3"/>
    </row>
    <row r="63" spans="9:13" x14ac:dyDescent="0.2">
      <c r="I63" s="3"/>
      <c r="M63" s="3"/>
    </row>
    <row r="64" spans="9:13" x14ac:dyDescent="0.2">
      <c r="I64" s="3"/>
      <c r="M64" s="3"/>
    </row>
    <row r="65" spans="9:13" x14ac:dyDescent="0.2">
      <c r="I65" s="3"/>
      <c r="M65" s="3"/>
    </row>
    <row r="66" spans="9:13" x14ac:dyDescent="0.2">
      <c r="I66" s="3"/>
      <c r="M66" s="3"/>
    </row>
    <row r="67" spans="9:13" x14ac:dyDescent="0.2">
      <c r="I67" s="3"/>
      <c r="M67" s="3"/>
    </row>
    <row r="68" spans="9:13" x14ac:dyDescent="0.2">
      <c r="I68" s="3"/>
      <c r="M68" s="3"/>
    </row>
    <row r="69" spans="9:13" x14ac:dyDescent="0.2">
      <c r="I69" s="3"/>
      <c r="M69" s="3"/>
    </row>
    <row r="70" spans="9:13" x14ac:dyDescent="0.2">
      <c r="I70" s="3"/>
      <c r="M70" s="3"/>
    </row>
    <row r="71" spans="9:13" x14ac:dyDescent="0.2">
      <c r="I71" s="3"/>
      <c r="M71" s="3"/>
    </row>
    <row r="72" spans="9:13" x14ac:dyDescent="0.2">
      <c r="I72" s="3"/>
      <c r="M72" s="3"/>
    </row>
    <row r="73" spans="9:13" x14ac:dyDescent="0.2">
      <c r="I73" s="3"/>
      <c r="M73" s="3"/>
    </row>
    <row r="74" spans="9:13" x14ac:dyDescent="0.2">
      <c r="I74" s="3"/>
      <c r="M74" s="3"/>
    </row>
    <row r="75" spans="9:13" x14ac:dyDescent="0.2">
      <c r="I75" s="3"/>
      <c r="M75" s="3"/>
    </row>
    <row r="76" spans="9:13" x14ac:dyDescent="0.2">
      <c r="I76" s="3"/>
      <c r="M76" s="3"/>
    </row>
    <row r="77" spans="9:13" x14ac:dyDescent="0.2">
      <c r="I77" s="3"/>
      <c r="M77" s="3"/>
    </row>
    <row r="78" spans="9:13" x14ac:dyDescent="0.2">
      <c r="I78" s="3"/>
      <c r="M78" s="3"/>
    </row>
    <row r="79" spans="9:13" x14ac:dyDescent="0.2">
      <c r="I79" s="3"/>
      <c r="M79" s="3"/>
    </row>
    <row r="80" spans="9:13" x14ac:dyDescent="0.2">
      <c r="I80" s="3"/>
      <c r="M80" s="3"/>
    </row>
    <row r="81" spans="9:13" x14ac:dyDescent="0.2">
      <c r="I81" s="3"/>
      <c r="M81" s="3"/>
    </row>
    <row r="82" spans="9:13" x14ac:dyDescent="0.2">
      <c r="I82" s="3"/>
      <c r="M82" s="3"/>
    </row>
    <row r="83" spans="9:13" x14ac:dyDescent="0.2">
      <c r="I83" s="3"/>
      <c r="M83" s="3"/>
    </row>
    <row r="84" spans="9:13" x14ac:dyDescent="0.2">
      <c r="I84" s="3"/>
      <c r="M84" s="3"/>
    </row>
    <row r="85" spans="9:13" x14ac:dyDescent="0.2">
      <c r="I85" s="3"/>
      <c r="M85" s="3"/>
    </row>
    <row r="86" spans="9:13" x14ac:dyDescent="0.2">
      <c r="I86" s="3"/>
      <c r="M86" s="3"/>
    </row>
    <row r="87" spans="9:13" x14ac:dyDescent="0.2">
      <c r="I87" s="3"/>
      <c r="M87" s="3"/>
    </row>
    <row r="88" spans="9:13" x14ac:dyDescent="0.2">
      <c r="I88" s="3"/>
      <c r="M88" s="3"/>
    </row>
    <row r="89" spans="9:13" x14ac:dyDescent="0.2">
      <c r="I89" s="3"/>
      <c r="M89" s="3"/>
    </row>
    <row r="90" spans="9:13" x14ac:dyDescent="0.2">
      <c r="I90" s="3"/>
      <c r="M90" s="3"/>
    </row>
  </sheetData>
  <mergeCells count="4">
    <mergeCell ref="F7:H7"/>
    <mergeCell ref="B7:D7"/>
    <mergeCell ref="N7:P7"/>
    <mergeCell ref="J7:L7"/>
  </mergeCells>
  <phoneticPr fontId="100" type="noConversion"/>
  <pageMargins left="0.55118110236220474" right="0.23622047244094491" top="0.43307086614173229" bottom="0.51181102362204722" header="0.27559055118110237" footer="0.31496062992125984"/>
  <pageSetup paperSize="9" scale="59"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E21"/>
  <sheetViews>
    <sheetView showGridLines="0" zoomScaleNormal="100" zoomScaleSheetLayoutView="145" workbookViewId="0">
      <selection activeCell="G11" sqref="G11"/>
    </sheetView>
  </sheetViews>
  <sheetFormatPr baseColWidth="10" defaultColWidth="9.140625" defaultRowHeight="12.75" x14ac:dyDescent="0.2"/>
  <cols>
    <col min="1" max="1" width="25.5703125" style="1080" customWidth="1"/>
    <col min="2" max="5" width="23.140625" style="1080" customWidth="1"/>
    <col min="6" max="256" width="9.140625" style="1080"/>
    <col min="257" max="257" width="25.5703125" style="1080" customWidth="1"/>
    <col min="258" max="261" width="17.7109375" style="1080" customWidth="1"/>
    <col min="262" max="512" width="9.140625" style="1080"/>
    <col min="513" max="513" width="25.5703125" style="1080" customWidth="1"/>
    <col min="514" max="517" width="17.7109375" style="1080" customWidth="1"/>
    <col min="518" max="768" width="9.140625" style="1080"/>
    <col min="769" max="769" width="25.5703125" style="1080" customWidth="1"/>
    <col min="770" max="773" width="17.7109375" style="1080" customWidth="1"/>
    <col min="774" max="1024" width="9.140625" style="1080"/>
    <col min="1025" max="1025" width="25.5703125" style="1080" customWidth="1"/>
    <col min="1026" max="1029" width="17.7109375" style="1080" customWidth="1"/>
    <col min="1030" max="1280" width="9.140625" style="1080"/>
    <col min="1281" max="1281" width="25.5703125" style="1080" customWidth="1"/>
    <col min="1282" max="1285" width="17.7109375" style="1080" customWidth="1"/>
    <col min="1286" max="1536" width="9.140625" style="1080"/>
    <col min="1537" max="1537" width="25.5703125" style="1080" customWidth="1"/>
    <col min="1538" max="1541" width="17.7109375" style="1080" customWidth="1"/>
    <col min="1542" max="1792" width="9.140625" style="1080"/>
    <col min="1793" max="1793" width="25.5703125" style="1080" customWidth="1"/>
    <col min="1794" max="1797" width="17.7109375" style="1080" customWidth="1"/>
    <col min="1798" max="2048" width="9.140625" style="1080"/>
    <col min="2049" max="2049" width="25.5703125" style="1080" customWidth="1"/>
    <col min="2050" max="2053" width="17.7109375" style="1080" customWidth="1"/>
    <col min="2054" max="2304" width="9.140625" style="1080"/>
    <col min="2305" max="2305" width="25.5703125" style="1080" customWidth="1"/>
    <col min="2306" max="2309" width="17.7109375" style="1080" customWidth="1"/>
    <col min="2310" max="2560" width="9.140625" style="1080"/>
    <col min="2561" max="2561" width="25.5703125" style="1080" customWidth="1"/>
    <col min="2562" max="2565" width="17.7109375" style="1080" customWidth="1"/>
    <col min="2566" max="2816" width="9.140625" style="1080"/>
    <col min="2817" max="2817" width="25.5703125" style="1080" customWidth="1"/>
    <col min="2818" max="2821" width="17.7109375" style="1080" customWidth="1"/>
    <col min="2822" max="3072" width="9.140625" style="1080"/>
    <col min="3073" max="3073" width="25.5703125" style="1080" customWidth="1"/>
    <col min="3074" max="3077" width="17.7109375" style="1080" customWidth="1"/>
    <col min="3078" max="3328" width="9.140625" style="1080"/>
    <col min="3329" max="3329" width="25.5703125" style="1080" customWidth="1"/>
    <col min="3330" max="3333" width="17.7109375" style="1080" customWidth="1"/>
    <col min="3334" max="3584" width="9.140625" style="1080"/>
    <col min="3585" max="3585" width="25.5703125" style="1080" customWidth="1"/>
    <col min="3586" max="3589" width="17.7109375" style="1080" customWidth="1"/>
    <col min="3590" max="3840" width="9.140625" style="1080"/>
    <col min="3841" max="3841" width="25.5703125" style="1080" customWidth="1"/>
    <col min="3842" max="3845" width="17.7109375" style="1080" customWidth="1"/>
    <col min="3846" max="4096" width="9.140625" style="1080"/>
    <col min="4097" max="4097" width="25.5703125" style="1080" customWidth="1"/>
    <col min="4098" max="4101" width="17.7109375" style="1080" customWidth="1"/>
    <col min="4102" max="4352" width="9.140625" style="1080"/>
    <col min="4353" max="4353" width="25.5703125" style="1080" customWidth="1"/>
    <col min="4354" max="4357" width="17.7109375" style="1080" customWidth="1"/>
    <col min="4358" max="4608" width="9.140625" style="1080"/>
    <col min="4609" max="4609" width="25.5703125" style="1080" customWidth="1"/>
    <col min="4610" max="4613" width="17.7109375" style="1080" customWidth="1"/>
    <col min="4614" max="4864" width="9.140625" style="1080"/>
    <col min="4865" max="4865" width="25.5703125" style="1080" customWidth="1"/>
    <col min="4866" max="4869" width="17.7109375" style="1080" customWidth="1"/>
    <col min="4870" max="5120" width="9.140625" style="1080"/>
    <col min="5121" max="5121" width="25.5703125" style="1080" customWidth="1"/>
    <col min="5122" max="5125" width="17.7109375" style="1080" customWidth="1"/>
    <col min="5126" max="5376" width="9.140625" style="1080"/>
    <col min="5377" max="5377" width="25.5703125" style="1080" customWidth="1"/>
    <col min="5378" max="5381" width="17.7109375" style="1080" customWidth="1"/>
    <col min="5382" max="5632" width="9.140625" style="1080"/>
    <col min="5633" max="5633" width="25.5703125" style="1080" customWidth="1"/>
    <col min="5634" max="5637" width="17.7109375" style="1080" customWidth="1"/>
    <col min="5638" max="5888" width="9.140625" style="1080"/>
    <col min="5889" max="5889" width="25.5703125" style="1080" customWidth="1"/>
    <col min="5890" max="5893" width="17.7109375" style="1080" customWidth="1"/>
    <col min="5894" max="6144" width="9.140625" style="1080"/>
    <col min="6145" max="6145" width="25.5703125" style="1080" customWidth="1"/>
    <col min="6146" max="6149" width="17.7109375" style="1080" customWidth="1"/>
    <col min="6150" max="6400" width="9.140625" style="1080"/>
    <col min="6401" max="6401" width="25.5703125" style="1080" customWidth="1"/>
    <col min="6402" max="6405" width="17.7109375" style="1080" customWidth="1"/>
    <col min="6406" max="6656" width="9.140625" style="1080"/>
    <col min="6657" max="6657" width="25.5703125" style="1080" customWidth="1"/>
    <col min="6658" max="6661" width="17.7109375" style="1080" customWidth="1"/>
    <col min="6662" max="6912" width="9.140625" style="1080"/>
    <col min="6913" max="6913" width="25.5703125" style="1080" customWidth="1"/>
    <col min="6914" max="6917" width="17.7109375" style="1080" customWidth="1"/>
    <col min="6918" max="7168" width="9.140625" style="1080"/>
    <col min="7169" max="7169" width="25.5703125" style="1080" customWidth="1"/>
    <col min="7170" max="7173" width="17.7109375" style="1080" customWidth="1"/>
    <col min="7174" max="7424" width="9.140625" style="1080"/>
    <col min="7425" max="7425" width="25.5703125" style="1080" customWidth="1"/>
    <col min="7426" max="7429" width="17.7109375" style="1080" customWidth="1"/>
    <col min="7430" max="7680" width="9.140625" style="1080"/>
    <col min="7681" max="7681" width="25.5703125" style="1080" customWidth="1"/>
    <col min="7682" max="7685" width="17.7109375" style="1080" customWidth="1"/>
    <col min="7686" max="7936" width="9.140625" style="1080"/>
    <col min="7937" max="7937" width="25.5703125" style="1080" customWidth="1"/>
    <col min="7938" max="7941" width="17.7109375" style="1080" customWidth="1"/>
    <col min="7942" max="8192" width="9.140625" style="1080"/>
    <col min="8193" max="8193" width="25.5703125" style="1080" customWidth="1"/>
    <col min="8194" max="8197" width="17.7109375" style="1080" customWidth="1"/>
    <col min="8198" max="8448" width="9.140625" style="1080"/>
    <col min="8449" max="8449" width="25.5703125" style="1080" customWidth="1"/>
    <col min="8450" max="8453" width="17.7109375" style="1080" customWidth="1"/>
    <col min="8454" max="8704" width="9.140625" style="1080"/>
    <col min="8705" max="8705" width="25.5703125" style="1080" customWidth="1"/>
    <col min="8706" max="8709" width="17.7109375" style="1080" customWidth="1"/>
    <col min="8710" max="8960" width="9.140625" style="1080"/>
    <col min="8961" max="8961" width="25.5703125" style="1080" customWidth="1"/>
    <col min="8962" max="8965" width="17.7109375" style="1080" customWidth="1"/>
    <col min="8966" max="9216" width="9.140625" style="1080"/>
    <col min="9217" max="9217" width="25.5703125" style="1080" customWidth="1"/>
    <col min="9218" max="9221" width="17.7109375" style="1080" customWidth="1"/>
    <col min="9222" max="9472" width="9.140625" style="1080"/>
    <col min="9473" max="9473" width="25.5703125" style="1080" customWidth="1"/>
    <col min="9474" max="9477" width="17.7109375" style="1080" customWidth="1"/>
    <col min="9478" max="9728" width="9.140625" style="1080"/>
    <col min="9729" max="9729" width="25.5703125" style="1080" customWidth="1"/>
    <col min="9730" max="9733" width="17.7109375" style="1080" customWidth="1"/>
    <col min="9734" max="9984" width="9.140625" style="1080"/>
    <col min="9985" max="9985" width="25.5703125" style="1080" customWidth="1"/>
    <col min="9986" max="9989" width="17.7109375" style="1080" customWidth="1"/>
    <col min="9990" max="10240" width="9.140625" style="1080"/>
    <col min="10241" max="10241" width="25.5703125" style="1080" customWidth="1"/>
    <col min="10242" max="10245" width="17.7109375" style="1080" customWidth="1"/>
    <col min="10246" max="10496" width="9.140625" style="1080"/>
    <col min="10497" max="10497" width="25.5703125" style="1080" customWidth="1"/>
    <col min="10498" max="10501" width="17.7109375" style="1080" customWidth="1"/>
    <col min="10502" max="10752" width="9.140625" style="1080"/>
    <col min="10753" max="10753" width="25.5703125" style="1080" customWidth="1"/>
    <col min="10754" max="10757" width="17.7109375" style="1080" customWidth="1"/>
    <col min="10758" max="11008" width="9.140625" style="1080"/>
    <col min="11009" max="11009" width="25.5703125" style="1080" customWidth="1"/>
    <col min="11010" max="11013" width="17.7109375" style="1080" customWidth="1"/>
    <col min="11014" max="11264" width="9.140625" style="1080"/>
    <col min="11265" max="11265" width="25.5703125" style="1080" customWidth="1"/>
    <col min="11266" max="11269" width="17.7109375" style="1080" customWidth="1"/>
    <col min="11270" max="11520" width="9.140625" style="1080"/>
    <col min="11521" max="11521" width="25.5703125" style="1080" customWidth="1"/>
    <col min="11522" max="11525" width="17.7109375" style="1080" customWidth="1"/>
    <col min="11526" max="11776" width="9.140625" style="1080"/>
    <col min="11777" max="11777" width="25.5703125" style="1080" customWidth="1"/>
    <col min="11778" max="11781" width="17.7109375" style="1080" customWidth="1"/>
    <col min="11782" max="12032" width="9.140625" style="1080"/>
    <col min="12033" max="12033" width="25.5703125" style="1080" customWidth="1"/>
    <col min="12034" max="12037" width="17.7109375" style="1080" customWidth="1"/>
    <col min="12038" max="12288" width="9.140625" style="1080"/>
    <col min="12289" max="12289" width="25.5703125" style="1080" customWidth="1"/>
    <col min="12290" max="12293" width="17.7109375" style="1080" customWidth="1"/>
    <col min="12294" max="12544" width="9.140625" style="1080"/>
    <col min="12545" max="12545" width="25.5703125" style="1080" customWidth="1"/>
    <col min="12546" max="12549" width="17.7109375" style="1080" customWidth="1"/>
    <col min="12550" max="12800" width="9.140625" style="1080"/>
    <col min="12801" max="12801" width="25.5703125" style="1080" customWidth="1"/>
    <col min="12802" max="12805" width="17.7109375" style="1080" customWidth="1"/>
    <col min="12806" max="13056" width="9.140625" style="1080"/>
    <col min="13057" max="13057" width="25.5703125" style="1080" customWidth="1"/>
    <col min="13058" max="13061" width="17.7109375" style="1080" customWidth="1"/>
    <col min="13062" max="13312" width="9.140625" style="1080"/>
    <col min="13313" max="13313" width="25.5703125" style="1080" customWidth="1"/>
    <col min="13314" max="13317" width="17.7109375" style="1080" customWidth="1"/>
    <col min="13318" max="13568" width="9.140625" style="1080"/>
    <col min="13569" max="13569" width="25.5703125" style="1080" customWidth="1"/>
    <col min="13570" max="13573" width="17.7109375" style="1080" customWidth="1"/>
    <col min="13574" max="13824" width="9.140625" style="1080"/>
    <col min="13825" max="13825" width="25.5703125" style="1080" customWidth="1"/>
    <col min="13826" max="13829" width="17.7109375" style="1080" customWidth="1"/>
    <col min="13830" max="14080" width="9.140625" style="1080"/>
    <col min="14081" max="14081" width="25.5703125" style="1080" customWidth="1"/>
    <col min="14082" max="14085" width="17.7109375" style="1080" customWidth="1"/>
    <col min="14086" max="14336" width="9.140625" style="1080"/>
    <col min="14337" max="14337" width="25.5703125" style="1080" customWidth="1"/>
    <col min="14338" max="14341" width="17.7109375" style="1080" customWidth="1"/>
    <col min="14342" max="14592" width="9.140625" style="1080"/>
    <col min="14593" max="14593" width="25.5703125" style="1080" customWidth="1"/>
    <col min="14594" max="14597" width="17.7109375" style="1080" customWidth="1"/>
    <col min="14598" max="14848" width="9.140625" style="1080"/>
    <col min="14849" max="14849" width="25.5703125" style="1080" customWidth="1"/>
    <col min="14850" max="14853" width="17.7109375" style="1080" customWidth="1"/>
    <col min="14854" max="15104" width="9.140625" style="1080"/>
    <col min="15105" max="15105" width="25.5703125" style="1080" customWidth="1"/>
    <col min="15106" max="15109" width="17.7109375" style="1080" customWidth="1"/>
    <col min="15110" max="15360" width="9.140625" style="1080"/>
    <col min="15361" max="15361" width="25.5703125" style="1080" customWidth="1"/>
    <col min="15362" max="15365" width="17.7109375" style="1080" customWidth="1"/>
    <col min="15366" max="15616" width="9.140625" style="1080"/>
    <col min="15617" max="15617" width="25.5703125" style="1080" customWidth="1"/>
    <col min="15618" max="15621" width="17.7109375" style="1080" customWidth="1"/>
    <col min="15622" max="15872" width="9.140625" style="1080"/>
    <col min="15873" max="15873" width="25.5703125" style="1080" customWidth="1"/>
    <col min="15874" max="15877" width="17.7109375" style="1080" customWidth="1"/>
    <col min="15878" max="16128" width="9.140625" style="1080"/>
    <col min="16129" max="16129" width="25.5703125" style="1080" customWidth="1"/>
    <col min="16130" max="16133" width="17.7109375" style="1080" customWidth="1"/>
    <col min="16134" max="16384" width="9.140625" style="1080"/>
  </cols>
  <sheetData>
    <row r="1" spans="1:5" ht="18" x14ac:dyDescent="0.25">
      <c r="A1" s="918" t="s">
        <v>1560</v>
      </c>
      <c r="B1" s="916"/>
      <c r="C1" s="916"/>
      <c r="D1" s="916"/>
      <c r="E1" s="917"/>
    </row>
    <row r="2" spans="1:5" ht="11.25" customHeight="1" x14ac:dyDescent="0.25">
      <c r="A2" s="273" t="str">
        <f>'PAGE DE GARDE'!C8</f>
        <v>ELECTRICITE</v>
      </c>
      <c r="B2" s="1729" t="str">
        <f>'PAGE DE GARDE'!C10</f>
        <v>PT 2017 V0</v>
      </c>
      <c r="C2" s="916"/>
      <c r="D2" s="916"/>
      <c r="E2" s="917"/>
    </row>
    <row r="3" spans="1:5" x14ac:dyDescent="0.2">
      <c r="A3" s="825" t="str">
        <f>'PAGE DE GARDE'!C7</f>
        <v>GRD</v>
      </c>
      <c r="B3" s="285"/>
      <c r="C3" s="273"/>
      <c r="D3" s="273"/>
      <c r="E3" s="917"/>
    </row>
    <row r="4" spans="1:5" x14ac:dyDescent="0.2">
      <c r="A4" s="273"/>
      <c r="B4" s="273"/>
      <c r="C4" s="273"/>
      <c r="D4" s="273"/>
      <c r="E4" s="917"/>
    </row>
    <row r="5" spans="1:5" ht="13.5" thickBot="1" x14ac:dyDescent="0.25">
      <c r="A5" s="284"/>
      <c r="B5" s="284"/>
      <c r="C5" s="284"/>
      <c r="D5" s="284"/>
      <c r="E5" s="1260"/>
    </row>
    <row r="6" spans="1:5" ht="26.25" thickBot="1" x14ac:dyDescent="0.25">
      <c r="A6" s="1261" t="s">
        <v>268</v>
      </c>
      <c r="B6" s="1262" t="s">
        <v>1496</v>
      </c>
      <c r="C6" s="1262" t="s">
        <v>1468</v>
      </c>
      <c r="D6" s="1262" t="s">
        <v>1527</v>
      </c>
      <c r="E6" s="1262" t="s">
        <v>1469</v>
      </c>
    </row>
    <row r="7" spans="1:5" ht="13.5" thickBot="1" x14ac:dyDescent="0.25">
      <c r="A7" s="1263"/>
      <c r="B7" s="1273"/>
      <c r="C7" s="1273"/>
      <c r="D7" s="1273"/>
      <c r="E7" s="1264"/>
    </row>
    <row r="8" spans="1:5" x14ac:dyDescent="0.2">
      <c r="A8" s="1265" t="s">
        <v>888</v>
      </c>
      <c r="B8" s="1266">
        <f>SUM(B9:B14)</f>
        <v>0</v>
      </c>
      <c r="C8" s="1266">
        <f>SUM(C9:C14)</f>
        <v>0</v>
      </c>
      <c r="D8" s="1266">
        <f>SUM(D9:D14)</f>
        <v>0</v>
      </c>
      <c r="E8" s="1266">
        <f>SUM(E9:E14)</f>
        <v>0</v>
      </c>
    </row>
    <row r="9" spans="1:5" x14ac:dyDescent="0.2">
      <c r="A9" s="1267" t="s">
        <v>889</v>
      </c>
      <c r="B9" s="1267"/>
      <c r="C9" s="1267"/>
      <c r="D9" s="1267"/>
      <c r="E9" s="1268"/>
    </row>
    <row r="10" spans="1:5" x14ac:dyDescent="0.2">
      <c r="A10" s="1267" t="s">
        <v>890</v>
      </c>
      <c r="B10" s="1267"/>
      <c r="C10" s="1267"/>
      <c r="D10" s="1267"/>
      <c r="E10" s="1268"/>
    </row>
    <row r="11" spans="1:5" x14ac:dyDescent="0.2">
      <c r="A11" s="1267" t="s">
        <v>642</v>
      </c>
      <c r="B11" s="1267"/>
      <c r="C11" s="1267"/>
      <c r="D11" s="1267"/>
      <c r="E11" s="1268"/>
    </row>
    <row r="12" spans="1:5" x14ac:dyDescent="0.2">
      <c r="A12" s="1267"/>
      <c r="B12" s="1267"/>
      <c r="C12" s="1267"/>
      <c r="D12" s="1267"/>
      <c r="E12" s="1268"/>
    </row>
    <row r="13" spans="1:5" x14ac:dyDescent="0.2">
      <c r="A13" s="1269"/>
      <c r="B13" s="1269"/>
      <c r="C13" s="1269"/>
      <c r="D13" s="1269"/>
      <c r="E13" s="1268"/>
    </row>
    <row r="14" spans="1:5" ht="13.5" thickBot="1" x14ac:dyDescent="0.25">
      <c r="A14" s="1267"/>
      <c r="B14" s="1267"/>
      <c r="C14" s="1267"/>
      <c r="D14" s="1267"/>
      <c r="E14" s="1268"/>
    </row>
    <row r="15" spans="1:5" x14ac:dyDescent="0.2">
      <c r="A15" s="1265" t="s">
        <v>891</v>
      </c>
      <c r="B15" s="1270">
        <f>SUM(B16:B21)</f>
        <v>0</v>
      </c>
      <c r="C15" s="1270">
        <f>SUM(C16:C21)</f>
        <v>0</v>
      </c>
      <c r="D15" s="1270">
        <f>SUM(D16:D21)</f>
        <v>0</v>
      </c>
      <c r="E15" s="1270">
        <f>SUM(E16:E21)</f>
        <v>0</v>
      </c>
    </row>
    <row r="16" spans="1:5" x14ac:dyDescent="0.2">
      <c r="A16" s="1267" t="s">
        <v>889</v>
      </c>
      <c r="B16" s="1267"/>
      <c r="C16" s="1267"/>
      <c r="D16" s="1267"/>
      <c r="E16" s="1268"/>
    </row>
    <row r="17" spans="1:5" x14ac:dyDescent="0.2">
      <c r="A17" s="1267" t="s">
        <v>890</v>
      </c>
      <c r="B17" s="1267"/>
      <c r="C17" s="1267"/>
      <c r="D17" s="1267"/>
      <c r="E17" s="1268"/>
    </row>
    <row r="18" spans="1:5" x14ac:dyDescent="0.2">
      <c r="A18" s="1267" t="s">
        <v>642</v>
      </c>
      <c r="B18" s="1267"/>
      <c r="C18" s="1267"/>
      <c r="D18" s="1267"/>
      <c r="E18" s="1268"/>
    </row>
    <row r="19" spans="1:5" x14ac:dyDescent="0.2">
      <c r="A19" s="1267"/>
      <c r="B19" s="1267"/>
      <c r="C19" s="1267"/>
      <c r="D19" s="1267"/>
      <c r="E19" s="1268"/>
    </row>
    <row r="20" spans="1:5" x14ac:dyDescent="0.2">
      <c r="A20" s="1267"/>
      <c r="B20" s="1267"/>
      <c r="C20" s="1267"/>
      <c r="D20" s="1267"/>
      <c r="E20" s="1268"/>
    </row>
    <row r="21" spans="1:5" ht="13.5" thickBot="1" x14ac:dyDescent="0.25">
      <c r="A21" s="1271"/>
      <c r="B21" s="1271"/>
      <c r="C21" s="1271"/>
      <c r="D21" s="1271"/>
      <c r="E21" s="1272"/>
    </row>
  </sheetData>
  <pageMargins left="0.70866141732283472" right="0.70866141732283472" top="0.74803149606299213" bottom="0.74803149606299213" header="0.31496062992125984" footer="0.31496062992125984"/>
  <pageSetup paperSize="9" scale="5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D28"/>
  <sheetViews>
    <sheetView zoomScaleNormal="100" zoomScaleSheetLayoutView="100" workbookViewId="0">
      <selection activeCell="G11" sqref="G11"/>
    </sheetView>
  </sheetViews>
  <sheetFormatPr baseColWidth="10" defaultColWidth="8.85546875" defaultRowHeight="12.75" x14ac:dyDescent="0.2"/>
  <cols>
    <col min="1" max="1" width="95.42578125" style="1195" customWidth="1"/>
    <col min="2" max="2" width="8" style="1195" customWidth="1"/>
    <col min="3" max="3" width="42.140625" style="763" customWidth="1"/>
    <col min="4" max="4" width="5.7109375" style="763" customWidth="1"/>
    <col min="5" max="16384" width="8.85546875" style="763"/>
  </cols>
  <sheetData>
    <row r="1" spans="1:4" s="830" customFormat="1" ht="15.75" customHeight="1" x14ac:dyDescent="0.25">
      <c r="A1" s="290" t="s">
        <v>909</v>
      </c>
      <c r="B1" s="310"/>
      <c r="C1" s="290"/>
    </row>
    <row r="2" spans="1:4" s="831" customFormat="1" ht="11.25" x14ac:dyDescent="0.2">
      <c r="A2" s="273" t="str">
        <f>'PAGE DE GARDE'!C8</f>
        <v>ELECTRICITE</v>
      </c>
      <c r="B2" s="1729" t="str">
        <f>'PAGE DE GARDE'!C10</f>
        <v>PT 2017 V0</v>
      </c>
      <c r="C2" s="273"/>
    </row>
    <row r="3" spans="1:4" s="831" customFormat="1" ht="11.25" x14ac:dyDescent="0.2">
      <c r="A3" s="825" t="str">
        <f>'PAGE DE GARDE'!C7</f>
        <v>GRD</v>
      </c>
      <c r="B3" s="285"/>
      <c r="C3" s="273"/>
    </row>
    <row r="5" spans="1:4" s="834" customFormat="1" x14ac:dyDescent="0.2">
      <c r="A5" s="1195"/>
      <c r="B5" s="1196"/>
    </row>
    <row r="6" spans="1:4" s="834" customFormat="1" ht="13.5" thickBot="1" x14ac:dyDescent="0.25">
      <c r="A6" s="1196"/>
      <c r="B6" s="1196"/>
      <c r="C6" s="1197"/>
    </row>
    <row r="7" spans="1:4" s="834" customFormat="1" ht="30" customHeight="1" thickBot="1" x14ac:dyDescent="0.25">
      <c r="A7" s="1198" t="s">
        <v>868</v>
      </c>
      <c r="B7" s="1199"/>
      <c r="C7" s="1200" t="s">
        <v>1458</v>
      </c>
      <c r="D7" s="919"/>
    </row>
    <row r="8" spans="1:4" s="834" customFormat="1" ht="15.75" x14ac:dyDescent="0.2">
      <c r="A8" s="1301"/>
      <c r="B8" s="1302"/>
      <c r="C8" s="1303"/>
      <c r="D8" s="1079"/>
    </row>
    <row r="9" spans="1:4" s="834" customFormat="1" x14ac:dyDescent="0.2">
      <c r="A9" s="1201" t="s">
        <v>905</v>
      </c>
      <c r="B9" s="1202"/>
      <c r="C9" s="1306">
        <f>'Tableau 14A'!E56</f>
        <v>0</v>
      </c>
      <c r="D9" s="1203"/>
    </row>
    <row r="10" spans="1:4" s="834" customFormat="1" x14ac:dyDescent="0.2">
      <c r="A10" s="1201" t="s">
        <v>906</v>
      </c>
      <c r="B10" s="1202"/>
      <c r="C10" s="1306">
        <f>'Tableau 14A'!E59</f>
        <v>0</v>
      </c>
      <c r="D10" s="1203"/>
    </row>
    <row r="11" spans="1:4" x14ac:dyDescent="0.2">
      <c r="A11" s="1304"/>
      <c r="C11" s="1307"/>
    </row>
    <row r="12" spans="1:4" x14ac:dyDescent="0.2">
      <c r="A12" s="1201" t="s">
        <v>907</v>
      </c>
      <c r="B12" s="1202"/>
      <c r="C12" s="1306">
        <f>'Tableau 14B'!E59</f>
        <v>0</v>
      </c>
    </row>
    <row r="13" spans="1:4" x14ac:dyDescent="0.2">
      <c r="A13" s="1201" t="s">
        <v>908</v>
      </c>
      <c r="B13" s="1202"/>
      <c r="C13" s="1306">
        <f>'Tableau 14B'!E62</f>
        <v>0</v>
      </c>
    </row>
    <row r="14" spans="1:4" ht="13.5" thickBot="1" x14ac:dyDescent="0.25">
      <c r="A14" s="1304"/>
      <c r="C14" s="1304"/>
    </row>
    <row r="15" spans="1:4" x14ac:dyDescent="0.2">
      <c r="A15" s="1209"/>
      <c r="B15" s="1210"/>
      <c r="C15" s="1209"/>
      <c r="D15" s="919"/>
    </row>
    <row r="16" spans="1:4" x14ac:dyDescent="0.2">
      <c r="A16" s="1211" t="s">
        <v>869</v>
      </c>
      <c r="B16" s="1212"/>
      <c r="C16" s="1213">
        <f>C9+C12</f>
        <v>0</v>
      </c>
      <c r="D16" s="919"/>
    </row>
    <row r="17" spans="1:4" x14ac:dyDescent="0.2">
      <c r="A17" s="1211" t="s">
        <v>870</v>
      </c>
      <c r="B17" s="1212"/>
      <c r="C17" s="1213">
        <f>C10+C13</f>
        <v>0</v>
      </c>
      <c r="D17" s="919"/>
    </row>
    <row r="18" spans="1:4" ht="13.5" thickBot="1" x14ac:dyDescent="0.25">
      <c r="A18" s="1214"/>
      <c r="B18" s="1210"/>
      <c r="C18" s="1214"/>
      <c r="D18" s="919"/>
    </row>
    <row r="19" spans="1:4" x14ac:dyDescent="0.2">
      <c r="A19" s="1210"/>
      <c r="B19" s="1210"/>
      <c r="C19" s="1215"/>
      <c r="D19" s="1210"/>
    </row>
    <row r="20" spans="1:4" x14ac:dyDescent="0.2">
      <c r="A20" s="919"/>
      <c r="B20" s="1210"/>
      <c r="C20" s="1216"/>
      <c r="D20" s="919"/>
    </row>
    <row r="21" spans="1:4" ht="13.5" thickBot="1" x14ac:dyDescent="0.25">
      <c r="A21" s="1217"/>
      <c r="B21" s="1218"/>
      <c r="C21" s="1217"/>
      <c r="D21" s="1217"/>
    </row>
    <row r="22" spans="1:4" ht="16.5" thickBot="1" x14ac:dyDescent="0.25">
      <c r="A22" s="1198" t="s">
        <v>910</v>
      </c>
      <c r="C22" s="1956" t="s">
        <v>1458</v>
      </c>
    </row>
    <row r="23" spans="1:4" x14ac:dyDescent="0.2">
      <c r="A23" s="1304"/>
      <c r="C23" s="1304"/>
    </row>
    <row r="24" spans="1:4" x14ac:dyDescent="0.2">
      <c r="A24" s="1201" t="s">
        <v>911</v>
      </c>
      <c r="B24" s="1202"/>
      <c r="C24" s="1306">
        <f>'Tableau 14C'!C44</f>
        <v>0</v>
      </c>
    </row>
    <row r="25" spans="1:4" ht="13.5" thickBot="1" x14ac:dyDescent="0.25">
      <c r="A25" s="1282" t="s">
        <v>912</v>
      </c>
      <c r="B25" s="1202"/>
      <c r="C25" s="1308">
        <f>-'Tableau 14C'!C47</f>
        <v>0</v>
      </c>
    </row>
    <row r="27" spans="1:4" ht="13.5" thickBot="1" x14ac:dyDescent="0.25"/>
    <row r="28" spans="1:4" ht="16.5" thickBot="1" x14ac:dyDescent="0.3">
      <c r="A28" s="1198" t="s">
        <v>913</v>
      </c>
      <c r="C28" s="1305">
        <f>MAX(C24,C16)</f>
        <v>0</v>
      </c>
    </row>
  </sheetData>
  <pageMargins left="0.70866141732283472" right="0.70866141732283472" top="0.74803149606299213" bottom="0.74803149606299213" header="0.31496062992125984" footer="0.31496062992125984"/>
  <pageSetup paperSize="9" scale="7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61"/>
  <sheetViews>
    <sheetView showGridLines="0" zoomScaleNormal="100" zoomScaleSheetLayoutView="100" workbookViewId="0">
      <selection activeCell="G11" sqref="G11"/>
    </sheetView>
  </sheetViews>
  <sheetFormatPr baseColWidth="10" defaultColWidth="8.85546875" defaultRowHeight="12.75" x14ac:dyDescent="0.2"/>
  <cols>
    <col min="1" max="1" width="88.7109375" style="756" customWidth="1"/>
    <col min="2" max="2" width="1.85546875" style="756" customWidth="1"/>
    <col min="3" max="3" width="20.7109375" style="756" customWidth="1"/>
    <col min="4" max="4" width="1.85546875" style="756" customWidth="1"/>
    <col min="5" max="5" width="28.85546875" style="2" customWidth="1"/>
    <col min="6" max="6" width="5.7109375" style="2" customWidth="1"/>
    <col min="7" max="16384" width="8.85546875" style="2"/>
  </cols>
  <sheetData>
    <row r="1" spans="1:6" s="296" customFormat="1" ht="15.75" customHeight="1" x14ac:dyDescent="0.25">
      <c r="A1" s="290" t="s">
        <v>919</v>
      </c>
      <c r="B1" s="290"/>
      <c r="C1" s="290"/>
      <c r="D1" s="290"/>
      <c r="E1" s="290"/>
      <c r="F1" s="830"/>
    </row>
    <row r="2" spans="1:6" s="19" customFormat="1" ht="11.25" x14ac:dyDescent="0.2">
      <c r="A2" s="273" t="str">
        <f>'PAGE DE GARDE'!C8</f>
        <v>ELECTRICITE</v>
      </c>
      <c r="B2" s="1729" t="str">
        <f>'PAGE DE GARDE'!C10</f>
        <v>PT 2017 V0</v>
      </c>
      <c r="C2" s="273"/>
      <c r="D2" s="273"/>
      <c r="E2" s="273"/>
      <c r="F2" s="831"/>
    </row>
    <row r="3" spans="1:6" s="19" customFormat="1" ht="11.25" x14ac:dyDescent="0.2">
      <c r="A3" s="825" t="str">
        <f>'PAGE DE GARDE'!C7</f>
        <v>GRD</v>
      </c>
      <c r="B3" s="285"/>
      <c r="C3" s="273"/>
      <c r="D3" s="273"/>
      <c r="E3" s="273"/>
      <c r="F3" s="831"/>
    </row>
    <row r="5" spans="1:6" s="4" customFormat="1" x14ac:dyDescent="0.2">
      <c r="A5" s="11"/>
      <c r="B5" s="11"/>
      <c r="C5" s="11"/>
      <c r="D5" s="11"/>
    </row>
    <row r="6" spans="1:6" s="4" customFormat="1" ht="13.5" thickBot="1" x14ac:dyDescent="0.25">
      <c r="A6" s="11"/>
      <c r="B6" s="11"/>
      <c r="C6" s="11"/>
      <c r="D6" s="11"/>
      <c r="E6" s="10"/>
    </row>
    <row r="7" spans="1:6" s="4" customFormat="1" ht="30" customHeight="1" thickBot="1" x14ac:dyDescent="0.25">
      <c r="A7" s="1198" t="s">
        <v>871</v>
      </c>
      <c r="B7" s="1219"/>
      <c r="C7" s="1287" t="s">
        <v>761</v>
      </c>
      <c r="D7" s="1219"/>
      <c r="E7" s="1287" t="s">
        <v>1458</v>
      </c>
      <c r="F7" s="1080"/>
    </row>
    <row r="8" spans="1:6" s="1196" customFormat="1" ht="21.75" customHeight="1" thickBot="1" x14ac:dyDescent="0.25">
      <c r="A8" s="1286"/>
      <c r="B8" s="1199"/>
      <c r="C8" s="1284"/>
      <c r="D8" s="1199"/>
      <c r="E8" s="1285"/>
      <c r="F8" s="1210"/>
    </row>
    <row r="9" spans="1:6" s="4" customFormat="1" ht="30" customHeight="1" thickBot="1" x14ac:dyDescent="0.25">
      <c r="A9" s="1207" t="s">
        <v>897</v>
      </c>
      <c r="B9" s="1220"/>
      <c r="C9" s="1222"/>
      <c r="D9" s="1220"/>
      <c r="E9" s="1208"/>
      <c r="F9" s="1080"/>
    </row>
    <row r="10" spans="1:6" s="4" customFormat="1" x14ac:dyDescent="0.2">
      <c r="A10" s="1204" t="s">
        <v>894</v>
      </c>
      <c r="B10" s="1220"/>
      <c r="C10" s="1957">
        <f>'Tableau 9A'!G7</f>
        <v>0</v>
      </c>
      <c r="D10" s="1220"/>
      <c r="E10" s="1275"/>
      <c r="F10" s="1077"/>
    </row>
    <row r="11" spans="1:6" s="4" customFormat="1" ht="13.5" thickBot="1" x14ac:dyDescent="0.25">
      <c r="A11" s="1204" t="s">
        <v>895</v>
      </c>
      <c r="B11" s="1220"/>
      <c r="C11" s="1957">
        <f>'Tableau 9A'!G33</f>
        <v>0</v>
      </c>
      <c r="D11" s="1220"/>
      <c r="E11" s="1275"/>
      <c r="F11" s="1077"/>
    </row>
    <row r="12" spans="1:6" s="4" customFormat="1" ht="13.5" thickBot="1" x14ac:dyDescent="0.25">
      <c r="A12" s="1277" t="s">
        <v>896</v>
      </c>
      <c r="B12" s="1220"/>
      <c r="C12" s="1278">
        <f>(C10+C11)/2</f>
        <v>0</v>
      </c>
      <c r="D12" s="1220"/>
      <c r="E12" s="1278"/>
      <c r="F12" s="1077"/>
    </row>
    <row r="13" spans="1:6" s="4" customFormat="1" x14ac:dyDescent="0.2">
      <c r="A13" s="1204" t="s">
        <v>18</v>
      </c>
      <c r="B13" s="1220"/>
      <c r="C13" s="1276"/>
      <c r="D13" s="1220"/>
      <c r="E13" s="2607"/>
      <c r="F13" s="1077"/>
    </row>
    <row r="14" spans="1:6" s="4" customFormat="1" ht="13.5" thickBot="1" x14ac:dyDescent="0.25">
      <c r="A14" s="1288" t="s">
        <v>19</v>
      </c>
      <c r="B14" s="1220"/>
      <c r="C14" s="1279"/>
      <c r="D14" s="1220"/>
      <c r="E14" s="2606"/>
      <c r="F14" s="1077"/>
    </row>
    <row r="15" spans="1:6" s="4" customFormat="1" ht="13.5" thickBot="1" x14ac:dyDescent="0.25">
      <c r="A15" s="1289" t="s">
        <v>20</v>
      </c>
      <c r="B15" s="1220"/>
      <c r="C15" s="1278">
        <f>(C13+C14)/2</f>
        <v>0</v>
      </c>
      <c r="D15" s="1220"/>
      <c r="E15" s="1278"/>
      <c r="F15" s="1077"/>
    </row>
    <row r="16" spans="1:6" s="4" customFormat="1" ht="15" thickBot="1" x14ac:dyDescent="0.25">
      <c r="A16" s="1277" t="s">
        <v>1548</v>
      </c>
      <c r="B16" s="1220"/>
      <c r="C16" s="1280">
        <f>IF(C15=0,0,IF((C15/C12)&gt;100%,"100%",C15/C12))</f>
        <v>0</v>
      </c>
      <c r="D16" s="1220"/>
      <c r="E16" s="1280">
        <f>$C$16</f>
        <v>0</v>
      </c>
      <c r="F16" s="1077"/>
    </row>
    <row r="17" spans="1:6" s="4" customFormat="1" ht="13.5" thickBot="1" x14ac:dyDescent="0.25">
      <c r="A17" s="1202"/>
      <c r="B17" s="1202"/>
      <c r="C17" s="1283"/>
      <c r="D17" s="1202"/>
      <c r="E17" s="1283"/>
      <c r="F17" s="1077"/>
    </row>
    <row r="18" spans="1:6" s="4" customFormat="1" ht="13.5" thickBot="1" x14ac:dyDescent="0.25">
      <c r="A18" s="1207" t="s">
        <v>898</v>
      </c>
      <c r="B18" s="1220"/>
      <c r="C18" s="1958"/>
      <c r="D18" s="1220"/>
      <c r="E18" s="1208"/>
      <c r="F18" s="1077"/>
    </row>
    <row r="19" spans="1:6" s="4" customFormat="1" x14ac:dyDescent="0.2">
      <c r="A19" s="1204" t="s">
        <v>899</v>
      </c>
      <c r="B19" s="1220"/>
      <c r="C19" s="1221"/>
      <c r="D19" s="1220"/>
      <c r="E19" s="1275">
        <f>'Tableau 9A'!I7</f>
        <v>0</v>
      </c>
      <c r="F19" s="1077"/>
    </row>
    <row r="20" spans="1:6" s="4" customFormat="1" ht="13.5" thickBot="1" x14ac:dyDescent="0.25">
      <c r="A20" s="1288" t="s">
        <v>900</v>
      </c>
      <c r="B20" s="1220"/>
      <c r="C20" s="1206"/>
      <c r="D20" s="1220"/>
      <c r="E20" s="1275">
        <f>'Tableau 9A'!I33</f>
        <v>0</v>
      </c>
      <c r="F20" s="1077"/>
    </row>
    <row r="21" spans="1:6" s="4" customFormat="1" ht="13.5" thickBot="1" x14ac:dyDescent="0.25">
      <c r="A21" s="1277" t="s">
        <v>903</v>
      </c>
      <c r="B21" s="1220"/>
      <c r="C21" s="1206"/>
      <c r="D21" s="1220"/>
      <c r="E21" s="1278">
        <f>(E19+E20)/2</f>
        <v>0</v>
      </c>
      <c r="F21" s="1077"/>
    </row>
    <row r="22" spans="1:6" s="4" customFormat="1" x14ac:dyDescent="0.2">
      <c r="A22" s="1204" t="s">
        <v>901</v>
      </c>
      <c r="B22" s="1220"/>
      <c r="C22" s="1206"/>
      <c r="D22" s="1220"/>
      <c r="E22" s="1275">
        <f>'Tableau 9B'!F7</f>
        <v>0</v>
      </c>
      <c r="F22" s="1077"/>
    </row>
    <row r="23" spans="1:6" s="4" customFormat="1" ht="13.5" thickBot="1" x14ac:dyDescent="0.25">
      <c r="A23" s="1288" t="s">
        <v>902</v>
      </c>
      <c r="B23" s="1220"/>
      <c r="C23" s="1206"/>
      <c r="D23" s="1220"/>
      <c r="E23" s="1275">
        <f>'Tableau 9B'!F29</f>
        <v>0</v>
      </c>
      <c r="F23" s="1077"/>
    </row>
    <row r="24" spans="1:6" s="4" customFormat="1" ht="13.5" thickBot="1" x14ac:dyDescent="0.25">
      <c r="A24" s="1277" t="s">
        <v>904</v>
      </c>
      <c r="B24" s="1220"/>
      <c r="C24" s="1959"/>
      <c r="D24" s="1220"/>
      <c r="E24" s="1278">
        <f>(E22+E23)/2</f>
        <v>0</v>
      </c>
      <c r="F24" s="1077"/>
    </row>
    <row r="25" spans="1:6" s="4" customFormat="1" ht="13.5" thickBot="1" x14ac:dyDescent="0.25">
      <c r="A25" s="1202"/>
      <c r="B25" s="1202"/>
      <c r="C25" s="1283"/>
      <c r="D25" s="1202"/>
      <c r="E25" s="1283"/>
      <c r="F25" s="1077"/>
    </row>
    <row r="26" spans="1:6" s="4" customFormat="1" ht="13.5" thickBot="1" x14ac:dyDescent="0.25">
      <c r="A26" s="1207" t="s">
        <v>872</v>
      </c>
      <c r="B26" s="1220"/>
      <c r="C26" s="1958"/>
      <c r="D26" s="1220"/>
      <c r="E26" s="1208"/>
      <c r="F26" s="1077"/>
    </row>
    <row r="27" spans="1:6" s="4" customFormat="1" x14ac:dyDescent="0.2">
      <c r="A27" s="1274" t="s">
        <v>1549</v>
      </c>
      <c r="B27" s="1220"/>
      <c r="C27" s="1960"/>
      <c r="D27" s="1220"/>
      <c r="E27" s="1292"/>
      <c r="F27" s="1077"/>
    </row>
    <row r="28" spans="1:6" s="4" customFormat="1" x14ac:dyDescent="0.2">
      <c r="A28" s="1204" t="s">
        <v>1528</v>
      </c>
      <c r="B28" s="1220"/>
      <c r="C28" s="1961"/>
      <c r="D28" s="1220"/>
      <c r="E28" s="1223"/>
      <c r="F28" s="1077"/>
    </row>
    <row r="29" spans="1:6" s="4" customFormat="1" x14ac:dyDescent="0.2">
      <c r="A29" s="2302" t="s">
        <v>1550</v>
      </c>
      <c r="B29" s="1220"/>
      <c r="C29" s="1961"/>
      <c r="D29" s="1220"/>
      <c r="E29" s="1223"/>
      <c r="F29" s="1080"/>
    </row>
    <row r="30" spans="1:6" s="4" customFormat="1" x14ac:dyDescent="0.2">
      <c r="A30" s="2302" t="s">
        <v>1529</v>
      </c>
      <c r="B30" s="1220"/>
      <c r="C30" s="1961"/>
      <c r="D30" s="1220"/>
      <c r="E30" s="1223"/>
      <c r="F30" s="1080"/>
    </row>
    <row r="31" spans="1:6" x14ac:dyDescent="0.2">
      <c r="A31" s="2302" t="s">
        <v>1551</v>
      </c>
      <c r="B31" s="1220"/>
      <c r="C31" s="1962"/>
      <c r="D31" s="1220"/>
      <c r="E31" s="1205">
        <f>IF(E27=0,0,E29/E27)</f>
        <v>0</v>
      </c>
      <c r="F31" s="1080"/>
    </row>
    <row r="32" spans="1:6" ht="13.5" thickBot="1" x14ac:dyDescent="0.25">
      <c r="A32" s="1291" t="s">
        <v>1530</v>
      </c>
      <c r="B32" s="1220"/>
      <c r="C32" s="1293"/>
      <c r="D32" s="1220"/>
      <c r="E32" s="1293">
        <f>IF(E28=0,0,E30/E28)</f>
        <v>0</v>
      </c>
      <c r="F32" s="1080"/>
    </row>
    <row r="33" spans="1:6" ht="13.5" thickBot="1" x14ac:dyDescent="0.25">
      <c r="A33" s="1290"/>
      <c r="B33" s="1202"/>
      <c r="C33" s="1283"/>
      <c r="D33" s="1202"/>
      <c r="E33" s="1283"/>
      <c r="F33" s="1080"/>
    </row>
    <row r="34" spans="1:6" ht="13.5" thickBot="1" x14ac:dyDescent="0.25">
      <c r="A34" s="1289" t="s">
        <v>200</v>
      </c>
      <c r="B34" s="1220"/>
      <c r="C34" s="1280"/>
      <c r="D34" s="1220"/>
      <c r="E34" s="1281"/>
      <c r="F34" s="1080"/>
    </row>
    <row r="35" spans="1:6" s="1195" customFormat="1" ht="13.5" thickBot="1" x14ac:dyDescent="0.25">
      <c r="A35" s="1290"/>
      <c r="B35" s="1202"/>
      <c r="C35" s="1283"/>
      <c r="D35" s="1202"/>
      <c r="E35" s="1283"/>
      <c r="F35" s="1210"/>
    </row>
    <row r="36" spans="1:6" ht="13.5" thickBot="1" x14ac:dyDescent="0.25">
      <c r="A36" s="1207" t="s">
        <v>873</v>
      </c>
      <c r="B36" s="1225"/>
      <c r="C36" s="1299"/>
      <c r="D36" s="1225"/>
      <c r="E36" s="1297"/>
      <c r="F36" s="1080"/>
    </row>
    <row r="37" spans="1:6" x14ac:dyDescent="0.2">
      <c r="A37" s="1252" t="s">
        <v>1531</v>
      </c>
      <c r="B37" s="1226"/>
      <c r="C37" s="1294"/>
      <c r="D37" s="1226"/>
      <c r="E37" s="1294">
        <f>HYPOTHESES!$B$18</f>
        <v>0.2</v>
      </c>
      <c r="F37" s="1080"/>
    </row>
    <row r="38" spans="1:6" x14ac:dyDescent="0.2">
      <c r="A38" s="1252" t="s">
        <v>1532</v>
      </c>
      <c r="B38" s="1226"/>
      <c r="C38" s="1294"/>
      <c r="D38" s="1226"/>
      <c r="E38" s="1294">
        <f>1+E37</f>
        <v>1.2</v>
      </c>
      <c r="F38" s="1080"/>
    </row>
    <row r="39" spans="1:6" x14ac:dyDescent="0.2">
      <c r="A39" s="1252" t="s">
        <v>874</v>
      </c>
      <c r="B39" s="1226"/>
      <c r="C39" s="1224"/>
      <c r="D39" s="1226"/>
      <c r="E39" s="2101">
        <f>HYPOTHESES!B19</f>
        <v>2.4334999999999999E-2</v>
      </c>
      <c r="F39" s="1080"/>
    </row>
    <row r="40" spans="1:6" x14ac:dyDescent="0.2">
      <c r="A40" s="1252" t="s">
        <v>875</v>
      </c>
      <c r="B40" s="1226"/>
      <c r="C40" s="1224"/>
      <c r="D40" s="1226"/>
      <c r="E40" s="1224">
        <f>HYPOTHESES!$B$20</f>
        <v>3.5000000000000003E-2</v>
      </c>
      <c r="F40" s="1080"/>
    </row>
    <row r="41" spans="1:6" x14ac:dyDescent="0.2">
      <c r="A41" s="1252" t="s">
        <v>876</v>
      </c>
      <c r="B41" s="1226"/>
      <c r="C41" s="1294"/>
      <c r="D41" s="1226"/>
      <c r="E41" s="1294">
        <f>HYPOTHESES!$B$21</f>
        <v>0.65</v>
      </c>
      <c r="F41" s="1080"/>
    </row>
    <row r="42" spans="1:6" x14ac:dyDescent="0.2">
      <c r="A42" s="1252" t="s">
        <v>1536</v>
      </c>
      <c r="B42" s="1226"/>
      <c r="C42" s="1224"/>
      <c r="D42" s="1226"/>
      <c r="E42" s="1224">
        <f>(E39+(E40*E41))</f>
        <v>4.7085000000000002E-2</v>
      </c>
      <c r="F42" s="1080"/>
    </row>
    <row r="43" spans="1:6" x14ac:dyDescent="0.2">
      <c r="A43" s="1252" t="s">
        <v>1537</v>
      </c>
      <c r="B43" s="1226"/>
      <c r="C43" s="1224"/>
      <c r="D43" s="1226"/>
      <c r="E43" s="1224">
        <f>E38*E42</f>
        <v>5.6501999999999997E-2</v>
      </c>
      <c r="F43" s="1080"/>
    </row>
    <row r="44" spans="1:6" ht="13.5" thickBot="1" x14ac:dyDescent="0.25">
      <c r="A44" s="1300" t="s">
        <v>1538</v>
      </c>
      <c r="B44" s="1226"/>
      <c r="C44" s="1295"/>
      <c r="D44" s="1226"/>
      <c r="E44" s="1295">
        <f>33%*E43</f>
        <v>1.8645660000000001E-2</v>
      </c>
      <c r="F44" s="1080"/>
    </row>
    <row r="45" spans="1:6" s="1195" customFormat="1" ht="13.5" thickBot="1" x14ac:dyDescent="0.25">
      <c r="A45" s="1210"/>
      <c r="B45" s="1210"/>
      <c r="C45" s="1210"/>
      <c r="D45" s="1210"/>
      <c r="E45" s="1296"/>
      <c r="F45" s="1210"/>
    </row>
    <row r="46" spans="1:6" ht="13.5" thickBot="1" x14ac:dyDescent="0.25">
      <c r="A46" s="1207" t="s">
        <v>877</v>
      </c>
      <c r="B46" s="1226"/>
      <c r="C46" s="1297"/>
      <c r="D46" s="1226"/>
      <c r="E46" s="1298"/>
      <c r="F46" s="1080"/>
    </row>
    <row r="47" spans="1:6" x14ac:dyDescent="0.2">
      <c r="A47" s="1228" t="s">
        <v>733</v>
      </c>
      <c r="B47" s="312"/>
      <c r="C47" s="1229"/>
      <c r="D47" s="312"/>
      <c r="E47" s="1230"/>
      <c r="F47" s="1080"/>
    </row>
    <row r="48" spans="1:6" x14ac:dyDescent="0.2">
      <c r="A48" s="1231" t="s">
        <v>1533</v>
      </c>
      <c r="C48" s="1232"/>
      <c r="E48" s="1232">
        <f>IF(E16&lt;=33%,E44,0)</f>
        <v>1.8645660000000001E-2</v>
      </c>
      <c r="F48" s="1080"/>
    </row>
    <row r="49" spans="1:6" x14ac:dyDescent="0.2">
      <c r="A49" s="1234"/>
      <c r="C49" s="1235"/>
      <c r="E49" s="1230"/>
      <c r="F49" s="1080"/>
    </row>
    <row r="50" spans="1:6" x14ac:dyDescent="0.2">
      <c r="A50" s="1228" t="s">
        <v>878</v>
      </c>
      <c r="B50" s="312"/>
      <c r="C50" s="1229"/>
      <c r="D50" s="312"/>
      <c r="E50" s="1230"/>
      <c r="F50" s="1080"/>
    </row>
    <row r="51" spans="1:6" x14ac:dyDescent="0.2">
      <c r="A51" s="1231" t="s">
        <v>1534</v>
      </c>
      <c r="C51" s="1232"/>
      <c r="E51" s="1232">
        <f>IF(E16&gt;33%,E44+ (E16-33%) * (E39+0.7%),0)</f>
        <v>0</v>
      </c>
      <c r="F51" s="1080"/>
    </row>
    <row r="52" spans="1:6" ht="15.75" x14ac:dyDescent="0.3">
      <c r="A52" s="1236" t="s">
        <v>928</v>
      </c>
      <c r="C52" s="1235"/>
      <c r="E52" s="1230"/>
      <c r="F52" s="1080"/>
    </row>
    <row r="53" spans="1:6" x14ac:dyDescent="0.2">
      <c r="A53" s="1237"/>
      <c r="B53" s="1226"/>
      <c r="C53" s="1227"/>
      <c r="D53" s="1226"/>
      <c r="E53" s="1230"/>
      <c r="F53" s="1080"/>
    </row>
    <row r="54" spans="1:6" ht="13.5" thickBot="1" x14ac:dyDescent="0.25">
      <c r="A54" s="1238"/>
      <c r="B54" s="1226"/>
      <c r="C54" s="1239"/>
      <c r="D54" s="1226"/>
      <c r="E54" s="1240"/>
      <c r="F54" s="1080"/>
    </row>
    <row r="55" spans="1:6" x14ac:dyDescent="0.2">
      <c r="A55" s="1241"/>
      <c r="B55" s="1226"/>
      <c r="C55" s="1242"/>
      <c r="D55" s="1226"/>
      <c r="E55" s="1209"/>
      <c r="F55" s="1080"/>
    </row>
    <row r="56" spans="1:6" x14ac:dyDescent="0.2">
      <c r="A56" s="1194" t="s">
        <v>880</v>
      </c>
      <c r="B56" s="1078"/>
      <c r="C56" s="1243"/>
      <c r="D56" s="1078"/>
      <c r="E56" s="1243">
        <f>IF(E16&lt;=33%,E21*E48,E51*E21)</f>
        <v>0</v>
      </c>
      <c r="F56" s="1080"/>
    </row>
    <row r="57" spans="1:6" ht="13.5" thickBot="1" x14ac:dyDescent="0.25">
      <c r="A57" s="1244"/>
      <c r="B57" s="1226"/>
      <c r="C57" s="1245"/>
      <c r="D57" s="1226"/>
      <c r="E57" s="1214"/>
      <c r="F57" s="1080"/>
    </row>
    <row r="58" spans="1:6" ht="13.5" thickBot="1" x14ac:dyDescent="0.25">
      <c r="A58" s="1226"/>
      <c r="B58" s="1226"/>
      <c r="C58" s="1226"/>
      <c r="D58" s="1226"/>
      <c r="E58" s="1246"/>
      <c r="F58" s="1226"/>
    </row>
    <row r="59" spans="1:6" ht="13.5" thickBot="1" x14ac:dyDescent="0.25">
      <c r="A59" s="1247" t="s">
        <v>881</v>
      </c>
      <c r="B59" s="1078"/>
      <c r="C59" s="1248"/>
      <c r="D59" s="1078"/>
      <c r="E59" s="1248">
        <f>E56/(1-E34)</f>
        <v>0</v>
      </c>
      <c r="F59" s="1080"/>
    </row>
    <row r="60" spans="1:6" x14ac:dyDescent="0.2">
      <c r="A60" s="1080"/>
      <c r="B60" s="1080"/>
      <c r="C60" s="1080"/>
      <c r="D60" s="1080"/>
      <c r="E60" s="1249"/>
      <c r="F60" s="1080"/>
    </row>
    <row r="61" spans="1:6" x14ac:dyDescent="0.2">
      <c r="A61" s="1081" t="s">
        <v>1706</v>
      </c>
      <c r="B61" s="1081"/>
      <c r="C61" s="1081"/>
      <c r="D61" s="1081"/>
      <c r="E61" s="1081"/>
      <c r="F61" s="1081"/>
    </row>
  </sheetData>
  <pageMargins left="0.55118110236220474" right="0.23622047244094491" top="0.43307086614173229" bottom="0.31496062992125984" header="0.27559055118110237" footer="0.15748031496062992"/>
  <pageSetup paperSize="9" scale="65" orientation="portrait"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64"/>
  <sheetViews>
    <sheetView showGridLines="0" zoomScaleNormal="100" zoomScaleSheetLayoutView="100" workbookViewId="0">
      <selection activeCell="G11" sqref="G11"/>
    </sheetView>
  </sheetViews>
  <sheetFormatPr baseColWidth="10" defaultColWidth="8.85546875" defaultRowHeight="12.75" x14ac:dyDescent="0.2"/>
  <cols>
    <col min="1" max="1" width="99.7109375" style="756" customWidth="1"/>
    <col min="2" max="4" width="1.85546875" style="756" customWidth="1"/>
    <col min="5" max="5" width="44.28515625" style="2" customWidth="1"/>
    <col min="6" max="6" width="5.7109375" style="2" customWidth="1"/>
    <col min="7" max="16384" width="8.85546875" style="2"/>
  </cols>
  <sheetData>
    <row r="1" spans="1:6" s="296" customFormat="1" ht="15.75" customHeight="1" x14ac:dyDescent="0.25">
      <c r="A1" s="290" t="s">
        <v>918</v>
      </c>
      <c r="B1" s="290"/>
      <c r="C1" s="290"/>
      <c r="D1" s="310"/>
      <c r="E1" s="290"/>
      <c r="F1" s="830"/>
    </row>
    <row r="2" spans="1:6" s="19" customFormat="1" ht="11.25" x14ac:dyDescent="0.2">
      <c r="A2" s="273" t="str">
        <f>'PAGE DE GARDE'!C8</f>
        <v>ELECTRICITE</v>
      </c>
      <c r="B2" s="1729" t="str">
        <f>'PAGE DE GARDE'!C10</f>
        <v>PT 2017 V0</v>
      </c>
      <c r="C2" s="273"/>
      <c r="D2" s="311"/>
      <c r="E2" s="273"/>
      <c r="F2" s="831"/>
    </row>
    <row r="3" spans="1:6" s="19" customFormat="1" ht="11.25" x14ac:dyDescent="0.2">
      <c r="A3" s="825" t="str">
        <f>'PAGE DE GARDE'!C7</f>
        <v>GRD</v>
      </c>
      <c r="B3" s="285"/>
      <c r="C3" s="273"/>
      <c r="D3" s="311"/>
      <c r="E3" s="273"/>
      <c r="F3" s="831"/>
    </row>
    <row r="5" spans="1:6" s="4" customFormat="1" x14ac:dyDescent="0.2">
      <c r="A5" s="11"/>
      <c r="B5" s="11"/>
      <c r="C5" s="11"/>
      <c r="D5" s="11"/>
    </row>
    <row r="6" spans="1:6" s="4" customFormat="1" ht="13.5" thickBot="1" x14ac:dyDescent="0.25">
      <c r="A6" s="11"/>
      <c r="B6" s="11"/>
      <c r="C6" s="11"/>
      <c r="D6" s="11"/>
      <c r="E6" s="10"/>
    </row>
    <row r="7" spans="1:6" s="4" customFormat="1" ht="30" customHeight="1" thickBot="1" x14ac:dyDescent="0.25">
      <c r="A7" s="1198" t="s">
        <v>882</v>
      </c>
      <c r="B7" s="1219"/>
      <c r="C7" s="1219"/>
      <c r="D7" s="1219"/>
      <c r="E7" s="1287" t="s">
        <v>1458</v>
      </c>
      <c r="F7" s="1080"/>
    </row>
    <row r="8" spans="1:6" s="1196" customFormat="1" ht="21.75" customHeight="1" thickBot="1" x14ac:dyDescent="0.25">
      <c r="A8" s="1286"/>
      <c r="B8" s="1199"/>
      <c r="C8" s="1199"/>
      <c r="D8" s="1199"/>
      <c r="E8" s="1285"/>
      <c r="F8" s="1210"/>
    </row>
    <row r="9" spans="1:6" s="4" customFormat="1" ht="30" customHeight="1" thickBot="1" x14ac:dyDescent="0.25">
      <c r="A9" s="1207" t="s">
        <v>914</v>
      </c>
      <c r="B9" s="1220"/>
      <c r="C9" s="1220"/>
      <c r="D9" s="1220"/>
      <c r="E9" s="1208"/>
      <c r="F9" s="1080"/>
    </row>
    <row r="10" spans="1:6" s="4" customFormat="1" x14ac:dyDescent="0.2">
      <c r="A10" s="1204" t="s">
        <v>894</v>
      </c>
      <c r="B10" s="1220"/>
      <c r="C10" s="1220"/>
      <c r="D10" s="1220"/>
      <c r="E10" s="1275">
        <f>E19+E22</f>
        <v>0</v>
      </c>
      <c r="F10" s="1077"/>
    </row>
    <row r="11" spans="1:6" s="4" customFormat="1" ht="13.5" thickBot="1" x14ac:dyDescent="0.25">
      <c r="A11" s="1204" t="s">
        <v>895</v>
      </c>
      <c r="B11" s="1220"/>
      <c r="C11" s="1220"/>
      <c r="D11" s="1220"/>
      <c r="E11" s="1275">
        <f>E20+E23</f>
        <v>0</v>
      </c>
      <c r="F11" s="1077"/>
    </row>
    <row r="12" spans="1:6" s="4" customFormat="1" ht="13.5" thickBot="1" x14ac:dyDescent="0.25">
      <c r="A12" s="1277" t="s">
        <v>896</v>
      </c>
      <c r="B12" s="1220"/>
      <c r="C12" s="1220"/>
      <c r="D12" s="1220"/>
      <c r="E12" s="1278">
        <f>(E10+E11)/2</f>
        <v>0</v>
      </c>
      <c r="F12" s="1077"/>
    </row>
    <row r="13" spans="1:6" s="4" customFormat="1" x14ac:dyDescent="0.2">
      <c r="A13" s="1204" t="s">
        <v>18</v>
      </c>
      <c r="B13" s="1220"/>
      <c r="C13" s="1220"/>
      <c r="D13" s="1220"/>
      <c r="E13" s="1276"/>
      <c r="F13" s="1077"/>
    </row>
    <row r="14" spans="1:6" s="4" customFormat="1" ht="13.5" thickBot="1" x14ac:dyDescent="0.25">
      <c r="A14" s="1288" t="s">
        <v>19</v>
      </c>
      <c r="B14" s="1220"/>
      <c r="C14" s="1220"/>
      <c r="D14" s="1220"/>
      <c r="E14" s="1279"/>
      <c r="F14" s="1077"/>
    </row>
    <row r="15" spans="1:6" s="4" customFormat="1" ht="13.5" thickBot="1" x14ac:dyDescent="0.25">
      <c r="A15" s="1289" t="s">
        <v>20</v>
      </c>
      <c r="B15" s="1220"/>
      <c r="C15" s="1220"/>
      <c r="D15" s="1220"/>
      <c r="E15" s="1278">
        <f>(E13+E14)/2</f>
        <v>0</v>
      </c>
      <c r="F15" s="1077"/>
    </row>
    <row r="16" spans="1:6" s="4" customFormat="1" ht="15" thickBot="1" x14ac:dyDescent="0.25">
      <c r="A16" s="1277" t="s">
        <v>915</v>
      </c>
      <c r="B16" s="1220"/>
      <c r="C16" s="1220"/>
      <c r="D16" s="1220"/>
      <c r="E16" s="1280">
        <f>IF(E15=0,0,IF((E15/E12)&gt;100%,"100%",E15/E12))</f>
        <v>0</v>
      </c>
      <c r="F16" s="1077"/>
    </row>
    <row r="17" spans="1:6" s="4" customFormat="1" ht="13.5" thickBot="1" x14ac:dyDescent="0.25">
      <c r="A17" s="1202"/>
      <c r="B17" s="1202"/>
      <c r="C17" s="1202"/>
      <c r="D17" s="1202"/>
      <c r="E17" s="1283"/>
      <c r="F17" s="1077"/>
    </row>
    <row r="18" spans="1:6" s="4" customFormat="1" ht="24.75" customHeight="1" thickBot="1" x14ac:dyDescent="0.25">
      <c r="A18" s="1207" t="s">
        <v>898</v>
      </c>
      <c r="B18" s="1220"/>
      <c r="C18" s="1220"/>
      <c r="D18" s="1220"/>
      <c r="E18" s="1208"/>
      <c r="F18" s="1077"/>
    </row>
    <row r="19" spans="1:6" s="4" customFormat="1" x14ac:dyDescent="0.2">
      <c r="A19" s="1204" t="s">
        <v>899</v>
      </c>
      <c r="B19" s="1220"/>
      <c r="C19" s="1220"/>
      <c r="D19" s="1220"/>
      <c r="E19" s="1275">
        <f>'Tableau 9A'!I7</f>
        <v>0</v>
      </c>
      <c r="F19" s="1077"/>
    </row>
    <row r="20" spans="1:6" s="4" customFormat="1" ht="13.5" thickBot="1" x14ac:dyDescent="0.25">
      <c r="A20" s="1288" t="s">
        <v>900</v>
      </c>
      <c r="B20" s="1220"/>
      <c r="C20" s="1220"/>
      <c r="D20" s="1220"/>
      <c r="E20" s="1275">
        <f>'Tableau 9A'!I33</f>
        <v>0</v>
      </c>
      <c r="F20" s="1077"/>
    </row>
    <row r="21" spans="1:6" s="4" customFormat="1" ht="13.5" thickBot="1" x14ac:dyDescent="0.25">
      <c r="A21" s="1277" t="s">
        <v>903</v>
      </c>
      <c r="B21" s="1220"/>
      <c r="C21" s="1220"/>
      <c r="D21" s="1220"/>
      <c r="E21" s="1278">
        <f>(E19+E20)/2</f>
        <v>0</v>
      </c>
      <c r="F21" s="1077"/>
    </row>
    <row r="22" spans="1:6" s="4" customFormat="1" x14ac:dyDescent="0.2">
      <c r="A22" s="1204" t="s">
        <v>901</v>
      </c>
      <c r="B22" s="1220"/>
      <c r="C22" s="1220"/>
      <c r="D22" s="1220"/>
      <c r="E22" s="1275">
        <f>'Tableau 9B'!F7</f>
        <v>0</v>
      </c>
      <c r="F22" s="1077"/>
    </row>
    <row r="23" spans="1:6" s="4" customFormat="1" ht="13.5" thickBot="1" x14ac:dyDescent="0.25">
      <c r="A23" s="1288" t="s">
        <v>902</v>
      </c>
      <c r="B23" s="1220"/>
      <c r="C23" s="1220"/>
      <c r="D23" s="1220"/>
      <c r="E23" s="1275">
        <f>'Tableau 9B'!F29</f>
        <v>0</v>
      </c>
      <c r="F23" s="1077"/>
    </row>
    <row r="24" spans="1:6" s="4" customFormat="1" ht="13.5" thickBot="1" x14ac:dyDescent="0.25">
      <c r="A24" s="1277" t="s">
        <v>904</v>
      </c>
      <c r="B24" s="1220"/>
      <c r="C24" s="1220"/>
      <c r="D24" s="1220"/>
      <c r="E24" s="1278">
        <f>(E22+E23)/2</f>
        <v>0</v>
      </c>
      <c r="F24" s="1077"/>
    </row>
    <row r="25" spans="1:6" s="4" customFormat="1" ht="13.5" thickBot="1" x14ac:dyDescent="0.25">
      <c r="A25" s="1202"/>
      <c r="B25" s="1202"/>
      <c r="C25" s="1202"/>
      <c r="D25" s="1202"/>
      <c r="E25" s="1283"/>
      <c r="F25" s="1077"/>
    </row>
    <row r="26" spans="1:6" s="4" customFormat="1" ht="27.75" customHeight="1" thickBot="1" x14ac:dyDescent="0.25">
      <c r="A26" s="1207" t="s">
        <v>872</v>
      </c>
      <c r="B26" s="1220"/>
      <c r="C26" s="1220"/>
      <c r="D26" s="1220"/>
      <c r="E26" s="1208"/>
      <c r="F26" s="1077"/>
    </row>
    <row r="27" spans="1:6" s="4" customFormat="1" x14ac:dyDescent="0.2">
      <c r="A27" s="1274" t="s">
        <v>1549</v>
      </c>
      <c r="B27" s="1220"/>
      <c r="C27" s="1220"/>
      <c r="D27" s="1220"/>
      <c r="E27" s="1292"/>
      <c r="F27" s="1077"/>
    </row>
    <row r="28" spans="1:6" s="4" customFormat="1" x14ac:dyDescent="0.2">
      <c r="A28" s="1204" t="s">
        <v>1528</v>
      </c>
      <c r="B28" s="1220"/>
      <c r="C28" s="1220"/>
      <c r="D28" s="1220"/>
      <c r="E28" s="1223"/>
      <c r="F28" s="1077"/>
    </row>
    <row r="29" spans="1:6" s="4" customFormat="1" x14ac:dyDescent="0.2">
      <c r="A29" s="2302" t="s">
        <v>1550</v>
      </c>
      <c r="B29" s="1220"/>
      <c r="C29" s="1220"/>
      <c r="D29" s="1220"/>
      <c r="E29" s="1223"/>
      <c r="F29" s="1080"/>
    </row>
    <row r="30" spans="1:6" s="4" customFormat="1" x14ac:dyDescent="0.2">
      <c r="A30" s="2302" t="s">
        <v>1529</v>
      </c>
      <c r="B30" s="1220"/>
      <c r="C30" s="1220"/>
      <c r="D30" s="1220"/>
      <c r="E30" s="1223"/>
      <c r="F30" s="1080"/>
    </row>
    <row r="31" spans="1:6" x14ac:dyDescent="0.2">
      <c r="A31" s="2302" t="s">
        <v>1551</v>
      </c>
      <c r="B31" s="1220"/>
      <c r="C31" s="1220"/>
      <c r="D31" s="1220"/>
      <c r="E31" s="1205">
        <f>IF(E27=0,0,E29/E27)</f>
        <v>0</v>
      </c>
      <c r="F31" s="1080"/>
    </row>
    <row r="32" spans="1:6" ht="13.5" thickBot="1" x14ac:dyDescent="0.25">
      <c r="A32" s="2303" t="s">
        <v>1530</v>
      </c>
      <c r="B32" s="1220"/>
      <c r="C32" s="1220"/>
      <c r="D32" s="1220"/>
      <c r="E32" s="1293">
        <f>IF(E28=0,0,E30/E28)</f>
        <v>0</v>
      </c>
      <c r="F32" s="1080"/>
    </row>
    <row r="33" spans="1:6" ht="13.5" thickBot="1" x14ac:dyDescent="0.25">
      <c r="A33" s="1290"/>
      <c r="B33" s="1202"/>
      <c r="C33" s="1202"/>
      <c r="D33" s="1202"/>
      <c r="E33" s="1283"/>
      <c r="F33" s="1080"/>
    </row>
    <row r="34" spans="1:6" ht="13.5" thickBot="1" x14ac:dyDescent="0.25">
      <c r="A34" s="1289" t="s">
        <v>200</v>
      </c>
      <c r="B34" s="1220"/>
      <c r="C34" s="1220"/>
      <c r="D34" s="1220"/>
      <c r="E34" s="1281"/>
      <c r="F34" s="1080"/>
    </row>
    <row r="35" spans="1:6" s="1195" customFormat="1" ht="13.5" thickBot="1" x14ac:dyDescent="0.25">
      <c r="A35" s="1290"/>
      <c r="B35" s="1202"/>
      <c r="C35" s="1202"/>
      <c r="D35" s="1202"/>
      <c r="E35" s="1283"/>
      <c r="F35" s="1210"/>
    </row>
    <row r="36" spans="1:6" ht="13.5" thickBot="1" x14ac:dyDescent="0.25">
      <c r="A36" s="1207" t="s">
        <v>883</v>
      </c>
      <c r="B36" s="1225"/>
      <c r="C36" s="1225"/>
      <c r="D36" s="1225"/>
      <c r="E36" s="1297"/>
      <c r="F36" s="1080"/>
    </row>
    <row r="37" spans="1:6" x14ac:dyDescent="0.2">
      <c r="A37" s="1252" t="s">
        <v>1531</v>
      </c>
      <c r="B37" s="1226"/>
      <c r="C37" s="1226"/>
      <c r="D37" s="1226"/>
      <c r="E37" s="1294">
        <f>HYPOTHESES!$B$25</f>
        <v>0.2</v>
      </c>
      <c r="F37" s="1080"/>
    </row>
    <row r="38" spans="1:6" x14ac:dyDescent="0.2">
      <c r="A38" s="1252" t="s">
        <v>1532</v>
      </c>
      <c r="B38" s="1226"/>
      <c r="C38" s="1226"/>
      <c r="D38" s="1226"/>
      <c r="E38" s="1294">
        <f>1+E37</f>
        <v>1.2</v>
      </c>
      <c r="F38" s="1080"/>
    </row>
    <row r="39" spans="1:6" x14ac:dyDescent="0.2">
      <c r="A39" s="1252" t="s">
        <v>874</v>
      </c>
      <c r="B39" s="1226"/>
      <c r="C39" s="1226"/>
      <c r="D39" s="1226"/>
      <c r="E39" s="1224">
        <f>HYPOTHESES!B26</f>
        <v>0</v>
      </c>
      <c r="F39" s="1080"/>
    </row>
    <row r="40" spans="1:6" x14ac:dyDescent="0.2">
      <c r="A40" s="1252" t="s">
        <v>875</v>
      </c>
      <c r="B40" s="1226"/>
      <c r="C40" s="1226"/>
      <c r="D40" s="1226"/>
      <c r="E40" s="1224">
        <f>HYPOTHESES!$B$28</f>
        <v>3.5000000000000003E-2</v>
      </c>
      <c r="F40" s="1080"/>
    </row>
    <row r="41" spans="1:6" x14ac:dyDescent="0.2">
      <c r="A41" s="1252" t="s">
        <v>876</v>
      </c>
      <c r="B41" s="1226"/>
      <c r="C41" s="1226"/>
      <c r="D41" s="1226"/>
      <c r="E41" s="1294">
        <f>HYPOTHESES!$B$29</f>
        <v>0.65</v>
      </c>
      <c r="F41" s="1080"/>
    </row>
    <row r="42" spans="1:6" x14ac:dyDescent="0.2">
      <c r="A42" s="1252" t="s">
        <v>1536</v>
      </c>
      <c r="B42" s="1226"/>
      <c r="C42" s="1226"/>
      <c r="D42" s="1226"/>
      <c r="E42" s="1224">
        <f>(E39+(E40*E41))</f>
        <v>2.2750000000000003E-2</v>
      </c>
      <c r="F42" s="1080"/>
    </row>
    <row r="43" spans="1:6" x14ac:dyDescent="0.2">
      <c r="A43" s="1252" t="s">
        <v>1537</v>
      </c>
      <c r="B43" s="1226"/>
      <c r="C43" s="1226"/>
      <c r="D43" s="1226"/>
      <c r="E43" s="1224">
        <f>E38*E42</f>
        <v>2.7300000000000001E-2</v>
      </c>
      <c r="F43" s="1080"/>
    </row>
    <row r="44" spans="1:6" ht="13.5" thickBot="1" x14ac:dyDescent="0.25">
      <c r="A44" s="1300" t="s">
        <v>1538</v>
      </c>
      <c r="B44" s="1226"/>
      <c r="C44" s="1226"/>
      <c r="D44" s="1226"/>
      <c r="E44" s="1295">
        <f>33%*E43</f>
        <v>9.0090000000000014E-3</v>
      </c>
      <c r="F44" s="1080"/>
    </row>
    <row r="45" spans="1:6" s="1195" customFormat="1" ht="13.5" thickBot="1" x14ac:dyDescent="0.25">
      <c r="A45" s="1210"/>
      <c r="B45" s="1210"/>
      <c r="C45" s="1210"/>
      <c r="D45" s="1210"/>
      <c r="E45" s="1296"/>
      <c r="F45" s="1210"/>
    </row>
    <row r="46" spans="1:6" ht="13.5" thickBot="1" x14ac:dyDescent="0.25">
      <c r="A46" s="1207" t="s">
        <v>916</v>
      </c>
      <c r="B46" s="1226"/>
      <c r="C46" s="1226"/>
      <c r="D46" s="1226"/>
      <c r="E46" s="1298"/>
      <c r="F46" s="1080"/>
    </row>
    <row r="47" spans="1:6" x14ac:dyDescent="0.2">
      <c r="A47" s="1228" t="s">
        <v>733</v>
      </c>
      <c r="B47" s="312"/>
      <c r="C47" s="312"/>
      <c r="D47" s="312"/>
      <c r="E47" s="1230"/>
      <c r="F47" s="1080"/>
    </row>
    <row r="48" spans="1:6" x14ac:dyDescent="0.2">
      <c r="A48" s="1231" t="s">
        <v>1535</v>
      </c>
      <c r="E48" s="1232">
        <f>IF(E16&lt;=33%,E44,0)</f>
        <v>9.0090000000000014E-3</v>
      </c>
      <c r="F48" s="1080"/>
    </row>
    <row r="49" spans="1:6" x14ac:dyDescent="0.2">
      <c r="A49" s="1231"/>
      <c r="E49" s="1233"/>
      <c r="F49" s="1080"/>
    </row>
    <row r="50" spans="1:6" x14ac:dyDescent="0.2">
      <c r="A50" s="1231" t="s">
        <v>917</v>
      </c>
      <c r="E50" s="1233">
        <f>E48+1%</f>
        <v>1.9009000000000002E-2</v>
      </c>
      <c r="F50" s="1080"/>
    </row>
    <row r="51" spans="1:6" x14ac:dyDescent="0.2">
      <c r="A51" s="1234"/>
      <c r="E51" s="1230"/>
      <c r="F51" s="1080"/>
    </row>
    <row r="52" spans="1:6" x14ac:dyDescent="0.2">
      <c r="A52" s="1228" t="s">
        <v>878</v>
      </c>
      <c r="B52" s="312"/>
      <c r="C52" s="312"/>
      <c r="D52" s="312"/>
      <c r="E52" s="1230"/>
      <c r="F52" s="1080"/>
    </row>
    <row r="53" spans="1:6" x14ac:dyDescent="0.2">
      <c r="A53" s="1231" t="s">
        <v>1534</v>
      </c>
      <c r="E53" s="1232">
        <f>IF(E16&gt;33%,E44+ (E16-33%) * (E39+0.7%),0)</f>
        <v>0</v>
      </c>
      <c r="F53" s="1080"/>
    </row>
    <row r="54" spans="1:6" ht="15.75" x14ac:dyDescent="0.3">
      <c r="A54" s="1236" t="s">
        <v>929</v>
      </c>
      <c r="E54" s="1230"/>
      <c r="F54" s="1080"/>
    </row>
    <row r="55" spans="1:6" x14ac:dyDescent="0.2">
      <c r="A55" s="1237"/>
      <c r="B55" s="1226"/>
      <c r="C55" s="1226"/>
      <c r="D55" s="1226"/>
      <c r="E55" s="1230"/>
      <c r="F55" s="1080"/>
    </row>
    <row r="56" spans="1:6" x14ac:dyDescent="0.2">
      <c r="A56" s="1231" t="s">
        <v>917</v>
      </c>
      <c r="B56" s="1226"/>
      <c r="C56" s="1226"/>
      <c r="D56" s="1226"/>
      <c r="E56" s="1233">
        <f>E53+1%</f>
        <v>0.01</v>
      </c>
      <c r="F56" s="1080"/>
    </row>
    <row r="57" spans="1:6" ht="13.5" thickBot="1" x14ac:dyDescent="0.25">
      <c r="A57" s="1238"/>
      <c r="B57" s="1226"/>
      <c r="C57" s="1226"/>
      <c r="D57" s="1226"/>
      <c r="E57" s="1240"/>
      <c r="F57" s="1080"/>
    </row>
    <row r="58" spans="1:6" x14ac:dyDescent="0.2">
      <c r="A58" s="1241"/>
      <c r="B58" s="1226"/>
      <c r="C58" s="1226"/>
      <c r="D58" s="1226"/>
      <c r="E58" s="1209"/>
      <c r="F58" s="1080"/>
    </row>
    <row r="59" spans="1:6" x14ac:dyDescent="0.2">
      <c r="A59" s="1194" t="s">
        <v>934</v>
      </c>
      <c r="B59" s="1078"/>
      <c r="C59" s="1078"/>
      <c r="D59" s="1078"/>
      <c r="E59" s="1243">
        <f>IF(E16&lt;33%,E24*E50,E56*E24)</f>
        <v>0</v>
      </c>
      <c r="F59" s="1080"/>
    </row>
    <row r="60" spans="1:6" ht="13.5" thickBot="1" x14ac:dyDescent="0.25">
      <c r="A60" s="1244"/>
      <c r="B60" s="1226"/>
      <c r="C60" s="1226"/>
      <c r="D60" s="1226"/>
      <c r="E60" s="1214"/>
      <c r="F60" s="1080"/>
    </row>
    <row r="61" spans="1:6" ht="13.5" thickBot="1" x14ac:dyDescent="0.25">
      <c r="A61" s="1226"/>
      <c r="B61" s="1226"/>
      <c r="C61" s="1226"/>
      <c r="D61" s="1226"/>
      <c r="E61" s="1246"/>
      <c r="F61" s="1226"/>
    </row>
    <row r="62" spans="1:6" ht="13.5" thickBot="1" x14ac:dyDescent="0.25">
      <c r="A62" s="1247" t="s">
        <v>935</v>
      </c>
      <c r="B62" s="1078"/>
      <c r="C62" s="1078"/>
      <c r="D62" s="1078"/>
      <c r="E62" s="1248">
        <f>E59/(1-E34)</f>
        <v>0</v>
      </c>
      <c r="F62" s="1080"/>
    </row>
    <row r="63" spans="1:6" x14ac:dyDescent="0.2">
      <c r="A63" s="1080"/>
      <c r="B63" s="1080"/>
      <c r="C63" s="1080"/>
      <c r="D63" s="1226"/>
      <c r="E63" s="1249"/>
      <c r="F63" s="1080"/>
    </row>
    <row r="64" spans="1:6" x14ac:dyDescent="0.2">
      <c r="A64" s="1081" t="s">
        <v>1706</v>
      </c>
      <c r="B64" s="1081"/>
      <c r="C64" s="1081"/>
      <c r="D64" s="1250"/>
      <c r="E64" s="1081"/>
      <c r="F64" s="1081"/>
    </row>
  </sheetData>
  <pageMargins left="0.55118110236220474" right="0.23622047244094491" top="0.43307086614173229" bottom="0.31496062992125984" header="0.27559055118110237" footer="0.15748031496062992"/>
  <pageSetup paperSize="9" scale="62"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D49"/>
  <sheetViews>
    <sheetView showGridLines="0" zoomScaleNormal="100" zoomScaleSheetLayoutView="100" workbookViewId="0">
      <selection activeCell="G11" sqref="G11"/>
    </sheetView>
  </sheetViews>
  <sheetFormatPr baseColWidth="10" defaultColWidth="8.85546875" defaultRowHeight="12.75" x14ac:dyDescent="0.2"/>
  <cols>
    <col min="1" max="1" width="95.85546875" style="756" customWidth="1"/>
    <col min="2" max="2" width="1.85546875" style="756" customWidth="1"/>
    <col min="3" max="3" width="41.42578125" style="2" customWidth="1"/>
    <col min="4" max="4" width="5.7109375" style="2" customWidth="1"/>
    <col min="5" max="16384" width="8.85546875" style="2"/>
  </cols>
  <sheetData>
    <row r="1" spans="1:4" s="296" customFormat="1" ht="15.75" customHeight="1" x14ac:dyDescent="0.25">
      <c r="A1" s="290" t="s">
        <v>930</v>
      </c>
      <c r="B1" s="290"/>
      <c r="C1" s="290"/>
      <c r="D1" s="830"/>
    </row>
    <row r="2" spans="1:4" s="19" customFormat="1" ht="11.25" x14ac:dyDescent="0.2">
      <c r="A2" s="273" t="str">
        <f>'PAGE DE GARDE'!C8</f>
        <v>ELECTRICITE</v>
      </c>
      <c r="B2" s="273"/>
      <c r="C2" s="273" t="str">
        <f>'PAGE DE GARDE'!C10</f>
        <v>PT 2017 V0</v>
      </c>
      <c r="D2" s="831"/>
    </row>
    <row r="3" spans="1:4" s="19" customFormat="1" ht="11.25" x14ac:dyDescent="0.2">
      <c r="A3" s="825" t="str">
        <f>'PAGE DE GARDE'!C7</f>
        <v>GRD</v>
      </c>
      <c r="B3" s="273"/>
      <c r="C3" s="273"/>
      <c r="D3" s="831"/>
    </row>
    <row r="5" spans="1:4" s="4" customFormat="1" x14ac:dyDescent="0.2">
      <c r="A5" s="11"/>
      <c r="B5" s="11"/>
    </row>
    <row r="6" spans="1:4" s="4" customFormat="1" ht="13.5" thickBot="1" x14ac:dyDescent="0.25">
      <c r="A6" s="11"/>
      <c r="B6" s="11"/>
      <c r="C6" s="10"/>
    </row>
    <row r="7" spans="1:4" s="4" customFormat="1" ht="30" customHeight="1" thickBot="1" x14ac:dyDescent="0.25">
      <c r="A7" s="1198" t="s">
        <v>1189</v>
      </c>
      <c r="B7" s="1219"/>
      <c r="C7" s="1287" t="s">
        <v>1458</v>
      </c>
      <c r="D7" s="1080"/>
    </row>
    <row r="8" spans="1:4" s="1196" customFormat="1" ht="21.75" customHeight="1" thickBot="1" x14ac:dyDescent="0.25">
      <c r="A8" s="1286"/>
      <c r="B8" s="1199"/>
      <c r="C8" s="1285"/>
      <c r="D8" s="1210"/>
    </row>
    <row r="9" spans="1:4" s="4" customFormat="1" ht="30" customHeight="1" thickBot="1" x14ac:dyDescent="0.25">
      <c r="A9" s="1207" t="s">
        <v>920</v>
      </c>
      <c r="B9" s="1220"/>
      <c r="C9" s="1208"/>
      <c r="D9" s="1080"/>
    </row>
    <row r="10" spans="1:4" s="4" customFormat="1" x14ac:dyDescent="0.2">
      <c r="A10" s="1204" t="s">
        <v>892</v>
      </c>
      <c r="B10" s="1220"/>
      <c r="C10" s="1957">
        <f>-'Tableau 9C'!I7</f>
        <v>0</v>
      </c>
      <c r="D10" s="1077"/>
    </row>
    <row r="11" spans="1:4" s="4" customFormat="1" x14ac:dyDescent="0.2">
      <c r="A11" s="1204" t="s">
        <v>921</v>
      </c>
      <c r="B11" s="1220"/>
      <c r="C11" s="2102"/>
      <c r="D11" s="1077"/>
    </row>
    <row r="12" spans="1:4" s="4" customFormat="1" x14ac:dyDescent="0.2">
      <c r="A12" s="1251" t="s">
        <v>922</v>
      </c>
      <c r="B12" s="1220"/>
      <c r="C12" s="1275">
        <f>C10+C11</f>
        <v>0</v>
      </c>
      <c r="D12" s="1077"/>
    </row>
    <row r="13" spans="1:4" s="4" customFormat="1" x14ac:dyDescent="0.2">
      <c r="A13" s="1204" t="s">
        <v>893</v>
      </c>
      <c r="B13" s="1220"/>
      <c r="C13" s="1957">
        <f>-'Tableau 9C'!I33</f>
        <v>0</v>
      </c>
      <c r="D13" s="1077"/>
    </row>
    <row r="14" spans="1:4" s="4" customFormat="1" x14ac:dyDescent="0.2">
      <c r="A14" s="1204" t="s">
        <v>923</v>
      </c>
      <c r="B14" s="1220"/>
      <c r="C14" s="2102"/>
      <c r="D14" s="1077"/>
    </row>
    <row r="15" spans="1:4" s="4" customFormat="1" ht="13.5" thickBot="1" x14ac:dyDescent="0.25">
      <c r="A15" s="1251" t="s">
        <v>924</v>
      </c>
      <c r="B15" s="1220"/>
      <c r="C15" s="1275">
        <f>C13+C14</f>
        <v>0</v>
      </c>
      <c r="D15" s="1077"/>
    </row>
    <row r="16" spans="1:4" s="4" customFormat="1" ht="13.5" thickBot="1" x14ac:dyDescent="0.25">
      <c r="A16" s="1277" t="s">
        <v>925</v>
      </c>
      <c r="B16" s="1220"/>
      <c r="C16" s="1278">
        <f>(C12+C15)/2</f>
        <v>0</v>
      </c>
      <c r="D16" s="1077"/>
    </row>
    <row r="17" spans="1:4" s="4" customFormat="1" x14ac:dyDescent="0.2">
      <c r="A17" s="1204" t="s">
        <v>18</v>
      </c>
      <c r="B17" s="1220"/>
      <c r="C17" s="1276"/>
      <c r="D17" s="1077"/>
    </row>
    <row r="18" spans="1:4" s="4" customFormat="1" ht="13.5" thickBot="1" x14ac:dyDescent="0.25">
      <c r="A18" s="1288" t="s">
        <v>19</v>
      </c>
      <c r="B18" s="1220"/>
      <c r="C18" s="1279"/>
      <c r="D18" s="1077"/>
    </row>
    <row r="19" spans="1:4" s="4" customFormat="1" ht="13.5" thickBot="1" x14ac:dyDescent="0.25">
      <c r="A19" s="1289" t="s">
        <v>20</v>
      </c>
      <c r="B19" s="1220"/>
      <c r="C19" s="1278">
        <f>(C17+C18)/2</f>
        <v>0</v>
      </c>
      <c r="D19" s="1077"/>
    </row>
    <row r="20" spans="1:4" s="4" customFormat="1" ht="13.5" thickBot="1" x14ac:dyDescent="0.25">
      <c r="A20" s="1277" t="s">
        <v>926</v>
      </c>
      <c r="B20" s="1220"/>
      <c r="C20" s="1280">
        <f>IF(C19=0,0,IF((C19/C16)&gt;100%,"100%",C19/C16))</f>
        <v>0</v>
      </c>
      <c r="D20" s="1077"/>
    </row>
    <row r="21" spans="1:4" s="4" customFormat="1" ht="13.5" thickBot="1" x14ac:dyDescent="0.25">
      <c r="A21" s="1202"/>
      <c r="B21" s="1202"/>
      <c r="C21" s="1283"/>
      <c r="D21" s="1077"/>
    </row>
    <row r="22" spans="1:4" ht="13.5" thickBot="1" x14ac:dyDescent="0.25">
      <c r="A22" s="1289" t="s">
        <v>200</v>
      </c>
      <c r="B22" s="1220"/>
      <c r="C22" s="1281"/>
      <c r="D22" s="1080"/>
    </row>
    <row r="23" spans="1:4" s="1195" customFormat="1" ht="13.5" thickBot="1" x14ac:dyDescent="0.25">
      <c r="A23" s="1290"/>
      <c r="B23" s="1202"/>
      <c r="C23" s="1283"/>
      <c r="D23" s="1210"/>
    </row>
    <row r="24" spans="1:4" ht="13.5" thickBot="1" x14ac:dyDescent="0.25">
      <c r="A24" s="1207" t="s">
        <v>927</v>
      </c>
      <c r="B24" s="1225"/>
      <c r="C24" s="1297"/>
      <c r="D24" s="1080"/>
    </row>
    <row r="25" spans="1:4" x14ac:dyDescent="0.2">
      <c r="A25" s="1252" t="s">
        <v>1531</v>
      </c>
      <c r="B25" s="1226"/>
      <c r="C25" s="1294">
        <f>HYPOTHESES!$B$25</f>
        <v>0.2</v>
      </c>
      <c r="D25" s="1080"/>
    </row>
    <row r="26" spans="1:4" x14ac:dyDescent="0.2">
      <c r="A26" s="1252" t="s">
        <v>1532</v>
      </c>
      <c r="B26" s="1226"/>
      <c r="C26" s="1294">
        <f>1+C25</f>
        <v>1.2</v>
      </c>
      <c r="D26" s="1080"/>
    </row>
    <row r="27" spans="1:4" x14ac:dyDescent="0.2">
      <c r="A27" s="1252" t="s">
        <v>874</v>
      </c>
      <c r="B27" s="1226"/>
      <c r="C27" s="1224">
        <f>HYPOTHESES!B26</f>
        <v>0</v>
      </c>
      <c r="D27" s="1080"/>
    </row>
    <row r="28" spans="1:4" x14ac:dyDescent="0.2">
      <c r="A28" s="1252" t="s">
        <v>875</v>
      </c>
      <c r="B28" s="1226"/>
      <c r="C28" s="1224">
        <f>HYPOTHESES!$B$28</f>
        <v>3.5000000000000003E-2</v>
      </c>
      <c r="D28" s="1080"/>
    </row>
    <row r="29" spans="1:4" x14ac:dyDescent="0.2">
      <c r="A29" s="1252" t="s">
        <v>876</v>
      </c>
      <c r="B29" s="1226"/>
      <c r="C29" s="1294">
        <f>HYPOTHESES!$B$29</f>
        <v>0.65</v>
      </c>
      <c r="D29" s="1080"/>
    </row>
    <row r="30" spans="1:4" x14ac:dyDescent="0.2">
      <c r="A30" s="1252" t="s">
        <v>1536</v>
      </c>
      <c r="B30" s="1226"/>
      <c r="C30" s="1224">
        <f>(C27+(C28*C29))</f>
        <v>2.2750000000000003E-2</v>
      </c>
      <c r="D30" s="1080"/>
    </row>
    <row r="31" spans="1:4" x14ac:dyDescent="0.2">
      <c r="A31" s="1252" t="s">
        <v>1537</v>
      </c>
      <c r="B31" s="1226"/>
      <c r="C31" s="1224">
        <f>C26*C30</f>
        <v>2.7300000000000001E-2</v>
      </c>
      <c r="D31" s="1080"/>
    </row>
    <row r="32" spans="1:4" ht="13.5" thickBot="1" x14ac:dyDescent="0.25">
      <c r="A32" s="1300" t="s">
        <v>1538</v>
      </c>
      <c r="B32" s="1226"/>
      <c r="C32" s="1295">
        <f>33%*C31</f>
        <v>9.0090000000000014E-3</v>
      </c>
      <c r="D32" s="1080"/>
    </row>
    <row r="33" spans="1:4" s="1195" customFormat="1" ht="13.5" thickBot="1" x14ac:dyDescent="0.25">
      <c r="A33" s="1210"/>
      <c r="B33" s="1210"/>
      <c r="C33" s="1296"/>
      <c r="D33" s="1210"/>
    </row>
    <row r="34" spans="1:4" ht="13.5" thickBot="1" x14ac:dyDescent="0.25">
      <c r="A34" s="1207" t="s">
        <v>931</v>
      </c>
      <c r="B34" s="1226"/>
      <c r="C34" s="1298"/>
      <c r="D34" s="1080"/>
    </row>
    <row r="35" spans="1:4" x14ac:dyDescent="0.2">
      <c r="A35" s="1228" t="s">
        <v>733</v>
      </c>
      <c r="B35" s="312"/>
      <c r="C35" s="1230"/>
      <c r="D35" s="1080"/>
    </row>
    <row r="36" spans="1:4" x14ac:dyDescent="0.2">
      <c r="A36" s="1231" t="s">
        <v>1535</v>
      </c>
      <c r="C36" s="1232">
        <f>IF(C20&lt;=33%,C32,0)</f>
        <v>9.0090000000000014E-3</v>
      </c>
      <c r="D36" s="1080"/>
    </row>
    <row r="37" spans="1:4" x14ac:dyDescent="0.2">
      <c r="A37" s="1234"/>
      <c r="C37" s="1230"/>
      <c r="D37" s="1080"/>
    </row>
    <row r="38" spans="1:4" x14ac:dyDescent="0.2">
      <c r="A38" s="1228" t="s">
        <v>878</v>
      </c>
      <c r="B38" s="312"/>
      <c r="C38" s="1230"/>
      <c r="D38" s="1080"/>
    </row>
    <row r="39" spans="1:4" x14ac:dyDescent="0.2">
      <c r="A39" s="1231" t="s">
        <v>1534</v>
      </c>
      <c r="C39" s="1232">
        <f>IF(C20&gt;33%,C32+ (C20-33%) * (C27+0.7%),0)</f>
        <v>0</v>
      </c>
      <c r="D39" s="1080"/>
    </row>
    <row r="40" spans="1:4" x14ac:dyDescent="0.2">
      <c r="A40" s="1236" t="s">
        <v>879</v>
      </c>
      <c r="C40" s="1230"/>
      <c r="D40" s="1080"/>
    </row>
    <row r="41" spans="1:4" x14ac:dyDescent="0.2">
      <c r="A41" s="1237"/>
      <c r="B41" s="1226"/>
      <c r="C41" s="1230"/>
      <c r="D41" s="1080"/>
    </row>
    <row r="42" spans="1:4" ht="13.5" thickBot="1" x14ac:dyDescent="0.25">
      <c r="A42" s="1238"/>
      <c r="B42" s="1226"/>
      <c r="C42" s="1240"/>
      <c r="D42" s="1080"/>
    </row>
    <row r="43" spans="1:4" x14ac:dyDescent="0.2">
      <c r="A43" s="1241"/>
      <c r="B43" s="1226"/>
      <c r="C43" s="1209"/>
      <c r="D43" s="1080"/>
    </row>
    <row r="44" spans="1:4" x14ac:dyDescent="0.2">
      <c r="A44" s="1194" t="s">
        <v>932</v>
      </c>
      <c r="B44" s="1078"/>
      <c r="C44" s="1243">
        <f>IF(C20&lt;33%,C16*C36,C39*C16)</f>
        <v>0</v>
      </c>
      <c r="D44" s="1080"/>
    </row>
    <row r="45" spans="1:4" ht="13.5" thickBot="1" x14ac:dyDescent="0.25">
      <c r="A45" s="1244"/>
      <c r="B45" s="1226"/>
      <c r="C45" s="1214"/>
      <c r="D45" s="1080"/>
    </row>
    <row r="46" spans="1:4" ht="13.5" thickBot="1" x14ac:dyDescent="0.25">
      <c r="A46" s="1226"/>
      <c r="B46" s="1226"/>
      <c r="C46" s="1246"/>
      <c r="D46" s="1226"/>
    </row>
    <row r="47" spans="1:4" ht="13.5" thickBot="1" x14ac:dyDescent="0.25">
      <c r="A47" s="2556" t="s">
        <v>933</v>
      </c>
      <c r="B47" s="1078"/>
      <c r="C47" s="1248">
        <f>C44/(1-C22)</f>
        <v>0</v>
      </c>
      <c r="D47" s="1080"/>
    </row>
    <row r="48" spans="1:4" x14ac:dyDescent="0.2">
      <c r="A48" s="1080"/>
      <c r="B48" s="1080"/>
      <c r="C48" s="1249"/>
      <c r="D48" s="1080"/>
    </row>
    <row r="49" spans="1:4" x14ac:dyDescent="0.2">
      <c r="A49" s="1081" t="s">
        <v>1706</v>
      </c>
      <c r="B49" s="1081"/>
      <c r="C49" s="1081"/>
      <c r="D49" s="1081"/>
    </row>
  </sheetData>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J62"/>
  <sheetViews>
    <sheetView showGridLines="0" zoomScaleNormal="100" workbookViewId="0">
      <selection activeCell="G11" sqref="G11"/>
    </sheetView>
  </sheetViews>
  <sheetFormatPr baseColWidth="10" defaultColWidth="8.85546875" defaultRowHeight="12.75" x14ac:dyDescent="0.2"/>
  <cols>
    <col min="1" max="1" width="21.85546875" style="7" customWidth="1"/>
    <col min="2" max="2" width="61.7109375" style="7" customWidth="1"/>
    <col min="3" max="5" width="10.7109375" style="7" customWidth="1"/>
    <col min="6" max="6" width="12.140625" style="7" customWidth="1"/>
    <col min="7" max="7" width="10.7109375" style="7" customWidth="1"/>
    <col min="8" max="8" width="13.7109375" style="7" customWidth="1"/>
    <col min="9" max="10" width="10.7109375" style="7" customWidth="1"/>
    <col min="11" max="16384" width="8.85546875" style="7"/>
  </cols>
  <sheetData>
    <row r="1" spans="1:10" s="296" customFormat="1" ht="18" x14ac:dyDescent="0.25">
      <c r="A1" s="290" t="s">
        <v>1208</v>
      </c>
      <c r="B1" s="290"/>
      <c r="C1" s="290"/>
      <c r="D1" s="293"/>
      <c r="E1" s="293"/>
      <c r="F1" s="293"/>
      <c r="G1" s="293"/>
      <c r="H1" s="293"/>
      <c r="I1" s="293"/>
      <c r="J1" s="293"/>
    </row>
    <row r="2" spans="1:10" s="19" customFormat="1" ht="11.25" x14ac:dyDescent="0.2">
      <c r="A2" s="273" t="str">
        <f>'PAGE DE GARDE'!C8</f>
        <v>ELECTRICITE</v>
      </c>
      <c r="B2" s="273" t="str">
        <f>'PAGE DE GARDE'!C10</f>
        <v>PT 2017 V0</v>
      </c>
      <c r="C2" s="273"/>
      <c r="D2" s="282"/>
      <c r="E2" s="282"/>
      <c r="F2" s="282"/>
      <c r="G2" s="282"/>
      <c r="H2" s="282"/>
      <c r="I2" s="282"/>
      <c r="J2" s="282"/>
    </row>
    <row r="3" spans="1:10" s="19" customFormat="1" ht="11.25" x14ac:dyDescent="0.2">
      <c r="A3" s="273" t="str">
        <f>'PAGE DE GARDE'!C7</f>
        <v>GRD</v>
      </c>
      <c r="B3" s="273"/>
      <c r="C3" s="273"/>
      <c r="D3" s="282"/>
      <c r="E3" s="282"/>
      <c r="F3" s="282"/>
      <c r="G3" s="282"/>
      <c r="H3" s="282"/>
      <c r="I3" s="282"/>
      <c r="J3" s="282"/>
    </row>
    <row r="4" spans="1:10" x14ac:dyDescent="0.2">
      <c r="A4" s="8"/>
      <c r="D4" s="163"/>
    </row>
    <row r="5" spans="1:10" ht="13.5" thickBot="1" x14ac:dyDescent="0.25">
      <c r="A5" s="162"/>
      <c r="D5" s="163"/>
    </row>
    <row r="6" spans="1:10" s="353" customFormat="1" ht="27" customHeight="1" thickBot="1" x14ac:dyDescent="0.25">
      <c r="A6" s="351"/>
      <c r="B6" s="352"/>
      <c r="C6" s="4250" t="s">
        <v>1496</v>
      </c>
      <c r="D6" s="4251"/>
      <c r="E6" s="4250" t="s">
        <v>1468</v>
      </c>
      <c r="F6" s="4251"/>
      <c r="G6" s="4250" t="s">
        <v>1527</v>
      </c>
      <c r="H6" s="4251"/>
      <c r="I6" s="4250" t="s">
        <v>1469</v>
      </c>
      <c r="J6" s="4251"/>
    </row>
    <row r="7" spans="1:10" s="353" customFormat="1" x14ac:dyDescent="0.2">
      <c r="A7" s="441" t="s">
        <v>208</v>
      </c>
      <c r="B7" s="442"/>
      <c r="C7" s="443" t="s">
        <v>209</v>
      </c>
      <c r="D7" s="444" t="s">
        <v>210</v>
      </c>
      <c r="E7" s="443" t="s">
        <v>209</v>
      </c>
      <c r="F7" s="444" t="s">
        <v>210</v>
      </c>
      <c r="G7" s="443" t="s">
        <v>209</v>
      </c>
      <c r="H7" s="444" t="s">
        <v>210</v>
      </c>
      <c r="I7" s="443" t="s">
        <v>209</v>
      </c>
      <c r="J7" s="444" t="s">
        <v>210</v>
      </c>
    </row>
    <row r="8" spans="1:10" s="353" customFormat="1" x14ac:dyDescent="0.2">
      <c r="A8" s="445"/>
      <c r="B8" s="446"/>
      <c r="C8" s="447"/>
      <c r="D8" s="448"/>
      <c r="E8" s="447"/>
      <c r="F8" s="448"/>
      <c r="G8" s="447"/>
      <c r="H8" s="448"/>
      <c r="I8" s="447"/>
      <c r="J8" s="448"/>
    </row>
    <row r="9" spans="1:10" s="353" customFormat="1" x14ac:dyDescent="0.2">
      <c r="A9" s="449" t="s">
        <v>211</v>
      </c>
      <c r="B9" s="450"/>
      <c r="C9" s="451"/>
      <c r="D9" s="452"/>
      <c r="E9" s="451"/>
      <c r="F9" s="452"/>
      <c r="G9" s="451"/>
      <c r="H9" s="452"/>
      <c r="I9" s="451"/>
      <c r="J9" s="452"/>
    </row>
    <row r="10" spans="1:10" s="353" customFormat="1" x14ac:dyDescent="0.2">
      <c r="A10" s="445"/>
      <c r="B10" s="446"/>
      <c r="C10" s="453"/>
      <c r="D10" s="452"/>
      <c r="E10" s="453"/>
      <c r="F10" s="452"/>
      <c r="G10" s="453"/>
      <c r="H10" s="452"/>
      <c r="I10" s="453"/>
      <c r="J10" s="452"/>
    </row>
    <row r="11" spans="1:10" s="353" customFormat="1" x14ac:dyDescent="0.2">
      <c r="A11" s="356"/>
      <c r="B11" s="454" t="s">
        <v>212</v>
      </c>
      <c r="C11" s="453"/>
      <c r="D11" s="452"/>
      <c r="E11" s="453"/>
      <c r="F11" s="452"/>
      <c r="G11" s="453"/>
      <c r="H11" s="452"/>
      <c r="I11" s="453"/>
      <c r="J11" s="452"/>
    </row>
    <row r="12" spans="1:10" s="353" customFormat="1" x14ac:dyDescent="0.2">
      <c r="A12" s="356"/>
      <c r="B12" s="446"/>
      <c r="C12" s="453"/>
      <c r="D12" s="452"/>
      <c r="E12" s="453"/>
      <c r="F12" s="452"/>
      <c r="G12" s="453"/>
      <c r="H12" s="452"/>
      <c r="I12" s="453"/>
      <c r="J12" s="452"/>
    </row>
    <row r="13" spans="1:10" s="353" customFormat="1" x14ac:dyDescent="0.2">
      <c r="A13" s="356"/>
      <c r="B13" s="455" t="s">
        <v>21</v>
      </c>
      <c r="C13" s="456"/>
      <c r="D13" s="452"/>
      <c r="E13" s="456"/>
      <c r="F13" s="452"/>
      <c r="G13" s="456"/>
      <c r="H13" s="452"/>
      <c r="I13" s="456"/>
      <c r="J13" s="452"/>
    </row>
    <row r="14" spans="1:10" s="353" customFormat="1" x14ac:dyDescent="0.2">
      <c r="A14" s="356"/>
      <c r="B14" s="455" t="s">
        <v>213</v>
      </c>
      <c r="C14" s="451"/>
      <c r="D14" s="452"/>
      <c r="E14" s="451"/>
      <c r="F14" s="452"/>
      <c r="G14" s="451"/>
      <c r="H14" s="452"/>
      <c r="I14" s="451"/>
      <c r="J14" s="452"/>
    </row>
    <row r="15" spans="1:10" s="353" customFormat="1" x14ac:dyDescent="0.2">
      <c r="A15" s="356"/>
      <c r="B15" s="446"/>
      <c r="C15" s="453"/>
      <c r="D15" s="452"/>
      <c r="E15" s="453"/>
      <c r="F15" s="452"/>
      <c r="G15" s="453"/>
      <c r="H15" s="452"/>
      <c r="I15" s="453"/>
      <c r="J15" s="452"/>
    </row>
    <row r="16" spans="1:10" s="353" customFormat="1" x14ac:dyDescent="0.2">
      <c r="A16" s="356"/>
      <c r="B16" s="454" t="s">
        <v>1539</v>
      </c>
      <c r="C16" s="453"/>
      <c r="D16" s="452"/>
      <c r="E16" s="453"/>
      <c r="F16" s="452"/>
      <c r="G16" s="453"/>
      <c r="H16" s="452"/>
      <c r="I16" s="453"/>
      <c r="J16" s="452"/>
    </row>
    <row r="17" spans="1:10" s="353" customFormat="1" x14ac:dyDescent="0.2">
      <c r="A17" s="356"/>
      <c r="B17" s="446"/>
      <c r="C17" s="453"/>
      <c r="D17" s="452"/>
      <c r="E17" s="453"/>
      <c r="F17" s="452"/>
      <c r="G17" s="453"/>
      <c r="H17" s="452"/>
      <c r="I17" s="453"/>
      <c r="J17" s="452"/>
    </row>
    <row r="18" spans="1:10" s="353" customFormat="1" x14ac:dyDescent="0.2">
      <c r="A18" s="356"/>
      <c r="B18" s="455" t="s">
        <v>214</v>
      </c>
      <c r="C18" s="456"/>
      <c r="D18" s="452"/>
      <c r="E18" s="456"/>
      <c r="F18" s="452"/>
      <c r="G18" s="456"/>
      <c r="H18" s="452"/>
      <c r="I18" s="456"/>
      <c r="J18" s="452"/>
    </row>
    <row r="19" spans="1:10" s="353" customFormat="1" x14ac:dyDescent="0.2">
      <c r="A19" s="356"/>
      <c r="B19" s="455" t="s">
        <v>215</v>
      </c>
      <c r="C19" s="456"/>
      <c r="D19" s="452"/>
      <c r="E19" s="456"/>
      <c r="F19" s="452"/>
      <c r="G19" s="456"/>
      <c r="H19" s="452"/>
      <c r="I19" s="456"/>
      <c r="J19" s="452"/>
    </row>
    <row r="20" spans="1:10" s="353" customFormat="1" x14ac:dyDescent="0.2">
      <c r="A20" s="356"/>
      <c r="B20" s="455" t="s">
        <v>216</v>
      </c>
      <c r="C20" s="456"/>
      <c r="D20" s="452"/>
      <c r="E20" s="456"/>
      <c r="F20" s="452"/>
      <c r="G20" s="456"/>
      <c r="H20" s="452"/>
      <c r="I20" s="456"/>
      <c r="J20" s="452"/>
    </row>
    <row r="21" spans="1:10" s="353" customFormat="1" x14ac:dyDescent="0.2">
      <c r="A21" s="356"/>
      <c r="B21" s="455" t="s">
        <v>217</v>
      </c>
      <c r="C21" s="456"/>
      <c r="D21" s="452"/>
      <c r="E21" s="456"/>
      <c r="F21" s="452"/>
      <c r="G21" s="456"/>
      <c r="H21" s="452"/>
      <c r="I21" s="456"/>
      <c r="J21" s="452"/>
    </row>
    <row r="22" spans="1:10" s="353" customFormat="1" x14ac:dyDescent="0.2">
      <c r="A22" s="356"/>
      <c r="B22" s="455" t="s">
        <v>218</v>
      </c>
      <c r="C22" s="456"/>
      <c r="D22" s="452"/>
      <c r="E22" s="456"/>
      <c r="F22" s="452"/>
      <c r="G22" s="456"/>
      <c r="H22" s="452"/>
      <c r="I22" s="456"/>
      <c r="J22" s="452"/>
    </row>
    <row r="23" spans="1:10" s="353" customFormat="1" x14ac:dyDescent="0.2">
      <c r="A23" s="445"/>
      <c r="B23" s="446"/>
      <c r="C23" s="453"/>
      <c r="D23" s="457"/>
      <c r="E23" s="453"/>
      <c r="F23" s="457"/>
      <c r="G23" s="453"/>
      <c r="H23" s="457"/>
      <c r="I23" s="453"/>
      <c r="J23" s="457"/>
    </row>
    <row r="24" spans="1:10" s="353" customFormat="1" x14ac:dyDescent="0.2">
      <c r="A24" s="445"/>
      <c r="B24" s="446"/>
      <c r="C24" s="453"/>
      <c r="D24" s="452"/>
      <c r="E24" s="453"/>
      <c r="F24" s="452"/>
      <c r="G24" s="453"/>
      <c r="H24" s="452"/>
      <c r="I24" s="453"/>
      <c r="J24" s="452"/>
    </row>
    <row r="25" spans="1:10" s="353" customFormat="1" x14ac:dyDescent="0.2">
      <c r="A25" s="4249" t="s">
        <v>219</v>
      </c>
      <c r="B25" s="4249"/>
      <c r="C25" s="453"/>
      <c r="D25" s="458">
        <f>SUM(C9:C22)</f>
        <v>0</v>
      </c>
      <c r="E25" s="453"/>
      <c r="F25" s="458">
        <f>SUM(E9:E22)</f>
        <v>0</v>
      </c>
      <c r="G25" s="453"/>
      <c r="H25" s="458">
        <f>SUM(G9:G22)</f>
        <v>0</v>
      </c>
      <c r="I25" s="453"/>
      <c r="J25" s="458">
        <f>SUM(I9:I22)</f>
        <v>0</v>
      </c>
    </row>
    <row r="26" spans="1:10" s="353" customFormat="1" x14ac:dyDescent="0.2">
      <c r="A26" s="445"/>
      <c r="B26" s="446"/>
      <c r="C26" s="453"/>
      <c r="D26" s="452"/>
      <c r="E26" s="453"/>
      <c r="F26" s="452"/>
      <c r="G26" s="453"/>
      <c r="H26" s="452"/>
      <c r="I26" s="453"/>
      <c r="J26" s="452"/>
    </row>
    <row r="27" spans="1:10" s="353" customFormat="1" x14ac:dyDescent="0.2">
      <c r="A27" s="445"/>
      <c r="B27" s="446"/>
      <c r="C27" s="453"/>
      <c r="D27" s="452"/>
      <c r="E27" s="453"/>
      <c r="F27" s="452"/>
      <c r="G27" s="453"/>
      <c r="H27" s="452"/>
      <c r="I27" s="453"/>
      <c r="J27" s="452"/>
    </row>
    <row r="28" spans="1:10" s="353" customFormat="1" x14ac:dyDescent="0.2">
      <c r="A28" s="441" t="s">
        <v>220</v>
      </c>
      <c r="B28" s="442"/>
      <c r="C28" s="453"/>
      <c r="D28" s="452"/>
      <c r="E28" s="453"/>
      <c r="F28" s="452"/>
      <c r="G28" s="453"/>
      <c r="H28" s="452"/>
      <c r="I28" s="453"/>
      <c r="J28" s="452"/>
    </row>
    <row r="29" spans="1:10" s="353" customFormat="1" x14ac:dyDescent="0.2">
      <c r="A29" s="445"/>
      <c r="B29" s="446"/>
      <c r="C29" s="453"/>
      <c r="D29" s="452"/>
      <c r="E29" s="453"/>
      <c r="F29" s="452"/>
      <c r="G29" s="453"/>
      <c r="H29" s="452"/>
      <c r="I29" s="453"/>
      <c r="J29" s="452"/>
    </row>
    <row r="30" spans="1:10" s="353" customFormat="1" x14ac:dyDescent="0.2">
      <c r="A30" s="449" t="s">
        <v>221</v>
      </c>
      <c r="B30" s="450"/>
      <c r="C30" s="459"/>
      <c r="D30" s="452"/>
      <c r="E30" s="459"/>
      <c r="F30" s="452"/>
      <c r="G30" s="459"/>
      <c r="H30" s="452"/>
      <c r="I30" s="459"/>
      <c r="J30" s="452"/>
    </row>
    <row r="31" spans="1:10" s="353" customFormat="1" x14ac:dyDescent="0.2">
      <c r="A31" s="449" t="s">
        <v>222</v>
      </c>
      <c r="B31" s="450"/>
      <c r="C31" s="459"/>
      <c r="D31" s="452"/>
      <c r="E31" s="459"/>
      <c r="F31" s="452"/>
      <c r="G31" s="459"/>
      <c r="H31" s="452"/>
      <c r="I31" s="459"/>
      <c r="J31" s="452"/>
    </row>
    <row r="32" spans="1:10" s="353" customFormat="1" x14ac:dyDescent="0.2">
      <c r="A32" s="449" t="s">
        <v>223</v>
      </c>
      <c r="B32" s="450"/>
      <c r="C32" s="456"/>
      <c r="D32" s="452"/>
      <c r="E32" s="456"/>
      <c r="F32" s="452"/>
      <c r="G32" s="456"/>
      <c r="H32" s="452"/>
      <c r="I32" s="456"/>
      <c r="J32" s="452"/>
    </row>
    <row r="33" spans="1:10" s="353" customFormat="1" x14ac:dyDescent="0.2">
      <c r="A33" s="449" t="s">
        <v>224</v>
      </c>
      <c r="B33" s="450"/>
      <c r="C33" s="456"/>
      <c r="D33" s="452"/>
      <c r="E33" s="456"/>
      <c r="F33" s="452"/>
      <c r="G33" s="456"/>
      <c r="H33" s="452"/>
      <c r="I33" s="456"/>
      <c r="J33" s="452"/>
    </row>
    <row r="34" spans="1:10" s="353" customFormat="1" x14ac:dyDescent="0.2">
      <c r="A34" s="449" t="s">
        <v>225</v>
      </c>
      <c r="B34" s="450"/>
      <c r="C34" s="451"/>
      <c r="D34" s="452"/>
      <c r="E34" s="451"/>
      <c r="F34" s="452"/>
      <c r="G34" s="451"/>
      <c r="H34" s="452"/>
      <c r="I34" s="451"/>
      <c r="J34" s="452"/>
    </row>
    <row r="35" spans="1:10" s="353" customFormat="1" x14ac:dyDescent="0.2">
      <c r="A35" s="449" t="s">
        <v>226</v>
      </c>
      <c r="B35" s="450"/>
      <c r="C35" s="451"/>
      <c r="D35" s="452"/>
      <c r="E35" s="451"/>
      <c r="F35" s="452"/>
      <c r="G35" s="451"/>
      <c r="H35" s="452"/>
      <c r="I35" s="451"/>
      <c r="J35" s="452"/>
    </row>
    <row r="36" spans="1:10" s="353" customFormat="1" x14ac:dyDescent="0.2">
      <c r="A36" s="445"/>
      <c r="B36" s="446"/>
      <c r="C36" s="453"/>
      <c r="D36" s="457"/>
      <c r="E36" s="453"/>
      <c r="F36" s="457"/>
      <c r="G36" s="453"/>
      <c r="H36" s="457"/>
      <c r="I36" s="453"/>
      <c r="J36" s="457"/>
    </row>
    <row r="37" spans="1:10" s="353" customFormat="1" x14ac:dyDescent="0.2">
      <c r="A37" s="445"/>
      <c r="B37" s="446"/>
      <c r="C37" s="453"/>
      <c r="D37" s="452"/>
      <c r="E37" s="453"/>
      <c r="F37" s="452"/>
      <c r="G37" s="453"/>
      <c r="H37" s="452"/>
      <c r="I37" s="453"/>
      <c r="J37" s="452"/>
    </row>
    <row r="38" spans="1:10" s="353" customFormat="1" x14ac:dyDescent="0.2">
      <c r="A38" s="4249" t="s">
        <v>227</v>
      </c>
      <c r="B38" s="4249"/>
      <c r="C38" s="453"/>
      <c r="D38" s="458">
        <f>SUM(C30:C35)</f>
        <v>0</v>
      </c>
      <c r="E38" s="2603"/>
      <c r="F38" s="2602">
        <f t="shared" ref="F38:J38" si="0">SUM(E30:E35)</f>
        <v>0</v>
      </c>
      <c r="G38" s="2604"/>
      <c r="H38" s="2605">
        <f>SUM(G30:G35)</f>
        <v>0</v>
      </c>
      <c r="I38" s="2603"/>
      <c r="J38" s="2602">
        <f t="shared" si="0"/>
        <v>0</v>
      </c>
    </row>
    <row r="39" spans="1:10" s="353" customFormat="1" x14ac:dyDescent="0.2">
      <c r="A39" s="445"/>
      <c r="B39" s="446"/>
      <c r="C39" s="453"/>
      <c r="D39" s="452"/>
      <c r="E39" s="453"/>
      <c r="F39" s="452"/>
      <c r="G39" s="453"/>
      <c r="H39" s="452"/>
      <c r="I39" s="453"/>
      <c r="J39" s="452"/>
    </row>
    <row r="40" spans="1:10" s="353" customFormat="1" x14ac:dyDescent="0.2">
      <c r="A40" s="445"/>
      <c r="B40" s="446"/>
      <c r="C40" s="453"/>
      <c r="D40" s="452"/>
      <c r="E40" s="453"/>
      <c r="F40" s="452"/>
      <c r="G40" s="453"/>
      <c r="H40" s="452"/>
      <c r="I40" s="453"/>
      <c r="J40" s="452"/>
    </row>
    <row r="41" spans="1:10" s="353" customFormat="1" x14ac:dyDescent="0.2">
      <c r="A41" s="441" t="s">
        <v>228</v>
      </c>
      <c r="B41" s="442"/>
      <c r="C41" s="453"/>
      <c r="D41" s="452"/>
      <c r="E41" s="453"/>
      <c r="F41" s="452"/>
      <c r="G41" s="453"/>
      <c r="H41" s="452"/>
      <c r="I41" s="453"/>
      <c r="J41" s="452"/>
    </row>
    <row r="42" spans="1:10" s="353" customFormat="1" x14ac:dyDescent="0.2">
      <c r="A42" s="445"/>
      <c r="B42" s="446"/>
      <c r="C42" s="453"/>
      <c r="D42" s="452"/>
      <c r="E42" s="453"/>
      <c r="F42" s="452"/>
      <c r="G42" s="453"/>
      <c r="H42" s="452"/>
      <c r="I42" s="453"/>
      <c r="J42" s="452"/>
    </row>
    <row r="43" spans="1:10" s="353" customFormat="1" x14ac:dyDescent="0.2">
      <c r="A43" s="449" t="s">
        <v>229</v>
      </c>
      <c r="B43" s="450"/>
      <c r="C43" s="451"/>
      <c r="D43" s="452"/>
      <c r="E43" s="451"/>
      <c r="F43" s="452"/>
      <c r="G43" s="451"/>
      <c r="H43" s="452"/>
      <c r="I43" s="451"/>
      <c r="J43" s="452"/>
    </row>
    <row r="44" spans="1:10" s="353" customFormat="1" x14ac:dyDescent="0.2">
      <c r="A44" s="449" t="s">
        <v>230</v>
      </c>
      <c r="B44" s="450"/>
      <c r="C44" s="451"/>
      <c r="D44" s="452"/>
      <c r="E44" s="451"/>
      <c r="F44" s="452"/>
      <c r="G44" s="451"/>
      <c r="H44" s="452"/>
      <c r="I44" s="451"/>
      <c r="J44" s="452"/>
    </row>
    <row r="45" spans="1:10" s="353" customFormat="1" x14ac:dyDescent="0.2">
      <c r="A45" s="449" t="s">
        <v>231</v>
      </c>
      <c r="B45" s="450"/>
      <c r="C45" s="451"/>
      <c r="D45" s="452"/>
      <c r="E45" s="451"/>
      <c r="F45" s="452"/>
      <c r="G45" s="451"/>
      <c r="H45" s="452"/>
      <c r="I45" s="451"/>
      <c r="J45" s="452"/>
    </row>
    <row r="46" spans="1:10" s="353" customFormat="1" x14ac:dyDescent="0.2">
      <c r="A46" s="449" t="s">
        <v>232</v>
      </c>
      <c r="B46" s="450"/>
      <c r="C46" s="451"/>
      <c r="D46" s="452"/>
      <c r="E46" s="451"/>
      <c r="F46" s="452"/>
      <c r="G46" s="451"/>
      <c r="H46" s="452"/>
      <c r="I46" s="451"/>
      <c r="J46" s="452"/>
    </row>
    <row r="47" spans="1:10" s="353" customFormat="1" x14ac:dyDescent="0.2">
      <c r="A47" s="449" t="s">
        <v>233</v>
      </c>
      <c r="B47" s="450"/>
      <c r="C47" s="451"/>
      <c r="D47" s="452"/>
      <c r="E47" s="451"/>
      <c r="F47" s="452"/>
      <c r="G47" s="451"/>
      <c r="H47" s="452"/>
      <c r="I47" s="451"/>
      <c r="J47" s="452"/>
    </row>
    <row r="48" spans="1:10" s="353" customFormat="1" x14ac:dyDescent="0.2">
      <c r="A48" s="449" t="s">
        <v>234</v>
      </c>
      <c r="B48" s="450"/>
      <c r="C48" s="451"/>
      <c r="D48" s="452"/>
      <c r="E48" s="451"/>
      <c r="F48" s="452"/>
      <c r="G48" s="451"/>
      <c r="H48" s="452"/>
      <c r="I48" s="451"/>
      <c r="J48" s="452"/>
    </row>
    <row r="49" spans="1:10" s="353" customFormat="1" x14ac:dyDescent="0.2">
      <c r="A49" s="449" t="s">
        <v>235</v>
      </c>
      <c r="B49" s="450"/>
      <c r="C49" s="451"/>
      <c r="D49" s="452"/>
      <c r="E49" s="451"/>
      <c r="F49" s="452"/>
      <c r="G49" s="451"/>
      <c r="H49" s="452"/>
      <c r="I49" s="451"/>
      <c r="J49" s="452"/>
    </row>
    <row r="50" spans="1:10" s="353" customFormat="1" x14ac:dyDescent="0.2">
      <c r="A50" s="445"/>
      <c r="B50" s="446"/>
      <c r="C50" s="453"/>
      <c r="D50" s="457"/>
      <c r="E50" s="453"/>
      <c r="F50" s="457"/>
      <c r="G50" s="453"/>
      <c r="H50" s="457"/>
      <c r="I50" s="453"/>
      <c r="J50" s="457"/>
    </row>
    <row r="51" spans="1:10" s="353" customFormat="1" x14ac:dyDescent="0.2">
      <c r="A51" s="445"/>
      <c r="B51" s="446"/>
      <c r="C51" s="453"/>
      <c r="D51" s="452"/>
      <c r="E51" s="453"/>
      <c r="F51" s="452"/>
      <c r="G51" s="453"/>
      <c r="H51" s="452"/>
      <c r="I51" s="453"/>
      <c r="J51" s="452"/>
    </row>
    <row r="52" spans="1:10" s="353" customFormat="1" x14ac:dyDescent="0.2">
      <c r="A52" s="4249" t="s">
        <v>236</v>
      </c>
      <c r="B52" s="4249"/>
      <c r="C52" s="453"/>
      <c r="D52" s="458">
        <f>SUM(C43:C49)</f>
        <v>0</v>
      </c>
      <c r="E52" s="453"/>
      <c r="F52" s="458">
        <f>SUM(E43:E49)</f>
        <v>0</v>
      </c>
      <c r="G52" s="453"/>
      <c r="H52" s="458">
        <f>SUM(G43:G49)</f>
        <v>0</v>
      </c>
      <c r="I52" s="453"/>
      <c r="J52" s="458">
        <f>SUM(I43:I49)</f>
        <v>0</v>
      </c>
    </row>
    <row r="53" spans="1:10" s="353" customFormat="1" x14ac:dyDescent="0.2">
      <c r="A53" s="460"/>
      <c r="B53" s="461"/>
      <c r="C53" s="453"/>
      <c r="D53" s="458"/>
      <c r="E53" s="453"/>
      <c r="F53" s="458"/>
      <c r="G53" s="453"/>
      <c r="H53" s="458"/>
      <c r="I53" s="453"/>
      <c r="J53" s="458"/>
    </row>
    <row r="54" spans="1:10" s="353" customFormat="1" x14ac:dyDescent="0.2">
      <c r="A54" s="445"/>
      <c r="B54" s="446"/>
      <c r="C54" s="462"/>
      <c r="D54" s="463"/>
      <c r="E54" s="462"/>
      <c r="F54" s="463"/>
      <c r="G54" s="462"/>
      <c r="H54" s="463"/>
      <c r="I54" s="462"/>
      <c r="J54" s="463"/>
    </row>
    <row r="55" spans="1:10" s="353" customFormat="1" ht="13.5" thickBot="1" x14ac:dyDescent="0.25">
      <c r="A55" s="4249" t="s">
        <v>237</v>
      </c>
      <c r="B55" s="4249"/>
      <c r="C55" s="462"/>
      <c r="D55" s="464">
        <f>D25+D38+D52</f>
        <v>0</v>
      </c>
      <c r="E55" s="462"/>
      <c r="F55" s="464">
        <f>F25+F38+F52</f>
        <v>0</v>
      </c>
      <c r="G55" s="462"/>
      <c r="H55" s="464">
        <f>H25+H38+H52</f>
        <v>0</v>
      </c>
      <c r="I55" s="462"/>
      <c r="J55" s="464">
        <f>J25+J38+J52</f>
        <v>0</v>
      </c>
    </row>
    <row r="56" spans="1:10" s="353" customFormat="1" ht="13.5" thickTop="1" x14ac:dyDescent="0.2">
      <c r="A56" s="445"/>
      <c r="B56" s="446"/>
      <c r="C56" s="462"/>
      <c r="D56" s="452"/>
      <c r="E56" s="462"/>
      <c r="F56" s="452"/>
      <c r="G56" s="462"/>
      <c r="H56" s="452"/>
      <c r="I56" s="462"/>
      <c r="J56" s="452"/>
    </row>
    <row r="57" spans="1:10" s="353" customFormat="1" x14ac:dyDescent="0.2">
      <c r="A57" s="449" t="s">
        <v>22</v>
      </c>
      <c r="B57" s="465"/>
      <c r="C57" s="462"/>
      <c r="D57" s="466"/>
      <c r="E57" s="462"/>
      <c r="F57" s="466"/>
      <c r="G57" s="462"/>
      <c r="H57" s="466"/>
      <c r="I57" s="462"/>
      <c r="J57" s="466"/>
    </row>
    <row r="58" spans="1:10" s="353" customFormat="1" x14ac:dyDescent="0.2">
      <c r="A58" s="445"/>
      <c r="B58" s="446"/>
      <c r="C58" s="462"/>
      <c r="D58" s="452"/>
      <c r="E58" s="462"/>
      <c r="F58" s="452"/>
      <c r="G58" s="462"/>
      <c r="H58" s="452"/>
      <c r="I58" s="462"/>
      <c r="J58" s="452"/>
    </row>
    <row r="59" spans="1:10" s="353" customFormat="1" x14ac:dyDescent="0.2">
      <c r="A59" s="449" t="s">
        <v>23</v>
      </c>
      <c r="B59" s="465"/>
      <c r="C59" s="462"/>
      <c r="D59" s="466"/>
      <c r="E59" s="462"/>
      <c r="F59" s="466"/>
      <c r="G59" s="462"/>
      <c r="H59" s="466"/>
      <c r="I59" s="462"/>
      <c r="J59" s="466"/>
    </row>
    <row r="60" spans="1:10" s="353" customFormat="1" x14ac:dyDescent="0.2">
      <c r="A60" s="445"/>
      <c r="B60" s="446"/>
      <c r="C60" s="462"/>
      <c r="D60" s="463"/>
      <c r="E60" s="462"/>
      <c r="F60" s="463"/>
      <c r="G60" s="462"/>
      <c r="H60" s="463"/>
      <c r="I60" s="462"/>
      <c r="J60" s="463"/>
    </row>
    <row r="61" spans="1:10" s="353" customFormat="1" ht="13.5" thickBot="1" x14ac:dyDescent="0.25">
      <c r="A61" s="467" t="s">
        <v>396</v>
      </c>
      <c r="B61" s="468"/>
      <c r="C61" s="469"/>
      <c r="D61" s="470">
        <f>D57-D59</f>
        <v>0</v>
      </c>
      <c r="E61" s="469"/>
      <c r="F61" s="470">
        <f>F57-F59</f>
        <v>0</v>
      </c>
      <c r="G61" s="469"/>
      <c r="H61" s="470">
        <f>H57-H59</f>
        <v>0</v>
      </c>
      <c r="I61" s="469"/>
      <c r="J61" s="470">
        <f>J57-J59</f>
        <v>0</v>
      </c>
    </row>
    <row r="62" spans="1:10" x14ac:dyDescent="0.2">
      <c r="A62" s="15"/>
      <c r="B62" s="15"/>
      <c r="D62" s="43"/>
    </row>
  </sheetData>
  <mergeCells count="8">
    <mergeCell ref="A52:B52"/>
    <mergeCell ref="A55:B55"/>
    <mergeCell ref="C6:D6"/>
    <mergeCell ref="E6:F6"/>
    <mergeCell ref="I6:J6"/>
    <mergeCell ref="A25:B25"/>
    <mergeCell ref="G6:H6"/>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9"/>
  <sheetViews>
    <sheetView workbookViewId="0"/>
  </sheetViews>
  <sheetFormatPr baseColWidth="10" defaultColWidth="8.85546875" defaultRowHeight="12.75" x14ac:dyDescent="0.2"/>
  <cols>
    <col min="1" max="1" width="30.28515625" style="919" customWidth="1"/>
    <col min="2" max="2" width="50.42578125" style="919" customWidth="1"/>
    <col min="3" max="6" width="20" style="919" customWidth="1"/>
    <col min="7" max="16384" width="8.85546875" style="919"/>
  </cols>
  <sheetData>
    <row r="1" spans="1:6" ht="18" x14ac:dyDescent="0.25">
      <c r="A1" s="290" t="s">
        <v>1204</v>
      </c>
      <c r="B1" s="290"/>
      <c r="C1" s="290"/>
      <c r="D1" s="1127"/>
      <c r="E1" s="1127"/>
      <c r="F1" s="1127"/>
    </row>
    <row r="2" spans="1:6" x14ac:dyDescent="0.2">
      <c r="A2" s="273" t="str">
        <f>'PAGE DE GARDE'!C8</f>
        <v>ELECTRICITE</v>
      </c>
      <c r="B2" s="1729" t="str">
        <f>'PAGE DE GARDE'!C10</f>
        <v>PT 2017 V0</v>
      </c>
      <c r="C2" s="273"/>
      <c r="D2" s="1129"/>
      <c r="E2" s="1129"/>
      <c r="F2" s="1129"/>
    </row>
    <row r="3" spans="1:6" x14ac:dyDescent="0.2">
      <c r="A3" s="825" t="str">
        <f>'PAGE DE GARDE'!C7</f>
        <v>GRD</v>
      </c>
      <c r="B3" s="285"/>
      <c r="C3" s="273"/>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6" x14ac:dyDescent="0.2">
      <c r="A17" s="1501"/>
      <c r="B17" s="1502"/>
      <c r="C17" s="1502"/>
      <c r="D17" s="1502"/>
      <c r="E17" s="1502"/>
      <c r="F17" s="1502"/>
    </row>
    <row r="18" spans="1:6" x14ac:dyDescent="0.2">
      <c r="A18" s="1501"/>
      <c r="B18" s="1502"/>
      <c r="C18" s="1502"/>
      <c r="D18" s="1502"/>
      <c r="E18" s="1502"/>
      <c r="F18" s="1502"/>
    </row>
    <row r="19" spans="1:6" x14ac:dyDescent="0.2">
      <c r="A19" s="1501"/>
      <c r="B19" s="1502"/>
      <c r="C19" s="1502"/>
      <c r="D19" s="1502"/>
      <c r="E19" s="1502"/>
      <c r="F19" s="1502"/>
    </row>
    <row r="20" spans="1:6" x14ac:dyDescent="0.2">
      <c r="A20" s="1501"/>
      <c r="B20" s="1502"/>
      <c r="C20" s="1502"/>
      <c r="D20" s="1502"/>
      <c r="E20" s="1502"/>
      <c r="F20" s="1502"/>
    </row>
    <row r="21" spans="1:6" x14ac:dyDescent="0.2">
      <c r="A21" s="1501"/>
      <c r="B21" s="1502"/>
      <c r="C21" s="1502"/>
      <c r="D21" s="1502"/>
      <c r="E21" s="1502"/>
      <c r="F21" s="1502"/>
    </row>
    <row r="22" spans="1:6" x14ac:dyDescent="0.2">
      <c r="A22" s="1501"/>
      <c r="B22" s="1502"/>
      <c r="C22" s="1502"/>
      <c r="D22" s="1502"/>
      <c r="E22" s="1502"/>
      <c r="F22" s="1502"/>
    </row>
    <row r="23" spans="1:6" x14ac:dyDescent="0.2">
      <c r="A23" s="1501"/>
      <c r="B23" s="1502"/>
      <c r="C23" s="1502"/>
      <c r="D23" s="1502"/>
      <c r="E23" s="1502"/>
      <c r="F23" s="1502"/>
    </row>
    <row r="24" spans="1:6" ht="13.5" thickBot="1" x14ac:dyDescent="0.25">
      <c r="A24" s="1497"/>
      <c r="B24" s="1498"/>
      <c r="C24" s="1498"/>
      <c r="D24" s="1498"/>
      <c r="E24" s="1498"/>
      <c r="F24" s="1498"/>
    </row>
    <row r="25" spans="1:6" ht="13.5" thickBot="1" x14ac:dyDescent="0.25">
      <c r="A25" s="1506" t="s">
        <v>616</v>
      </c>
      <c r="B25" s="1507"/>
      <c r="C25" s="2179">
        <f>SUM(C5:C24)</f>
        <v>0</v>
      </c>
      <c r="D25" s="2179">
        <f t="shared" ref="D25:F25" si="0">SUM(D5:D24)</f>
        <v>0</v>
      </c>
      <c r="E25" s="2179">
        <f t="shared" si="0"/>
        <v>0</v>
      </c>
      <c r="F25" s="2179">
        <f t="shared" si="0"/>
        <v>0</v>
      </c>
    </row>
    <row r="26" spans="1:6" x14ac:dyDescent="0.2">
      <c r="A26" s="1754"/>
      <c r="B26" s="1760"/>
      <c r="C26" s="1760"/>
      <c r="D26" s="1760"/>
      <c r="E26" s="1760"/>
      <c r="F26" s="2178"/>
    </row>
    <row r="27" spans="1:6" x14ac:dyDescent="0.2">
      <c r="A27" s="1497"/>
      <c r="B27" s="1521" t="s">
        <v>1858</v>
      </c>
      <c r="C27" s="1529">
        <f>'Tableau 16B'!E59</f>
        <v>0</v>
      </c>
      <c r="D27" s="1529">
        <f>'Tableau 16B'!F59</f>
        <v>0</v>
      </c>
      <c r="E27" s="1529">
        <f>'Tableau 16B'!G59</f>
        <v>0</v>
      </c>
      <c r="F27" s="1530">
        <f>'Tableau 16B'!H59</f>
        <v>0</v>
      </c>
    </row>
    <row r="28" spans="1:6" x14ac:dyDescent="0.2">
      <c r="A28" s="1497"/>
      <c r="B28" s="1521" t="s">
        <v>396</v>
      </c>
      <c r="C28" s="1529">
        <f>C25-C27</f>
        <v>0</v>
      </c>
      <c r="D28" s="1529">
        <f t="shared" ref="D28:F28" si="1">D25-D27</f>
        <v>0</v>
      </c>
      <c r="E28" s="1529">
        <f t="shared" si="1"/>
        <v>0</v>
      </c>
      <c r="F28" s="1530">
        <f t="shared" si="1"/>
        <v>0</v>
      </c>
    </row>
    <row r="29" spans="1:6" ht="13.5" thickBot="1" x14ac:dyDescent="0.25">
      <c r="A29" s="1519"/>
      <c r="B29" s="1520"/>
      <c r="C29" s="1520"/>
      <c r="D29" s="1520"/>
      <c r="E29" s="1520"/>
      <c r="F29" s="1523"/>
    </row>
    <row r="30" spans="1:6" ht="14.25" x14ac:dyDescent="0.2">
      <c r="A30" s="1916" t="s">
        <v>1309</v>
      </c>
      <c r="B30" s="1917"/>
      <c r="C30" s="1918"/>
      <c r="D30" s="1918"/>
      <c r="E30" s="1918"/>
      <c r="F30" s="1919"/>
    </row>
    <row r="31" spans="1:6" x14ac:dyDescent="0.2">
      <c r="A31" s="1699"/>
      <c r="B31" s="1195"/>
      <c r="C31" s="1195"/>
      <c r="D31" s="1195"/>
      <c r="E31" s="1195"/>
      <c r="F31" s="1920"/>
    </row>
    <row r="32" spans="1:6" x14ac:dyDescent="0.2">
      <c r="A32" s="4094" t="s">
        <v>1474</v>
      </c>
      <c r="B32" s="4095"/>
      <c r="C32" s="4095"/>
      <c r="D32" s="4095"/>
      <c r="E32" s="4095"/>
      <c r="F32" s="4096"/>
    </row>
    <row r="33" spans="1:6" x14ac:dyDescent="0.2">
      <c r="A33" s="4094" t="s">
        <v>397</v>
      </c>
      <c r="B33" s="4095"/>
      <c r="C33" s="4095"/>
      <c r="D33" s="4095"/>
      <c r="E33" s="4095"/>
      <c r="F33" s="4096"/>
    </row>
    <row r="34" spans="1:6" x14ac:dyDescent="0.2">
      <c r="A34" s="2228"/>
      <c r="B34" s="2229"/>
      <c r="C34" s="2229"/>
      <c r="D34" s="2229"/>
      <c r="E34" s="2229"/>
      <c r="F34" s="2230"/>
    </row>
    <row r="35" spans="1:6" x14ac:dyDescent="0.2">
      <c r="A35" s="2228"/>
      <c r="B35" s="2229"/>
      <c r="C35" s="2229"/>
      <c r="D35" s="2229"/>
      <c r="E35" s="2229"/>
      <c r="F35" s="2230"/>
    </row>
    <row r="36" spans="1:6" x14ac:dyDescent="0.2">
      <c r="A36" s="2228"/>
      <c r="B36" s="2229"/>
      <c r="C36" s="2229"/>
      <c r="D36" s="2229"/>
      <c r="E36" s="2229"/>
      <c r="F36" s="2230"/>
    </row>
    <row r="37" spans="1:6" x14ac:dyDescent="0.2">
      <c r="A37" s="2228"/>
      <c r="B37" s="2229"/>
      <c r="C37" s="2229"/>
      <c r="D37" s="2229"/>
      <c r="E37" s="2229"/>
      <c r="F37" s="2230"/>
    </row>
    <row r="38" spans="1:6" x14ac:dyDescent="0.2">
      <c r="A38" s="2228"/>
      <c r="B38" s="2229"/>
      <c r="C38" s="2229"/>
      <c r="D38" s="2229"/>
      <c r="E38" s="2229"/>
      <c r="F38" s="2230"/>
    </row>
    <row r="39" spans="1:6" x14ac:dyDescent="0.2">
      <c r="A39" s="2228"/>
      <c r="B39" s="2229"/>
      <c r="C39" s="2229"/>
      <c r="D39" s="2229"/>
      <c r="E39" s="2229"/>
      <c r="F39" s="2230"/>
    </row>
    <row r="40" spans="1:6" x14ac:dyDescent="0.2">
      <c r="A40" s="2228"/>
      <c r="B40" s="2229"/>
      <c r="C40" s="2229"/>
      <c r="D40" s="2229"/>
      <c r="E40" s="2229"/>
      <c r="F40" s="2230"/>
    </row>
    <row r="41" spans="1:6" x14ac:dyDescent="0.2">
      <c r="A41" s="2228"/>
      <c r="B41" s="2229"/>
      <c r="C41" s="2229"/>
      <c r="D41" s="2229"/>
      <c r="E41" s="2229"/>
      <c r="F41" s="2230"/>
    </row>
    <row r="42" spans="1:6" x14ac:dyDescent="0.2">
      <c r="A42" s="2228"/>
      <c r="B42" s="2229"/>
      <c r="C42" s="2229"/>
      <c r="D42" s="2229"/>
      <c r="E42" s="2229"/>
      <c r="F42" s="2230"/>
    </row>
    <row r="43" spans="1:6" x14ac:dyDescent="0.2">
      <c r="A43" s="2228"/>
      <c r="B43" s="2229"/>
      <c r="C43" s="2229"/>
      <c r="D43" s="2229"/>
      <c r="E43" s="2229"/>
      <c r="F43" s="2230"/>
    </row>
    <row r="44" spans="1:6" x14ac:dyDescent="0.2">
      <c r="A44" s="2228"/>
      <c r="B44" s="2229"/>
      <c r="C44" s="2229"/>
      <c r="D44" s="2229"/>
      <c r="E44" s="2229"/>
      <c r="F44" s="2230"/>
    </row>
    <row r="45" spans="1:6" x14ac:dyDescent="0.2">
      <c r="A45" s="2228"/>
      <c r="B45" s="2229"/>
      <c r="C45" s="2229"/>
      <c r="D45" s="2229"/>
      <c r="E45" s="2229"/>
      <c r="F45" s="2230"/>
    </row>
    <row r="46" spans="1:6" x14ac:dyDescent="0.2">
      <c r="A46" s="2228"/>
      <c r="B46" s="2229"/>
      <c r="C46" s="2229"/>
      <c r="D46" s="2229"/>
      <c r="E46" s="2229"/>
      <c r="F46" s="2230"/>
    </row>
    <row r="47" spans="1:6" x14ac:dyDescent="0.2">
      <c r="A47" s="2228"/>
      <c r="B47" s="2229"/>
      <c r="C47" s="2229"/>
      <c r="D47" s="2229"/>
      <c r="E47" s="2229"/>
      <c r="F47" s="2230"/>
    </row>
    <row r="48" spans="1:6" x14ac:dyDescent="0.2">
      <c r="A48" s="2228"/>
      <c r="B48" s="2229"/>
      <c r="C48" s="2229"/>
      <c r="D48" s="2229"/>
      <c r="E48" s="2229"/>
      <c r="F48" s="2230"/>
    </row>
    <row r="49" spans="1:6" ht="13.5" thickBot="1" x14ac:dyDescent="0.25">
      <c r="A49" s="1527"/>
      <c r="B49" s="1528"/>
      <c r="C49" s="1528"/>
      <c r="D49" s="1528"/>
      <c r="E49" s="1528"/>
      <c r="F49" s="2056"/>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9"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74"/>
  <sheetViews>
    <sheetView zoomScaleNormal="100" zoomScaleSheetLayoutView="100" workbookViewId="0"/>
  </sheetViews>
  <sheetFormatPr baseColWidth="10" defaultRowHeight="12.75" x14ac:dyDescent="0.2"/>
  <cols>
    <col min="1" max="1" width="14.7109375" style="1073" customWidth="1"/>
    <col min="2" max="2" width="6" style="1073" customWidth="1"/>
    <col min="3" max="3" width="9.42578125" style="1073" customWidth="1"/>
    <col min="4" max="4" width="59" style="1073" customWidth="1"/>
    <col min="5" max="8" width="16.7109375" style="1073" customWidth="1"/>
    <col min="9" max="9" width="11.42578125" style="1073"/>
    <col min="10" max="10" width="6.85546875" style="1073" customWidth="1"/>
    <col min="11" max="11" width="7.85546875" style="1073" customWidth="1"/>
    <col min="12" max="12" width="11.42578125" style="1073" customWidth="1"/>
    <col min="13" max="13" width="7.28515625" style="1073" customWidth="1"/>
    <col min="14" max="16384" width="11.42578125" style="1073"/>
  </cols>
  <sheetData>
    <row r="1" spans="1:8" ht="18" x14ac:dyDescent="0.25">
      <c r="A1" s="290" t="s">
        <v>1205</v>
      </c>
      <c r="B1" s="1732"/>
      <c r="C1" s="1730"/>
      <c r="D1" s="1730"/>
      <c r="E1" s="1731"/>
      <c r="F1" s="832"/>
      <c r="G1" s="832"/>
      <c r="H1" s="1732"/>
    </row>
    <row r="2" spans="1:8" x14ac:dyDescent="0.2">
      <c r="A2" s="273" t="str">
        <f>'PAGE DE GARDE'!C8</f>
        <v>ELECTRICITE</v>
      </c>
      <c r="B2" s="1729" t="str">
        <f>'PAGE DE GARDE'!C10</f>
        <v>PT 2017 V0</v>
      </c>
      <c r="C2" s="1730"/>
      <c r="D2" s="1730"/>
      <c r="E2" s="1730"/>
      <c r="F2" s="832"/>
      <c r="G2" s="832"/>
      <c r="H2" s="1732"/>
    </row>
    <row r="3" spans="1:8" x14ac:dyDescent="0.2">
      <c r="A3" s="825" t="str">
        <f>'PAGE DE GARDE'!C7</f>
        <v>GRD</v>
      </c>
      <c r="B3" s="285"/>
      <c r="C3" s="1730"/>
      <c r="D3" s="1730"/>
      <c r="E3" s="1731"/>
      <c r="F3" s="832"/>
      <c r="G3" s="832"/>
      <c r="H3" s="1732"/>
    </row>
    <row r="6" spans="1:8" ht="38.25" x14ac:dyDescent="0.2">
      <c r="E6" s="1310" t="s">
        <v>1497</v>
      </c>
      <c r="F6" s="1310" t="s">
        <v>1456</v>
      </c>
      <c r="G6" s="1310" t="s">
        <v>1457</v>
      </c>
      <c r="H6" s="1310" t="s">
        <v>1458</v>
      </c>
    </row>
    <row r="7" spans="1:8" x14ac:dyDescent="0.2">
      <c r="C7" s="1311"/>
      <c r="D7" s="1311"/>
      <c r="E7" s="1312"/>
      <c r="F7" s="1312"/>
      <c r="G7" s="1311"/>
    </row>
    <row r="8" spans="1:8" ht="12.75" customHeight="1" x14ac:dyDescent="0.2">
      <c r="A8" s="1203"/>
      <c r="B8" s="1313" t="s">
        <v>936</v>
      </c>
      <c r="C8" s="1313"/>
      <c r="D8" s="1313"/>
      <c r="E8" s="3018">
        <f>SUM(E9:E15)</f>
        <v>0</v>
      </c>
      <c r="F8" s="3018">
        <f>SUM(F9:F15)</f>
        <v>0</v>
      </c>
      <c r="G8" s="3018">
        <f>SUM(G9:G15)</f>
        <v>0</v>
      </c>
      <c r="H8" s="3018">
        <f>SUM(H9:H15)</f>
        <v>0</v>
      </c>
    </row>
    <row r="9" spans="1:8" x14ac:dyDescent="0.2">
      <c r="B9" s="919" t="s">
        <v>199</v>
      </c>
      <c r="C9" s="1203"/>
      <c r="D9" s="1203"/>
      <c r="E9" s="3019"/>
      <c r="F9" s="3019"/>
      <c r="G9" s="3019"/>
      <c r="H9" s="3019"/>
    </row>
    <row r="10" spans="1:8" x14ac:dyDescent="0.2">
      <c r="B10" s="1073" t="s">
        <v>937</v>
      </c>
      <c r="C10" s="1203"/>
      <c r="D10" s="1203"/>
      <c r="E10" s="3019"/>
      <c r="F10" s="3019"/>
      <c r="G10" s="3019"/>
      <c r="H10" s="3019"/>
    </row>
    <row r="11" spans="1:8" x14ac:dyDescent="0.2">
      <c r="B11" s="919" t="s">
        <v>938</v>
      </c>
      <c r="E11" s="3019"/>
      <c r="F11" s="3019"/>
      <c r="G11" s="3019"/>
      <c r="H11" s="3019"/>
    </row>
    <row r="12" spans="1:8" x14ac:dyDescent="0.2">
      <c r="B12" s="1210" t="s">
        <v>939</v>
      </c>
      <c r="E12" s="3019"/>
      <c r="F12" s="3019"/>
      <c r="G12" s="3019"/>
      <c r="H12" s="3019"/>
    </row>
    <row r="13" spans="1:8" x14ac:dyDescent="0.2">
      <c r="B13" s="1210" t="s">
        <v>940</v>
      </c>
      <c r="E13" s="3019"/>
      <c r="F13" s="3019"/>
      <c r="G13" s="3019"/>
      <c r="H13" s="3019"/>
    </row>
    <row r="14" spans="1:8" x14ac:dyDescent="0.2">
      <c r="B14" s="1210" t="s">
        <v>941</v>
      </c>
      <c r="E14" s="3019"/>
      <c r="F14" s="3019"/>
      <c r="G14" s="3019"/>
      <c r="H14" s="3019"/>
    </row>
    <row r="15" spans="1:8" x14ac:dyDescent="0.2">
      <c r="B15" s="919" t="s">
        <v>942</v>
      </c>
      <c r="E15" s="3019"/>
      <c r="F15" s="3019"/>
      <c r="G15" s="3019"/>
      <c r="H15" s="3019"/>
    </row>
    <row r="16" spans="1:8" x14ac:dyDescent="0.2">
      <c r="C16" s="1311"/>
      <c r="D16" s="1311"/>
      <c r="E16" s="3020"/>
      <c r="F16" s="3020"/>
      <c r="G16" s="3020"/>
      <c r="H16" s="1072"/>
    </row>
    <row r="17" spans="1:118" ht="12.75" customHeight="1" x14ac:dyDescent="0.2">
      <c r="A17" s="1203"/>
      <c r="B17" s="1314" t="s">
        <v>943</v>
      </c>
      <c r="C17" s="1314"/>
      <c r="D17" s="1314"/>
      <c r="E17" s="3021">
        <f>E18+E19+E32</f>
        <v>0</v>
      </c>
      <c r="F17" s="3021">
        <f>F18+F19+F32</f>
        <v>0</v>
      </c>
      <c r="G17" s="3021">
        <f>G18+G19+G32</f>
        <v>0</v>
      </c>
      <c r="H17" s="3021">
        <f>H18+H19+H32</f>
        <v>0</v>
      </c>
    </row>
    <row r="18" spans="1:118" x14ac:dyDescent="0.2">
      <c r="B18" s="1315" t="s">
        <v>944</v>
      </c>
      <c r="C18" s="1316"/>
      <c r="D18" s="1316"/>
      <c r="E18" s="3022"/>
      <c r="F18" s="3022"/>
      <c r="G18" s="3022"/>
      <c r="H18" s="3022"/>
    </row>
    <row r="19" spans="1:118" x14ac:dyDescent="0.2">
      <c r="B19" s="1316" t="s">
        <v>945</v>
      </c>
      <c r="C19" s="1316"/>
      <c r="D19" s="1316"/>
      <c r="E19" s="3022">
        <f>E20-E27+E31</f>
        <v>0</v>
      </c>
      <c r="F19" s="3022">
        <f>F20-F27+F31</f>
        <v>0</v>
      </c>
      <c r="G19" s="3022">
        <f>G20-G27+G31</f>
        <v>0</v>
      </c>
      <c r="H19" s="3022">
        <f>H20-H27+H31</f>
        <v>0</v>
      </c>
    </row>
    <row r="20" spans="1:118" s="1075" customFormat="1" x14ac:dyDescent="0.2">
      <c r="A20" s="1311"/>
      <c r="B20" s="1311"/>
      <c r="C20" s="1212" t="s">
        <v>190</v>
      </c>
      <c r="D20" s="1311"/>
      <c r="E20" s="3023">
        <f>E23+E24+E25+E26</f>
        <v>0</v>
      </c>
      <c r="F20" s="3023">
        <f>F23+F24+F25+F26</f>
        <v>0</v>
      </c>
      <c r="G20" s="3023">
        <f>G23+G24+G25+G26</f>
        <v>0</v>
      </c>
      <c r="H20" s="3023">
        <f>H23+H24+H25+H26</f>
        <v>0</v>
      </c>
      <c r="I20" s="1311"/>
      <c r="J20" s="1311"/>
      <c r="K20" s="1311"/>
      <c r="L20" s="1311"/>
      <c r="M20" s="1311"/>
      <c r="N20" s="1311"/>
      <c r="O20" s="1311"/>
      <c r="P20" s="1311"/>
      <c r="Q20" s="1311"/>
      <c r="R20" s="1311"/>
      <c r="S20" s="1311"/>
      <c r="T20" s="1311"/>
      <c r="U20" s="1311"/>
      <c r="V20" s="1311"/>
      <c r="W20" s="1311"/>
      <c r="X20" s="1311"/>
      <c r="Y20" s="1311"/>
      <c r="Z20" s="1311"/>
      <c r="AA20" s="1311"/>
      <c r="AB20" s="1311"/>
      <c r="AC20" s="1311"/>
      <c r="AD20" s="1311"/>
      <c r="AE20" s="1311"/>
      <c r="AF20" s="1311"/>
      <c r="AG20" s="1311"/>
      <c r="AH20" s="1311"/>
      <c r="AI20" s="1311"/>
      <c r="AJ20" s="1311"/>
      <c r="AK20" s="1311"/>
      <c r="AL20" s="1311"/>
      <c r="AM20" s="1311"/>
      <c r="AN20" s="1311"/>
      <c r="AO20" s="1311"/>
      <c r="AP20" s="1311"/>
      <c r="AQ20" s="1311"/>
      <c r="AR20" s="1311"/>
      <c r="AS20" s="1311"/>
      <c r="AT20" s="1311"/>
      <c r="AU20" s="1311"/>
      <c r="AV20" s="1311"/>
      <c r="AW20" s="1311"/>
      <c r="AX20" s="1311"/>
      <c r="AY20" s="1311"/>
      <c r="AZ20" s="1311"/>
      <c r="BA20" s="1311"/>
      <c r="BB20" s="1311"/>
      <c r="BC20" s="1311"/>
      <c r="BD20" s="1311"/>
      <c r="BE20" s="1311"/>
      <c r="BF20" s="1311"/>
      <c r="BG20" s="1311"/>
      <c r="BH20" s="1311"/>
      <c r="BI20" s="1311"/>
      <c r="BJ20" s="1311"/>
      <c r="BK20" s="1311"/>
      <c r="BL20" s="1311"/>
      <c r="BM20" s="1311"/>
      <c r="BN20" s="1311"/>
      <c r="BO20" s="1311"/>
      <c r="BP20" s="1311"/>
      <c r="BQ20" s="1311"/>
      <c r="BR20" s="1311"/>
      <c r="BS20" s="1311"/>
      <c r="BT20" s="1311"/>
      <c r="BU20" s="1311"/>
      <c r="BV20" s="1311"/>
      <c r="BW20" s="1311"/>
      <c r="BX20" s="1311"/>
      <c r="BY20" s="1311"/>
      <c r="BZ20" s="1311"/>
      <c r="CA20" s="1311"/>
      <c r="CB20" s="1311"/>
      <c r="CC20" s="1311"/>
      <c r="CD20" s="1311"/>
      <c r="CE20" s="1311"/>
      <c r="CF20" s="1311"/>
      <c r="CG20" s="1311"/>
      <c r="CH20" s="1311"/>
      <c r="CI20" s="1311"/>
      <c r="CJ20" s="1311"/>
      <c r="CK20" s="1311"/>
      <c r="CL20" s="1311"/>
      <c r="CM20" s="1311"/>
      <c r="CN20" s="1311"/>
      <c r="CO20" s="1311"/>
      <c r="CP20" s="1311"/>
      <c r="CQ20" s="1311"/>
      <c r="CR20" s="1311"/>
      <c r="CS20" s="1311"/>
      <c r="CT20" s="1311"/>
      <c r="CU20" s="1311"/>
      <c r="CV20" s="1311"/>
      <c r="CW20" s="1311"/>
      <c r="CX20" s="1311"/>
      <c r="CY20" s="1311"/>
      <c r="CZ20" s="1311"/>
      <c r="DA20" s="1311"/>
      <c r="DB20" s="1311"/>
      <c r="DC20" s="1311"/>
      <c r="DD20" s="1311"/>
      <c r="DE20" s="1311"/>
      <c r="DF20" s="1311"/>
      <c r="DG20" s="1311"/>
      <c r="DH20" s="1311"/>
      <c r="DI20" s="1311"/>
      <c r="DJ20" s="1311"/>
      <c r="DK20" s="1311"/>
      <c r="DL20" s="1311"/>
      <c r="DM20" s="1311"/>
      <c r="DN20" s="1311"/>
    </row>
    <row r="21" spans="1:118" s="1075" customFormat="1" x14ac:dyDescent="0.2">
      <c r="A21" s="1311"/>
      <c r="B21" s="1311"/>
      <c r="C21" s="1317" t="s">
        <v>191</v>
      </c>
      <c r="D21" s="1311"/>
      <c r="E21" s="3023"/>
      <c r="F21" s="3023"/>
      <c r="G21" s="3023"/>
      <c r="H21" s="3023"/>
      <c r="I21" s="1311"/>
      <c r="J21" s="1311"/>
      <c r="K21" s="1311"/>
      <c r="L21" s="1311"/>
      <c r="M21" s="1311"/>
      <c r="N21" s="1311"/>
      <c r="O21" s="1311"/>
      <c r="P21" s="1311"/>
      <c r="Q21" s="1311"/>
      <c r="R21" s="1311"/>
      <c r="S21" s="1311"/>
      <c r="T21" s="1311"/>
      <c r="U21" s="1311"/>
      <c r="V21" s="1311"/>
      <c r="W21" s="1311"/>
      <c r="X21" s="1311"/>
      <c r="Y21" s="1311"/>
      <c r="Z21" s="1311"/>
      <c r="AA21" s="1311"/>
      <c r="AB21" s="1311"/>
      <c r="AC21" s="1311"/>
      <c r="AD21" s="1311"/>
      <c r="AE21" s="1311"/>
      <c r="AF21" s="1311"/>
      <c r="AG21" s="1311"/>
      <c r="AH21" s="1311"/>
      <c r="AI21" s="1311"/>
      <c r="AJ21" s="1311"/>
      <c r="AK21" s="1311"/>
      <c r="AL21" s="1311"/>
      <c r="AM21" s="1311"/>
      <c r="AN21" s="1311"/>
      <c r="AO21" s="1311"/>
      <c r="AP21" s="1311"/>
      <c r="AQ21" s="1311"/>
      <c r="AR21" s="1311"/>
      <c r="AS21" s="1311"/>
      <c r="AT21" s="1311"/>
      <c r="AU21" s="1311"/>
      <c r="AV21" s="1311"/>
      <c r="AW21" s="1311"/>
      <c r="AX21" s="1311"/>
      <c r="AY21" s="1311"/>
      <c r="AZ21" s="1311"/>
      <c r="BA21" s="1311"/>
      <c r="BB21" s="1311"/>
      <c r="BC21" s="1311"/>
      <c r="BD21" s="1311"/>
      <c r="BE21" s="1311"/>
      <c r="BF21" s="1311"/>
      <c r="BG21" s="1311"/>
      <c r="BH21" s="1311"/>
      <c r="BI21" s="1311"/>
      <c r="BJ21" s="1311"/>
      <c r="BK21" s="1311"/>
      <c r="BL21" s="1311"/>
      <c r="BM21" s="1311"/>
      <c r="BN21" s="1311"/>
      <c r="BO21" s="1311"/>
      <c r="BP21" s="1311"/>
      <c r="BQ21" s="1311"/>
      <c r="BR21" s="1311"/>
      <c r="BS21" s="1311"/>
      <c r="BT21" s="1311"/>
      <c r="BU21" s="1311"/>
      <c r="BV21" s="1311"/>
      <c r="BW21" s="1311"/>
      <c r="BX21" s="1311"/>
      <c r="BY21" s="1311"/>
      <c r="BZ21" s="1311"/>
      <c r="CA21" s="1311"/>
      <c r="CB21" s="1311"/>
      <c r="CC21" s="1311"/>
      <c r="CD21" s="1311"/>
      <c r="CE21" s="1311"/>
      <c r="CF21" s="1311"/>
      <c r="CG21" s="1311"/>
      <c r="CH21" s="1311"/>
      <c r="CI21" s="1311"/>
      <c r="CJ21" s="1311"/>
      <c r="CK21" s="1311"/>
      <c r="CL21" s="1311"/>
      <c r="CM21" s="1311"/>
      <c r="CN21" s="1311"/>
      <c r="CO21" s="1311"/>
      <c r="CP21" s="1311"/>
      <c r="CQ21" s="1311"/>
      <c r="CR21" s="1311"/>
      <c r="CS21" s="1311"/>
      <c r="CT21" s="1311"/>
      <c r="CU21" s="1311"/>
      <c r="CV21" s="1311"/>
      <c r="CW21" s="1311"/>
      <c r="CX21" s="1311"/>
      <c r="CY21" s="1311"/>
      <c r="CZ21" s="1311"/>
      <c r="DA21" s="1311"/>
      <c r="DB21" s="1311"/>
      <c r="DC21" s="1311"/>
      <c r="DD21" s="1311"/>
      <c r="DE21" s="1311"/>
      <c r="DF21" s="1311"/>
      <c r="DG21" s="1311"/>
      <c r="DH21" s="1311"/>
      <c r="DI21" s="1311"/>
      <c r="DJ21" s="1311"/>
      <c r="DK21" s="1311"/>
      <c r="DL21" s="1311"/>
      <c r="DM21" s="1311"/>
      <c r="DN21" s="1311"/>
    </row>
    <row r="22" spans="1:118" s="1075" customFormat="1" x14ac:dyDescent="0.2">
      <c r="A22" s="1311"/>
      <c r="B22" s="1311"/>
      <c r="C22" s="1317" t="s">
        <v>192</v>
      </c>
      <c r="D22" s="1311"/>
      <c r="E22" s="3023"/>
      <c r="F22" s="3023"/>
      <c r="G22" s="3023"/>
      <c r="H22" s="3023"/>
      <c r="I22" s="1311"/>
      <c r="J22" s="1311"/>
      <c r="K22" s="1311"/>
      <c r="L22" s="1311"/>
      <c r="M22" s="1311"/>
      <c r="N22" s="1311"/>
      <c r="O22" s="1311"/>
      <c r="P22" s="1311"/>
      <c r="Q22" s="1311"/>
      <c r="R22" s="1311"/>
      <c r="S22" s="1311"/>
      <c r="T22" s="1311"/>
      <c r="U22" s="1311"/>
      <c r="V22" s="1311"/>
      <c r="W22" s="1311"/>
      <c r="X22" s="1311"/>
      <c r="Y22" s="1311"/>
      <c r="Z22" s="1311"/>
      <c r="AA22" s="1311"/>
      <c r="AB22" s="1311"/>
      <c r="AC22" s="1311"/>
      <c r="AD22" s="1311"/>
      <c r="AE22" s="1311"/>
      <c r="AF22" s="1311"/>
      <c r="AG22" s="1311"/>
      <c r="AH22" s="1311"/>
      <c r="AI22" s="1311"/>
      <c r="AJ22" s="1311"/>
      <c r="AK22" s="1311"/>
      <c r="AL22" s="1311"/>
      <c r="AM22" s="1311"/>
      <c r="AN22" s="1311"/>
      <c r="AO22" s="1311"/>
      <c r="AP22" s="1311"/>
      <c r="AQ22" s="1311"/>
      <c r="AR22" s="1311"/>
      <c r="AS22" s="1311"/>
      <c r="AT22" s="1311"/>
      <c r="AU22" s="1311"/>
      <c r="AV22" s="1311"/>
      <c r="AW22" s="1311"/>
      <c r="AX22" s="1311"/>
      <c r="AY22" s="1311"/>
      <c r="AZ22" s="1311"/>
      <c r="BA22" s="1311"/>
      <c r="BB22" s="1311"/>
      <c r="BC22" s="1311"/>
      <c r="BD22" s="1311"/>
      <c r="BE22" s="1311"/>
      <c r="BF22" s="1311"/>
      <c r="BG22" s="1311"/>
      <c r="BH22" s="1311"/>
      <c r="BI22" s="1311"/>
      <c r="BJ22" s="1311"/>
      <c r="BK22" s="1311"/>
      <c r="BL22" s="1311"/>
      <c r="BM22" s="1311"/>
      <c r="BN22" s="1311"/>
      <c r="BO22" s="1311"/>
      <c r="BP22" s="1311"/>
      <c r="BQ22" s="1311"/>
      <c r="BR22" s="1311"/>
      <c r="BS22" s="1311"/>
      <c r="BT22" s="1311"/>
      <c r="BU22" s="1311"/>
      <c r="BV22" s="1311"/>
      <c r="BW22" s="1311"/>
      <c r="BX22" s="1311"/>
      <c r="BY22" s="1311"/>
      <c r="BZ22" s="1311"/>
      <c r="CA22" s="1311"/>
      <c r="CB22" s="1311"/>
      <c r="CC22" s="1311"/>
      <c r="CD22" s="1311"/>
      <c r="CE22" s="1311"/>
      <c r="CF22" s="1311"/>
      <c r="CG22" s="1311"/>
      <c r="CH22" s="1311"/>
      <c r="CI22" s="1311"/>
      <c r="CJ22" s="1311"/>
      <c r="CK22" s="1311"/>
      <c r="CL22" s="1311"/>
      <c r="CM22" s="1311"/>
      <c r="CN22" s="1311"/>
      <c r="CO22" s="1311"/>
      <c r="CP22" s="1311"/>
      <c r="CQ22" s="1311"/>
      <c r="CR22" s="1311"/>
      <c r="CS22" s="1311"/>
      <c r="CT22" s="1311"/>
      <c r="CU22" s="1311"/>
      <c r="CV22" s="1311"/>
      <c r="CW22" s="1311"/>
      <c r="CX22" s="1311"/>
      <c r="CY22" s="1311"/>
      <c r="CZ22" s="1311"/>
      <c r="DA22" s="1311"/>
      <c r="DB22" s="1311"/>
      <c r="DC22" s="1311"/>
      <c r="DD22" s="1311"/>
      <c r="DE22" s="1311"/>
      <c r="DF22" s="1311"/>
      <c r="DG22" s="1311"/>
      <c r="DH22" s="1311"/>
      <c r="DI22" s="1311"/>
      <c r="DJ22" s="1311"/>
      <c r="DK22" s="1311"/>
      <c r="DL22" s="1311"/>
      <c r="DM22" s="1311"/>
      <c r="DN22" s="1311"/>
    </row>
    <row r="23" spans="1:118" x14ac:dyDescent="0.2">
      <c r="C23" s="1317" t="s">
        <v>193</v>
      </c>
      <c r="E23" s="3019"/>
      <c r="F23" s="3019"/>
      <c r="G23" s="3019"/>
      <c r="H23" s="3019"/>
    </row>
    <row r="24" spans="1:118" x14ac:dyDescent="0.2">
      <c r="C24" s="1318" t="s">
        <v>194</v>
      </c>
      <c r="E24" s="3019"/>
      <c r="F24" s="3019"/>
      <c r="G24" s="3019"/>
      <c r="H24" s="3019"/>
    </row>
    <row r="25" spans="1:118" x14ac:dyDescent="0.2">
      <c r="C25" s="1318" t="s">
        <v>195</v>
      </c>
      <c r="E25" s="3019"/>
      <c r="F25" s="3019"/>
      <c r="G25" s="3019"/>
      <c r="H25" s="3019"/>
    </row>
    <row r="26" spans="1:118" x14ac:dyDescent="0.2">
      <c r="C26" s="1318" t="s">
        <v>946</v>
      </c>
      <c r="E26" s="3019"/>
      <c r="F26" s="3019"/>
      <c r="G26" s="3019"/>
      <c r="H26" s="3019"/>
    </row>
    <row r="27" spans="1:118" x14ac:dyDescent="0.2">
      <c r="C27" s="1212" t="s">
        <v>196</v>
      </c>
      <c r="E27" s="3019">
        <f>E30</f>
        <v>0</v>
      </c>
      <c r="F27" s="3019">
        <f>F30</f>
        <v>0</v>
      </c>
      <c r="G27" s="3019">
        <f>G30</f>
        <v>0</v>
      </c>
      <c r="H27" s="3019">
        <f>H30</f>
        <v>0</v>
      </c>
    </row>
    <row r="28" spans="1:118" x14ac:dyDescent="0.2">
      <c r="C28" s="1317" t="s">
        <v>191</v>
      </c>
      <c r="E28" s="3019"/>
      <c r="F28" s="3019"/>
      <c r="G28" s="3019"/>
      <c r="H28" s="3019"/>
    </row>
    <row r="29" spans="1:118" x14ac:dyDescent="0.2">
      <c r="C29" s="1317" t="s">
        <v>197</v>
      </c>
      <c r="E29" s="3019"/>
      <c r="F29" s="3019"/>
      <c r="G29" s="3019"/>
      <c r="H29" s="3019"/>
    </row>
    <row r="30" spans="1:118" x14ac:dyDescent="0.2">
      <c r="C30" s="1317" t="s">
        <v>198</v>
      </c>
      <c r="E30" s="3019"/>
      <c r="F30" s="3019"/>
      <c r="G30" s="3019"/>
      <c r="H30" s="3019"/>
    </row>
    <row r="31" spans="1:118" x14ac:dyDescent="0.2">
      <c r="C31" s="1203" t="s">
        <v>947</v>
      </c>
      <c r="E31" s="3019"/>
      <c r="F31" s="3019"/>
      <c r="G31" s="3019"/>
      <c r="H31" s="3019"/>
    </row>
    <row r="32" spans="1:118" x14ac:dyDescent="0.2">
      <c r="B32" s="1316" t="s">
        <v>948</v>
      </c>
      <c r="C32" s="1316"/>
      <c r="D32" s="1316"/>
      <c r="E32" s="3022"/>
      <c r="F32" s="3022"/>
      <c r="G32" s="3022"/>
      <c r="H32" s="3022"/>
    </row>
    <row r="33" spans="1:8" x14ac:dyDescent="0.2">
      <c r="A33" s="1203"/>
      <c r="E33" s="3024"/>
      <c r="F33" s="3024"/>
      <c r="G33" s="3024"/>
      <c r="H33" s="1072"/>
    </row>
    <row r="34" spans="1:8" ht="12.75" customHeight="1" x14ac:dyDescent="0.2">
      <c r="A34" s="1203"/>
      <c r="B34" s="1319" t="s">
        <v>949</v>
      </c>
      <c r="C34" s="1319"/>
      <c r="D34" s="1319"/>
      <c r="E34" s="3025">
        <f>SUM(E35:E36)</f>
        <v>0</v>
      </c>
      <c r="F34" s="3025">
        <f>SUM(F35:F36)</f>
        <v>0</v>
      </c>
      <c r="G34" s="3025">
        <f>SUM(G35:G36)</f>
        <v>0</v>
      </c>
      <c r="H34" s="3025">
        <f>SUM(H35:H36)</f>
        <v>0</v>
      </c>
    </row>
    <row r="35" spans="1:8" x14ac:dyDescent="0.2">
      <c r="A35" s="1203"/>
      <c r="B35" s="919" t="s">
        <v>950</v>
      </c>
      <c r="E35" s="3019"/>
      <c r="F35" s="3019"/>
      <c r="G35" s="3019"/>
      <c r="H35" s="3019"/>
    </row>
    <row r="36" spans="1:8" x14ac:dyDescent="0.2">
      <c r="A36" s="1203"/>
      <c r="B36" s="919" t="s">
        <v>951</v>
      </c>
      <c r="E36" s="3019"/>
      <c r="F36" s="3019"/>
      <c r="G36" s="3019"/>
      <c r="H36" s="3019"/>
    </row>
    <row r="37" spans="1:8" x14ac:dyDescent="0.2">
      <c r="A37" s="1203"/>
      <c r="E37" s="3024"/>
      <c r="F37" s="3024"/>
      <c r="G37" s="3024"/>
      <c r="H37" s="3024"/>
    </row>
    <row r="38" spans="1:8" x14ac:dyDescent="0.2">
      <c r="A38" s="1203"/>
      <c r="E38" s="3024"/>
      <c r="F38" s="3024"/>
      <c r="G38" s="3024"/>
      <c r="H38" s="3024"/>
    </row>
    <row r="39" spans="1:8" ht="12.75" customHeight="1" x14ac:dyDescent="0.2">
      <c r="A39" s="1203"/>
      <c r="B39" s="1320" t="s">
        <v>952</v>
      </c>
      <c r="C39" s="1321"/>
      <c r="D39" s="1321"/>
      <c r="E39" s="3026">
        <f>SUM(E40:E43)</f>
        <v>0</v>
      </c>
      <c r="F39" s="3026">
        <f t="shared" ref="F39:H39" si="0">SUM(F40:F43)</f>
        <v>0</v>
      </c>
      <c r="G39" s="3026">
        <f t="shared" si="0"/>
        <v>0</v>
      </c>
      <c r="H39" s="3026">
        <f t="shared" si="0"/>
        <v>0</v>
      </c>
    </row>
    <row r="40" spans="1:8" x14ac:dyDescent="0.2">
      <c r="A40" s="1203"/>
      <c r="B40" s="1073" t="s">
        <v>953</v>
      </c>
      <c r="E40" s="3019"/>
      <c r="F40" s="3019"/>
      <c r="G40" s="3019"/>
      <c r="H40" s="3019"/>
    </row>
    <row r="41" spans="1:8" x14ac:dyDescent="0.2">
      <c r="A41" s="1203"/>
      <c r="B41" s="1073" t="s">
        <v>1041</v>
      </c>
      <c r="E41" s="3019"/>
      <c r="F41" s="3019"/>
      <c r="G41" s="3019"/>
      <c r="H41" s="3019"/>
    </row>
    <row r="42" spans="1:8" x14ac:dyDescent="0.2">
      <c r="A42" s="1203"/>
      <c r="B42" s="1073" t="s">
        <v>954</v>
      </c>
      <c r="E42" s="3019"/>
      <c r="F42" s="3019"/>
      <c r="G42" s="3019"/>
      <c r="H42" s="3019"/>
    </row>
    <row r="43" spans="1:8" x14ac:dyDescent="0.2">
      <c r="A43" s="1203"/>
      <c r="B43" s="1073" t="s">
        <v>1042</v>
      </c>
      <c r="E43" s="3023"/>
      <c r="F43" s="3023"/>
      <c r="G43" s="3023"/>
      <c r="H43" s="3023"/>
    </row>
    <row r="44" spans="1:8" x14ac:dyDescent="0.2">
      <c r="E44" s="1072"/>
      <c r="F44" s="1072"/>
      <c r="G44" s="1072"/>
      <c r="H44" s="1072"/>
    </row>
    <row r="45" spans="1:8" x14ac:dyDescent="0.2">
      <c r="A45" s="1203"/>
      <c r="B45" s="1322" t="s">
        <v>527</v>
      </c>
      <c r="C45" s="1323"/>
      <c r="D45" s="1323"/>
      <c r="E45" s="3027">
        <f>SUM(E46:E52)</f>
        <v>0</v>
      </c>
      <c r="F45" s="3027">
        <f>SUM(F46:F52)</f>
        <v>0</v>
      </c>
      <c r="G45" s="3027">
        <f>SUM(G46:G52)</f>
        <v>0</v>
      </c>
      <c r="H45" s="3027">
        <f>SUM(H46:H52)</f>
        <v>0</v>
      </c>
    </row>
    <row r="46" spans="1:8" x14ac:dyDescent="0.2">
      <c r="A46" s="1203"/>
      <c r="B46" s="1073" t="s">
        <v>955</v>
      </c>
      <c r="E46" s="3019"/>
      <c r="F46" s="3019"/>
      <c r="G46" s="3019"/>
      <c r="H46" s="3019"/>
    </row>
    <row r="47" spans="1:8" x14ac:dyDescent="0.2">
      <c r="A47" s="1203"/>
      <c r="B47" s="1073" t="s">
        <v>956</v>
      </c>
      <c r="E47" s="3019"/>
      <c r="F47" s="3019"/>
      <c r="G47" s="3019"/>
      <c r="H47" s="3019"/>
    </row>
    <row r="48" spans="1:8" x14ac:dyDescent="0.2">
      <c r="A48" s="1203"/>
      <c r="B48" s="919" t="s">
        <v>957</v>
      </c>
      <c r="E48" s="3019"/>
      <c r="F48" s="3019"/>
      <c r="G48" s="3019"/>
      <c r="H48" s="3019"/>
    </row>
    <row r="49" spans="1:8" x14ac:dyDescent="0.2">
      <c r="A49" s="1203"/>
      <c r="B49" s="919" t="s">
        <v>958</v>
      </c>
      <c r="E49" s="3019"/>
      <c r="F49" s="3019"/>
      <c r="G49" s="3019"/>
      <c r="H49" s="3019"/>
    </row>
    <row r="50" spans="1:8" x14ac:dyDescent="0.2">
      <c r="A50" s="1203"/>
      <c r="B50" s="1073" t="s">
        <v>959</v>
      </c>
      <c r="E50" s="3019"/>
      <c r="F50" s="3019"/>
      <c r="G50" s="3019"/>
      <c r="H50" s="3019"/>
    </row>
    <row r="51" spans="1:8" x14ac:dyDescent="0.2">
      <c r="A51" s="1203"/>
      <c r="B51" s="919" t="s">
        <v>960</v>
      </c>
      <c r="E51" s="3019"/>
      <c r="F51" s="3019"/>
      <c r="G51" s="3019"/>
      <c r="H51" s="3019"/>
    </row>
    <row r="52" spans="1:8" x14ac:dyDescent="0.2">
      <c r="A52" s="1203"/>
      <c r="B52" s="919" t="s">
        <v>1190</v>
      </c>
      <c r="E52" s="3019"/>
      <c r="F52" s="3019"/>
      <c r="G52" s="3019"/>
      <c r="H52" s="3019"/>
    </row>
    <row r="53" spans="1:8" ht="15" customHeight="1" x14ac:dyDescent="0.2">
      <c r="A53" s="1203"/>
      <c r="E53" s="3024"/>
      <c r="F53" s="3024"/>
      <c r="G53" s="3024"/>
      <c r="H53" s="3024"/>
    </row>
    <row r="54" spans="1:8" x14ac:dyDescent="0.2">
      <c r="A54" s="1203"/>
      <c r="B54" s="1705" t="s">
        <v>1209</v>
      </c>
      <c r="C54" s="1705"/>
      <c r="D54" s="1705"/>
      <c r="E54" s="3028"/>
      <c r="F54" s="3028"/>
      <c r="G54" s="3028"/>
      <c r="H54" s="3028"/>
    </row>
    <row r="55" spans="1:8" ht="15" customHeight="1" x14ac:dyDescent="0.2">
      <c r="A55" s="1203"/>
      <c r="E55" s="3024"/>
      <c r="F55" s="3024"/>
      <c r="G55" s="3024"/>
      <c r="H55" s="3024"/>
    </row>
    <row r="56" spans="1:8" x14ac:dyDescent="0.2">
      <c r="A56" s="1203"/>
      <c r="B56" s="1324" t="s">
        <v>961</v>
      </c>
      <c r="C56" s="1324"/>
      <c r="D56" s="1324"/>
      <c r="E56" s="3029"/>
      <c r="F56" s="3029"/>
      <c r="G56" s="3029"/>
      <c r="H56" s="3029"/>
    </row>
    <row r="57" spans="1:8" x14ac:dyDescent="0.2">
      <c r="A57" s="1203"/>
      <c r="E57" s="3024"/>
      <c r="F57" s="3024"/>
      <c r="G57" s="3024"/>
      <c r="H57" s="1072"/>
    </row>
    <row r="58" spans="1:8" x14ac:dyDescent="0.2">
      <c r="E58" s="3024"/>
      <c r="F58" s="3024"/>
      <c r="G58" s="3024"/>
      <c r="H58" s="1072"/>
    </row>
    <row r="59" spans="1:8" x14ac:dyDescent="0.2">
      <c r="B59" s="1325" t="s">
        <v>962</v>
      </c>
      <c r="C59" s="1325"/>
      <c r="D59" s="1325"/>
      <c r="E59" s="3030">
        <f>E8+E17+E34+E39+E45+E56+E54</f>
        <v>0</v>
      </c>
      <c r="F59" s="3030">
        <f t="shared" ref="F59:H59" si="1">F8+F17+F34+F39+F45+F56+F54</f>
        <v>0</v>
      </c>
      <c r="G59" s="3030">
        <f t="shared" si="1"/>
        <v>0</v>
      </c>
      <c r="H59" s="3030">
        <f t="shared" si="1"/>
        <v>0</v>
      </c>
    </row>
    <row r="60" spans="1:8" x14ac:dyDescent="0.2">
      <c r="C60" s="1326"/>
      <c r="D60" s="1706" t="s">
        <v>1210</v>
      </c>
      <c r="E60" s="3031">
        <f>'Tableau 3'!L107</f>
        <v>0</v>
      </c>
      <c r="F60" s="3031">
        <f>'Tableau 3'!M107</f>
        <v>0</v>
      </c>
      <c r="G60" s="3031">
        <f>'Tableau 3'!N107</f>
        <v>0</v>
      </c>
      <c r="H60" s="3031">
        <f>'Tableau 3'!O107+'Tableau 3'!P107</f>
        <v>0</v>
      </c>
    </row>
    <row r="61" spans="1:8" x14ac:dyDescent="0.2">
      <c r="E61" s="1072"/>
      <c r="F61" s="1072"/>
      <c r="G61" s="1072"/>
      <c r="H61" s="1072"/>
    </row>
    <row r="62" spans="1:8" x14ac:dyDescent="0.2">
      <c r="B62" s="919"/>
      <c r="E62" s="1072"/>
      <c r="F62" s="1072"/>
      <c r="G62" s="1072"/>
      <c r="H62" s="1072"/>
    </row>
    <row r="63" spans="1:8" x14ac:dyDescent="0.2">
      <c r="B63" s="1325" t="s">
        <v>963</v>
      </c>
      <c r="C63" s="1325"/>
      <c r="D63" s="1325"/>
      <c r="E63" s="3030">
        <f>E65</f>
        <v>0</v>
      </c>
      <c r="F63" s="3030">
        <f t="shared" ref="F63:H63" si="2">F65</f>
        <v>0</v>
      </c>
      <c r="G63" s="3030">
        <f t="shared" si="2"/>
        <v>0</v>
      </c>
      <c r="H63" s="3030">
        <f t="shared" si="2"/>
        <v>0</v>
      </c>
    </row>
    <row r="64" spans="1:8" x14ac:dyDescent="0.2">
      <c r="E64" s="1072"/>
      <c r="F64" s="1072"/>
      <c r="G64" s="1072"/>
      <c r="H64" s="1072"/>
    </row>
    <row r="65" spans="1:8" x14ac:dyDescent="0.2">
      <c r="A65" s="1203"/>
      <c r="B65" s="1327" t="s">
        <v>248</v>
      </c>
      <c r="C65" s="1309"/>
      <c r="D65" s="1309"/>
      <c r="E65" s="3032">
        <f>E66+E67</f>
        <v>0</v>
      </c>
      <c r="F65" s="3032">
        <f>F66+F67</f>
        <v>0</v>
      </c>
      <c r="G65" s="3032">
        <f>G66+G67</f>
        <v>0</v>
      </c>
      <c r="H65" s="3032">
        <f>H66+H67</f>
        <v>0</v>
      </c>
    </row>
    <row r="66" spans="1:8" x14ac:dyDescent="0.2">
      <c r="B66" s="1073" t="s">
        <v>964</v>
      </c>
      <c r="E66" s="3033"/>
      <c r="F66" s="3033"/>
      <c r="G66" s="3033"/>
      <c r="H66" s="3033"/>
    </row>
    <row r="67" spans="1:8" x14ac:dyDescent="0.2">
      <c r="B67" s="1073" t="s">
        <v>965</v>
      </c>
      <c r="E67" s="3033"/>
      <c r="F67" s="3033"/>
      <c r="G67" s="3033"/>
      <c r="H67" s="3033"/>
    </row>
    <row r="68" spans="1:8" x14ac:dyDescent="0.2">
      <c r="E68" s="1072"/>
      <c r="F68" s="1072"/>
      <c r="G68" s="1072"/>
      <c r="H68" s="1072"/>
    </row>
    <row r="69" spans="1:8" x14ac:dyDescent="0.2">
      <c r="E69" s="1072"/>
      <c r="F69" s="1072"/>
      <c r="G69" s="1072"/>
      <c r="H69" s="1072"/>
    </row>
    <row r="70" spans="1:8" x14ac:dyDescent="0.2">
      <c r="B70" s="1325" t="s">
        <v>966</v>
      </c>
      <c r="C70" s="1325"/>
      <c r="D70" s="1325"/>
      <c r="E70" s="3030">
        <f>E59+E63</f>
        <v>0</v>
      </c>
      <c r="F70" s="3030">
        <f>F59+F63</f>
        <v>0</v>
      </c>
      <c r="G70" s="3030">
        <f>G59+G63</f>
        <v>0</v>
      </c>
      <c r="H70" s="3030">
        <f>H59+H63</f>
        <v>0</v>
      </c>
    </row>
    <row r="73" spans="1:8" ht="15" x14ac:dyDescent="0.25">
      <c r="A73" s="3426" t="s">
        <v>1950</v>
      </c>
    </row>
    <row r="74" spans="1:8" x14ac:dyDescent="0.2">
      <c r="A74" s="1203" t="s">
        <v>1949</v>
      </c>
      <c r="B74" s="1073" t="str">
        <f>+ANNEXES!D30</f>
        <v>Une note explicative détaillée reprenant les hypothèses retenues pour l'élaboration des budgets prévisionnels de chaque catégorie d'obligations de service public. 
Pour ORES Assets : une annexe 18 par énergie avec la répartition des coûts par secteur.</v>
      </c>
    </row>
  </sheetData>
  <pageMargins left="0.70866141732283472" right="0.70866141732283472" top="0.74803149606299213" bottom="0.74803149606299213" header="0.31496062992125984" footer="0.31496062992125984"/>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M91"/>
  <sheetViews>
    <sheetView zoomScaleNormal="100" zoomScaleSheetLayoutView="100" workbookViewId="0">
      <selection activeCell="G11" sqref="G11"/>
    </sheetView>
  </sheetViews>
  <sheetFormatPr baseColWidth="10" defaultColWidth="8.85546875" defaultRowHeight="12.75" x14ac:dyDescent="0.2"/>
  <cols>
    <col min="1" max="3" width="8.85546875" style="759"/>
    <col min="4" max="4" width="32.42578125" style="759" customWidth="1"/>
    <col min="5" max="5" width="8.85546875" style="759"/>
    <col min="6" max="13" width="18.42578125" style="759" customWidth="1"/>
    <col min="14" max="16384" width="8.85546875" style="759"/>
  </cols>
  <sheetData>
    <row r="1" spans="1:13" s="826" customFormat="1" ht="18" x14ac:dyDescent="0.25">
      <c r="A1" s="290" t="s">
        <v>1586</v>
      </c>
      <c r="B1" s="290"/>
      <c r="C1" s="290"/>
      <c r="D1" s="290"/>
      <c r="E1" s="291"/>
      <c r="F1" s="291"/>
      <c r="G1" s="291"/>
      <c r="H1" s="291"/>
      <c r="I1" s="291"/>
      <c r="J1" s="290"/>
      <c r="K1" s="290"/>
      <c r="L1" s="290"/>
      <c r="M1" s="290"/>
    </row>
    <row r="2" spans="1:13" s="824" customFormat="1" ht="11.25" x14ac:dyDescent="0.2">
      <c r="A2" s="273" t="str">
        <f>'PAGE DE GARDE'!C8</f>
        <v>ELECTRICITE</v>
      </c>
      <c r="B2" s="273"/>
      <c r="C2" s="273"/>
      <c r="D2" s="274"/>
      <c r="E2" s="274" t="str">
        <f>'PAGE DE GARDE'!C10</f>
        <v>PT 2017 V0</v>
      </c>
      <c r="F2" s="274"/>
      <c r="G2" s="274"/>
      <c r="H2" s="274"/>
      <c r="I2" s="274"/>
      <c r="J2" s="273"/>
      <c r="K2" s="273"/>
      <c r="L2" s="273"/>
      <c r="M2" s="273"/>
    </row>
    <row r="3" spans="1:13" s="824" customFormat="1" ht="11.25" x14ac:dyDescent="0.2">
      <c r="A3" s="825" t="str">
        <f>'PAGE DE GARDE'!C7</f>
        <v>GRD</v>
      </c>
      <c r="B3" s="273"/>
      <c r="C3" s="273"/>
      <c r="D3" s="273"/>
      <c r="E3" s="274"/>
      <c r="F3" s="274"/>
      <c r="G3" s="274"/>
      <c r="H3" s="274"/>
      <c r="I3" s="274"/>
      <c r="J3" s="273"/>
      <c r="K3" s="273"/>
      <c r="L3" s="273"/>
      <c r="M3" s="273"/>
    </row>
    <row r="4" spans="1:13" x14ac:dyDescent="0.2">
      <c r="A4" s="302"/>
      <c r="B4" s="302"/>
      <c r="C4" s="302"/>
      <c r="D4" s="302"/>
      <c r="E4" s="302"/>
      <c r="F4" s="302"/>
      <c r="G4" s="302"/>
      <c r="H4" s="302"/>
      <c r="I4" s="302"/>
      <c r="J4" s="302"/>
      <c r="K4" s="302"/>
      <c r="L4" s="302"/>
      <c r="M4" s="302"/>
    </row>
    <row r="5" spans="1:13" ht="13.5" thickBot="1" x14ac:dyDescent="0.25"/>
    <row r="6" spans="1:13" ht="18.75" thickBot="1" x14ac:dyDescent="0.3">
      <c r="F6" s="3995" t="s">
        <v>1458</v>
      </c>
      <c r="G6" s="3996"/>
      <c r="H6" s="3996"/>
      <c r="I6" s="3996"/>
      <c r="J6" s="3996"/>
      <c r="K6" s="3996"/>
      <c r="L6" s="3996"/>
      <c r="M6" s="3997"/>
    </row>
    <row r="7" spans="1:13" ht="13.5" customHeight="1" thickBot="1" x14ac:dyDescent="0.25">
      <c r="A7" s="3983" t="s">
        <v>550</v>
      </c>
      <c r="B7" s="3984"/>
      <c r="C7" s="3984"/>
      <c r="D7" s="3985"/>
      <c r="E7" s="3992" t="s">
        <v>673</v>
      </c>
      <c r="F7" s="3971" t="s">
        <v>1721</v>
      </c>
      <c r="G7" s="3971" t="s">
        <v>758</v>
      </c>
      <c r="H7" s="3974" t="s">
        <v>757</v>
      </c>
      <c r="I7" s="3975"/>
      <c r="J7" s="3975"/>
      <c r="K7" s="3975"/>
      <c r="L7" s="3975"/>
      <c r="M7" s="3976"/>
    </row>
    <row r="8" spans="1:13" s="763" customFormat="1" ht="13.5" customHeight="1" x14ac:dyDescent="0.2">
      <c r="A8" s="3986"/>
      <c r="B8" s="3987"/>
      <c r="C8" s="3987"/>
      <c r="D8" s="3988"/>
      <c r="E8" s="3993"/>
      <c r="F8" s="3972"/>
      <c r="G8" s="3972"/>
      <c r="H8" s="3977" t="s">
        <v>756</v>
      </c>
      <c r="I8" s="3978"/>
      <c r="J8" s="3979"/>
      <c r="K8" s="3977" t="s">
        <v>755</v>
      </c>
      <c r="L8" s="3978"/>
      <c r="M8" s="3979"/>
    </row>
    <row r="9" spans="1:13" s="763" customFormat="1" ht="13.5" thickBot="1" x14ac:dyDescent="0.25">
      <c r="A9" s="3986"/>
      <c r="B9" s="3987"/>
      <c r="C9" s="3987"/>
      <c r="D9" s="3988"/>
      <c r="E9" s="3993"/>
      <c r="F9" s="3972"/>
      <c r="G9" s="3972"/>
      <c r="H9" s="3980"/>
      <c r="I9" s="3981"/>
      <c r="J9" s="3982"/>
      <c r="K9" s="3980"/>
      <c r="L9" s="3981"/>
      <c r="M9" s="3982"/>
    </row>
    <row r="10" spans="1:13" s="763" customFormat="1" ht="26.25" thickBot="1" x14ac:dyDescent="0.25">
      <c r="A10" s="3989"/>
      <c r="B10" s="3990"/>
      <c r="C10" s="3990"/>
      <c r="D10" s="3991"/>
      <c r="E10" s="3994"/>
      <c r="F10" s="3973"/>
      <c r="G10" s="3973"/>
      <c r="H10" s="803" t="s">
        <v>753</v>
      </c>
      <c r="I10" s="803" t="s">
        <v>752</v>
      </c>
      <c r="J10" s="803" t="s">
        <v>754</v>
      </c>
      <c r="K10" s="803" t="s">
        <v>753</v>
      </c>
      <c r="L10" s="803" t="s">
        <v>752</v>
      </c>
      <c r="M10" s="803" t="s">
        <v>751</v>
      </c>
    </row>
    <row r="11" spans="1:13" s="763" customFormat="1" x14ac:dyDescent="0.2">
      <c r="A11" s="782"/>
      <c r="B11" s="773"/>
      <c r="C11" s="773"/>
      <c r="D11" s="773"/>
      <c r="E11" s="814"/>
      <c r="F11" s="814"/>
      <c r="G11" s="814"/>
      <c r="H11" s="814"/>
      <c r="I11" s="814"/>
      <c r="J11" s="785"/>
      <c r="K11" s="823"/>
      <c r="L11" s="823"/>
      <c r="M11" s="823"/>
    </row>
    <row r="12" spans="1:13" s="763" customFormat="1" x14ac:dyDescent="0.2">
      <c r="A12" s="774" t="s">
        <v>551</v>
      </c>
      <c r="B12" s="773"/>
      <c r="C12" s="773"/>
      <c r="D12" s="773"/>
      <c r="E12" s="808" t="s">
        <v>674</v>
      </c>
      <c r="F12" s="771">
        <f t="shared" ref="F12:M12" si="0">F14+F16+F18+F20</f>
        <v>0</v>
      </c>
      <c r="G12" s="771">
        <f t="shared" si="0"/>
        <v>0</v>
      </c>
      <c r="H12" s="771">
        <f t="shared" si="0"/>
        <v>0</v>
      </c>
      <c r="I12" s="771">
        <f t="shared" si="0"/>
        <v>0</v>
      </c>
      <c r="J12" s="771">
        <f t="shared" si="0"/>
        <v>0</v>
      </c>
      <c r="K12" s="771">
        <f t="shared" si="0"/>
        <v>0</v>
      </c>
      <c r="L12" s="771">
        <f t="shared" si="0"/>
        <v>0</v>
      </c>
      <c r="M12" s="771">
        <f t="shared" si="0"/>
        <v>0</v>
      </c>
    </row>
    <row r="13" spans="1:13" s="763" customFormat="1" x14ac:dyDescent="0.2">
      <c r="A13" s="782"/>
      <c r="B13" s="773"/>
      <c r="C13" s="773"/>
      <c r="D13" s="773"/>
      <c r="E13" s="814"/>
      <c r="F13" s="809"/>
      <c r="G13" s="809"/>
      <c r="H13" s="809"/>
      <c r="I13" s="809"/>
      <c r="J13" s="809"/>
      <c r="K13" s="809"/>
      <c r="L13" s="809"/>
      <c r="M13" s="809"/>
    </row>
    <row r="14" spans="1:13" s="763" customFormat="1" x14ac:dyDescent="0.2">
      <c r="A14" s="782"/>
      <c r="B14" s="792" t="s">
        <v>552</v>
      </c>
      <c r="C14" s="773"/>
      <c r="D14" s="773"/>
      <c r="E14" s="817" t="s">
        <v>675</v>
      </c>
      <c r="F14" s="815">
        <f>G14+J14+M14</f>
        <v>0</v>
      </c>
      <c r="G14" s="816"/>
      <c r="H14" s="816"/>
      <c r="I14" s="816"/>
      <c r="J14" s="815">
        <f>H14+I14</f>
        <v>0</v>
      </c>
      <c r="K14" s="816"/>
      <c r="L14" s="816"/>
      <c r="M14" s="815">
        <f>K14+L14</f>
        <v>0</v>
      </c>
    </row>
    <row r="15" spans="1:13" s="763" customFormat="1" x14ac:dyDescent="0.2">
      <c r="A15" s="782"/>
      <c r="B15" s="773"/>
      <c r="C15" s="773"/>
      <c r="D15" s="773"/>
      <c r="E15" s="814"/>
      <c r="F15" s="783"/>
      <c r="G15" s="783"/>
      <c r="H15" s="783"/>
      <c r="I15" s="783"/>
      <c r="J15" s="783"/>
      <c r="K15" s="783"/>
      <c r="L15" s="783"/>
      <c r="M15" s="783"/>
    </row>
    <row r="16" spans="1:13" s="763" customFormat="1" x14ac:dyDescent="0.2">
      <c r="A16" s="782"/>
      <c r="B16" s="792" t="s">
        <v>553</v>
      </c>
      <c r="C16" s="773"/>
      <c r="D16" s="773"/>
      <c r="E16" s="817" t="s">
        <v>676</v>
      </c>
      <c r="F16" s="815">
        <f>G16+J16+M16</f>
        <v>0</v>
      </c>
      <c r="G16" s="816"/>
      <c r="H16" s="816"/>
      <c r="I16" s="816"/>
      <c r="J16" s="815">
        <f>H16+I16</f>
        <v>0</v>
      </c>
      <c r="K16" s="816"/>
      <c r="L16" s="816"/>
      <c r="M16" s="815">
        <f>K16+L16</f>
        <v>0</v>
      </c>
    </row>
    <row r="17" spans="1:13" s="763" customFormat="1" x14ac:dyDescent="0.2">
      <c r="A17" s="782"/>
      <c r="B17" s="773"/>
      <c r="C17" s="773"/>
      <c r="D17" s="773"/>
      <c r="E17" s="814"/>
      <c r="F17" s="809"/>
      <c r="G17" s="809"/>
      <c r="H17" s="809"/>
      <c r="I17" s="809"/>
      <c r="J17" s="809"/>
      <c r="K17" s="809"/>
      <c r="L17" s="809"/>
      <c r="M17" s="809"/>
    </row>
    <row r="18" spans="1:13" s="763" customFormat="1" x14ac:dyDescent="0.2">
      <c r="A18" s="782"/>
      <c r="B18" s="792" t="s">
        <v>554</v>
      </c>
      <c r="C18" s="773"/>
      <c r="D18" s="773"/>
      <c r="E18" s="817" t="s">
        <v>677</v>
      </c>
      <c r="F18" s="815">
        <f>G18+J18+M18</f>
        <v>0</v>
      </c>
      <c r="G18" s="816"/>
      <c r="H18" s="816"/>
      <c r="I18" s="816"/>
      <c r="J18" s="815">
        <f>H18+I18</f>
        <v>0</v>
      </c>
      <c r="K18" s="816"/>
      <c r="L18" s="816"/>
      <c r="M18" s="815">
        <f>K18+L18</f>
        <v>0</v>
      </c>
    </row>
    <row r="19" spans="1:13" s="763" customFormat="1" x14ac:dyDescent="0.2">
      <c r="A19" s="782"/>
      <c r="B19" s="773"/>
      <c r="C19" s="773"/>
      <c r="D19" s="773"/>
      <c r="E19" s="814"/>
      <c r="F19" s="809"/>
      <c r="G19" s="809"/>
      <c r="H19" s="809"/>
      <c r="I19" s="809"/>
      <c r="J19" s="809"/>
      <c r="K19" s="809"/>
      <c r="L19" s="809"/>
      <c r="M19" s="809"/>
    </row>
    <row r="20" spans="1:13" s="763" customFormat="1" x14ac:dyDescent="0.2">
      <c r="A20" s="782"/>
      <c r="B20" s="792" t="s">
        <v>555</v>
      </c>
      <c r="C20" s="773"/>
      <c r="D20" s="797"/>
      <c r="E20" s="817" t="s">
        <v>678</v>
      </c>
      <c r="F20" s="815">
        <f>G20+J20+M20</f>
        <v>0</v>
      </c>
      <c r="G20" s="816"/>
      <c r="H20" s="816"/>
      <c r="I20" s="816"/>
      <c r="J20" s="815">
        <f>H20+I20</f>
        <v>0</v>
      </c>
      <c r="K20" s="816"/>
      <c r="L20" s="816"/>
      <c r="M20" s="815">
        <f>K20+L20</f>
        <v>0</v>
      </c>
    </row>
    <row r="21" spans="1:13" s="763" customFormat="1" x14ac:dyDescent="0.2">
      <c r="A21" s="782"/>
      <c r="B21" s="773"/>
      <c r="C21" s="773"/>
      <c r="D21" s="773"/>
      <c r="E21" s="814"/>
      <c r="F21" s="809"/>
      <c r="G21" s="809"/>
      <c r="H21" s="809"/>
      <c r="I21" s="809"/>
      <c r="J21" s="809"/>
      <c r="K21" s="809"/>
      <c r="L21" s="809"/>
      <c r="M21" s="809"/>
    </row>
    <row r="22" spans="1:13" s="763" customFormat="1" x14ac:dyDescent="0.2">
      <c r="A22" s="774" t="s">
        <v>556</v>
      </c>
      <c r="B22" s="773"/>
      <c r="C22" s="773"/>
      <c r="D22" s="773"/>
      <c r="E22" s="808" t="s">
        <v>679</v>
      </c>
      <c r="F22" s="771">
        <f t="shared" ref="F22:M22" si="1">F24+F26+F28+F30+F32+F34</f>
        <v>0</v>
      </c>
      <c r="G22" s="771">
        <f t="shared" si="1"/>
        <v>0</v>
      </c>
      <c r="H22" s="771">
        <f t="shared" si="1"/>
        <v>0</v>
      </c>
      <c r="I22" s="771">
        <f t="shared" si="1"/>
        <v>0</v>
      </c>
      <c r="J22" s="771">
        <f t="shared" si="1"/>
        <v>0</v>
      </c>
      <c r="K22" s="771">
        <f t="shared" si="1"/>
        <v>0</v>
      </c>
      <c r="L22" s="771">
        <f t="shared" si="1"/>
        <v>0</v>
      </c>
      <c r="M22" s="771">
        <f t="shared" si="1"/>
        <v>0</v>
      </c>
    </row>
    <row r="23" spans="1:13" s="763" customFormat="1" x14ac:dyDescent="0.2">
      <c r="A23" s="782"/>
      <c r="B23" s="773"/>
      <c r="C23" s="773"/>
      <c r="D23" s="773"/>
      <c r="E23" s="814"/>
      <c r="F23" s="809"/>
      <c r="G23" s="809"/>
      <c r="H23" s="809"/>
      <c r="I23" s="809"/>
      <c r="J23" s="809"/>
      <c r="K23" s="809"/>
      <c r="L23" s="809"/>
      <c r="M23" s="809"/>
    </row>
    <row r="24" spans="1:13" s="763" customFormat="1" x14ac:dyDescent="0.2">
      <c r="A24" s="782"/>
      <c r="B24" s="792" t="s">
        <v>557</v>
      </c>
      <c r="C24" s="773"/>
      <c r="D24" s="773"/>
      <c r="E24" s="817" t="s">
        <v>680</v>
      </c>
      <c r="F24" s="815">
        <f>G24+J24+M24</f>
        <v>0</v>
      </c>
      <c r="G24" s="816"/>
      <c r="H24" s="816"/>
      <c r="I24" s="816"/>
      <c r="J24" s="815">
        <f>H24+I24</f>
        <v>0</v>
      </c>
      <c r="K24" s="816"/>
      <c r="L24" s="816"/>
      <c r="M24" s="815">
        <f>K24+L24</f>
        <v>0</v>
      </c>
    </row>
    <row r="25" spans="1:13" s="763" customFormat="1" x14ac:dyDescent="0.2">
      <c r="A25" s="782"/>
      <c r="B25" s="773"/>
      <c r="C25" s="773"/>
      <c r="D25" s="773"/>
      <c r="E25" s="814"/>
      <c r="F25" s="809"/>
      <c r="G25" s="809"/>
      <c r="H25" s="809"/>
      <c r="I25" s="809"/>
      <c r="J25" s="809"/>
      <c r="K25" s="809"/>
      <c r="L25" s="809"/>
      <c r="M25" s="809"/>
    </row>
    <row r="26" spans="1:13" s="763" customFormat="1" x14ac:dyDescent="0.2">
      <c r="A26" s="782"/>
      <c r="B26" s="792" t="s">
        <v>558</v>
      </c>
      <c r="C26" s="773"/>
      <c r="D26" s="773"/>
      <c r="E26" s="817" t="s">
        <v>681</v>
      </c>
      <c r="F26" s="815">
        <f>G26+J26+M26</f>
        <v>0</v>
      </c>
      <c r="G26" s="816"/>
      <c r="H26" s="816"/>
      <c r="I26" s="816"/>
      <c r="J26" s="815">
        <f>H26+I26</f>
        <v>0</v>
      </c>
      <c r="K26" s="816"/>
      <c r="L26" s="816"/>
      <c r="M26" s="815">
        <f>K26+L26</f>
        <v>0</v>
      </c>
    </row>
    <row r="27" spans="1:13" s="763" customFormat="1" x14ac:dyDescent="0.2">
      <c r="A27" s="782"/>
      <c r="B27" s="773"/>
      <c r="C27" s="773"/>
      <c r="D27" s="773"/>
      <c r="E27" s="814"/>
      <c r="F27" s="809"/>
      <c r="G27" s="809"/>
      <c r="H27" s="809"/>
      <c r="I27" s="809"/>
      <c r="J27" s="809"/>
      <c r="K27" s="809"/>
      <c r="L27" s="809"/>
      <c r="M27" s="809"/>
    </row>
    <row r="28" spans="1:13" s="763" customFormat="1" x14ac:dyDescent="0.2">
      <c r="A28" s="782"/>
      <c r="B28" s="792" t="s">
        <v>559</v>
      </c>
      <c r="C28" s="773"/>
      <c r="D28" s="773"/>
      <c r="E28" s="817" t="s">
        <v>682</v>
      </c>
      <c r="F28" s="815">
        <f>G28+J28+M28</f>
        <v>0</v>
      </c>
      <c r="G28" s="816"/>
      <c r="H28" s="816"/>
      <c r="I28" s="816"/>
      <c r="J28" s="815">
        <f>H28+I28</f>
        <v>0</v>
      </c>
      <c r="K28" s="816"/>
      <c r="L28" s="816"/>
      <c r="M28" s="815">
        <f>K28+L28</f>
        <v>0</v>
      </c>
    </row>
    <row r="29" spans="1:13" s="763" customFormat="1" x14ac:dyDescent="0.2">
      <c r="A29" s="782"/>
      <c r="B29" s="773"/>
      <c r="C29" s="773"/>
      <c r="D29" s="773"/>
      <c r="E29" s="814"/>
      <c r="F29" s="809"/>
      <c r="G29" s="809"/>
      <c r="H29" s="809"/>
      <c r="I29" s="809"/>
      <c r="J29" s="809"/>
      <c r="K29" s="809"/>
      <c r="L29" s="809"/>
      <c r="M29" s="809"/>
    </row>
    <row r="30" spans="1:13" s="763" customFormat="1" x14ac:dyDescent="0.2">
      <c r="A30" s="782"/>
      <c r="B30" s="792" t="s">
        <v>560</v>
      </c>
      <c r="C30" s="773"/>
      <c r="D30" s="773"/>
      <c r="E30" s="817" t="s">
        <v>611</v>
      </c>
      <c r="F30" s="815">
        <f>G30+J30+M30</f>
        <v>0</v>
      </c>
      <c r="G30" s="784"/>
      <c r="H30" s="784"/>
      <c r="I30" s="784"/>
      <c r="J30" s="815">
        <f>H30+I30</f>
        <v>0</v>
      </c>
      <c r="K30" s="784"/>
      <c r="L30" s="784"/>
      <c r="M30" s="815">
        <f>K30+L30</f>
        <v>0</v>
      </c>
    </row>
    <row r="31" spans="1:13" s="763" customFormat="1" x14ac:dyDescent="0.2">
      <c r="A31" s="782"/>
      <c r="B31" s="773"/>
      <c r="C31" s="773"/>
      <c r="D31" s="773"/>
      <c r="E31" s="814"/>
      <c r="F31" s="809"/>
      <c r="G31" s="809"/>
      <c r="H31" s="809"/>
      <c r="I31" s="809"/>
      <c r="J31" s="809"/>
      <c r="K31" s="809"/>
      <c r="L31" s="809"/>
      <c r="M31" s="809"/>
    </row>
    <row r="32" spans="1:13" s="763" customFormat="1" x14ac:dyDescent="0.2">
      <c r="A32" s="782"/>
      <c r="B32" s="820" t="s">
        <v>561</v>
      </c>
      <c r="C32" s="773"/>
      <c r="D32" s="773"/>
      <c r="E32" s="822" t="s">
        <v>683</v>
      </c>
      <c r="F32" s="815">
        <f>G32+J32+M32</f>
        <v>0</v>
      </c>
      <c r="G32" s="821"/>
      <c r="H32" s="821"/>
      <c r="I32" s="821"/>
      <c r="J32" s="815">
        <f>H32+I32</f>
        <v>0</v>
      </c>
      <c r="K32" s="821"/>
      <c r="L32" s="821"/>
      <c r="M32" s="815">
        <f>K32+L32</f>
        <v>0</v>
      </c>
    </row>
    <row r="33" spans="1:13" s="763" customFormat="1" x14ac:dyDescent="0.2">
      <c r="A33" s="782"/>
      <c r="B33" s="820"/>
      <c r="C33" s="773"/>
      <c r="D33" s="773"/>
      <c r="E33" s="819"/>
      <c r="F33" s="818"/>
      <c r="G33" s="818"/>
      <c r="H33" s="818"/>
      <c r="I33" s="818"/>
      <c r="J33" s="818"/>
      <c r="K33" s="818"/>
      <c r="L33" s="818"/>
      <c r="M33" s="818"/>
    </row>
    <row r="34" spans="1:13" s="763" customFormat="1" x14ac:dyDescent="0.2">
      <c r="A34" s="782"/>
      <c r="B34" s="792" t="s">
        <v>562</v>
      </c>
      <c r="C34" s="773"/>
      <c r="D34" s="773"/>
      <c r="E34" s="817" t="s">
        <v>684</v>
      </c>
      <c r="F34" s="815">
        <f>G34+J34+M34</f>
        <v>0</v>
      </c>
      <c r="G34" s="816"/>
      <c r="H34" s="816"/>
      <c r="I34" s="816"/>
      <c r="J34" s="815">
        <f>H34+I34</f>
        <v>0</v>
      </c>
      <c r="K34" s="816"/>
      <c r="L34" s="816"/>
      <c r="M34" s="815">
        <f>K34+L34</f>
        <v>0</v>
      </c>
    </row>
    <row r="35" spans="1:13" s="763" customFormat="1" x14ac:dyDescent="0.2">
      <c r="A35" s="782"/>
      <c r="B35" s="773"/>
      <c r="C35" s="773"/>
      <c r="D35" s="773"/>
      <c r="E35" s="814"/>
      <c r="F35" s="813"/>
      <c r="G35" s="813"/>
      <c r="H35" s="813"/>
      <c r="I35" s="813"/>
      <c r="J35" s="813"/>
      <c r="K35" s="813"/>
      <c r="L35" s="813"/>
      <c r="M35" s="813"/>
    </row>
    <row r="36" spans="1:13" s="763" customFormat="1" x14ac:dyDescent="0.2">
      <c r="A36" s="812"/>
      <c r="B36" s="811"/>
      <c r="C36" s="811"/>
      <c r="D36" s="811"/>
      <c r="E36" s="810"/>
      <c r="F36" s="809"/>
      <c r="G36" s="809"/>
      <c r="H36" s="809"/>
      <c r="I36" s="809"/>
      <c r="J36" s="809"/>
      <c r="K36" s="809"/>
      <c r="L36" s="809"/>
      <c r="M36" s="809"/>
    </row>
    <row r="37" spans="1:13" s="763" customFormat="1" x14ac:dyDescent="0.2">
      <c r="A37" s="774" t="s">
        <v>563</v>
      </c>
      <c r="B37" s="773"/>
      <c r="C37" s="773"/>
      <c r="D37" s="773"/>
      <c r="E37" s="808" t="s">
        <v>685</v>
      </c>
      <c r="F37" s="771">
        <f t="shared" ref="F37:M37" si="2">F22+F12</f>
        <v>0</v>
      </c>
      <c r="G37" s="771">
        <f t="shared" si="2"/>
        <v>0</v>
      </c>
      <c r="H37" s="771">
        <f t="shared" si="2"/>
        <v>0</v>
      </c>
      <c r="I37" s="771">
        <f t="shared" si="2"/>
        <v>0</v>
      </c>
      <c r="J37" s="771">
        <f t="shared" si="2"/>
        <v>0</v>
      </c>
      <c r="K37" s="771">
        <f t="shared" si="2"/>
        <v>0</v>
      </c>
      <c r="L37" s="771">
        <f t="shared" si="2"/>
        <v>0</v>
      </c>
      <c r="M37" s="771">
        <f t="shared" si="2"/>
        <v>0</v>
      </c>
    </row>
    <row r="38" spans="1:13" s="763" customFormat="1" ht="13.5" thickBot="1" x14ac:dyDescent="0.25">
      <c r="A38" s="807"/>
      <c r="B38" s="769"/>
      <c r="C38" s="769"/>
      <c r="D38" s="806"/>
      <c r="E38" s="805"/>
      <c r="F38" s="805"/>
      <c r="G38" s="805"/>
      <c r="H38" s="805"/>
      <c r="I38" s="805"/>
      <c r="J38" s="804"/>
      <c r="K38" s="804"/>
      <c r="L38" s="804"/>
      <c r="M38" s="804"/>
    </row>
    <row r="39" spans="1:13" s="763" customFormat="1" ht="13.5" thickTop="1" x14ac:dyDescent="0.2">
      <c r="A39" s="759"/>
      <c r="B39" s="759"/>
      <c r="C39" s="759"/>
      <c r="D39" s="759"/>
      <c r="E39" s="759"/>
      <c r="F39" s="759"/>
      <c r="G39" s="759"/>
      <c r="H39" s="759"/>
      <c r="I39" s="759"/>
      <c r="J39" s="766"/>
      <c r="K39" s="764"/>
      <c r="L39" s="766"/>
      <c r="M39" s="764"/>
    </row>
    <row r="40" spans="1:13" s="763" customFormat="1" ht="13.5" thickBot="1" x14ac:dyDescent="0.25">
      <c r="A40" s="759"/>
      <c r="B40" s="759"/>
      <c r="C40" s="759"/>
      <c r="D40" s="759"/>
      <c r="E40" s="759"/>
      <c r="F40" s="759"/>
      <c r="G40" s="759"/>
      <c r="H40" s="759"/>
      <c r="I40" s="759"/>
      <c r="J40" s="766"/>
      <c r="K40" s="764"/>
      <c r="L40" s="766"/>
      <c r="M40" s="764"/>
    </row>
    <row r="41" spans="1:13" s="763" customFormat="1" ht="13.5" customHeight="1" thickBot="1" x14ac:dyDescent="0.25">
      <c r="A41" s="3983" t="s">
        <v>564</v>
      </c>
      <c r="B41" s="3984"/>
      <c r="C41" s="3984"/>
      <c r="D41" s="3985"/>
      <c r="E41" s="3992" t="s">
        <v>673</v>
      </c>
      <c r="F41" s="3971" t="s">
        <v>1720</v>
      </c>
      <c r="G41" s="3971" t="s">
        <v>758</v>
      </c>
      <c r="H41" s="3974" t="s">
        <v>757</v>
      </c>
      <c r="I41" s="3975"/>
      <c r="J41" s="3975"/>
      <c r="K41" s="3975"/>
      <c r="L41" s="3975"/>
      <c r="M41" s="3976"/>
    </row>
    <row r="42" spans="1:13" s="763" customFormat="1" ht="13.5" customHeight="1" x14ac:dyDescent="0.2">
      <c r="A42" s="3986"/>
      <c r="B42" s="3987"/>
      <c r="C42" s="3987"/>
      <c r="D42" s="3988"/>
      <c r="E42" s="3993"/>
      <c r="F42" s="3972"/>
      <c r="G42" s="3972"/>
      <c r="H42" s="3977" t="s">
        <v>756</v>
      </c>
      <c r="I42" s="3978"/>
      <c r="J42" s="3979"/>
      <c r="K42" s="3977" t="s">
        <v>755</v>
      </c>
      <c r="L42" s="3978"/>
      <c r="M42" s="3979"/>
    </row>
    <row r="43" spans="1:13" s="763" customFormat="1" ht="13.5" thickBot="1" x14ac:dyDescent="0.25">
      <c r="A43" s="3986"/>
      <c r="B43" s="3987"/>
      <c r="C43" s="3987"/>
      <c r="D43" s="3988"/>
      <c r="E43" s="3993"/>
      <c r="F43" s="3972"/>
      <c r="G43" s="3972"/>
      <c r="H43" s="3980"/>
      <c r="I43" s="3981"/>
      <c r="J43" s="3982"/>
      <c r="K43" s="3980"/>
      <c r="L43" s="3981"/>
      <c r="M43" s="3982"/>
    </row>
    <row r="44" spans="1:13" s="763" customFormat="1" ht="26.25" thickBot="1" x14ac:dyDescent="0.25">
      <c r="A44" s="3989"/>
      <c r="B44" s="3990"/>
      <c r="C44" s="3990"/>
      <c r="D44" s="3991"/>
      <c r="E44" s="3994"/>
      <c r="F44" s="3973"/>
      <c r="G44" s="3973"/>
      <c r="H44" s="803" t="s">
        <v>753</v>
      </c>
      <c r="I44" s="803" t="s">
        <v>752</v>
      </c>
      <c r="J44" s="803" t="s">
        <v>754</v>
      </c>
      <c r="K44" s="803" t="s">
        <v>753</v>
      </c>
      <c r="L44" s="803" t="s">
        <v>752</v>
      </c>
      <c r="M44" s="803" t="s">
        <v>751</v>
      </c>
    </row>
    <row r="45" spans="1:13" s="763" customFormat="1" ht="13.5" thickTop="1" x14ac:dyDescent="0.2">
      <c r="A45" s="782"/>
      <c r="B45" s="773"/>
      <c r="C45" s="773"/>
      <c r="D45" s="773"/>
      <c r="E45" s="786"/>
      <c r="F45" s="786"/>
      <c r="G45" s="786"/>
      <c r="H45" s="786"/>
      <c r="I45" s="786"/>
      <c r="J45" s="793"/>
      <c r="K45" s="793"/>
      <c r="L45" s="802"/>
      <c r="M45" s="793"/>
    </row>
    <row r="46" spans="1:13" s="763" customFormat="1" x14ac:dyDescent="0.2">
      <c r="A46" s="774" t="s">
        <v>565</v>
      </c>
      <c r="B46" s="773"/>
      <c r="C46" s="773"/>
      <c r="D46" s="773"/>
      <c r="E46" s="801" t="s">
        <v>425</v>
      </c>
      <c r="F46" s="798">
        <f t="shared" ref="F46:M46" si="3">F48+F50+F52+F54+F56+F58</f>
        <v>0</v>
      </c>
      <c r="G46" s="798">
        <f t="shared" si="3"/>
        <v>0</v>
      </c>
      <c r="H46" s="798">
        <f t="shared" si="3"/>
        <v>0</v>
      </c>
      <c r="I46" s="798">
        <f t="shared" si="3"/>
        <v>0</v>
      </c>
      <c r="J46" s="798">
        <f t="shared" si="3"/>
        <v>0</v>
      </c>
      <c r="K46" s="798">
        <f t="shared" si="3"/>
        <v>0</v>
      </c>
      <c r="L46" s="798">
        <f t="shared" si="3"/>
        <v>0</v>
      </c>
      <c r="M46" s="798">
        <f t="shared" si="3"/>
        <v>0</v>
      </c>
    </row>
    <row r="47" spans="1:13" s="763" customFormat="1" x14ac:dyDescent="0.2">
      <c r="A47" s="782"/>
      <c r="B47" s="773"/>
      <c r="C47" s="773"/>
      <c r="D47" s="773"/>
      <c r="E47" s="786"/>
      <c r="F47" s="785"/>
      <c r="G47" s="785"/>
      <c r="H47" s="785"/>
      <c r="I47" s="785"/>
      <c r="J47" s="785"/>
      <c r="K47" s="785"/>
      <c r="L47" s="785"/>
      <c r="M47" s="785"/>
    </row>
    <row r="48" spans="1:13" s="763" customFormat="1" x14ac:dyDescent="0.2">
      <c r="A48" s="782"/>
      <c r="B48" s="792" t="s">
        <v>566</v>
      </c>
      <c r="C48" s="773"/>
      <c r="D48" s="773"/>
      <c r="E48" s="800" t="s">
        <v>686</v>
      </c>
      <c r="F48" s="783">
        <f>G48+J48+M48</f>
        <v>0</v>
      </c>
      <c r="G48" s="784"/>
      <c r="H48" s="784"/>
      <c r="I48" s="784"/>
      <c r="J48" s="783">
        <f>H48+I48</f>
        <v>0</v>
      </c>
      <c r="K48" s="784"/>
      <c r="L48" s="784"/>
      <c r="M48" s="783">
        <f>K48+L48</f>
        <v>0</v>
      </c>
    </row>
    <row r="49" spans="1:13" s="763" customFormat="1" x14ac:dyDescent="0.2">
      <c r="A49" s="782"/>
      <c r="B49" s="792"/>
      <c r="C49" s="773"/>
      <c r="D49" s="773"/>
      <c r="E49" s="789"/>
      <c r="F49" s="793"/>
      <c r="G49" s="793"/>
      <c r="H49" s="793"/>
      <c r="I49" s="793"/>
      <c r="J49" s="793"/>
      <c r="K49" s="793"/>
      <c r="L49" s="793"/>
      <c r="M49" s="793"/>
    </row>
    <row r="50" spans="1:13" s="763" customFormat="1" x14ac:dyDescent="0.2">
      <c r="A50" s="782"/>
      <c r="B50" s="792" t="s">
        <v>567</v>
      </c>
      <c r="C50" s="773"/>
      <c r="D50" s="773"/>
      <c r="E50" s="800">
        <v>11</v>
      </c>
      <c r="F50" s="783">
        <f>G50+J50+M50</f>
        <v>0</v>
      </c>
      <c r="G50" s="784"/>
      <c r="H50" s="784"/>
      <c r="I50" s="784"/>
      <c r="J50" s="783">
        <f>H50+I50</f>
        <v>0</v>
      </c>
      <c r="K50" s="784"/>
      <c r="L50" s="784"/>
      <c r="M50" s="783">
        <f>K50+L50</f>
        <v>0</v>
      </c>
    </row>
    <row r="51" spans="1:13" s="763" customFormat="1" x14ac:dyDescent="0.2">
      <c r="A51" s="782"/>
      <c r="B51" s="792"/>
      <c r="C51" s="773"/>
      <c r="D51" s="773"/>
      <c r="E51" s="789"/>
      <c r="F51" s="793"/>
      <c r="G51" s="793"/>
      <c r="H51" s="793"/>
      <c r="I51" s="793"/>
      <c r="J51" s="793"/>
      <c r="K51" s="793"/>
      <c r="L51" s="793"/>
      <c r="M51" s="793"/>
    </row>
    <row r="52" spans="1:13" s="763" customFormat="1" x14ac:dyDescent="0.2">
      <c r="A52" s="782"/>
      <c r="B52" s="781" t="s">
        <v>568</v>
      </c>
      <c r="C52" s="791"/>
      <c r="D52" s="773"/>
      <c r="E52" s="800" t="s">
        <v>687</v>
      </c>
      <c r="F52" s="783">
        <f>G52+J52+M52</f>
        <v>0</v>
      </c>
      <c r="G52" s="784"/>
      <c r="H52" s="784"/>
      <c r="I52" s="784"/>
      <c r="J52" s="783">
        <f>H52+I52</f>
        <v>0</v>
      </c>
      <c r="K52" s="784"/>
      <c r="L52" s="784"/>
      <c r="M52" s="783">
        <f>K52+L52</f>
        <v>0</v>
      </c>
    </row>
    <row r="53" spans="1:13" s="763" customFormat="1" x14ac:dyDescent="0.2">
      <c r="A53" s="782"/>
      <c r="B53" s="773"/>
      <c r="C53" s="791"/>
      <c r="D53" s="797"/>
      <c r="E53" s="789"/>
      <c r="F53" s="793"/>
      <c r="G53" s="793"/>
      <c r="H53" s="793"/>
      <c r="I53" s="793"/>
      <c r="J53" s="793"/>
      <c r="K53" s="793"/>
      <c r="L53" s="793"/>
      <c r="M53" s="793"/>
    </row>
    <row r="54" spans="1:13" s="763" customFormat="1" x14ac:dyDescent="0.2">
      <c r="A54" s="782"/>
      <c r="B54" s="781" t="s">
        <v>569</v>
      </c>
      <c r="C54" s="791"/>
      <c r="D54" s="797"/>
      <c r="E54" s="800" t="s">
        <v>688</v>
      </c>
      <c r="F54" s="783">
        <f>G54+J54+M54</f>
        <v>0</v>
      </c>
      <c r="G54" s="784"/>
      <c r="H54" s="784"/>
      <c r="I54" s="784"/>
      <c r="J54" s="783">
        <f>H54+I54</f>
        <v>0</v>
      </c>
      <c r="K54" s="784"/>
      <c r="L54" s="784"/>
      <c r="M54" s="783">
        <f>K54+L54</f>
        <v>0</v>
      </c>
    </row>
    <row r="55" spans="1:13" s="763" customFormat="1" x14ac:dyDescent="0.2">
      <c r="A55" s="782"/>
      <c r="B55" s="792"/>
      <c r="C55" s="773"/>
      <c r="D55" s="797"/>
      <c r="E55" s="800"/>
      <c r="F55" s="793"/>
      <c r="G55" s="793"/>
      <c r="H55" s="793"/>
      <c r="I55" s="793"/>
      <c r="J55" s="793"/>
      <c r="K55" s="793"/>
      <c r="L55" s="793"/>
      <c r="M55" s="793"/>
    </row>
    <row r="56" spans="1:13" s="763" customFormat="1" x14ac:dyDescent="0.2">
      <c r="A56" s="782"/>
      <c r="B56" s="792" t="s">
        <v>570</v>
      </c>
      <c r="C56" s="773"/>
      <c r="D56" s="797"/>
      <c r="E56" s="800">
        <v>14</v>
      </c>
      <c r="F56" s="783">
        <f>G56+J56+M56</f>
        <v>0</v>
      </c>
      <c r="G56" s="784"/>
      <c r="H56" s="784"/>
      <c r="I56" s="784"/>
      <c r="J56" s="783">
        <f>H56+I56</f>
        <v>0</v>
      </c>
      <c r="K56" s="784"/>
      <c r="L56" s="784"/>
      <c r="M56" s="783">
        <f>K56+L56</f>
        <v>0</v>
      </c>
    </row>
    <row r="57" spans="1:13" s="763" customFormat="1" x14ac:dyDescent="0.2">
      <c r="A57" s="782"/>
      <c r="B57" s="792"/>
      <c r="C57" s="773"/>
      <c r="D57" s="797"/>
      <c r="E57" s="800"/>
      <c r="F57" s="799"/>
      <c r="G57" s="799"/>
      <c r="H57" s="799"/>
      <c r="I57" s="799"/>
      <c r="J57" s="799"/>
      <c r="K57" s="799"/>
      <c r="L57" s="799"/>
      <c r="M57" s="799"/>
    </row>
    <row r="58" spans="1:13" s="763" customFormat="1" x14ac:dyDescent="0.2">
      <c r="A58" s="782"/>
      <c r="B58" s="792" t="s">
        <v>571</v>
      </c>
      <c r="C58" s="773"/>
      <c r="D58" s="797"/>
      <c r="E58" s="800">
        <v>15</v>
      </c>
      <c r="F58" s="783">
        <f>G58+J58+M58</f>
        <v>0</v>
      </c>
      <c r="G58" s="784"/>
      <c r="H58" s="784"/>
      <c r="I58" s="784"/>
      <c r="J58" s="783">
        <f>H58+I58</f>
        <v>0</v>
      </c>
      <c r="K58" s="784"/>
      <c r="L58" s="784"/>
      <c r="M58" s="783">
        <f>K58+L58</f>
        <v>0</v>
      </c>
    </row>
    <row r="59" spans="1:13" s="763" customFormat="1" x14ac:dyDescent="0.2">
      <c r="A59" s="782"/>
      <c r="B59" s="792"/>
      <c r="C59" s="773"/>
      <c r="D59" s="797"/>
      <c r="E59" s="800"/>
      <c r="F59" s="799"/>
      <c r="G59" s="799"/>
      <c r="H59" s="799"/>
      <c r="I59" s="799"/>
      <c r="J59" s="799"/>
      <c r="K59" s="799"/>
      <c r="L59" s="799"/>
      <c r="M59" s="799"/>
    </row>
    <row r="60" spans="1:13" s="763" customFormat="1" x14ac:dyDescent="0.2">
      <c r="A60" s="796" t="s">
        <v>424</v>
      </c>
      <c r="B60" s="792"/>
      <c r="C60" s="773"/>
      <c r="D60" s="797"/>
      <c r="E60" s="772">
        <v>16</v>
      </c>
      <c r="F60" s="798">
        <f t="shared" ref="F60:M60" si="4">F62</f>
        <v>0</v>
      </c>
      <c r="G60" s="798">
        <f t="shared" si="4"/>
        <v>0</v>
      </c>
      <c r="H60" s="798">
        <f t="shared" si="4"/>
        <v>0</v>
      </c>
      <c r="I60" s="798">
        <f t="shared" si="4"/>
        <v>0</v>
      </c>
      <c r="J60" s="798">
        <f t="shared" si="4"/>
        <v>0</v>
      </c>
      <c r="K60" s="798">
        <f t="shared" si="4"/>
        <v>0</v>
      </c>
      <c r="L60" s="798">
        <f t="shared" si="4"/>
        <v>0</v>
      </c>
      <c r="M60" s="798">
        <f t="shared" si="4"/>
        <v>0</v>
      </c>
    </row>
    <row r="61" spans="1:13" s="763" customFormat="1" x14ac:dyDescent="0.2">
      <c r="A61" s="782"/>
      <c r="B61" s="773"/>
      <c r="C61" s="773"/>
      <c r="D61" s="797"/>
      <c r="E61" s="786"/>
      <c r="F61" s="785"/>
      <c r="G61" s="785"/>
      <c r="H61" s="785"/>
      <c r="I61" s="785"/>
      <c r="J61" s="785"/>
      <c r="K61" s="785"/>
      <c r="L61" s="785"/>
      <c r="M61" s="785"/>
    </row>
    <row r="62" spans="1:13" s="763" customFormat="1" x14ac:dyDescent="0.2">
      <c r="A62" s="796"/>
      <c r="B62" s="781" t="s">
        <v>572</v>
      </c>
      <c r="C62" s="791"/>
      <c r="D62" s="797"/>
      <c r="E62" s="780" t="s">
        <v>689</v>
      </c>
      <c r="F62" s="783">
        <f>G62+J62+M62</f>
        <v>0</v>
      </c>
      <c r="G62" s="784"/>
      <c r="H62" s="784"/>
      <c r="I62" s="784"/>
      <c r="J62" s="783">
        <f>H62+I62</f>
        <v>0</v>
      </c>
      <c r="K62" s="784"/>
      <c r="L62" s="784"/>
      <c r="M62" s="783">
        <f>K62+L62</f>
        <v>0</v>
      </c>
    </row>
    <row r="63" spans="1:13" s="763" customFormat="1" x14ac:dyDescent="0.2">
      <c r="A63" s="782"/>
      <c r="B63" s="773"/>
      <c r="C63" s="773"/>
      <c r="D63" s="791"/>
      <c r="E63" s="789"/>
      <c r="F63" s="793"/>
      <c r="G63" s="793"/>
      <c r="H63" s="793"/>
      <c r="I63" s="793"/>
      <c r="J63" s="793"/>
      <c r="K63" s="793"/>
      <c r="L63" s="793"/>
      <c r="M63" s="793"/>
    </row>
    <row r="64" spans="1:13" s="763" customFormat="1" x14ac:dyDescent="0.2">
      <c r="A64" s="796" t="s">
        <v>573</v>
      </c>
      <c r="B64" s="773"/>
      <c r="C64" s="773"/>
      <c r="D64" s="773"/>
      <c r="E64" s="795" t="s">
        <v>690</v>
      </c>
      <c r="F64" s="794">
        <f t="shared" ref="F64:M64" si="5">+F66+F72+F80</f>
        <v>0</v>
      </c>
      <c r="G64" s="794">
        <f t="shared" si="5"/>
        <v>0</v>
      </c>
      <c r="H64" s="794">
        <f t="shared" si="5"/>
        <v>0</v>
      </c>
      <c r="I64" s="794">
        <f t="shared" si="5"/>
        <v>0</v>
      </c>
      <c r="J64" s="794">
        <f t="shared" si="5"/>
        <v>0</v>
      </c>
      <c r="K64" s="794">
        <f t="shared" si="5"/>
        <v>0</v>
      </c>
      <c r="L64" s="794">
        <f t="shared" si="5"/>
        <v>0</v>
      </c>
      <c r="M64" s="794">
        <f t="shared" si="5"/>
        <v>0</v>
      </c>
    </row>
    <row r="65" spans="1:13" s="763" customFormat="1" x14ac:dyDescent="0.2">
      <c r="A65" s="782"/>
      <c r="B65" s="773"/>
      <c r="C65" s="791"/>
      <c r="D65" s="773"/>
      <c r="E65" s="789"/>
      <c r="F65" s="793"/>
      <c r="G65" s="793"/>
      <c r="H65" s="793"/>
      <c r="I65" s="793"/>
      <c r="J65" s="793"/>
      <c r="K65" s="793"/>
      <c r="L65" s="793"/>
      <c r="M65" s="793"/>
    </row>
    <row r="66" spans="1:13" s="763" customFormat="1" x14ac:dyDescent="0.2">
      <c r="A66" s="782"/>
      <c r="B66" s="781" t="s">
        <v>574</v>
      </c>
      <c r="C66" s="773"/>
      <c r="D66" s="773"/>
      <c r="E66" s="780" t="s">
        <v>691</v>
      </c>
      <c r="F66" s="779">
        <f t="shared" ref="F66:M66" si="6">F67+F70</f>
        <v>0</v>
      </c>
      <c r="G66" s="779">
        <f t="shared" si="6"/>
        <v>0</v>
      </c>
      <c r="H66" s="779">
        <f t="shared" si="6"/>
        <v>0</v>
      </c>
      <c r="I66" s="779">
        <f t="shared" si="6"/>
        <v>0</v>
      </c>
      <c r="J66" s="779">
        <f t="shared" si="6"/>
        <v>0</v>
      </c>
      <c r="K66" s="779">
        <f t="shared" si="6"/>
        <v>0</v>
      </c>
      <c r="L66" s="779">
        <f t="shared" si="6"/>
        <v>0</v>
      </c>
      <c r="M66" s="779">
        <f t="shared" si="6"/>
        <v>0</v>
      </c>
    </row>
    <row r="67" spans="1:13" s="763" customFormat="1" x14ac:dyDescent="0.2">
      <c r="A67" s="782"/>
      <c r="B67" s="773"/>
      <c r="C67" s="791" t="s">
        <v>575</v>
      </c>
      <c r="D67" s="773"/>
      <c r="E67" s="789" t="s">
        <v>692</v>
      </c>
      <c r="F67" s="783">
        <f>G67+J67+M67</f>
        <v>0</v>
      </c>
      <c r="G67" s="784"/>
      <c r="H67" s="784"/>
      <c r="I67" s="784"/>
      <c r="J67" s="783">
        <f>H67+I67</f>
        <v>0</v>
      </c>
      <c r="K67" s="784"/>
      <c r="L67" s="784"/>
      <c r="M67" s="783">
        <f>K67+L67</f>
        <v>0</v>
      </c>
    </row>
    <row r="68" spans="1:13" s="763" customFormat="1" x14ac:dyDescent="0.2">
      <c r="A68" s="782"/>
      <c r="B68" s="773"/>
      <c r="C68" s="791"/>
      <c r="D68" s="773" t="s">
        <v>576</v>
      </c>
      <c r="E68" s="789"/>
      <c r="F68" s="793"/>
      <c r="G68" s="793"/>
      <c r="H68" s="793"/>
      <c r="I68" s="793"/>
      <c r="J68" s="793"/>
      <c r="K68" s="793"/>
      <c r="L68" s="793"/>
      <c r="M68" s="793"/>
    </row>
    <row r="69" spans="1:13" s="763" customFormat="1" x14ac:dyDescent="0.2">
      <c r="A69" s="782"/>
      <c r="B69" s="773"/>
      <c r="C69" s="791"/>
      <c r="D69" s="773" t="s">
        <v>577</v>
      </c>
      <c r="E69" s="789"/>
      <c r="F69" s="793"/>
      <c r="G69" s="793"/>
      <c r="H69" s="793"/>
      <c r="I69" s="793"/>
      <c r="J69" s="793"/>
      <c r="K69" s="793"/>
      <c r="L69" s="793"/>
      <c r="M69" s="793"/>
    </row>
    <row r="70" spans="1:13" s="763" customFormat="1" x14ac:dyDescent="0.2">
      <c r="A70" s="782"/>
      <c r="B70" s="773"/>
      <c r="C70" s="773" t="s">
        <v>578</v>
      </c>
      <c r="D70" s="773"/>
      <c r="E70" s="786" t="s">
        <v>693</v>
      </c>
      <c r="F70" s="783">
        <f>G70+J70+M70</f>
        <v>0</v>
      </c>
      <c r="G70" s="784"/>
      <c r="H70" s="784"/>
      <c r="I70" s="784"/>
      <c r="J70" s="783">
        <f>H70+I70</f>
        <v>0</v>
      </c>
      <c r="K70" s="784"/>
      <c r="L70" s="784"/>
      <c r="M70" s="783">
        <f>K70+L70</f>
        <v>0</v>
      </c>
    </row>
    <row r="71" spans="1:13" s="763" customFormat="1" x14ac:dyDescent="0.2">
      <c r="A71" s="782"/>
      <c r="B71" s="773"/>
      <c r="C71" s="791"/>
      <c r="D71" s="773"/>
      <c r="E71" s="789"/>
      <c r="F71" s="793"/>
      <c r="G71" s="793"/>
      <c r="H71" s="793"/>
      <c r="I71" s="793"/>
      <c r="J71" s="793"/>
      <c r="K71" s="793"/>
      <c r="L71" s="793"/>
      <c r="M71" s="793"/>
    </row>
    <row r="72" spans="1:13" s="763" customFormat="1" x14ac:dyDescent="0.2">
      <c r="A72" s="782"/>
      <c r="B72" s="781" t="s">
        <v>579</v>
      </c>
      <c r="C72" s="773"/>
      <c r="D72" s="773"/>
      <c r="E72" s="780" t="s">
        <v>694</v>
      </c>
      <c r="F72" s="779">
        <f t="shared" ref="F72:M72" si="7">F73+F74+F75+F76+F77+F78</f>
        <v>0</v>
      </c>
      <c r="G72" s="779">
        <f t="shared" si="7"/>
        <v>0</v>
      </c>
      <c r="H72" s="779">
        <f t="shared" si="7"/>
        <v>0</v>
      </c>
      <c r="I72" s="779">
        <f t="shared" si="7"/>
        <v>0</v>
      </c>
      <c r="J72" s="779">
        <f t="shared" si="7"/>
        <v>0</v>
      </c>
      <c r="K72" s="779">
        <f t="shared" si="7"/>
        <v>0</v>
      </c>
      <c r="L72" s="779">
        <f t="shared" si="7"/>
        <v>0</v>
      </c>
      <c r="M72" s="779">
        <f t="shared" si="7"/>
        <v>0</v>
      </c>
    </row>
    <row r="73" spans="1:13" s="763" customFormat="1" x14ac:dyDescent="0.2">
      <c r="A73" s="782"/>
      <c r="B73" s="792"/>
      <c r="C73" s="773" t="s">
        <v>580</v>
      </c>
      <c r="D73" s="773"/>
      <c r="E73" s="789">
        <v>42</v>
      </c>
      <c r="F73" s="783">
        <f t="shared" ref="F73:F78" si="8">G73+J73+M73</f>
        <v>0</v>
      </c>
      <c r="G73" s="784"/>
      <c r="H73" s="784"/>
      <c r="I73" s="784"/>
      <c r="J73" s="783">
        <f t="shared" ref="J73:J78" si="9">H73+I73</f>
        <v>0</v>
      </c>
      <c r="K73" s="784"/>
      <c r="L73" s="784"/>
      <c r="M73" s="783">
        <f t="shared" ref="M73:M78" si="10">K73+L73</f>
        <v>0</v>
      </c>
    </row>
    <row r="74" spans="1:13" s="763" customFormat="1" x14ac:dyDescent="0.2">
      <c r="A74" s="782"/>
      <c r="B74" s="773"/>
      <c r="C74" s="791" t="s">
        <v>581</v>
      </c>
      <c r="D74" s="790"/>
      <c r="E74" s="789">
        <v>43</v>
      </c>
      <c r="F74" s="783">
        <f t="shared" si="8"/>
        <v>0</v>
      </c>
      <c r="G74" s="784"/>
      <c r="H74" s="784"/>
      <c r="I74" s="784"/>
      <c r="J74" s="783">
        <f t="shared" si="9"/>
        <v>0</v>
      </c>
      <c r="K74" s="784"/>
      <c r="L74" s="784"/>
      <c r="M74" s="783">
        <f t="shared" si="10"/>
        <v>0</v>
      </c>
    </row>
    <row r="75" spans="1:13" s="763" customFormat="1" x14ac:dyDescent="0.2">
      <c r="A75" s="782"/>
      <c r="B75" s="773"/>
      <c r="C75" s="791" t="s">
        <v>582</v>
      </c>
      <c r="D75" s="790"/>
      <c r="E75" s="789">
        <v>44</v>
      </c>
      <c r="F75" s="783">
        <f t="shared" si="8"/>
        <v>0</v>
      </c>
      <c r="G75" s="784"/>
      <c r="H75" s="784"/>
      <c r="I75" s="784"/>
      <c r="J75" s="783">
        <f t="shared" si="9"/>
        <v>0</v>
      </c>
      <c r="K75" s="784"/>
      <c r="L75" s="784"/>
      <c r="M75" s="783">
        <f t="shared" si="10"/>
        <v>0</v>
      </c>
    </row>
    <row r="76" spans="1:13" s="763" customFormat="1" x14ac:dyDescent="0.2">
      <c r="A76" s="782"/>
      <c r="B76" s="773"/>
      <c r="C76" s="788" t="s">
        <v>583</v>
      </c>
      <c r="D76" s="773"/>
      <c r="E76" s="786">
        <v>46</v>
      </c>
      <c r="F76" s="783">
        <f t="shared" si="8"/>
        <v>0</v>
      </c>
      <c r="G76" s="784"/>
      <c r="H76" s="784"/>
      <c r="I76" s="784"/>
      <c r="J76" s="783">
        <f t="shared" si="9"/>
        <v>0</v>
      </c>
      <c r="K76" s="784"/>
      <c r="L76" s="784"/>
      <c r="M76" s="783">
        <f t="shared" si="10"/>
        <v>0</v>
      </c>
    </row>
    <row r="77" spans="1:13" s="763" customFormat="1" x14ac:dyDescent="0.2">
      <c r="A77" s="782"/>
      <c r="B77" s="773"/>
      <c r="C77" s="773" t="s">
        <v>584</v>
      </c>
      <c r="D77" s="773"/>
      <c r="E77" s="786" t="s">
        <v>695</v>
      </c>
      <c r="F77" s="783">
        <f t="shared" si="8"/>
        <v>0</v>
      </c>
      <c r="G77" s="784"/>
      <c r="H77" s="784"/>
      <c r="I77" s="784"/>
      <c r="J77" s="783">
        <f t="shared" si="9"/>
        <v>0</v>
      </c>
      <c r="K77" s="784"/>
      <c r="L77" s="784"/>
      <c r="M77" s="783">
        <f t="shared" si="10"/>
        <v>0</v>
      </c>
    </row>
    <row r="78" spans="1:13" s="763" customFormat="1" x14ac:dyDescent="0.2">
      <c r="A78" s="782"/>
      <c r="B78" s="773"/>
      <c r="C78" s="773" t="s">
        <v>585</v>
      </c>
      <c r="D78" s="773"/>
      <c r="E78" s="786" t="s">
        <v>696</v>
      </c>
      <c r="F78" s="783">
        <f t="shared" si="8"/>
        <v>0</v>
      </c>
      <c r="G78" s="784"/>
      <c r="H78" s="784"/>
      <c r="I78" s="784"/>
      <c r="J78" s="783">
        <f t="shared" si="9"/>
        <v>0</v>
      </c>
      <c r="K78" s="784"/>
      <c r="L78" s="784"/>
      <c r="M78" s="783">
        <f t="shared" si="10"/>
        <v>0</v>
      </c>
    </row>
    <row r="79" spans="1:13" s="763" customFormat="1" x14ac:dyDescent="0.2">
      <c r="A79" s="782"/>
      <c r="B79" s="773"/>
      <c r="C79" s="773"/>
      <c r="D79" s="787"/>
      <c r="E79" s="786"/>
      <c r="F79" s="785"/>
      <c r="G79" s="785"/>
      <c r="H79" s="785"/>
      <c r="I79" s="785"/>
      <c r="J79" s="785"/>
      <c r="K79" s="785"/>
      <c r="L79" s="785"/>
      <c r="M79" s="785"/>
    </row>
    <row r="80" spans="1:13" s="763" customFormat="1" x14ac:dyDescent="0.2">
      <c r="A80" s="782"/>
      <c r="B80" s="781" t="s">
        <v>562</v>
      </c>
      <c r="C80" s="773"/>
      <c r="D80" s="773"/>
      <c r="E80" s="780" t="s">
        <v>697</v>
      </c>
      <c r="F80" s="783">
        <f>G80+J80+M80</f>
        <v>0</v>
      </c>
      <c r="G80" s="784"/>
      <c r="H80" s="784"/>
      <c r="I80" s="784"/>
      <c r="J80" s="783">
        <f>H80+I80</f>
        <v>0</v>
      </c>
      <c r="K80" s="784"/>
      <c r="L80" s="784"/>
      <c r="M80" s="783">
        <f>K80+L80</f>
        <v>0</v>
      </c>
    </row>
    <row r="81" spans="1:13" s="763" customFormat="1" x14ac:dyDescent="0.2">
      <c r="A81" s="782"/>
      <c r="B81" s="781"/>
      <c r="C81" s="773"/>
      <c r="D81" s="773"/>
      <c r="E81" s="780"/>
      <c r="F81" s="779"/>
      <c r="G81" s="779"/>
      <c r="H81" s="779"/>
      <c r="I81" s="779"/>
      <c r="J81" s="779"/>
      <c r="K81" s="779"/>
      <c r="L81" s="779"/>
      <c r="M81" s="779"/>
    </row>
    <row r="82" spans="1:13" s="763" customFormat="1" x14ac:dyDescent="0.2">
      <c r="A82" s="778"/>
      <c r="B82" s="777"/>
      <c r="C82" s="777"/>
      <c r="D82" s="777"/>
      <c r="E82" s="776"/>
      <c r="F82" s="775"/>
      <c r="G82" s="775"/>
      <c r="H82" s="775"/>
      <c r="I82" s="775"/>
      <c r="J82" s="775"/>
      <c r="K82" s="775"/>
      <c r="L82" s="775"/>
      <c r="M82" s="775"/>
    </row>
    <row r="83" spans="1:13" s="763" customFormat="1" x14ac:dyDescent="0.2">
      <c r="A83" s="774" t="s">
        <v>586</v>
      </c>
      <c r="B83" s="773"/>
      <c r="C83" s="773"/>
      <c r="D83" s="773"/>
      <c r="E83" s="772" t="s">
        <v>698</v>
      </c>
      <c r="F83" s="771">
        <f t="shared" ref="F83:M83" si="11">F46+F62+F64</f>
        <v>0</v>
      </c>
      <c r="G83" s="771">
        <f t="shared" si="11"/>
        <v>0</v>
      </c>
      <c r="H83" s="771">
        <f t="shared" si="11"/>
        <v>0</v>
      </c>
      <c r="I83" s="771">
        <f t="shared" si="11"/>
        <v>0</v>
      </c>
      <c r="J83" s="771">
        <f t="shared" si="11"/>
        <v>0</v>
      </c>
      <c r="K83" s="771">
        <f t="shared" si="11"/>
        <v>0</v>
      </c>
      <c r="L83" s="771">
        <f t="shared" si="11"/>
        <v>0</v>
      </c>
      <c r="M83" s="771">
        <f t="shared" si="11"/>
        <v>0</v>
      </c>
    </row>
    <row r="84" spans="1:13" s="763" customFormat="1" ht="13.5" thickBot="1" x14ac:dyDescent="0.25">
      <c r="A84" s="770"/>
      <c r="B84" s="769"/>
      <c r="C84" s="769"/>
      <c r="D84" s="769"/>
      <c r="E84" s="768"/>
      <c r="F84" s="767"/>
      <c r="G84" s="767"/>
      <c r="H84" s="767"/>
      <c r="I84" s="767"/>
      <c r="J84" s="767"/>
      <c r="K84" s="767"/>
      <c r="L84" s="767"/>
      <c r="M84" s="767"/>
    </row>
    <row r="85" spans="1:13" s="763" customFormat="1" ht="13.5" thickTop="1" x14ac:dyDescent="0.2">
      <c r="A85" s="759"/>
      <c r="B85" s="759"/>
      <c r="C85" s="759"/>
      <c r="D85" s="759"/>
      <c r="E85" s="759"/>
      <c r="F85" s="759"/>
      <c r="G85" s="759"/>
      <c r="H85" s="759"/>
      <c r="I85" s="759"/>
      <c r="J85" s="766"/>
      <c r="K85" s="764"/>
      <c r="L85" s="766"/>
      <c r="M85" s="764"/>
    </row>
    <row r="86" spans="1:13" s="763" customFormat="1" x14ac:dyDescent="0.2">
      <c r="A86" s="765"/>
      <c r="B86" s="765"/>
      <c r="C86" s="765"/>
      <c r="D86" s="765"/>
      <c r="E86" s="765" t="s">
        <v>699</v>
      </c>
      <c r="F86" s="764">
        <f t="shared" ref="F86:M86" si="12">F37-F83</f>
        <v>0</v>
      </c>
      <c r="G86" s="764">
        <f t="shared" si="12"/>
        <v>0</v>
      </c>
      <c r="H86" s="764">
        <f t="shared" si="12"/>
        <v>0</v>
      </c>
      <c r="I86" s="764">
        <f t="shared" si="12"/>
        <v>0</v>
      </c>
      <c r="J86" s="764">
        <f t="shared" si="12"/>
        <v>0</v>
      </c>
      <c r="K86" s="764">
        <f t="shared" si="12"/>
        <v>0</v>
      </c>
      <c r="L86" s="764">
        <f t="shared" si="12"/>
        <v>0</v>
      </c>
      <c r="M86" s="764">
        <f t="shared" si="12"/>
        <v>0</v>
      </c>
    </row>
    <row r="88" spans="1:13" ht="18" x14ac:dyDescent="0.25">
      <c r="A88" s="762" t="s">
        <v>1064</v>
      </c>
    </row>
    <row r="89" spans="1:13" s="760" customFormat="1" x14ac:dyDescent="0.2">
      <c r="A89" s="761" t="s">
        <v>1579</v>
      </c>
      <c r="B89" s="1726" t="str">
        <f>ANNEXES!D13</f>
        <v>Les hypothèses retenues pour estimer l'évolution des postes bilantaires en 2017 et la répartition sur les activités.</v>
      </c>
    </row>
    <row r="90" spans="1:13" s="760" customFormat="1" x14ac:dyDescent="0.2"/>
    <row r="91" spans="1:13" s="760" customFormat="1" x14ac:dyDescent="0.2">
      <c r="B91" s="760" t="s">
        <v>750</v>
      </c>
    </row>
  </sheetData>
  <mergeCells count="15">
    <mergeCell ref="H42:J43"/>
    <mergeCell ref="K42:M43"/>
    <mergeCell ref="F6:M6"/>
    <mergeCell ref="A41:D44"/>
    <mergeCell ref="E41:E44"/>
    <mergeCell ref="F41:F44"/>
    <mergeCell ref="G41:G44"/>
    <mergeCell ref="H41:M41"/>
    <mergeCell ref="A7:D10"/>
    <mergeCell ref="E7:E10"/>
    <mergeCell ref="F7:F10"/>
    <mergeCell ref="G7:G10"/>
    <mergeCell ref="H7:M7"/>
    <mergeCell ref="H8:J9"/>
    <mergeCell ref="K8:M9"/>
  </mergeCells>
  <conditionalFormatting sqref="K78:L78 F86:M86 F84:J84 G78:I78">
    <cfRule type="cellIs" dxfId="28" priority="1" stopIfTrue="1" operator="notEqual">
      <formula>0</formula>
    </cfRule>
  </conditionalFormatting>
  <pageMargins left="0.70866141732283472" right="0.70866141732283472" top="0.74803149606299213" bottom="0.74803149606299213" header="0.31496062992125984" footer="0.31496062992125984"/>
  <pageSetup paperSize="9" scale="41"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N39"/>
  <sheetViews>
    <sheetView showGridLines="0" zoomScaleNormal="100" zoomScaleSheetLayoutView="100" workbookViewId="0"/>
  </sheetViews>
  <sheetFormatPr baseColWidth="10" defaultColWidth="8.85546875" defaultRowHeight="12.75" x14ac:dyDescent="0.2"/>
  <cols>
    <col min="1" max="1" width="23.42578125" style="7" customWidth="1"/>
    <col min="2" max="2" width="64.42578125" style="7" customWidth="1"/>
    <col min="3" max="14" width="12.7109375" style="7" customWidth="1"/>
    <col min="15" max="16384" width="8.85546875" style="7"/>
  </cols>
  <sheetData>
    <row r="1" spans="1:14" s="296" customFormat="1" ht="18" x14ac:dyDescent="0.25">
      <c r="A1" s="290" t="s">
        <v>1203</v>
      </c>
      <c r="B1" s="290"/>
      <c r="C1" s="297"/>
      <c r="D1" s="297"/>
      <c r="E1" s="297"/>
      <c r="F1" s="297"/>
      <c r="G1" s="297"/>
      <c r="H1" s="297"/>
      <c r="I1" s="297"/>
      <c r="J1" s="297"/>
      <c r="K1" s="297"/>
      <c r="L1" s="297"/>
      <c r="M1" s="297"/>
      <c r="N1" s="297"/>
    </row>
    <row r="2" spans="1:14" s="19" customFormat="1" x14ac:dyDescent="0.2">
      <c r="A2" s="273" t="str">
        <f>'PAGE DE GARDE'!C8</f>
        <v>ELECTRICITE</v>
      </c>
      <c r="B2" s="1729" t="str">
        <f>'PAGE DE GARDE'!C10</f>
        <v>PT 2017 V0</v>
      </c>
      <c r="C2" s="1730"/>
      <c r="D2" s="1730"/>
      <c r="E2" s="1730"/>
      <c r="F2" s="285"/>
      <c r="G2" s="285"/>
      <c r="H2" s="285"/>
      <c r="I2" s="285"/>
      <c r="J2" s="285"/>
      <c r="K2" s="285"/>
      <c r="L2" s="285"/>
      <c r="M2" s="285"/>
      <c r="N2" s="285"/>
    </row>
    <row r="3" spans="1:14" s="19" customFormat="1" x14ac:dyDescent="0.2">
      <c r="A3" s="825" t="str">
        <f>'PAGE DE GARDE'!C7</f>
        <v>GRD</v>
      </c>
      <c r="B3" s="285"/>
      <c r="C3" s="1730"/>
      <c r="D3" s="1730"/>
      <c r="E3" s="1730"/>
      <c r="F3" s="285"/>
      <c r="G3" s="285"/>
      <c r="H3" s="285"/>
      <c r="I3" s="285"/>
      <c r="J3" s="285"/>
      <c r="K3" s="285"/>
      <c r="L3" s="285"/>
      <c r="M3" s="285"/>
      <c r="N3" s="285"/>
    </row>
    <row r="4" spans="1:14" s="831" customFormat="1" ht="12" thickBot="1" x14ac:dyDescent="0.25">
      <c r="A4" s="1404"/>
      <c r="B4" s="1404"/>
    </row>
    <row r="5" spans="1:14" s="353" customFormat="1" ht="18.75" thickBot="1" x14ac:dyDescent="0.3">
      <c r="A5" s="320"/>
      <c r="C5" s="4257" t="s">
        <v>1211</v>
      </c>
      <c r="D5" s="4252"/>
      <c r="E5" s="4253"/>
      <c r="F5" s="4252" t="s">
        <v>1468</v>
      </c>
      <c r="G5" s="4252"/>
      <c r="H5" s="4252"/>
      <c r="I5" s="4257" t="s">
        <v>1527</v>
      </c>
      <c r="J5" s="4252"/>
      <c r="K5" s="4253"/>
      <c r="L5" s="4252" t="s">
        <v>1469</v>
      </c>
      <c r="M5" s="4252"/>
      <c r="N5" s="4253"/>
    </row>
    <row r="6" spans="1:14" s="353" customFormat="1" x14ac:dyDescent="0.2">
      <c r="A6" s="4258" t="s">
        <v>166</v>
      </c>
      <c r="B6" s="4259"/>
      <c r="C6" s="2827" t="s">
        <v>167</v>
      </c>
      <c r="D6" s="2828" t="s">
        <v>168</v>
      </c>
      <c r="E6" s="2829" t="s">
        <v>435</v>
      </c>
      <c r="F6" s="2836" t="s">
        <v>167</v>
      </c>
      <c r="G6" s="2828" t="s">
        <v>168</v>
      </c>
      <c r="H6" s="2844" t="s">
        <v>435</v>
      </c>
      <c r="I6" s="2827" t="s">
        <v>167</v>
      </c>
      <c r="J6" s="2828" t="s">
        <v>168</v>
      </c>
      <c r="K6" s="2829" t="s">
        <v>435</v>
      </c>
      <c r="L6" s="2836" t="s">
        <v>167</v>
      </c>
      <c r="M6" s="2828" t="s">
        <v>168</v>
      </c>
      <c r="N6" s="2829" t="s">
        <v>435</v>
      </c>
    </row>
    <row r="7" spans="1:14" s="353" customFormat="1" x14ac:dyDescent="0.2">
      <c r="A7" s="4260"/>
      <c r="B7" s="4261"/>
      <c r="C7" s="2833"/>
      <c r="D7" s="2834"/>
      <c r="E7" s="2835"/>
      <c r="F7" s="2837"/>
      <c r="G7" s="2834"/>
      <c r="H7" s="2845"/>
      <c r="I7" s="2833"/>
      <c r="J7" s="2834"/>
      <c r="K7" s="2835"/>
      <c r="L7" s="2837"/>
      <c r="M7" s="2834"/>
      <c r="N7" s="2835"/>
    </row>
    <row r="8" spans="1:14" s="353" customFormat="1" ht="13.5" thickBot="1" x14ac:dyDescent="0.25">
      <c r="A8" s="4262"/>
      <c r="B8" s="4263"/>
      <c r="C8" s="2830" t="s">
        <v>608</v>
      </c>
      <c r="D8" s="2831" t="s">
        <v>608</v>
      </c>
      <c r="E8" s="2832" t="s">
        <v>608</v>
      </c>
      <c r="F8" s="2838" t="s">
        <v>608</v>
      </c>
      <c r="G8" s="2831" t="s">
        <v>608</v>
      </c>
      <c r="H8" s="2846" t="s">
        <v>608</v>
      </c>
      <c r="I8" s="2830" t="s">
        <v>608</v>
      </c>
      <c r="J8" s="2831" t="s">
        <v>608</v>
      </c>
      <c r="K8" s="2832" t="s">
        <v>608</v>
      </c>
      <c r="L8" s="2838" t="s">
        <v>608</v>
      </c>
      <c r="M8" s="2831" t="s">
        <v>608</v>
      </c>
      <c r="N8" s="2832" t="s">
        <v>608</v>
      </c>
    </row>
    <row r="9" spans="1:14" s="353" customFormat="1" x14ac:dyDescent="0.2">
      <c r="A9" s="2851"/>
      <c r="B9" s="2852"/>
      <c r="C9" s="2824"/>
      <c r="D9" s="2825"/>
      <c r="E9" s="2826"/>
      <c r="F9" s="2839"/>
      <c r="G9" s="2825"/>
      <c r="H9" s="2847"/>
      <c r="I9" s="2824"/>
      <c r="J9" s="2825"/>
      <c r="K9" s="2826"/>
      <c r="L9" s="2839"/>
      <c r="M9" s="2825"/>
      <c r="N9" s="2826"/>
    </row>
    <row r="10" spans="1:14" s="353" customFormat="1" x14ac:dyDescent="0.2">
      <c r="A10" s="4255" t="s">
        <v>169</v>
      </c>
      <c r="B10" s="4255"/>
      <c r="C10" s="2820"/>
      <c r="D10" s="2823"/>
      <c r="E10" s="2810"/>
      <c r="F10" s="2840"/>
      <c r="G10" s="2823"/>
      <c r="H10" s="2848"/>
      <c r="I10" s="2820"/>
      <c r="J10" s="2823"/>
      <c r="K10" s="2810"/>
      <c r="L10" s="2840"/>
      <c r="M10" s="2823"/>
      <c r="N10" s="2810"/>
    </row>
    <row r="11" spans="1:14" s="353" customFormat="1" x14ac:dyDescent="0.2">
      <c r="A11" s="2853"/>
      <c r="B11" s="2854"/>
      <c r="C11" s="2855"/>
      <c r="D11" s="2856"/>
      <c r="E11" s="2857"/>
      <c r="F11" s="2858"/>
      <c r="G11" s="2856"/>
      <c r="H11" s="2859"/>
      <c r="I11" s="2855"/>
      <c r="J11" s="2856"/>
      <c r="K11" s="2857"/>
      <c r="L11" s="2858"/>
      <c r="M11" s="2856"/>
      <c r="N11" s="2857"/>
    </row>
    <row r="12" spans="1:14" s="353" customFormat="1" x14ac:dyDescent="0.2">
      <c r="A12" s="2860"/>
      <c r="B12" s="2861"/>
      <c r="C12" s="2862"/>
      <c r="D12" s="2863"/>
      <c r="E12" s="2864"/>
      <c r="F12" s="2865"/>
      <c r="G12" s="2863"/>
      <c r="H12" s="2866"/>
      <c r="I12" s="2862"/>
      <c r="J12" s="2863"/>
      <c r="K12" s="2864"/>
      <c r="L12" s="2865"/>
      <c r="M12" s="2863"/>
      <c r="N12" s="2864"/>
    </row>
    <row r="13" spans="1:14" s="353" customFormat="1" x14ac:dyDescent="0.2">
      <c r="A13" s="4254" t="s">
        <v>170</v>
      </c>
      <c r="B13" s="4254"/>
      <c r="C13" s="2820"/>
      <c r="D13" s="2823"/>
      <c r="E13" s="2810"/>
      <c r="F13" s="2840"/>
      <c r="G13" s="2823"/>
      <c r="H13" s="2848"/>
      <c r="I13" s="2820"/>
      <c r="J13" s="2823"/>
      <c r="K13" s="2810"/>
      <c r="L13" s="2840"/>
      <c r="M13" s="2823"/>
      <c r="N13" s="2810"/>
    </row>
    <row r="14" spans="1:14" s="353" customFormat="1" x14ac:dyDescent="0.2">
      <c r="A14" s="2853"/>
      <c r="B14" s="2854"/>
      <c r="C14" s="2855"/>
      <c r="D14" s="2856"/>
      <c r="E14" s="2857"/>
      <c r="F14" s="2858"/>
      <c r="G14" s="2856"/>
      <c r="H14" s="2859"/>
      <c r="I14" s="2855"/>
      <c r="J14" s="2856"/>
      <c r="K14" s="2857"/>
      <c r="L14" s="2858"/>
      <c r="M14" s="2856"/>
      <c r="N14" s="2857"/>
    </row>
    <row r="15" spans="1:14" s="353" customFormat="1" x14ac:dyDescent="0.2">
      <c r="A15" s="2851"/>
      <c r="B15" s="2852"/>
      <c r="C15" s="2824"/>
      <c r="D15" s="2825"/>
      <c r="E15" s="2826"/>
      <c r="F15" s="2839"/>
      <c r="G15" s="2825"/>
      <c r="H15" s="2847"/>
      <c r="I15" s="2824"/>
      <c r="J15" s="2825"/>
      <c r="K15" s="2826"/>
      <c r="L15" s="2839"/>
      <c r="M15" s="2825"/>
      <c r="N15" s="2826"/>
    </row>
    <row r="16" spans="1:14" s="353" customFormat="1" ht="12.75" customHeight="1" x14ac:dyDescent="0.2">
      <c r="A16" s="4255" t="s">
        <v>171</v>
      </c>
      <c r="B16" s="4255"/>
      <c r="C16" s="2820"/>
      <c r="D16" s="2823"/>
      <c r="E16" s="2810"/>
      <c r="F16" s="2840"/>
      <c r="G16" s="2821"/>
      <c r="H16" s="2848"/>
      <c r="I16" s="2820"/>
      <c r="J16" s="2823"/>
      <c r="K16" s="2810"/>
      <c r="L16" s="2840"/>
      <c r="M16" s="2821"/>
      <c r="N16" s="2807"/>
    </row>
    <row r="17" spans="1:14" s="353" customFormat="1" x14ac:dyDescent="0.2">
      <c r="A17" s="2867"/>
      <c r="B17" s="2868"/>
      <c r="C17" s="2869"/>
      <c r="D17" s="2870"/>
      <c r="E17" s="2871"/>
      <c r="F17" s="2872"/>
      <c r="G17" s="2870"/>
      <c r="H17" s="2873"/>
      <c r="I17" s="2869"/>
      <c r="J17" s="2870"/>
      <c r="K17" s="2871"/>
      <c r="L17" s="2872"/>
      <c r="M17" s="2870"/>
      <c r="N17" s="2871"/>
    </row>
    <row r="18" spans="1:14" s="353" customFormat="1" x14ac:dyDescent="0.2">
      <c r="A18" s="2860"/>
      <c r="B18" s="2861"/>
      <c r="C18" s="2862"/>
      <c r="D18" s="2863"/>
      <c r="E18" s="2864"/>
      <c r="F18" s="2865"/>
      <c r="G18" s="2863"/>
      <c r="H18" s="2866"/>
      <c r="I18" s="2862"/>
      <c r="J18" s="2863"/>
      <c r="K18" s="2875"/>
      <c r="L18" s="2865"/>
      <c r="M18" s="2863"/>
      <c r="N18" s="2875"/>
    </row>
    <row r="19" spans="1:14" s="353" customFormat="1" x14ac:dyDescent="0.2">
      <c r="A19" s="2808" t="s">
        <v>172</v>
      </c>
      <c r="B19" s="2806"/>
      <c r="C19" s="2820"/>
      <c r="D19" s="2823"/>
      <c r="E19" s="2810"/>
      <c r="F19" s="2840"/>
      <c r="G19" s="2823"/>
      <c r="H19" s="2848"/>
      <c r="I19" s="2820"/>
      <c r="J19" s="2823"/>
      <c r="K19" s="2810"/>
      <c r="L19" s="2840"/>
      <c r="M19" s="2823"/>
      <c r="N19" s="2810"/>
    </row>
    <row r="20" spans="1:14" s="353" customFormat="1" x14ac:dyDescent="0.2">
      <c r="A20" s="2853"/>
      <c r="B20" s="2854"/>
      <c r="C20" s="2855"/>
      <c r="D20" s="2856"/>
      <c r="E20" s="2857"/>
      <c r="F20" s="2858"/>
      <c r="G20" s="2856"/>
      <c r="H20" s="2859"/>
      <c r="I20" s="2855"/>
      <c r="J20" s="2856"/>
      <c r="K20" s="2876"/>
      <c r="L20" s="2858"/>
      <c r="M20" s="2856"/>
      <c r="N20" s="2876"/>
    </row>
    <row r="21" spans="1:14" s="353" customFormat="1" x14ac:dyDescent="0.2">
      <c r="A21" s="2847"/>
      <c r="B21" s="2852"/>
      <c r="C21" s="2824"/>
      <c r="D21" s="2825"/>
      <c r="E21" s="2826"/>
      <c r="F21" s="2839"/>
      <c r="G21" s="2825"/>
      <c r="H21" s="2847"/>
      <c r="I21" s="2824"/>
      <c r="J21" s="2825"/>
      <c r="K21" s="2874"/>
      <c r="L21" s="2839"/>
      <c r="M21" s="2825"/>
      <c r="N21" s="2874"/>
    </row>
    <row r="22" spans="1:14" s="353" customFormat="1" x14ac:dyDescent="0.2">
      <c r="A22" s="4256" t="s">
        <v>1813</v>
      </c>
      <c r="B22" s="4254"/>
      <c r="C22" s="2820"/>
      <c r="D22" s="2823"/>
      <c r="E22" s="2810"/>
      <c r="F22" s="2840"/>
      <c r="G22" s="2822"/>
      <c r="H22" s="2848"/>
      <c r="I22" s="2820"/>
      <c r="J22" s="2823"/>
      <c r="K22" s="2810"/>
      <c r="L22" s="2840"/>
      <c r="M22" s="2822"/>
      <c r="N22" s="2809"/>
    </row>
    <row r="23" spans="1:14" s="353" customFormat="1" x14ac:dyDescent="0.2">
      <c r="A23" s="2877"/>
      <c r="B23" s="2868"/>
      <c r="C23" s="2869"/>
      <c r="D23" s="2870"/>
      <c r="E23" s="2871"/>
      <c r="F23" s="2872"/>
      <c r="G23" s="2870"/>
      <c r="H23" s="2873"/>
      <c r="I23" s="2869"/>
      <c r="J23" s="2870"/>
      <c r="K23" s="2871"/>
      <c r="L23" s="2872"/>
      <c r="M23" s="2870"/>
      <c r="N23" s="2871"/>
    </row>
    <row r="24" spans="1:14" s="353" customFormat="1" x14ac:dyDescent="0.2">
      <c r="A24" s="2878"/>
      <c r="B24" s="2879"/>
      <c r="C24" s="2880"/>
      <c r="D24" s="2881"/>
      <c r="E24" s="2882"/>
      <c r="F24" s="2883"/>
      <c r="G24" s="2881"/>
      <c r="H24" s="2884"/>
      <c r="I24" s="2880"/>
      <c r="J24" s="2881"/>
      <c r="K24" s="2882"/>
      <c r="L24" s="2883"/>
      <c r="M24" s="2881"/>
      <c r="N24" s="2882"/>
    </row>
    <row r="25" spans="1:14" s="353" customFormat="1" x14ac:dyDescent="0.2">
      <c r="A25" s="2885" t="s">
        <v>1284</v>
      </c>
      <c r="B25" s="2806"/>
      <c r="C25" s="2820"/>
      <c r="D25" s="2823"/>
      <c r="E25" s="2810"/>
      <c r="F25" s="2840"/>
      <c r="G25" s="2823"/>
      <c r="H25" s="2848"/>
      <c r="I25" s="2820"/>
      <c r="J25" s="2823"/>
      <c r="K25" s="2810"/>
      <c r="L25" s="2840"/>
      <c r="M25" s="2823"/>
      <c r="N25" s="2810"/>
    </row>
    <row r="26" spans="1:14" s="353" customFormat="1" x14ac:dyDescent="0.2">
      <c r="A26" s="2886"/>
      <c r="B26" s="2887"/>
      <c r="C26" s="2888"/>
      <c r="D26" s="2889"/>
      <c r="E26" s="2890"/>
      <c r="F26" s="2891"/>
      <c r="G26" s="2889"/>
      <c r="H26" s="2892"/>
      <c r="I26" s="2888"/>
      <c r="J26" s="2889"/>
      <c r="K26" s="2890"/>
      <c r="L26" s="2891"/>
      <c r="M26" s="2889"/>
      <c r="N26" s="2890"/>
    </row>
    <row r="27" spans="1:14" s="353" customFormat="1" x14ac:dyDescent="0.2">
      <c r="A27" s="2851"/>
      <c r="B27" s="2852"/>
      <c r="C27" s="2824"/>
      <c r="D27" s="2825"/>
      <c r="E27" s="2826"/>
      <c r="F27" s="2839"/>
      <c r="G27" s="2825"/>
      <c r="H27" s="2847"/>
      <c r="I27" s="2824"/>
      <c r="J27" s="2825"/>
      <c r="K27" s="2874"/>
      <c r="L27" s="2839"/>
      <c r="M27" s="2825"/>
      <c r="N27" s="2826"/>
    </row>
    <row r="28" spans="1:14" s="353" customFormat="1" x14ac:dyDescent="0.2">
      <c r="A28" s="4255" t="s">
        <v>173</v>
      </c>
      <c r="B28" s="4255"/>
      <c r="C28" s="2820"/>
      <c r="D28" s="2823"/>
      <c r="E28" s="2810"/>
      <c r="F28" s="2840"/>
      <c r="G28" s="2823"/>
      <c r="H28" s="2848"/>
      <c r="I28" s="2820"/>
      <c r="J28" s="2823"/>
      <c r="K28" s="2810"/>
      <c r="L28" s="2840"/>
      <c r="M28" s="2823"/>
      <c r="N28" s="2810"/>
    </row>
    <row r="29" spans="1:14" s="353" customFormat="1" ht="13.5" thickBot="1" x14ac:dyDescent="0.25">
      <c r="A29" s="2811"/>
      <c r="B29" s="2812"/>
      <c r="C29" s="2813"/>
      <c r="D29" s="2814"/>
      <c r="E29" s="2815"/>
      <c r="F29" s="2841"/>
      <c r="G29" s="2814"/>
      <c r="H29" s="2849"/>
      <c r="I29" s="2813"/>
      <c r="J29" s="2814"/>
      <c r="K29" s="2815"/>
      <c r="L29" s="2841"/>
      <c r="M29" s="2814"/>
      <c r="N29" s="2815"/>
    </row>
    <row r="30" spans="1:14" s="1" customFormat="1" ht="13.5" thickBot="1" x14ac:dyDescent="0.25">
      <c r="A30" s="2801" t="s">
        <v>174</v>
      </c>
      <c r="B30" s="2802"/>
      <c r="C30" s="2803">
        <f>SUM(C9:C29)</f>
        <v>0</v>
      </c>
      <c r="D30" s="2804">
        <f t="shared" ref="D30" si="0">SUM(D9:D29)</f>
        <v>0</v>
      </c>
      <c r="E30" s="2805">
        <f>C30+D30</f>
        <v>0</v>
      </c>
      <c r="F30" s="2842">
        <f>SUM(F9:F29)</f>
        <v>0</v>
      </c>
      <c r="G30" s="2804">
        <f t="shared" ref="G30" si="1">SUM(G9:G29)</f>
        <v>0</v>
      </c>
      <c r="H30" s="2850">
        <f>F30+G30</f>
        <v>0</v>
      </c>
      <c r="I30" s="2803">
        <f>SUM(I9:I29)</f>
        <v>0</v>
      </c>
      <c r="J30" s="2804">
        <f t="shared" ref="J30" si="2">SUM(J9:J29)</f>
        <v>0</v>
      </c>
      <c r="K30" s="2805">
        <f>I30+J30</f>
        <v>0</v>
      </c>
      <c r="L30" s="2842">
        <f>SUM(L9:L29)</f>
        <v>0</v>
      </c>
      <c r="M30" s="2804">
        <f t="shared" ref="M30" si="3">SUM(M9:M29)</f>
        <v>0</v>
      </c>
      <c r="N30" s="2805">
        <f>L30+M30</f>
        <v>0</v>
      </c>
    </row>
    <row r="31" spans="1:14" s="353" customFormat="1" ht="13.5" thickBot="1" x14ac:dyDescent="0.25">
      <c r="A31" s="2816" t="s">
        <v>175</v>
      </c>
      <c r="B31" s="2817"/>
      <c r="C31" s="2843"/>
      <c r="D31" s="2818"/>
      <c r="E31" s="2819" t="e">
        <f>E30/'Tableau 3'!M159</f>
        <v>#DIV/0!</v>
      </c>
      <c r="F31" s="2818"/>
      <c r="G31" s="2818"/>
      <c r="H31" s="2818" t="e">
        <f>H30/'Tableau 3'!P159</f>
        <v>#DIV/0!</v>
      </c>
      <c r="I31" s="2843"/>
      <c r="J31" s="2818"/>
      <c r="K31" s="2819" t="e">
        <f>K30/'Tableau 3'!S159</f>
        <v>#DIV/0!</v>
      </c>
      <c r="L31" s="2818"/>
      <c r="M31" s="2818"/>
      <c r="N31" s="2819" t="e">
        <f>N30/'Tableau 3'!V159</f>
        <v>#DIV/0!</v>
      </c>
    </row>
    <row r="32" spans="1:14" s="353" customFormat="1" x14ac:dyDescent="0.2"/>
    <row r="33" spans="1:14" s="353" customFormat="1" ht="14.25" x14ac:dyDescent="0.2">
      <c r="A33" s="2024" t="s">
        <v>1385</v>
      </c>
      <c r="I33" s="358"/>
      <c r="J33" s="358"/>
      <c r="K33" s="358"/>
      <c r="L33" s="358"/>
      <c r="M33" s="358"/>
      <c r="N33" s="358"/>
    </row>
    <row r="34" spans="1:14" x14ac:dyDescent="0.2">
      <c r="A34" s="362" t="s">
        <v>1285</v>
      </c>
      <c r="I34" s="9"/>
      <c r="J34" s="9"/>
      <c r="K34" s="9"/>
      <c r="L34" s="9"/>
      <c r="M34" s="9"/>
      <c r="N34" s="9"/>
    </row>
    <row r="35" spans="1:14" x14ac:dyDescent="0.2">
      <c r="A35" s="362" t="s">
        <v>1707</v>
      </c>
      <c r="I35" s="9"/>
      <c r="J35" s="9"/>
      <c r="K35" s="9"/>
      <c r="L35" s="9"/>
      <c r="M35" s="9"/>
      <c r="N35" s="9"/>
    </row>
    <row r="36" spans="1:14" x14ac:dyDescent="0.2">
      <c r="I36" s="9"/>
      <c r="J36" s="9"/>
      <c r="K36" s="9"/>
      <c r="L36" s="9"/>
      <c r="M36" s="9"/>
      <c r="N36" s="9"/>
    </row>
    <row r="37" spans="1:14" ht="15.75" x14ac:dyDescent="0.25">
      <c r="A37" s="1713" t="s">
        <v>1955</v>
      </c>
      <c r="I37" s="9"/>
      <c r="J37" s="9"/>
      <c r="K37" s="9"/>
      <c r="L37" s="9"/>
      <c r="M37" s="9"/>
      <c r="N37" s="9"/>
    </row>
    <row r="38" spans="1:14" x14ac:dyDescent="0.2">
      <c r="A38" s="3427" t="s">
        <v>1951</v>
      </c>
      <c r="B38" s="3428" t="str">
        <f>+ANNEXES!D31</f>
        <v>Une copie du courrier émanant de la DG04 reprenant la notification provisoire relative à la redevance pour occupation du domaine public par le réseau électrique de l'année 2016 (à défaut 2015) ainsi que le détail du calcul des estimations 2017.</v>
      </c>
      <c r="C38" s="3428"/>
      <c r="D38" s="3428"/>
      <c r="E38" s="3428"/>
      <c r="F38" s="3428"/>
      <c r="G38" s="3428"/>
      <c r="H38" s="3428"/>
      <c r="I38" s="3096"/>
      <c r="J38" s="3096"/>
      <c r="K38" s="3096"/>
      <c r="L38" s="3096"/>
      <c r="M38" s="3096"/>
      <c r="N38" s="3096"/>
    </row>
    <row r="39" spans="1:14" ht="12.75" customHeight="1" x14ac:dyDescent="0.2">
      <c r="A39" s="3427" t="s">
        <v>1952</v>
      </c>
      <c r="B39" s="3428" t="str">
        <f>+ANNEXES!D32</f>
        <v>Une copie du courrier émanant du fonds de participation valorisant le montant de l'indemnité due par le GRD pour l'année 2015 ainsi que le détail du calcul des estimations 2017.</v>
      </c>
      <c r="C39" s="3428"/>
      <c r="D39" s="3428"/>
      <c r="E39" s="3428"/>
      <c r="F39" s="3428"/>
      <c r="G39" s="3428"/>
      <c r="H39" s="3428"/>
      <c r="I39" s="3096"/>
      <c r="J39" s="3096"/>
      <c r="K39" s="3096"/>
      <c r="L39" s="3096"/>
      <c r="M39" s="3096"/>
      <c r="N39" s="3096"/>
    </row>
  </sheetData>
  <mergeCells count="10">
    <mergeCell ref="L5:N5"/>
    <mergeCell ref="A13:B13"/>
    <mergeCell ref="A16:B16"/>
    <mergeCell ref="A22:B22"/>
    <mergeCell ref="A28:B28"/>
    <mergeCell ref="A10:B10"/>
    <mergeCell ref="C5:E5"/>
    <mergeCell ref="F5:H5"/>
    <mergeCell ref="I5:K5"/>
    <mergeCell ref="A6:B8"/>
  </mergeCells>
  <phoneticPr fontId="100" type="noConversion"/>
  <pageMargins left="0.55118110236220474" right="0.23622047244094491" top="0.43307086614173229" bottom="0.47244094488188981" header="0.27559055118110237" footer="0.31496062992125984"/>
  <pageSetup paperSize="9" scale="59"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K44"/>
  <sheetViews>
    <sheetView showGridLines="0" zoomScaleNormal="100" zoomScaleSheetLayoutView="100" workbookViewId="0"/>
  </sheetViews>
  <sheetFormatPr baseColWidth="10" defaultColWidth="8.85546875" defaultRowHeight="12.75" x14ac:dyDescent="0.2"/>
  <cols>
    <col min="1" max="1" width="96.7109375" style="7" customWidth="1"/>
    <col min="2" max="2" width="30.5703125" style="7" customWidth="1"/>
    <col min="3" max="5" width="22.5703125" style="7" customWidth="1"/>
    <col min="6" max="10" width="12.7109375" style="7" customWidth="1"/>
    <col min="11" max="11" width="10.5703125" style="7" customWidth="1"/>
    <col min="12" max="16384" width="8.85546875" style="7"/>
  </cols>
  <sheetData>
    <row r="1" spans="1:11" s="296" customFormat="1" ht="18" x14ac:dyDescent="0.25">
      <c r="A1" s="290" t="s">
        <v>1765</v>
      </c>
      <c r="B1" s="290"/>
      <c r="C1" s="297"/>
      <c r="D1" s="297"/>
      <c r="E1" s="297"/>
      <c r="F1" s="297"/>
      <c r="G1" s="297"/>
      <c r="H1" s="297"/>
      <c r="I1" s="297"/>
      <c r="J1" s="297"/>
      <c r="K1" s="297"/>
    </row>
    <row r="2" spans="1:11" s="19" customFormat="1" x14ac:dyDescent="0.2">
      <c r="A2" s="273" t="str">
        <f>'PAGE DE GARDE'!C8</f>
        <v>ELECTRICITE</v>
      </c>
      <c r="B2" s="1729" t="str">
        <f>'PAGE DE GARDE'!C10</f>
        <v>PT 2017 V0</v>
      </c>
      <c r="C2" s="1730"/>
      <c r="D2" s="1730"/>
      <c r="E2" s="1730"/>
      <c r="F2" s="1730"/>
      <c r="G2" s="1730"/>
      <c r="H2" s="1730"/>
      <c r="I2" s="285"/>
      <c r="J2" s="285"/>
      <c r="K2" s="285"/>
    </row>
    <row r="3" spans="1:11" s="19" customFormat="1" x14ac:dyDescent="0.2">
      <c r="A3" s="825" t="str">
        <f>'PAGE DE GARDE'!C7</f>
        <v>GRD</v>
      </c>
      <c r="B3" s="285"/>
      <c r="C3" s="1730"/>
      <c r="D3" s="1730"/>
      <c r="E3" s="1730"/>
      <c r="F3" s="1730"/>
      <c r="G3" s="1730"/>
      <c r="H3" s="1730"/>
      <c r="I3" s="285"/>
      <c r="J3" s="285"/>
      <c r="K3" s="285"/>
    </row>
    <row r="4" spans="1:11" s="831" customFormat="1" ht="11.25" customHeight="1" thickBot="1" x14ac:dyDescent="0.25">
      <c r="A4" s="1404"/>
      <c r="B4" s="1404"/>
    </row>
    <row r="5" spans="1:11" s="831" customFormat="1" ht="11.25" customHeight="1" x14ac:dyDescent="0.2">
      <c r="A5" s="1404"/>
      <c r="B5" s="1404"/>
      <c r="C5" s="4088" t="s">
        <v>1456</v>
      </c>
      <c r="D5" s="4265" t="s">
        <v>1457</v>
      </c>
      <c r="E5" s="4265" t="s">
        <v>1458</v>
      </c>
    </row>
    <row r="6" spans="1:11" s="831" customFormat="1" ht="11.25" customHeight="1" x14ac:dyDescent="0.2">
      <c r="A6" s="1404"/>
      <c r="B6" s="1404"/>
      <c r="C6" s="4264"/>
      <c r="D6" s="4266"/>
      <c r="E6" s="4266"/>
    </row>
    <row r="7" spans="1:11" s="831" customFormat="1" ht="11.25" customHeight="1" thickBot="1" x14ac:dyDescent="0.25">
      <c r="A7" s="1404"/>
      <c r="B7" s="1404"/>
      <c r="C7" s="4090"/>
      <c r="D7" s="4267"/>
      <c r="E7" s="4267"/>
    </row>
    <row r="8" spans="1:11" ht="15" x14ac:dyDescent="0.25">
      <c r="A8" s="2743" t="s">
        <v>1766</v>
      </c>
      <c r="B8" s="2744" t="s">
        <v>1767</v>
      </c>
      <c r="C8" s="2745">
        <v>0</v>
      </c>
      <c r="D8" s="2746">
        <v>0</v>
      </c>
      <c r="E8" s="2746">
        <v>0</v>
      </c>
    </row>
    <row r="9" spans="1:11" ht="15" x14ac:dyDescent="0.25">
      <c r="A9" s="2747" t="s">
        <v>1768</v>
      </c>
      <c r="B9" s="2748"/>
      <c r="C9" s="2749">
        <v>0.33989999999999998</v>
      </c>
      <c r="D9" s="2750">
        <v>0.33989999999999998</v>
      </c>
      <c r="E9" s="2750">
        <v>0.33989999999999998</v>
      </c>
    </row>
    <row r="10" spans="1:11" ht="15" x14ac:dyDescent="0.25">
      <c r="A10" s="2751" t="s">
        <v>1769</v>
      </c>
      <c r="B10" s="2752" t="s">
        <v>1770</v>
      </c>
      <c r="C10" s="2753">
        <f>C8/(1-C9)</f>
        <v>0</v>
      </c>
      <c r="D10" s="2754">
        <f t="shared" ref="D10:E10" si="0">D8/(1-D9)</f>
        <v>0</v>
      </c>
      <c r="E10" s="2754">
        <f t="shared" si="0"/>
        <v>0</v>
      </c>
    </row>
    <row r="11" spans="1:11" ht="15" x14ac:dyDescent="0.25">
      <c r="A11" s="2747" t="s">
        <v>1771</v>
      </c>
      <c r="B11" s="2755" t="s">
        <v>1772</v>
      </c>
      <c r="C11" s="2756">
        <f>C10-C8</f>
        <v>0</v>
      </c>
      <c r="D11" s="2757">
        <f>D10-D8</f>
        <v>0</v>
      </c>
      <c r="E11" s="2757">
        <f>E10-E8</f>
        <v>0</v>
      </c>
    </row>
    <row r="12" spans="1:11" x14ac:dyDescent="0.2">
      <c r="A12" s="2137"/>
      <c r="B12" s="2758"/>
      <c r="C12" s="2150"/>
      <c r="D12" s="2145"/>
      <c r="E12" s="2145"/>
    </row>
    <row r="13" spans="1:11" ht="15" x14ac:dyDescent="0.25">
      <c r="A13" s="2759" t="s">
        <v>1773</v>
      </c>
      <c r="B13" s="2760" t="s">
        <v>1774</v>
      </c>
      <c r="C13" s="2761">
        <f t="shared" ref="C13" si="1">SUM(C14:C21)</f>
        <v>0</v>
      </c>
      <c r="D13" s="2761">
        <f>SUM(D14:D21)</f>
        <v>0</v>
      </c>
      <c r="E13" s="2761">
        <f t="shared" ref="E13" si="2">SUM(E14:E21)</f>
        <v>0</v>
      </c>
    </row>
    <row r="14" spans="1:11" x14ac:dyDescent="0.2">
      <c r="A14" s="2137" t="s">
        <v>1775</v>
      </c>
      <c r="B14" s="2762" t="s">
        <v>639</v>
      </c>
      <c r="C14" s="2150">
        <v>0</v>
      </c>
      <c r="D14" s="2145">
        <v>0</v>
      </c>
      <c r="E14" s="2145">
        <v>0</v>
      </c>
    </row>
    <row r="15" spans="1:11" x14ac:dyDescent="0.2">
      <c r="A15" s="2137" t="s">
        <v>1776</v>
      </c>
      <c r="B15" s="2762" t="s">
        <v>640</v>
      </c>
      <c r="C15" s="2150">
        <v>0</v>
      </c>
      <c r="D15" s="2145">
        <v>0</v>
      </c>
      <c r="E15" s="2145">
        <v>0</v>
      </c>
    </row>
    <row r="16" spans="1:11" x14ac:dyDescent="0.2">
      <c r="A16" s="2137" t="s">
        <v>1777</v>
      </c>
      <c r="B16" s="2762" t="s">
        <v>1778</v>
      </c>
      <c r="C16" s="2150">
        <v>0</v>
      </c>
      <c r="D16" s="2145">
        <v>0</v>
      </c>
      <c r="E16" s="2145">
        <v>0</v>
      </c>
    </row>
    <row r="17" spans="1:5" x14ac:dyDescent="0.2">
      <c r="A17" s="2137" t="s">
        <v>1779</v>
      </c>
      <c r="B17" s="2762" t="s">
        <v>657</v>
      </c>
      <c r="C17" s="2150">
        <v>0</v>
      </c>
      <c r="D17" s="2145">
        <v>0</v>
      </c>
      <c r="E17" s="2145">
        <v>0</v>
      </c>
    </row>
    <row r="18" spans="1:5" x14ac:dyDescent="0.2">
      <c r="A18" s="2137" t="s">
        <v>1780</v>
      </c>
      <c r="B18" s="2762" t="s">
        <v>658</v>
      </c>
      <c r="C18" s="2150">
        <v>0</v>
      </c>
      <c r="D18" s="2145">
        <v>0</v>
      </c>
      <c r="E18" s="2145">
        <v>0</v>
      </c>
    </row>
    <row r="19" spans="1:5" x14ac:dyDescent="0.2">
      <c r="A19" s="2137" t="s">
        <v>1781</v>
      </c>
      <c r="B19" s="2762" t="s">
        <v>809</v>
      </c>
      <c r="C19" s="2150">
        <v>0</v>
      </c>
      <c r="D19" s="2145">
        <v>0</v>
      </c>
      <c r="E19" s="2145">
        <v>0</v>
      </c>
    </row>
    <row r="20" spans="1:5" x14ac:dyDescent="0.2">
      <c r="A20" s="2137" t="s">
        <v>1782</v>
      </c>
      <c r="B20" s="2762" t="s">
        <v>810</v>
      </c>
      <c r="C20" s="2150">
        <v>0</v>
      </c>
      <c r="D20" s="2145">
        <v>0</v>
      </c>
      <c r="E20" s="2145">
        <v>0</v>
      </c>
    </row>
    <row r="21" spans="1:5" x14ac:dyDescent="0.2">
      <c r="A21" s="2763" t="s">
        <v>1783</v>
      </c>
      <c r="B21" s="2762" t="s">
        <v>1784</v>
      </c>
      <c r="C21" s="2150">
        <v>0</v>
      </c>
      <c r="D21" s="2145">
        <v>0</v>
      </c>
      <c r="E21" s="2145">
        <v>0</v>
      </c>
    </row>
    <row r="22" spans="1:5" ht="15" x14ac:dyDescent="0.25">
      <c r="A22" s="2747" t="s">
        <v>1768</v>
      </c>
      <c r="B22" s="2764">
        <v>0.33989999999999998</v>
      </c>
      <c r="C22" s="2765">
        <f>$B$22</f>
        <v>0.33989999999999998</v>
      </c>
      <c r="D22" s="2765">
        <f>$B$22</f>
        <v>0.33989999999999998</v>
      </c>
      <c r="E22" s="2765">
        <f>$B$22</f>
        <v>0.33989999999999998</v>
      </c>
    </row>
    <row r="23" spans="1:5" ht="15" x14ac:dyDescent="0.25">
      <c r="A23" s="2747" t="s">
        <v>1785</v>
      </c>
      <c r="B23" s="2762" t="s">
        <v>1786</v>
      </c>
      <c r="C23" s="2756">
        <f>C22*C13</f>
        <v>0</v>
      </c>
      <c r="D23" s="2757">
        <f>D22*D13</f>
        <v>0</v>
      </c>
      <c r="E23" s="2757">
        <f>E22*E13</f>
        <v>0</v>
      </c>
    </row>
    <row r="24" spans="1:5" ht="15" x14ac:dyDescent="0.25">
      <c r="A24" s="2766" t="s">
        <v>1787</v>
      </c>
      <c r="B24" s="2752" t="s">
        <v>1788</v>
      </c>
      <c r="C24" s="2767">
        <f>C23/(1-C22)</f>
        <v>0</v>
      </c>
      <c r="D24" s="2768">
        <f>D23/(1-D22)</f>
        <v>0</v>
      </c>
      <c r="E24" s="2768">
        <f>E23/(1-E22)</f>
        <v>0</v>
      </c>
    </row>
    <row r="25" spans="1:5" x14ac:dyDescent="0.2">
      <c r="A25" s="2137"/>
      <c r="B25" s="2758"/>
      <c r="C25" s="2150"/>
      <c r="D25" s="2145"/>
      <c r="E25" s="2145"/>
    </row>
    <row r="26" spans="1:5" ht="15" x14ac:dyDescent="0.25">
      <c r="A26" s="2769" t="s">
        <v>1789</v>
      </c>
      <c r="B26" s="2770" t="s">
        <v>1790</v>
      </c>
      <c r="C26" s="2771">
        <f>C30*C31</f>
        <v>0</v>
      </c>
      <c r="D26" s="2761">
        <f>D30*D31</f>
        <v>0</v>
      </c>
      <c r="E26" s="2761">
        <f>E30*E31</f>
        <v>0</v>
      </c>
    </row>
    <row r="27" spans="1:5" x14ac:dyDescent="0.2">
      <c r="A27" s="2763" t="s">
        <v>1814</v>
      </c>
      <c r="B27" s="2762" t="s">
        <v>1791</v>
      </c>
      <c r="C27" s="2772">
        <v>0</v>
      </c>
      <c r="D27" s="2773">
        <v>0</v>
      </c>
      <c r="E27" s="2773">
        <v>0</v>
      </c>
    </row>
    <row r="28" spans="1:5" x14ac:dyDescent="0.2">
      <c r="A28" s="2774" t="s">
        <v>1792</v>
      </c>
      <c r="B28" s="2762" t="s">
        <v>1793</v>
      </c>
      <c r="C28" s="2772">
        <v>0</v>
      </c>
      <c r="D28" s="2773">
        <v>0</v>
      </c>
      <c r="E28" s="2773">
        <v>0</v>
      </c>
    </row>
    <row r="29" spans="1:5" x14ac:dyDescent="0.2">
      <c r="A29" s="2137" t="s">
        <v>1794</v>
      </c>
      <c r="B29" s="2762" t="s">
        <v>1795</v>
      </c>
      <c r="C29" s="2772">
        <v>0</v>
      </c>
      <c r="D29" s="2773">
        <v>0</v>
      </c>
      <c r="E29" s="2773">
        <v>0</v>
      </c>
    </row>
    <row r="30" spans="1:5" x14ac:dyDescent="0.2">
      <c r="A30" s="2137" t="s">
        <v>1796</v>
      </c>
      <c r="B30" s="2762" t="s">
        <v>1797</v>
      </c>
      <c r="C30" s="2772">
        <f t="shared" ref="C30:D30" si="3">C27-C28-C29</f>
        <v>0</v>
      </c>
      <c r="D30" s="2773">
        <f t="shared" si="3"/>
        <v>0</v>
      </c>
      <c r="E30" s="2773">
        <f t="shared" ref="E30" si="4">E27-E28-E29</f>
        <v>0</v>
      </c>
    </row>
    <row r="31" spans="1:5" ht="15" x14ac:dyDescent="0.25">
      <c r="A31" s="2747" t="s">
        <v>1815</v>
      </c>
      <c r="B31" s="2762" t="s">
        <v>1798</v>
      </c>
      <c r="C31" s="2775">
        <v>2.63E-2</v>
      </c>
      <c r="D31" s="2776">
        <v>2.63E-2</v>
      </c>
      <c r="E31" s="2776">
        <v>2.63E-2</v>
      </c>
    </row>
    <row r="32" spans="1:5" ht="15" x14ac:dyDescent="0.25">
      <c r="A32" s="2747" t="s">
        <v>1768</v>
      </c>
      <c r="B32" s="2764">
        <v>0.33989999999999998</v>
      </c>
      <c r="C32" s="2765">
        <f>$B$32</f>
        <v>0.33989999999999998</v>
      </c>
      <c r="D32" s="2765">
        <f>$B$32</f>
        <v>0.33989999999999998</v>
      </c>
      <c r="E32" s="2765">
        <f>$B$32</f>
        <v>0.33989999999999998</v>
      </c>
    </row>
    <row r="33" spans="1:11" ht="15" x14ac:dyDescent="0.25">
      <c r="A33" s="2747" t="s">
        <v>1799</v>
      </c>
      <c r="B33" s="2762" t="s">
        <v>1800</v>
      </c>
      <c r="C33" s="2756">
        <f>C32*C26</f>
        <v>0</v>
      </c>
      <c r="D33" s="2757">
        <f t="shared" ref="D33:E33" si="5">D32*D26</f>
        <v>0</v>
      </c>
      <c r="E33" s="2757">
        <f t="shared" si="5"/>
        <v>0</v>
      </c>
    </row>
    <row r="34" spans="1:11" ht="15" x14ac:dyDescent="0.25">
      <c r="A34" s="2766" t="s">
        <v>1801</v>
      </c>
      <c r="B34" s="2752" t="s">
        <v>1802</v>
      </c>
      <c r="C34" s="2767">
        <f>C33/(1-C32)</f>
        <v>0</v>
      </c>
      <c r="D34" s="2768">
        <f>D33/(1-D32)</f>
        <v>0</v>
      </c>
      <c r="E34" s="2768">
        <f>E33/(1-E32)</f>
        <v>0</v>
      </c>
    </row>
    <row r="35" spans="1:11" ht="15" x14ac:dyDescent="0.25">
      <c r="A35" s="2777"/>
      <c r="B35" s="2778"/>
      <c r="C35" s="2150"/>
      <c r="D35" s="2145"/>
      <c r="E35" s="2145"/>
    </row>
    <row r="36" spans="1:11" ht="15" x14ac:dyDescent="0.25">
      <c r="A36" s="2779" t="s">
        <v>1803</v>
      </c>
      <c r="B36" s="2780" t="s">
        <v>1804</v>
      </c>
      <c r="C36" s="2781">
        <f>C10+C24-C34</f>
        <v>0</v>
      </c>
      <c r="D36" s="2782">
        <f>D10+D24-D34</f>
        <v>0</v>
      </c>
      <c r="E36" s="2782">
        <f>E10+E24-E34</f>
        <v>0</v>
      </c>
    </row>
    <row r="37" spans="1:11" ht="15" x14ac:dyDescent="0.25">
      <c r="A37" s="2783" t="s">
        <v>1805</v>
      </c>
      <c r="B37" s="2784" t="s">
        <v>1806</v>
      </c>
      <c r="C37" s="2785">
        <f>C36+C13-C26</f>
        <v>0</v>
      </c>
      <c r="D37" s="2786">
        <f>D36+D13-D26</f>
        <v>0</v>
      </c>
      <c r="E37" s="2786">
        <f>E36+E13-E26</f>
        <v>0</v>
      </c>
    </row>
    <row r="38" spans="1:11" ht="15" x14ac:dyDescent="0.25">
      <c r="A38" s="2787" t="s">
        <v>1768</v>
      </c>
      <c r="B38" s="2788">
        <v>0.33989999999999998</v>
      </c>
      <c r="C38" s="2789">
        <v>0.33989999999999998</v>
      </c>
      <c r="D38" s="2790">
        <v>0.33989999999999998</v>
      </c>
      <c r="E38" s="2790">
        <v>0.33989999999999998</v>
      </c>
    </row>
    <row r="39" spans="1:11" ht="15" x14ac:dyDescent="0.25">
      <c r="A39" s="2791" t="s">
        <v>1807</v>
      </c>
      <c r="B39" s="2792" t="s">
        <v>1808</v>
      </c>
      <c r="C39" s="2793">
        <f>(C37*C38)</f>
        <v>0</v>
      </c>
      <c r="D39" s="2794">
        <f>(D37*D38)</f>
        <v>0</v>
      </c>
      <c r="E39" s="2794">
        <f>(E37*E38)</f>
        <v>0</v>
      </c>
    </row>
    <row r="40" spans="1:11" ht="15" x14ac:dyDescent="0.25">
      <c r="A40" s="2787" t="s">
        <v>1809</v>
      </c>
      <c r="B40" s="2788" t="s">
        <v>1810</v>
      </c>
      <c r="C40" s="2789" t="e">
        <f>C39/C36</f>
        <v>#DIV/0!</v>
      </c>
      <c r="D40" s="2790" t="e">
        <f>D39/D36</f>
        <v>#DIV/0!</v>
      </c>
      <c r="E40" s="2790" t="e">
        <f>E39/E36</f>
        <v>#DIV/0!</v>
      </c>
    </row>
    <row r="41" spans="1:11" ht="15.75" thickBot="1" x14ac:dyDescent="0.3">
      <c r="A41" s="2795" t="s">
        <v>1811</v>
      </c>
      <c r="B41" s="2796" t="s">
        <v>1812</v>
      </c>
      <c r="C41" s="2797" t="e">
        <f>C39/C8</f>
        <v>#DIV/0!</v>
      </c>
      <c r="D41" s="2798" t="e">
        <f t="shared" ref="D41" si="6">D39/D8</f>
        <v>#DIV/0!</v>
      </c>
      <c r="E41" s="2798" t="e">
        <f t="shared" ref="E41" si="7">E39/E8</f>
        <v>#DIV/0!</v>
      </c>
    </row>
    <row r="42" spans="1:11" ht="12" customHeight="1" x14ac:dyDescent="0.2"/>
    <row r="43" spans="1:11" x14ac:dyDescent="0.2">
      <c r="A43" s="913"/>
      <c r="B43" s="913"/>
      <c r="C43" s="913"/>
      <c r="D43" s="913"/>
      <c r="E43" s="913"/>
      <c r="F43" s="913"/>
      <c r="G43" s="913"/>
      <c r="H43" s="913"/>
      <c r="I43" s="913"/>
      <c r="J43" s="913"/>
      <c r="K43" s="913"/>
    </row>
    <row r="44" spans="1:11" x14ac:dyDescent="0.2">
      <c r="A44" s="913"/>
      <c r="B44" s="913"/>
      <c r="C44" s="913"/>
      <c r="D44" s="913"/>
      <c r="E44" s="913"/>
      <c r="F44" s="913"/>
      <c r="G44" s="913"/>
      <c r="H44" s="913"/>
      <c r="I44" s="913"/>
      <c r="J44" s="913"/>
      <c r="K44" s="913"/>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2"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G73"/>
  <sheetViews>
    <sheetView workbookViewId="0"/>
  </sheetViews>
  <sheetFormatPr baseColWidth="10" defaultColWidth="8.85546875" defaultRowHeight="12.75" x14ac:dyDescent="0.2"/>
  <cols>
    <col min="1" max="1" width="22" style="919" customWidth="1"/>
    <col min="2" max="2" width="58.5703125" style="919" customWidth="1"/>
    <col min="3" max="6" width="21.28515625" style="919" customWidth="1"/>
    <col min="7" max="7" width="35.5703125" style="919" customWidth="1"/>
    <col min="8" max="16384" width="8.85546875" style="919"/>
  </cols>
  <sheetData>
    <row r="1" spans="1:6" ht="18" x14ac:dyDescent="0.25">
      <c r="A1" s="290" t="s">
        <v>1763</v>
      </c>
      <c r="B1" s="290"/>
      <c r="C1" s="1127"/>
      <c r="D1" s="1127"/>
      <c r="E1" s="1127"/>
      <c r="F1" s="1127"/>
    </row>
    <row r="2" spans="1:6" x14ac:dyDescent="0.2">
      <c r="A2" s="273" t="str">
        <f>'PAGE DE GARDE'!C8</f>
        <v>ELECTRICITE</v>
      </c>
      <c r="B2" s="1729" t="str">
        <f>'PAGE DE GARDE'!C10</f>
        <v>PT 2017 V0</v>
      </c>
      <c r="C2" s="1129"/>
      <c r="D2" s="1488"/>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x14ac:dyDescent="0.2">
      <c r="A7" s="1492"/>
      <c r="B7" s="1493"/>
      <c r="C7" s="1494"/>
      <c r="D7" s="1494"/>
      <c r="E7" s="1494"/>
      <c r="F7" s="1495"/>
    </row>
    <row r="8" spans="1:6" ht="13.5" thickBot="1" x14ac:dyDescent="0.25">
      <c r="A8" s="1189" t="s">
        <v>1755</v>
      </c>
      <c r="B8" s="1494"/>
      <c r="C8" s="1494"/>
      <c r="D8" s="1494"/>
      <c r="E8" s="1494"/>
      <c r="F8" s="1495"/>
    </row>
    <row r="9" spans="1:6" ht="12.75" customHeight="1" x14ac:dyDescent="0.2">
      <c r="A9" s="4097" t="s">
        <v>1159</v>
      </c>
      <c r="B9" s="4088" t="s">
        <v>1160</v>
      </c>
      <c r="C9" s="4269" t="str">
        <f>'[4]PAGE DE GARDE'!$B$16</f>
        <v>REALITE 2016</v>
      </c>
      <c r="D9" s="4091" t="str">
        <f>'[4]PAGE DE GARDE'!$B$15</f>
        <v>BUDGET 2017</v>
      </c>
      <c r="E9" s="4091" t="str">
        <f>'[4]PAGE DE GARDE'!$B$14</f>
        <v>REALITE 2017</v>
      </c>
      <c r="F9" s="4265" t="s">
        <v>1756</v>
      </c>
    </row>
    <row r="10" spans="1:6" x14ac:dyDescent="0.2">
      <c r="A10" s="4268"/>
      <c r="B10" s="4264"/>
      <c r="C10" s="4270"/>
      <c r="D10" s="4272"/>
      <c r="E10" s="4092"/>
      <c r="F10" s="4266"/>
    </row>
    <row r="11" spans="1:6" ht="13.5" thickBot="1" x14ac:dyDescent="0.25">
      <c r="A11" s="4126"/>
      <c r="B11" s="4090"/>
      <c r="C11" s="4271"/>
      <c r="D11" s="4093"/>
      <c r="E11" s="4093"/>
      <c r="F11" s="4267"/>
    </row>
    <row r="12" spans="1:6" x14ac:dyDescent="0.2">
      <c r="A12" s="1497"/>
      <c r="B12" s="1498"/>
      <c r="C12" s="1499"/>
      <c r="D12" s="1500"/>
      <c r="E12" s="1500"/>
      <c r="F12" s="1697"/>
    </row>
    <row r="13" spans="1:6" x14ac:dyDescent="0.2">
      <c r="A13" s="1501"/>
      <c r="B13" s="1502"/>
      <c r="C13" s="1503"/>
      <c r="D13" s="1504"/>
      <c r="E13" s="1504"/>
      <c r="F13" s="1698">
        <f>D13-E13</f>
        <v>0</v>
      </c>
    </row>
    <row r="14" spans="1:6" x14ac:dyDescent="0.2">
      <c r="A14" s="1501"/>
      <c r="B14" s="1502"/>
      <c r="C14" s="1503"/>
      <c r="D14" s="1504"/>
      <c r="E14" s="1504"/>
      <c r="F14" s="1698">
        <f t="shared" ref="F14:F29" si="0">D14-E14</f>
        <v>0</v>
      </c>
    </row>
    <row r="15" spans="1:6" x14ac:dyDescent="0.2">
      <c r="A15" s="1501"/>
      <c r="B15" s="1502"/>
      <c r="C15" s="1503"/>
      <c r="D15" s="1504"/>
      <c r="E15" s="1504"/>
      <c r="F15" s="1698">
        <f t="shared" si="0"/>
        <v>0</v>
      </c>
    </row>
    <row r="16" spans="1:6" x14ac:dyDescent="0.2">
      <c r="A16" s="1501"/>
      <c r="B16" s="1502"/>
      <c r="C16" s="1503"/>
      <c r="D16" s="1504"/>
      <c r="E16" s="1504"/>
      <c r="F16" s="1698">
        <f t="shared" si="0"/>
        <v>0</v>
      </c>
    </row>
    <row r="17" spans="1:7" x14ac:dyDescent="0.2">
      <c r="A17" s="1501"/>
      <c r="B17" s="1502"/>
      <c r="C17" s="1503"/>
      <c r="D17" s="1504"/>
      <c r="E17" s="1504"/>
      <c r="F17" s="1698">
        <f t="shared" si="0"/>
        <v>0</v>
      </c>
    </row>
    <row r="18" spans="1:7" x14ac:dyDescent="0.2">
      <c r="A18" s="1501"/>
      <c r="B18" s="1502"/>
      <c r="C18" s="1503"/>
      <c r="D18" s="1504"/>
      <c r="E18" s="1504"/>
      <c r="F18" s="1698">
        <f t="shared" si="0"/>
        <v>0</v>
      </c>
    </row>
    <row r="19" spans="1:7" x14ac:dyDescent="0.2">
      <c r="A19" s="1501"/>
      <c r="B19" s="1502"/>
      <c r="C19" s="1503"/>
      <c r="D19" s="1504"/>
      <c r="E19" s="1504"/>
      <c r="F19" s="1698">
        <f t="shared" si="0"/>
        <v>0</v>
      </c>
    </row>
    <row r="20" spans="1:7" x14ac:dyDescent="0.2">
      <c r="A20" s="1501"/>
      <c r="B20" s="1502"/>
      <c r="C20" s="1503"/>
      <c r="D20" s="1504"/>
      <c r="E20" s="1504"/>
      <c r="F20" s="1698">
        <f t="shared" si="0"/>
        <v>0</v>
      </c>
    </row>
    <row r="21" spans="1:7" x14ac:dyDescent="0.2">
      <c r="A21" s="1501"/>
      <c r="B21" s="1502"/>
      <c r="C21" s="1503"/>
      <c r="D21" s="1504"/>
      <c r="E21" s="1504"/>
      <c r="F21" s="1698">
        <f t="shared" si="0"/>
        <v>0</v>
      </c>
    </row>
    <row r="22" spans="1:7" x14ac:dyDescent="0.2">
      <c r="A22" s="1501"/>
      <c r="B22" s="1502"/>
      <c r="C22" s="1503"/>
      <c r="D22" s="1504"/>
      <c r="E22" s="1504"/>
      <c r="F22" s="1698">
        <f t="shared" si="0"/>
        <v>0</v>
      </c>
    </row>
    <row r="23" spans="1:7" x14ac:dyDescent="0.2">
      <c r="A23" s="1501"/>
      <c r="B23" s="1502"/>
      <c r="C23" s="1503"/>
      <c r="D23" s="1504"/>
      <c r="E23" s="1504"/>
      <c r="F23" s="1698">
        <f t="shared" si="0"/>
        <v>0</v>
      </c>
    </row>
    <row r="24" spans="1:7" x14ac:dyDescent="0.2">
      <c r="A24" s="1501"/>
      <c r="B24" s="1502"/>
      <c r="C24" s="1503"/>
      <c r="D24" s="1504"/>
      <c r="E24" s="1504"/>
      <c r="F24" s="1698">
        <f t="shared" si="0"/>
        <v>0</v>
      </c>
    </row>
    <row r="25" spans="1:7" x14ac:dyDescent="0.2">
      <c r="A25" s="1501"/>
      <c r="B25" s="1502"/>
      <c r="C25" s="1503"/>
      <c r="D25" s="1504"/>
      <c r="E25" s="1504"/>
      <c r="F25" s="1698">
        <f t="shared" si="0"/>
        <v>0</v>
      </c>
    </row>
    <row r="26" spans="1:7" x14ac:dyDescent="0.2">
      <c r="A26" s="1501"/>
      <c r="B26" s="1502"/>
      <c r="C26" s="1503"/>
      <c r="D26" s="1504"/>
      <c r="E26" s="1504"/>
      <c r="F26" s="1698">
        <f t="shared" si="0"/>
        <v>0</v>
      </c>
    </row>
    <row r="27" spans="1:7" x14ac:dyDescent="0.2">
      <c r="A27" s="1501"/>
      <c r="B27" s="1502"/>
      <c r="C27" s="1503"/>
      <c r="D27" s="1504"/>
      <c r="E27" s="1504"/>
      <c r="F27" s="1698">
        <f t="shared" si="0"/>
        <v>0</v>
      </c>
    </row>
    <row r="28" spans="1:7" ht="13.5" thickBot="1" x14ac:dyDescent="0.25">
      <c r="A28" s="1497"/>
      <c r="B28" s="1498"/>
      <c r="C28" s="1505"/>
      <c r="D28" s="1759"/>
      <c r="E28" s="1759"/>
      <c r="F28" s="2799">
        <f t="shared" si="0"/>
        <v>0</v>
      </c>
    </row>
    <row r="29" spans="1:7" ht="13.5" thickBot="1" x14ac:dyDescent="0.25">
      <c r="A29" s="1506" t="s">
        <v>616</v>
      </c>
      <c r="B29" s="1507"/>
      <c r="C29" s="1508">
        <f>SUM(C13:C27)</f>
        <v>0</v>
      </c>
      <c r="D29" s="1509">
        <f t="shared" ref="D29:E29" si="1">SUM(D13:D27)</f>
        <v>0</v>
      </c>
      <c r="E29" s="1509">
        <f t="shared" si="1"/>
        <v>0</v>
      </c>
      <c r="F29" s="2800">
        <f t="shared" si="0"/>
        <v>0</v>
      </c>
      <c r="G29" s="2726" t="s">
        <v>1757</v>
      </c>
    </row>
    <row r="30" spans="1:7" ht="13.5" thickBot="1" x14ac:dyDescent="0.25">
      <c r="A30" s="2727"/>
      <c r="B30" s="2728"/>
      <c r="C30" s="2728"/>
      <c r="D30" s="2728"/>
      <c r="E30" s="2728"/>
      <c r="F30" s="2729"/>
      <c r="G30" s="1203"/>
    </row>
    <row r="31" spans="1:7" ht="13.5" thickBot="1" x14ac:dyDescent="0.25">
      <c r="A31" s="2730" t="s">
        <v>1758</v>
      </c>
      <c r="B31" s="2731"/>
      <c r="C31" s="2731"/>
      <c r="D31" s="2731"/>
      <c r="E31" s="2731"/>
      <c r="F31" s="2732"/>
    </row>
    <row r="32" spans="1:7" ht="12.75" customHeight="1" x14ac:dyDescent="0.2">
      <c r="A32" s="4097" t="s">
        <v>1159</v>
      </c>
      <c r="B32" s="4088" t="s">
        <v>1160</v>
      </c>
      <c r="C32" s="4269" t="str">
        <f>'[4]PAGE DE GARDE'!$B$16</f>
        <v>REALITE 2016</v>
      </c>
      <c r="D32" s="4091" t="str">
        <f>'[4]PAGE DE GARDE'!$B$15</f>
        <v>BUDGET 2017</v>
      </c>
      <c r="E32" s="4091" t="str">
        <f>'[4]PAGE DE GARDE'!$B$14</f>
        <v>REALITE 2017</v>
      </c>
      <c r="F32" s="4265" t="s">
        <v>1756</v>
      </c>
    </row>
    <row r="33" spans="1:6" x14ac:dyDescent="0.2">
      <c r="A33" s="4098"/>
      <c r="B33" s="4089"/>
      <c r="C33" s="4274"/>
      <c r="D33" s="4092"/>
      <c r="E33" s="4092"/>
      <c r="F33" s="4266"/>
    </row>
    <row r="34" spans="1:6" ht="13.5" thickBot="1" x14ac:dyDescent="0.25">
      <c r="A34" s="4126"/>
      <c r="B34" s="4090"/>
      <c r="C34" s="4271"/>
      <c r="D34" s="4093"/>
      <c r="E34" s="4093"/>
      <c r="F34" s="4267"/>
    </row>
    <row r="35" spans="1:6" x14ac:dyDescent="0.2">
      <c r="A35" s="1497"/>
      <c r="B35" s="1498"/>
      <c r="C35" s="1499"/>
      <c r="D35" s="1500"/>
      <c r="E35" s="1500"/>
      <c r="F35" s="1697"/>
    </row>
    <row r="36" spans="1:6" x14ac:dyDescent="0.2">
      <c r="A36" s="1501"/>
      <c r="B36" s="1502"/>
      <c r="C36" s="1503"/>
      <c r="D36" s="1504"/>
      <c r="E36" s="1504"/>
      <c r="F36" s="1698">
        <f t="shared" ref="F36:F49" si="2">D36-E36</f>
        <v>0</v>
      </c>
    </row>
    <row r="37" spans="1:6" x14ac:dyDescent="0.2">
      <c r="A37" s="1501"/>
      <c r="B37" s="1502"/>
      <c r="C37" s="1503"/>
      <c r="D37" s="1504"/>
      <c r="E37" s="1504"/>
      <c r="F37" s="1698">
        <f t="shared" si="2"/>
        <v>0</v>
      </c>
    </row>
    <row r="38" spans="1:6" x14ac:dyDescent="0.2">
      <c r="A38" s="1501"/>
      <c r="B38" s="1502"/>
      <c r="C38" s="1503"/>
      <c r="D38" s="1504"/>
      <c r="E38" s="1504"/>
      <c r="F38" s="1698">
        <f t="shared" si="2"/>
        <v>0</v>
      </c>
    </row>
    <row r="39" spans="1:6" x14ac:dyDescent="0.2">
      <c r="A39" s="1501"/>
      <c r="B39" s="1502"/>
      <c r="C39" s="1503"/>
      <c r="D39" s="1504"/>
      <c r="E39" s="1504"/>
      <c r="F39" s="1698">
        <f t="shared" si="2"/>
        <v>0</v>
      </c>
    </row>
    <row r="40" spans="1:6" x14ac:dyDescent="0.2">
      <c r="A40" s="1501"/>
      <c r="B40" s="1502"/>
      <c r="C40" s="1503"/>
      <c r="D40" s="1504"/>
      <c r="E40" s="1504"/>
      <c r="F40" s="1698">
        <f t="shared" si="2"/>
        <v>0</v>
      </c>
    </row>
    <row r="41" spans="1:6" x14ac:dyDescent="0.2">
      <c r="A41" s="1501"/>
      <c r="B41" s="1502"/>
      <c r="C41" s="1503"/>
      <c r="D41" s="1504"/>
      <c r="E41" s="1504"/>
      <c r="F41" s="1698">
        <f t="shared" si="2"/>
        <v>0</v>
      </c>
    </row>
    <row r="42" spans="1:6" x14ac:dyDescent="0.2">
      <c r="A42" s="1501"/>
      <c r="B42" s="1502"/>
      <c r="C42" s="1503"/>
      <c r="D42" s="1504"/>
      <c r="E42" s="1504"/>
      <c r="F42" s="1698">
        <f t="shared" si="2"/>
        <v>0</v>
      </c>
    </row>
    <row r="43" spans="1:6" x14ac:dyDescent="0.2">
      <c r="A43" s="1501"/>
      <c r="B43" s="1502"/>
      <c r="C43" s="1503"/>
      <c r="D43" s="1504"/>
      <c r="E43" s="1504"/>
      <c r="F43" s="1698">
        <f t="shared" si="2"/>
        <v>0</v>
      </c>
    </row>
    <row r="44" spans="1:6" x14ac:dyDescent="0.2">
      <c r="A44" s="1501"/>
      <c r="B44" s="1502"/>
      <c r="C44" s="1503"/>
      <c r="D44" s="1504"/>
      <c r="E44" s="1504"/>
      <c r="F44" s="1698">
        <f t="shared" si="2"/>
        <v>0</v>
      </c>
    </row>
    <row r="45" spans="1:6" x14ac:dyDescent="0.2">
      <c r="A45" s="1501"/>
      <c r="B45" s="1502"/>
      <c r="C45" s="1503"/>
      <c r="D45" s="1504"/>
      <c r="E45" s="1504"/>
      <c r="F45" s="1698">
        <f t="shared" si="2"/>
        <v>0</v>
      </c>
    </row>
    <row r="46" spans="1:6" x14ac:dyDescent="0.2">
      <c r="A46" s="1501"/>
      <c r="B46" s="1502"/>
      <c r="C46" s="1503"/>
      <c r="D46" s="1504"/>
      <c r="E46" s="1504"/>
      <c r="F46" s="1698">
        <f t="shared" si="2"/>
        <v>0</v>
      </c>
    </row>
    <row r="47" spans="1:6" x14ac:dyDescent="0.2">
      <c r="A47" s="1501"/>
      <c r="B47" s="1502"/>
      <c r="C47" s="1503"/>
      <c r="D47" s="1504"/>
      <c r="E47" s="1504"/>
      <c r="F47" s="1698">
        <f t="shared" si="2"/>
        <v>0</v>
      </c>
    </row>
    <row r="48" spans="1:6" x14ac:dyDescent="0.2">
      <c r="A48" s="1501"/>
      <c r="B48" s="1502"/>
      <c r="C48" s="1503"/>
      <c r="D48" s="1504"/>
      <c r="E48" s="1504"/>
      <c r="F48" s="1698">
        <f t="shared" si="2"/>
        <v>0</v>
      </c>
    </row>
    <row r="49" spans="1:7" x14ac:dyDescent="0.2">
      <c r="A49" s="1501"/>
      <c r="B49" s="1502"/>
      <c r="C49" s="1503"/>
      <c r="D49" s="1504"/>
      <c r="E49" s="1504"/>
      <c r="F49" s="1698">
        <f t="shared" si="2"/>
        <v>0</v>
      </c>
    </row>
    <row r="50" spans="1:7" x14ac:dyDescent="0.2">
      <c r="A50" s="1501"/>
      <c r="B50" s="1502"/>
      <c r="C50" s="1503"/>
      <c r="D50" s="1504"/>
      <c r="E50" s="1504"/>
      <c r="F50" s="1698">
        <f>D50-E50</f>
        <v>0</v>
      </c>
    </row>
    <row r="51" spans="1:7" ht="13.5" thickBot="1" x14ac:dyDescent="0.25">
      <c r="A51" s="1497"/>
      <c r="B51" s="1498"/>
      <c r="C51" s="1505"/>
      <c r="D51" s="1759"/>
      <c r="E51" s="1759"/>
      <c r="F51" s="2241"/>
    </row>
    <row r="52" spans="1:7" ht="13.5" thickBot="1" x14ac:dyDescent="0.25">
      <c r="A52" s="1506" t="s">
        <v>616</v>
      </c>
      <c r="B52" s="1507"/>
      <c r="C52" s="1508">
        <f>SUM(C36:C50)</f>
        <v>0</v>
      </c>
      <c r="D52" s="1509">
        <f t="shared" ref="D52:E52" si="3">SUM(D36:D50)</f>
        <v>0</v>
      </c>
      <c r="E52" s="1509">
        <f t="shared" si="3"/>
        <v>0</v>
      </c>
      <c r="F52" s="1509">
        <f>D52-E52</f>
        <v>0</v>
      </c>
      <c r="G52" s="2726" t="s">
        <v>1759</v>
      </c>
    </row>
    <row r="53" spans="1:7" ht="13.5" thickBot="1" x14ac:dyDescent="0.25">
      <c r="A53" s="2733"/>
      <c r="B53" s="2734"/>
      <c r="C53" s="2734"/>
      <c r="D53" s="2734"/>
      <c r="E53" s="2734"/>
      <c r="F53" s="2734"/>
    </row>
    <row r="54" spans="1:7" ht="13.5" thickBot="1" x14ac:dyDescent="0.25">
      <c r="A54" s="1506" t="s">
        <v>1760</v>
      </c>
      <c r="B54" s="1507"/>
      <c r="C54" s="1506">
        <f>C29+C52</f>
        <v>0</v>
      </c>
      <c r="D54" s="1509">
        <f>D29+D52</f>
        <v>0</v>
      </c>
      <c r="E54" s="1509">
        <f>E29+E52</f>
        <v>0</v>
      </c>
      <c r="F54" s="2735">
        <f>F29+F52</f>
        <v>0</v>
      </c>
      <c r="G54" s="2726" t="s">
        <v>968</v>
      </c>
    </row>
    <row r="55" spans="1:7" x14ac:dyDescent="0.2">
      <c r="A55" s="2736"/>
      <c r="B55" s="2737"/>
      <c r="C55" s="2737"/>
      <c r="D55" s="2737"/>
      <c r="E55" s="2737"/>
      <c r="F55" s="2737"/>
    </row>
    <row r="56" spans="1:7" ht="13.5" thickBot="1" x14ac:dyDescent="0.25">
      <c r="A56" s="2738"/>
      <c r="B56" s="1518"/>
      <c r="C56" s="1518"/>
      <c r="D56" s="1518"/>
      <c r="E56" s="1518"/>
      <c r="F56" s="1518"/>
    </row>
    <row r="57" spans="1:7" ht="14.25" x14ac:dyDescent="0.2">
      <c r="A57" s="1916" t="s">
        <v>1761</v>
      </c>
      <c r="B57" s="2155"/>
      <c r="C57" s="2155"/>
      <c r="D57" s="2155"/>
      <c r="E57" s="2155"/>
      <c r="F57" s="2156"/>
    </row>
    <row r="58" spans="1:7" ht="12.75" customHeight="1" x14ac:dyDescent="0.2">
      <c r="A58" s="1921"/>
      <c r="B58" s="2739"/>
      <c r="C58" s="1195"/>
      <c r="D58" s="1195"/>
      <c r="E58" s="1195"/>
      <c r="F58" s="3798"/>
    </row>
    <row r="59" spans="1:7" ht="12.75" customHeight="1" x14ac:dyDescent="0.2">
      <c r="A59" s="4094" t="s">
        <v>1762</v>
      </c>
      <c r="B59" s="4095"/>
      <c r="C59" s="4095"/>
      <c r="D59" s="4095"/>
      <c r="E59" s="4095"/>
      <c r="F59" s="3799"/>
    </row>
    <row r="60" spans="1:7" ht="12.75" customHeight="1" x14ac:dyDescent="0.2">
      <c r="A60" s="4094"/>
      <c r="B60" s="4095"/>
      <c r="C60" s="4095"/>
      <c r="D60" s="4095"/>
      <c r="E60" s="4095"/>
      <c r="F60" s="4273"/>
    </row>
    <row r="61" spans="1:7" ht="12.75" customHeight="1" x14ac:dyDescent="0.2">
      <c r="A61" s="3669"/>
      <c r="B61" s="3670"/>
      <c r="C61" s="3670"/>
      <c r="D61" s="3670"/>
      <c r="E61" s="3670"/>
      <c r="F61" s="3799"/>
    </row>
    <row r="62" spans="1:7" ht="12.75" customHeight="1" x14ac:dyDescent="0.2">
      <c r="A62" s="3669"/>
      <c r="B62" s="3670"/>
      <c r="C62" s="3670"/>
      <c r="D62" s="3670"/>
      <c r="E62" s="3670"/>
      <c r="F62" s="3799"/>
    </row>
    <row r="63" spans="1:7" x14ac:dyDescent="0.2">
      <c r="A63" s="2740"/>
      <c r="B63" s="3670"/>
      <c r="C63" s="3670"/>
      <c r="D63" s="3670"/>
      <c r="E63" s="3670"/>
      <c r="F63" s="3799"/>
    </row>
    <row r="64" spans="1:7" x14ac:dyDescent="0.2">
      <c r="A64" s="3669"/>
      <c r="B64" s="3670"/>
      <c r="C64" s="3670"/>
      <c r="D64" s="3670"/>
      <c r="E64" s="3670"/>
      <c r="F64" s="3799"/>
    </row>
    <row r="65" spans="1:6" x14ac:dyDescent="0.2">
      <c r="A65" s="3669"/>
      <c r="B65" s="3670"/>
      <c r="C65" s="3670"/>
      <c r="D65" s="3670"/>
      <c r="E65" s="3670"/>
      <c r="F65" s="3799"/>
    </row>
    <row r="66" spans="1:6" x14ac:dyDescent="0.2">
      <c r="A66" s="3669"/>
      <c r="B66" s="3670"/>
      <c r="C66" s="3670"/>
      <c r="D66" s="3670"/>
      <c r="E66" s="3670"/>
      <c r="F66" s="3799"/>
    </row>
    <row r="67" spans="1:6" ht="13.5" thickBot="1" x14ac:dyDescent="0.25">
      <c r="A67" s="1527"/>
      <c r="B67" s="1528"/>
      <c r="C67" s="1528"/>
      <c r="D67" s="1528"/>
      <c r="E67" s="1528"/>
      <c r="F67" s="3800"/>
    </row>
    <row r="68" spans="1:6" x14ac:dyDescent="0.2">
      <c r="A68" s="2155"/>
      <c r="B68" s="2155"/>
      <c r="C68" s="2155"/>
      <c r="D68" s="2155"/>
      <c r="E68" s="2155"/>
      <c r="F68" s="2155"/>
    </row>
    <row r="69" spans="1:6" ht="15.75" x14ac:dyDescent="0.25">
      <c r="A69" s="1713"/>
      <c r="B69" s="1210"/>
      <c r="C69" s="1210"/>
      <c r="D69" s="1210"/>
      <c r="E69" s="1210"/>
      <c r="F69" s="1210"/>
    </row>
    <row r="70" spans="1:6" s="921" customFormat="1" x14ac:dyDescent="0.2">
      <c r="A70" s="3801"/>
      <c r="B70" s="3805"/>
      <c r="C70" s="2741"/>
      <c r="D70" s="2741"/>
      <c r="E70" s="2741"/>
      <c r="F70" s="2741"/>
    </row>
    <row r="71" spans="1:6" s="921" customFormat="1" x14ac:dyDescent="0.2">
      <c r="A71" s="2741"/>
      <c r="B71" s="2741"/>
      <c r="C71" s="2741"/>
      <c r="D71" s="2741"/>
      <c r="E71" s="2741"/>
      <c r="F71" s="2741"/>
    </row>
    <row r="72" spans="1:6" x14ac:dyDescent="0.2">
      <c r="A72" s="1210"/>
      <c r="B72" s="1210"/>
      <c r="C72" s="1210"/>
      <c r="D72" s="1210"/>
      <c r="E72" s="1210"/>
      <c r="F72" s="1210"/>
    </row>
    <row r="73" spans="1:6" x14ac:dyDescent="0.2">
      <c r="A73" s="1210"/>
      <c r="B73" s="1210"/>
      <c r="C73" s="1210"/>
      <c r="D73" s="1210"/>
      <c r="E73" s="1210"/>
      <c r="F73" s="1210"/>
    </row>
  </sheetData>
  <mergeCells count="14">
    <mergeCell ref="A59:E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H37"/>
  <sheetViews>
    <sheetView zoomScaleNormal="100" zoomScaleSheetLayoutView="100" workbookViewId="0">
      <selection activeCell="D19" sqref="D19"/>
    </sheetView>
  </sheetViews>
  <sheetFormatPr baseColWidth="10" defaultColWidth="8.85546875" defaultRowHeight="12.75" x14ac:dyDescent="0.2"/>
  <cols>
    <col min="1" max="1" width="20" style="919" customWidth="1"/>
    <col min="2" max="2" width="55.7109375" style="919" customWidth="1"/>
    <col min="3" max="6" width="20" style="919" customWidth="1"/>
    <col min="7" max="16384" width="8.85546875" style="919"/>
  </cols>
  <sheetData>
    <row r="1" spans="1:6" ht="18" x14ac:dyDescent="0.25">
      <c r="A1" s="290" t="s">
        <v>1207</v>
      </c>
      <c r="B1" s="290"/>
      <c r="C1" s="1127"/>
      <c r="D1" s="1127"/>
      <c r="E1" s="1127"/>
      <c r="F1" s="1127"/>
    </row>
    <row r="2" spans="1:6" x14ac:dyDescent="0.2">
      <c r="A2" s="273" t="str">
        <f>'PAGE DE GARDE'!C8</f>
        <v>ELECTRICITE</v>
      </c>
      <c r="B2" s="1729" t="str">
        <f>'PAGE DE GARDE'!C10</f>
        <v>PT 2017 V0</v>
      </c>
      <c r="C2" s="1129"/>
      <c r="D2" s="1129"/>
      <c r="E2" s="1129"/>
      <c r="F2" s="1129"/>
    </row>
    <row r="3" spans="1:6" x14ac:dyDescent="0.2">
      <c r="A3" s="825" t="str">
        <f>'PAGE DE GARDE'!C7</f>
        <v>GRD</v>
      </c>
      <c r="B3" s="285"/>
      <c r="C3" s="1129"/>
      <c r="D3" s="1129"/>
      <c r="E3" s="1129"/>
      <c r="F3" s="1129"/>
    </row>
    <row r="4" spans="1:6" ht="13.5" thickBot="1" x14ac:dyDescent="0.25"/>
    <row r="5" spans="1:6" x14ac:dyDescent="0.2">
      <c r="A5" s="1490"/>
      <c r="B5" s="1491"/>
      <c r="C5" s="1491"/>
      <c r="D5" s="1491"/>
      <c r="E5" s="1491"/>
      <c r="F5" s="1696"/>
    </row>
    <row r="6" spans="1:6" x14ac:dyDescent="0.2">
      <c r="A6" s="1492" t="s">
        <v>1157</v>
      </c>
      <c r="B6" s="1493"/>
      <c r="C6" s="1494"/>
      <c r="D6" s="1494"/>
      <c r="E6" s="1494"/>
      <c r="F6" s="1495"/>
    </row>
    <row r="7" spans="1:6" ht="13.5" thickBot="1" x14ac:dyDescent="0.25">
      <c r="A7" s="1496"/>
      <c r="B7" s="1494"/>
      <c r="C7" s="1494"/>
      <c r="D7" s="1494"/>
      <c r="E7" s="1494"/>
      <c r="F7" s="1495"/>
    </row>
    <row r="8" spans="1:6" ht="12.75" customHeight="1" x14ac:dyDescent="0.2">
      <c r="A8" s="4097" t="s">
        <v>1159</v>
      </c>
      <c r="B8" s="4088" t="s">
        <v>1160</v>
      </c>
      <c r="C8" s="4088" t="s">
        <v>1495</v>
      </c>
      <c r="D8" s="4088" t="s">
        <v>1456</v>
      </c>
      <c r="E8" s="4088" t="s">
        <v>1457</v>
      </c>
      <c r="F8" s="4088" t="s">
        <v>1458</v>
      </c>
    </row>
    <row r="9" spans="1:6" x14ac:dyDescent="0.2">
      <c r="A9" s="4098"/>
      <c r="B9" s="4089"/>
      <c r="C9" s="4089"/>
      <c r="D9" s="4089"/>
      <c r="E9" s="4089"/>
      <c r="F9" s="4089"/>
    </row>
    <row r="10" spans="1:6" ht="13.5" thickBot="1" x14ac:dyDescent="0.25">
      <c r="A10" s="4099"/>
      <c r="B10" s="4090"/>
      <c r="C10" s="4090"/>
      <c r="D10" s="4090"/>
      <c r="E10" s="4090"/>
      <c r="F10" s="4090"/>
    </row>
    <row r="11" spans="1:6" x14ac:dyDescent="0.2">
      <c r="A11" s="1497"/>
      <c r="B11" s="1498"/>
      <c r="C11" s="1498"/>
      <c r="D11" s="1498"/>
      <c r="E11" s="1498"/>
      <c r="F11" s="1498"/>
    </row>
    <row r="12" spans="1:6" x14ac:dyDescent="0.2">
      <c r="A12" s="1501"/>
      <c r="B12" s="1502"/>
      <c r="C12" s="1502"/>
      <c r="D12" s="1502"/>
      <c r="E12" s="1502"/>
      <c r="F12" s="1502"/>
    </row>
    <row r="13" spans="1:6" x14ac:dyDescent="0.2">
      <c r="A13" s="1501"/>
      <c r="B13" s="1502"/>
      <c r="C13" s="1502"/>
      <c r="D13" s="1502"/>
      <c r="E13" s="1502"/>
      <c r="F13" s="1502"/>
    </row>
    <row r="14" spans="1:6" x14ac:dyDescent="0.2">
      <c r="A14" s="1501"/>
      <c r="B14" s="1502"/>
      <c r="C14" s="1502"/>
      <c r="D14" s="1502"/>
      <c r="E14" s="1502"/>
      <c r="F14" s="1502"/>
    </row>
    <row r="15" spans="1:6" x14ac:dyDescent="0.2">
      <c r="A15" s="1501"/>
      <c r="B15" s="1502"/>
      <c r="C15" s="1502"/>
      <c r="D15" s="1502"/>
      <c r="E15" s="1502"/>
      <c r="F15" s="1502"/>
    </row>
    <row r="16" spans="1:6" x14ac:dyDescent="0.2">
      <c r="A16" s="1501"/>
      <c r="B16" s="1502"/>
      <c r="C16" s="1502"/>
      <c r="D16" s="1502"/>
      <c r="E16" s="1502"/>
      <c r="F16" s="1502"/>
    </row>
    <row r="17" spans="1:8" x14ac:dyDescent="0.2">
      <c r="A17" s="1501"/>
      <c r="B17" s="1502"/>
      <c r="C17" s="1502"/>
      <c r="D17" s="1502"/>
      <c r="E17" s="1502"/>
      <c r="F17" s="1502"/>
    </row>
    <row r="18" spans="1:8" x14ac:dyDescent="0.2">
      <c r="A18" s="1501"/>
      <c r="B18" s="1502"/>
      <c r="C18" s="1502"/>
      <c r="D18" s="1502"/>
      <c r="E18" s="1502"/>
      <c r="F18" s="1502"/>
    </row>
    <row r="19" spans="1:8" x14ac:dyDescent="0.2">
      <c r="A19" s="1501"/>
      <c r="B19" s="1502"/>
      <c r="C19" s="1502"/>
      <c r="D19" s="1502"/>
      <c r="E19" s="1502"/>
      <c r="F19" s="1502"/>
    </row>
    <row r="20" spans="1:8" x14ac:dyDescent="0.2">
      <c r="A20" s="1501"/>
      <c r="B20" s="1502"/>
      <c r="C20" s="1502"/>
      <c r="D20" s="1502"/>
      <c r="E20" s="1502"/>
      <c r="F20" s="1502"/>
    </row>
    <row r="21" spans="1:8" x14ac:dyDescent="0.2">
      <c r="A21" s="1501"/>
      <c r="B21" s="1502"/>
      <c r="C21" s="1502"/>
      <c r="D21" s="1502"/>
      <c r="E21" s="1502"/>
      <c r="F21" s="1502"/>
    </row>
    <row r="22" spans="1:8" x14ac:dyDescent="0.2">
      <c r="A22" s="1501"/>
      <c r="B22" s="1502"/>
      <c r="C22" s="1502"/>
      <c r="D22" s="1502"/>
      <c r="E22" s="1502"/>
      <c r="F22" s="1502"/>
    </row>
    <row r="23" spans="1:8" x14ac:dyDescent="0.2">
      <c r="A23" s="1501"/>
      <c r="B23" s="1502"/>
      <c r="C23" s="1502"/>
      <c r="D23" s="1502"/>
      <c r="E23" s="1502"/>
      <c r="F23" s="1502"/>
    </row>
    <row r="24" spans="1:8" ht="13.5" thickBot="1" x14ac:dyDescent="0.25">
      <c r="A24" s="1497"/>
      <c r="B24" s="1498"/>
      <c r="C24" s="1498"/>
      <c r="D24" s="1498"/>
      <c r="E24" s="1498"/>
      <c r="F24" s="1498"/>
    </row>
    <row r="25" spans="1:8" ht="13.5" thickBot="1" x14ac:dyDescent="0.25">
      <c r="A25" s="1506" t="s">
        <v>616</v>
      </c>
      <c r="B25" s="1507"/>
      <c r="C25" s="1507">
        <f>SUM(C6:C24)</f>
        <v>0</v>
      </c>
      <c r="D25" s="1507">
        <f t="shared" ref="D25:F25" si="0">SUM(D6:D24)</f>
        <v>0</v>
      </c>
      <c r="E25" s="1507">
        <f t="shared" si="0"/>
        <v>0</v>
      </c>
      <c r="F25" s="1507">
        <f t="shared" si="0"/>
        <v>0</v>
      </c>
    </row>
    <row r="26" spans="1:8" x14ac:dyDescent="0.2">
      <c r="A26" s="1512"/>
      <c r="B26" s="1513"/>
      <c r="C26" s="1513"/>
      <c r="D26" s="1513"/>
      <c r="E26" s="1513"/>
      <c r="F26" s="1514"/>
    </row>
    <row r="27" spans="1:8" x14ac:dyDescent="0.2">
      <c r="A27" s="4108"/>
      <c r="B27" s="4109"/>
      <c r="C27" s="4109"/>
      <c r="D27" s="4109"/>
      <c r="E27" s="4109"/>
      <c r="F27" s="4110"/>
    </row>
    <row r="28" spans="1:8" ht="13.5" thickBot="1" x14ac:dyDescent="0.25">
      <c r="A28" s="1519"/>
      <c r="B28" s="1520"/>
      <c r="C28" s="1520"/>
      <c r="D28" s="1520"/>
      <c r="E28" s="1520"/>
      <c r="F28" s="1523"/>
    </row>
    <row r="29" spans="1:8" x14ac:dyDescent="0.2">
      <c r="A29" s="1515"/>
      <c r="B29" s="1516"/>
      <c r="C29" s="1516"/>
      <c r="D29" s="1516"/>
      <c r="E29" s="1516"/>
      <c r="F29" s="1516"/>
    </row>
    <row r="30" spans="1:8" ht="12.75" customHeight="1" x14ac:dyDescent="0.2">
      <c r="A30" s="1515"/>
      <c r="B30" s="1516"/>
      <c r="C30" s="1516"/>
      <c r="D30" s="1516"/>
      <c r="E30" s="1516"/>
      <c r="F30" s="1516"/>
    </row>
    <row r="31" spans="1:8" ht="15.75" x14ac:dyDescent="0.25">
      <c r="A31" s="1713" t="s">
        <v>1950</v>
      </c>
      <c r="B31" s="1195"/>
      <c r="C31" s="1195"/>
      <c r="D31" s="1195"/>
      <c r="E31" s="1195"/>
      <c r="F31" s="1195"/>
      <c r="G31" s="1485"/>
      <c r="H31" s="1485"/>
    </row>
    <row r="32" spans="1:8" x14ac:dyDescent="0.2">
      <c r="A32" s="1699"/>
      <c r="B32" s="1195"/>
      <c r="C32" s="1195"/>
      <c r="D32" s="1195"/>
      <c r="E32" s="1195"/>
      <c r="F32" s="1195"/>
      <c r="G32" s="1485"/>
      <c r="H32" s="1485"/>
    </row>
    <row r="33" spans="1:8" x14ac:dyDescent="0.2">
      <c r="A33" s="3803" t="s">
        <v>2007</v>
      </c>
      <c r="B33" s="3966" t="str">
        <f>ANNEXES!D33</f>
        <v>-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v>
      </c>
      <c r="C33" s="4275"/>
      <c r="D33" s="4275"/>
      <c r="E33" s="4275"/>
      <c r="F33" s="4275"/>
      <c r="G33" s="3802"/>
      <c r="H33" s="3802"/>
    </row>
    <row r="34" spans="1:8" x14ac:dyDescent="0.2">
      <c r="A34" s="3804"/>
      <c r="B34" s="4275"/>
      <c r="C34" s="4275"/>
      <c r="D34" s="4275"/>
      <c r="E34" s="4275"/>
      <c r="F34" s="4275"/>
      <c r="G34" s="3802"/>
      <c r="H34" s="3802"/>
    </row>
    <row r="35" spans="1:8" x14ac:dyDescent="0.2">
      <c r="A35" s="3804"/>
      <c r="B35" s="4275"/>
      <c r="C35" s="4275"/>
      <c r="D35" s="4275"/>
      <c r="E35" s="4275"/>
      <c r="F35" s="4275"/>
      <c r="G35" s="3802"/>
      <c r="H35" s="3802"/>
    </row>
    <row r="36" spans="1:8" x14ac:dyDescent="0.2">
      <c r="A36" s="3804"/>
      <c r="B36" s="4275"/>
      <c r="C36" s="4275"/>
      <c r="D36" s="4275"/>
      <c r="E36" s="4275"/>
      <c r="F36" s="4275"/>
      <c r="G36" s="3802"/>
      <c r="H36" s="3802"/>
    </row>
    <row r="37" spans="1:8" x14ac:dyDescent="0.2">
      <c r="A37" s="921"/>
      <c r="B37" s="4275"/>
      <c r="C37" s="4275"/>
      <c r="D37" s="4275"/>
      <c r="E37" s="4275"/>
      <c r="F37" s="4275"/>
      <c r="G37" s="921"/>
      <c r="H37" s="921"/>
    </row>
  </sheetData>
  <mergeCells count="8">
    <mergeCell ref="B33:F37"/>
    <mergeCell ref="F8:F10"/>
    <mergeCell ref="A27:F27"/>
    <mergeCell ref="A8:A10"/>
    <mergeCell ref="B8:B10"/>
    <mergeCell ref="C8:C10"/>
    <mergeCell ref="D8:D10"/>
    <mergeCell ref="E8:E10"/>
  </mergeCells>
  <phoneticPr fontId="100" type="noConversion"/>
  <pageMargins left="0.70866141732283472" right="0.70866141732283472" top="0.74803149606299213" bottom="0.74803149606299213" header="0.31496062992125984" footer="0.31496062992125984"/>
  <pageSetup paperSize="9" scale="77"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E78"/>
  <sheetViews>
    <sheetView zoomScaleNormal="100" zoomScaleSheetLayoutView="85" workbookViewId="0"/>
  </sheetViews>
  <sheetFormatPr baseColWidth="10" defaultColWidth="8.85546875" defaultRowHeight="12.75" x14ac:dyDescent="0.2"/>
  <cols>
    <col min="1" max="1" width="73.42578125" style="759" customWidth="1"/>
    <col min="2" max="3" width="20.7109375" style="759" customWidth="1"/>
    <col min="4" max="4" width="26.5703125" style="759" customWidth="1"/>
    <col min="5" max="5" width="20.7109375" style="759" customWidth="1"/>
    <col min="6" max="16384" width="8.85546875" style="759"/>
  </cols>
  <sheetData>
    <row r="1" spans="1:5" ht="18" x14ac:dyDescent="0.25">
      <c r="A1" s="290" t="s">
        <v>1206</v>
      </c>
      <c r="B1" s="290"/>
      <c r="C1" s="293"/>
      <c r="D1" s="293"/>
      <c r="E1" s="293"/>
    </row>
    <row r="2" spans="1:5" x14ac:dyDescent="0.2">
      <c r="A2" s="273" t="str">
        <f>'PAGE DE GARDE'!C8</f>
        <v>ELECTRICITE</v>
      </c>
      <c r="B2" s="1729" t="str">
        <f>'PAGE DE GARDE'!C10</f>
        <v>PT 2017 V0</v>
      </c>
      <c r="C2" s="282"/>
      <c r="D2" s="282"/>
      <c r="E2" s="282"/>
    </row>
    <row r="3" spans="1:5" x14ac:dyDescent="0.2">
      <c r="A3" s="825" t="str">
        <f>'PAGE DE GARDE'!C7</f>
        <v>GRD</v>
      </c>
      <c r="B3" s="285"/>
      <c r="C3" s="282"/>
      <c r="D3" s="282"/>
      <c r="E3" s="282"/>
    </row>
    <row r="6" spans="1:5" ht="13.5" thickBot="1" x14ac:dyDescent="0.25"/>
    <row r="7" spans="1:5" ht="26.25" thickBot="1" x14ac:dyDescent="0.25">
      <c r="A7" s="2128" t="s">
        <v>349</v>
      </c>
      <c r="B7" s="2143" t="s">
        <v>760</v>
      </c>
      <c r="C7" s="2143" t="s">
        <v>1456</v>
      </c>
      <c r="D7" s="2129" t="s">
        <v>1457</v>
      </c>
      <c r="E7" s="2144" t="s">
        <v>1458</v>
      </c>
    </row>
    <row r="8" spans="1:5" x14ac:dyDescent="0.2">
      <c r="B8" s="2137"/>
      <c r="C8" s="2137"/>
      <c r="D8" s="2149"/>
      <c r="E8" s="2138"/>
    </row>
    <row r="9" spans="1:5" x14ac:dyDescent="0.2">
      <c r="A9" s="911" t="s">
        <v>350</v>
      </c>
      <c r="B9" s="2139"/>
      <c r="C9" s="2139"/>
      <c r="D9" s="2150"/>
      <c r="E9" s="2145"/>
    </row>
    <row r="10" spans="1:5" x14ac:dyDescent="0.2">
      <c r="A10" s="911" t="s">
        <v>351</v>
      </c>
      <c r="B10" s="2139"/>
      <c r="C10" s="2139"/>
      <c r="D10" s="2150"/>
      <c r="E10" s="2145"/>
    </row>
    <row r="11" spans="1:5" s="760" customFormat="1" x14ac:dyDescent="0.2">
      <c r="A11" s="2130" t="s">
        <v>352</v>
      </c>
      <c r="B11" s="2140"/>
      <c r="C11" s="2140"/>
      <c r="D11" s="2151"/>
      <c r="E11" s="2146"/>
    </row>
    <row r="12" spans="1:5" x14ac:dyDescent="0.2">
      <c r="A12" s="2131"/>
      <c r="B12" s="2141"/>
      <c r="C12" s="2141"/>
      <c r="D12" s="2152"/>
      <c r="E12" s="2147"/>
    </row>
    <row r="13" spans="1:5" x14ac:dyDescent="0.2">
      <c r="B13" s="2139"/>
      <c r="C13" s="2139"/>
      <c r="D13" s="2150"/>
      <c r="E13" s="2145"/>
    </row>
    <row r="14" spans="1:5" s="760" customFormat="1" x14ac:dyDescent="0.2">
      <c r="A14" s="2130" t="s">
        <v>353</v>
      </c>
      <c r="B14" s="2140"/>
      <c r="C14" s="2140"/>
      <c r="D14" s="2151"/>
      <c r="E14" s="2146"/>
    </row>
    <row r="15" spans="1:5" x14ac:dyDescent="0.2">
      <c r="A15" s="911" t="s">
        <v>354</v>
      </c>
      <c r="B15" s="2139"/>
      <c r="C15" s="2139"/>
      <c r="D15" s="2150"/>
      <c r="E15" s="2145"/>
    </row>
    <row r="16" spans="1:5" x14ac:dyDescent="0.2">
      <c r="A16" s="911" t="s">
        <v>355</v>
      </c>
      <c r="B16" s="2139"/>
      <c r="C16" s="2139"/>
      <c r="D16" s="2150"/>
      <c r="E16" s="2145"/>
    </row>
    <row r="17" spans="1:5" x14ac:dyDescent="0.2">
      <c r="A17" s="911" t="s">
        <v>356</v>
      </c>
      <c r="B17" s="2139"/>
      <c r="C17" s="2139"/>
      <c r="D17" s="2150"/>
      <c r="E17" s="2145"/>
    </row>
    <row r="18" spans="1:5" x14ac:dyDescent="0.2">
      <c r="A18" s="911" t="s">
        <v>357</v>
      </c>
      <c r="B18" s="2139"/>
      <c r="C18" s="2139"/>
      <c r="D18" s="2150"/>
      <c r="E18" s="2145"/>
    </row>
    <row r="19" spans="1:5" x14ac:dyDescent="0.2">
      <c r="A19" s="911" t="s">
        <v>358</v>
      </c>
      <c r="B19" s="2139"/>
      <c r="C19" s="2139"/>
      <c r="D19" s="2150"/>
      <c r="E19" s="2145"/>
    </row>
    <row r="20" spans="1:5" x14ac:dyDescent="0.2">
      <c r="A20" s="911" t="s">
        <v>359</v>
      </c>
      <c r="B20" s="2139"/>
      <c r="C20" s="2139"/>
      <c r="D20" s="2150"/>
      <c r="E20" s="2145"/>
    </row>
    <row r="21" spans="1:5" x14ac:dyDescent="0.2">
      <c r="A21" s="911" t="s">
        <v>360</v>
      </c>
      <c r="B21" s="2139"/>
      <c r="C21" s="2139"/>
      <c r="D21" s="2150"/>
      <c r="E21" s="2145"/>
    </row>
    <row r="22" spans="1:5" x14ac:dyDescent="0.2">
      <c r="A22" s="2131"/>
      <c r="B22" s="2141"/>
      <c r="C22" s="2141"/>
      <c r="D22" s="2152"/>
      <c r="E22" s="2147"/>
    </row>
    <row r="23" spans="1:5" x14ac:dyDescent="0.2">
      <c r="B23" s="2139"/>
      <c r="C23" s="2139"/>
      <c r="D23" s="2150"/>
      <c r="E23" s="2145"/>
    </row>
    <row r="24" spans="1:5" s="760" customFormat="1" x14ac:dyDescent="0.2">
      <c r="A24" s="2130" t="s">
        <v>361</v>
      </c>
      <c r="B24" s="2140"/>
      <c r="C24" s="2140"/>
      <c r="D24" s="2151"/>
      <c r="E24" s="2146"/>
    </row>
    <row r="25" spans="1:5" x14ac:dyDescent="0.2">
      <c r="A25" s="911" t="s">
        <v>362</v>
      </c>
      <c r="B25" s="2139"/>
      <c r="C25" s="2139"/>
      <c r="D25" s="2150"/>
      <c r="E25" s="2145"/>
    </row>
    <row r="26" spans="1:5" x14ac:dyDescent="0.2">
      <c r="A26" s="911" t="s">
        <v>363</v>
      </c>
      <c r="B26" s="2139"/>
      <c r="C26" s="2139"/>
      <c r="D26" s="2150"/>
      <c r="E26" s="2145"/>
    </row>
    <row r="27" spans="1:5" x14ac:dyDescent="0.2">
      <c r="A27" s="911" t="s">
        <v>364</v>
      </c>
      <c r="B27" s="2139"/>
      <c r="C27" s="2139"/>
      <c r="D27" s="2150"/>
      <c r="E27" s="2145"/>
    </row>
    <row r="28" spans="1:5" x14ac:dyDescent="0.2">
      <c r="A28" s="911" t="s">
        <v>365</v>
      </c>
      <c r="B28" s="2139"/>
      <c r="C28" s="2139"/>
      <c r="D28" s="2150"/>
      <c r="E28" s="2145"/>
    </row>
    <row r="29" spans="1:5" x14ac:dyDescent="0.2">
      <c r="A29" s="911" t="s">
        <v>359</v>
      </c>
      <c r="B29" s="2139"/>
      <c r="C29" s="2139"/>
      <c r="D29" s="2150"/>
      <c r="E29" s="2145"/>
    </row>
    <row r="30" spans="1:5" x14ac:dyDescent="0.2">
      <c r="A30" s="911" t="s">
        <v>358</v>
      </c>
      <c r="B30" s="2139"/>
      <c r="C30" s="2139"/>
      <c r="D30" s="2150"/>
      <c r="E30" s="2145"/>
    </row>
    <row r="31" spans="1:5" x14ac:dyDescent="0.2">
      <c r="A31" s="911" t="s">
        <v>366</v>
      </c>
      <c r="B31" s="2139"/>
      <c r="C31" s="2139"/>
      <c r="D31" s="2150"/>
      <c r="E31" s="2145"/>
    </row>
    <row r="32" spans="1:5" x14ac:dyDescent="0.2">
      <c r="A32" s="2131"/>
      <c r="B32" s="2141"/>
      <c r="C32" s="2141"/>
      <c r="D32" s="2152"/>
      <c r="E32" s="2147"/>
    </row>
    <row r="33" spans="1:5" x14ac:dyDescent="0.2">
      <c r="B33" s="2139"/>
      <c r="C33" s="2139"/>
      <c r="D33" s="2150"/>
      <c r="E33" s="2145"/>
    </row>
    <row r="34" spans="1:5" s="760" customFormat="1" x14ac:dyDescent="0.2">
      <c r="A34" s="2130" t="s">
        <v>435</v>
      </c>
      <c r="B34" s="2140"/>
      <c r="C34" s="2140"/>
      <c r="D34" s="2151"/>
      <c r="E34" s="2146"/>
    </row>
    <row r="35" spans="1:5" x14ac:dyDescent="0.2">
      <c r="A35" s="911" t="s">
        <v>367</v>
      </c>
      <c r="B35" s="2139"/>
      <c r="C35" s="2139"/>
      <c r="D35" s="2150"/>
      <c r="E35" s="2145"/>
    </row>
    <row r="36" spans="1:5" x14ac:dyDescent="0.2">
      <c r="A36" s="911" t="s">
        <v>368</v>
      </c>
      <c r="B36" s="2139"/>
      <c r="C36" s="2139"/>
      <c r="D36" s="2150"/>
      <c r="E36" s="2145"/>
    </row>
    <row r="37" spans="1:5" x14ac:dyDescent="0.2">
      <c r="A37" s="911" t="s">
        <v>369</v>
      </c>
      <c r="B37" s="2139"/>
      <c r="C37" s="2139"/>
      <c r="D37" s="2150"/>
      <c r="E37" s="2145"/>
    </row>
    <row r="38" spans="1:5" x14ac:dyDescent="0.2">
      <c r="A38" s="911" t="s">
        <v>370</v>
      </c>
      <c r="B38" s="2139"/>
      <c r="C38" s="2139"/>
      <c r="D38" s="2150"/>
      <c r="E38" s="2145"/>
    </row>
    <row r="39" spans="1:5" x14ac:dyDescent="0.2">
      <c r="A39" s="2131"/>
      <c r="B39" s="2141"/>
      <c r="C39" s="2141"/>
      <c r="D39" s="2152"/>
      <c r="E39" s="2147"/>
    </row>
    <row r="40" spans="1:5" x14ac:dyDescent="0.2">
      <c r="B40" s="2139"/>
      <c r="C40" s="2139"/>
      <c r="D40" s="2150"/>
      <c r="E40" s="2145"/>
    </row>
    <row r="41" spans="1:5" s="760" customFormat="1" x14ac:dyDescent="0.2">
      <c r="A41" s="2130" t="s">
        <v>371</v>
      </c>
      <c r="B41" s="2140"/>
      <c r="C41" s="2140"/>
      <c r="D41" s="2151"/>
      <c r="E41" s="2146"/>
    </row>
    <row r="42" spans="1:5" x14ac:dyDescent="0.2">
      <c r="A42" s="911" t="s">
        <v>372</v>
      </c>
      <c r="B42" s="2139"/>
      <c r="C42" s="2139"/>
      <c r="D42" s="2150"/>
      <c r="E42" s="2145"/>
    </row>
    <row r="43" spans="1:5" x14ac:dyDescent="0.2">
      <c r="A43" s="911" t="s">
        <v>373</v>
      </c>
      <c r="B43" s="2139"/>
      <c r="C43" s="2139"/>
      <c r="D43" s="2150"/>
      <c r="E43" s="2145"/>
    </row>
    <row r="44" spans="1:5" x14ac:dyDescent="0.2">
      <c r="A44" s="911" t="s">
        <v>374</v>
      </c>
      <c r="B44" s="2139"/>
      <c r="C44" s="2139"/>
      <c r="D44" s="2150"/>
      <c r="E44" s="2145"/>
    </row>
    <row r="45" spans="1:5" x14ac:dyDescent="0.2">
      <c r="A45" s="911" t="s">
        <v>375</v>
      </c>
      <c r="B45" s="2139"/>
      <c r="C45" s="2139"/>
      <c r="D45" s="2150"/>
      <c r="E45" s="2145"/>
    </row>
    <row r="46" spans="1:5" x14ac:dyDescent="0.2">
      <c r="A46" s="911" t="s">
        <v>376</v>
      </c>
      <c r="B46" s="2139"/>
      <c r="C46" s="2139"/>
      <c r="D46" s="2150"/>
      <c r="E46" s="2145"/>
    </row>
    <row r="47" spans="1:5" x14ac:dyDescent="0.2">
      <c r="A47" s="911" t="s">
        <v>377</v>
      </c>
      <c r="B47" s="2139"/>
      <c r="C47" s="2139"/>
      <c r="D47" s="2150"/>
      <c r="E47" s="2145"/>
    </row>
    <row r="48" spans="1:5" x14ac:dyDescent="0.2">
      <c r="A48" s="911" t="s">
        <v>613</v>
      </c>
      <c r="B48" s="2139"/>
      <c r="C48" s="2139"/>
      <c r="D48" s="2150"/>
      <c r="E48" s="2145"/>
    </row>
    <row r="49" spans="1:5" x14ac:dyDescent="0.2">
      <c r="A49" s="911" t="s">
        <v>615</v>
      </c>
      <c r="B49" s="2139"/>
      <c r="C49" s="2139"/>
      <c r="D49" s="2150"/>
      <c r="E49" s="2145"/>
    </row>
    <row r="50" spans="1:5" x14ac:dyDescent="0.2">
      <c r="A50" s="2130" t="s">
        <v>435</v>
      </c>
      <c r="B50" s="2139"/>
      <c r="C50" s="2139"/>
      <c r="D50" s="2150"/>
      <c r="E50" s="2145"/>
    </row>
    <row r="51" spans="1:5" x14ac:dyDescent="0.2">
      <c r="A51" s="2131"/>
      <c r="B51" s="2141"/>
      <c r="C51" s="2141"/>
      <c r="D51" s="2152"/>
      <c r="E51" s="2147"/>
    </row>
    <row r="52" spans="1:5" x14ac:dyDescent="0.2">
      <c r="B52" s="2139"/>
      <c r="C52" s="2139"/>
      <c r="D52" s="2150"/>
      <c r="E52" s="2145"/>
    </row>
    <row r="53" spans="1:5" x14ac:dyDescent="0.2">
      <c r="A53" s="2130" t="s">
        <v>378</v>
      </c>
      <c r="B53" s="2139"/>
      <c r="C53" s="2139"/>
      <c r="D53" s="2150"/>
      <c r="E53" s="2145"/>
    </row>
    <row r="54" spans="1:5" x14ac:dyDescent="0.2">
      <c r="A54" s="2132" t="s">
        <v>379</v>
      </c>
      <c r="B54" s="2139"/>
      <c r="C54" s="2139"/>
      <c r="D54" s="2150"/>
      <c r="E54" s="2145"/>
    </row>
    <row r="55" spans="1:5" x14ac:dyDescent="0.2">
      <c r="A55" s="2132" t="s">
        <v>380</v>
      </c>
      <c r="B55" s="2139"/>
      <c r="C55" s="2139"/>
      <c r="D55" s="2150"/>
      <c r="E55" s="2145"/>
    </row>
    <row r="56" spans="1:5" x14ac:dyDescent="0.2">
      <c r="A56" s="2133" t="s">
        <v>381</v>
      </c>
      <c r="B56" s="2139"/>
      <c r="C56" s="2139"/>
      <c r="D56" s="2150"/>
      <c r="E56" s="2145"/>
    </row>
    <row r="57" spans="1:5" x14ac:dyDescent="0.2">
      <c r="A57" s="2130" t="s">
        <v>435</v>
      </c>
      <c r="B57" s="2139"/>
      <c r="C57" s="2139"/>
      <c r="D57" s="2150"/>
      <c r="E57" s="2145"/>
    </row>
    <row r="58" spans="1:5" ht="13.5" thickBot="1" x14ac:dyDescent="0.25">
      <c r="A58" s="2131"/>
      <c r="B58" s="2142"/>
      <c r="C58" s="2142"/>
      <c r="D58" s="2153"/>
      <c r="E58" s="2148"/>
    </row>
    <row r="59" spans="1:5" x14ac:dyDescent="0.2">
      <c r="B59" s="766"/>
      <c r="C59" s="766"/>
      <c r="D59" s="766"/>
      <c r="E59" s="766"/>
    </row>
    <row r="60" spans="1:5" x14ac:dyDescent="0.2">
      <c r="B60" s="766"/>
      <c r="C60" s="766"/>
      <c r="D60" s="766"/>
      <c r="E60" s="766"/>
    </row>
    <row r="61" spans="1:5" x14ac:dyDescent="0.2">
      <c r="B61" s="766"/>
      <c r="C61" s="766"/>
      <c r="D61" s="766"/>
      <c r="E61" s="766"/>
    </row>
    <row r="62" spans="1:5" ht="18" x14ac:dyDescent="0.25">
      <c r="A62" s="2134" t="s">
        <v>382</v>
      </c>
      <c r="B62" s="766"/>
      <c r="C62" s="766"/>
      <c r="D62" s="766"/>
      <c r="E62" s="766"/>
    </row>
    <row r="63" spans="1:5" x14ac:dyDescent="0.2">
      <c r="B63" s="766"/>
      <c r="C63" s="766"/>
      <c r="D63" s="766"/>
      <c r="E63" s="766"/>
    </row>
    <row r="64" spans="1:5" ht="25.5" x14ac:dyDescent="0.2">
      <c r="B64" s="2135" t="s">
        <v>760</v>
      </c>
      <c r="C64" s="2135" t="s">
        <v>1456</v>
      </c>
      <c r="D64" s="2601" t="s">
        <v>1457</v>
      </c>
      <c r="E64" s="2135" t="s">
        <v>1458</v>
      </c>
    </row>
    <row r="65" spans="1:5" x14ac:dyDescent="0.2">
      <c r="B65" s="2136"/>
      <c r="C65" s="2136"/>
      <c r="D65" s="2136"/>
      <c r="E65" s="2136"/>
    </row>
    <row r="66" spans="1:5" x14ac:dyDescent="0.2">
      <c r="A66" s="911" t="s">
        <v>383</v>
      </c>
      <c r="B66" s="2136"/>
      <c r="C66" s="2136"/>
      <c r="D66" s="2136"/>
      <c r="E66" s="2136"/>
    </row>
    <row r="67" spans="1:5" x14ac:dyDescent="0.2">
      <c r="A67" s="911" t="s">
        <v>384</v>
      </c>
      <c r="B67" s="2136"/>
      <c r="C67" s="2136"/>
      <c r="D67" s="2136"/>
      <c r="E67" s="2136"/>
    </row>
    <row r="68" spans="1:5" x14ac:dyDescent="0.2">
      <c r="A68" s="911" t="s">
        <v>363</v>
      </c>
      <c r="B68" s="2136"/>
      <c r="C68" s="2136"/>
      <c r="D68" s="2136"/>
      <c r="E68" s="2136"/>
    </row>
    <row r="69" spans="1:5" x14ac:dyDescent="0.2">
      <c r="A69" s="911" t="s">
        <v>385</v>
      </c>
      <c r="B69" s="2136"/>
      <c r="C69" s="2136"/>
      <c r="D69" s="2136"/>
      <c r="E69" s="2136"/>
    </row>
    <row r="70" spans="1:5" x14ac:dyDescent="0.2">
      <c r="A70" s="911" t="s">
        <v>386</v>
      </c>
      <c r="B70" s="2136"/>
      <c r="C70" s="2136"/>
      <c r="D70" s="2136"/>
      <c r="E70" s="2136"/>
    </row>
    <row r="71" spans="1:5" x14ac:dyDescent="0.2">
      <c r="A71" s="911" t="s">
        <v>387</v>
      </c>
      <c r="B71" s="2136"/>
      <c r="C71" s="2136"/>
      <c r="D71" s="2136"/>
      <c r="E71" s="2136"/>
    </row>
    <row r="72" spans="1:5" x14ac:dyDescent="0.2">
      <c r="B72" s="2136"/>
      <c r="C72" s="2136"/>
      <c r="D72" s="2136"/>
      <c r="E72" s="2136"/>
    </row>
    <row r="73" spans="1:5" x14ac:dyDescent="0.2">
      <c r="B73" s="2136"/>
      <c r="C73" s="2136"/>
      <c r="D73" s="2136"/>
      <c r="E73" s="2136"/>
    </row>
    <row r="76" spans="1:5" ht="15.75" x14ac:dyDescent="0.25">
      <c r="A76" s="1713" t="s">
        <v>1950</v>
      </c>
    </row>
    <row r="77" spans="1:5" x14ac:dyDescent="0.2">
      <c r="A77" s="3220" t="s">
        <v>2008</v>
      </c>
    </row>
    <row r="78" spans="1:5" x14ac:dyDescent="0.2">
      <c r="A78" s="759" t="str">
        <f>ANNEXES!D34</f>
        <v xml:space="preserve">Une explication synthétique des régimes de pension en vigueur au sein du GRD ainsi que les adaptations de régimes qui pourraient avoir lieu au cours de la période régulatoire. </v>
      </c>
    </row>
  </sheetData>
  <pageMargins left="0.70866141732283472" right="0.70866141732283472" top="0.74803149606299213" bottom="0.74803149606299213" header="0.31496062992125984" footer="0.31496062992125984"/>
  <pageSetup paperSize="9" scale="55" orientation="portrait"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H77"/>
  <sheetViews>
    <sheetView showGridLines="0" zoomScaleNormal="100" zoomScaleSheetLayoutView="100" workbookViewId="0"/>
  </sheetViews>
  <sheetFormatPr baseColWidth="10" defaultColWidth="8.85546875" defaultRowHeight="12.75" x14ac:dyDescent="0.2"/>
  <cols>
    <col min="1" max="1" width="12.140625" style="1080" customWidth="1"/>
    <col min="2" max="2" width="43.5703125" style="1080" customWidth="1"/>
    <col min="3" max="4" width="22.140625" style="1080" customWidth="1"/>
    <col min="5" max="5" width="23" style="1080" customWidth="1"/>
    <col min="6" max="8" width="18.7109375" style="1080" customWidth="1"/>
    <col min="9" max="11" width="35.7109375" style="1080" customWidth="1"/>
    <col min="12" max="16384" width="8.85546875" style="1080"/>
  </cols>
  <sheetData>
    <row r="1" spans="1:8" s="1070" customFormat="1" ht="18" x14ac:dyDescent="0.25">
      <c r="A1" s="290" t="s">
        <v>1226</v>
      </c>
      <c r="B1" s="276"/>
      <c r="C1" s="1405"/>
      <c r="D1" s="1405"/>
      <c r="E1" s="1405"/>
      <c r="F1" s="1405"/>
      <c r="G1" s="1405"/>
      <c r="H1" s="1405"/>
    </row>
    <row r="2" spans="1:8" s="1406" customFormat="1" ht="11.25" x14ac:dyDescent="0.2">
      <c r="A2" s="273" t="str">
        <f>'PAGE DE GARDE'!C8</f>
        <v>ELECTRICITE</v>
      </c>
      <c r="B2" s="1729" t="str">
        <f>'PAGE DE GARDE'!C10</f>
        <v>PT 2017 V0</v>
      </c>
      <c r="C2" s="1129"/>
      <c r="D2" s="1129"/>
      <c r="E2" s="1129"/>
      <c r="F2" s="1129"/>
      <c r="G2" s="1129"/>
      <c r="H2" s="1129"/>
    </row>
    <row r="3" spans="1:8" s="1406" customFormat="1" ht="11.25" x14ac:dyDescent="0.2">
      <c r="A3" s="825" t="str">
        <f>'PAGE DE GARDE'!C7</f>
        <v>GRD</v>
      </c>
      <c r="B3" s="285"/>
      <c r="C3" s="1129"/>
      <c r="D3" s="1129"/>
      <c r="E3" s="1129"/>
      <c r="F3" s="1129"/>
      <c r="G3" s="1129"/>
      <c r="H3" s="1129"/>
    </row>
    <row r="4" spans="1:8" ht="13.5" thickBot="1" x14ac:dyDescent="0.25">
      <c r="A4" s="284"/>
    </row>
    <row r="5" spans="1:8" ht="13.5" thickBot="1" x14ac:dyDescent="0.25">
      <c r="C5" s="1407"/>
      <c r="D5" s="1407"/>
      <c r="E5" s="1407"/>
      <c r="F5" s="1407"/>
      <c r="G5" s="4279" t="s">
        <v>1540</v>
      </c>
      <c r="H5" s="4280"/>
    </row>
    <row r="6" spans="1:8" x14ac:dyDescent="0.2">
      <c r="C6" s="1408" t="s">
        <v>760</v>
      </c>
      <c r="D6" s="1408" t="s">
        <v>1456</v>
      </c>
      <c r="E6" s="1408" t="s">
        <v>429</v>
      </c>
      <c r="F6" s="1408" t="s">
        <v>1458</v>
      </c>
      <c r="G6" s="1409" t="s">
        <v>1013</v>
      </c>
      <c r="H6" s="1410" t="s">
        <v>1014</v>
      </c>
    </row>
    <row r="7" spans="1:8" ht="13.5" thickBot="1" x14ac:dyDescent="0.25">
      <c r="B7" s="1071" t="s">
        <v>1015</v>
      </c>
      <c r="C7" s="1411"/>
      <c r="D7" s="1411" t="s">
        <v>767</v>
      </c>
      <c r="E7" s="1411">
        <v>2016</v>
      </c>
      <c r="F7" s="1411" t="s">
        <v>768</v>
      </c>
      <c r="G7" s="1412" t="s">
        <v>1552</v>
      </c>
      <c r="H7" s="1413" t="s">
        <v>1553</v>
      </c>
    </row>
    <row r="8" spans="1:8" x14ac:dyDescent="0.2">
      <c r="A8" s="4276" t="s">
        <v>1016</v>
      </c>
      <c r="B8" s="1414" t="s">
        <v>1017</v>
      </c>
      <c r="C8" s="1415"/>
      <c r="D8" s="1415"/>
      <c r="E8" s="1415"/>
      <c r="F8" s="1415"/>
      <c r="G8" s="2304">
        <f t="shared" ref="G8:G43" si="0">F8-D8</f>
        <v>0</v>
      </c>
      <c r="H8" s="2305">
        <f t="shared" ref="H8:H43" si="1">IF(D8=0,0,(F8-D8)/D8)</f>
        <v>0</v>
      </c>
    </row>
    <row r="9" spans="1:8" x14ac:dyDescent="0.2">
      <c r="A9" s="4277"/>
      <c r="B9" s="1416" t="s">
        <v>1018</v>
      </c>
      <c r="C9" s="1417"/>
      <c r="D9" s="1417"/>
      <c r="E9" s="1417"/>
      <c r="F9" s="1417"/>
      <c r="G9" s="2306">
        <f t="shared" si="0"/>
        <v>0</v>
      </c>
      <c r="H9" s="2307">
        <f t="shared" si="1"/>
        <v>0</v>
      </c>
    </row>
    <row r="10" spans="1:8" x14ac:dyDescent="0.2">
      <c r="A10" s="4277"/>
      <c r="B10" s="1416" t="s">
        <v>1019</v>
      </c>
      <c r="C10" s="1417"/>
      <c r="D10" s="1417"/>
      <c r="E10" s="1417"/>
      <c r="F10" s="1417"/>
      <c r="G10" s="2306">
        <f>F10-D10</f>
        <v>0</v>
      </c>
      <c r="H10" s="2307">
        <f>IF(D10=0,0,(F10-D10)/D10)</f>
        <v>0</v>
      </c>
    </row>
    <row r="11" spans="1:8" x14ac:dyDescent="0.2">
      <c r="A11" s="4277"/>
      <c r="B11" s="1416" t="s">
        <v>1212</v>
      </c>
      <c r="C11" s="1418"/>
      <c r="D11" s="1418"/>
      <c r="E11" s="1418"/>
      <c r="F11" s="1418"/>
      <c r="G11" s="2306">
        <f t="shared" si="0"/>
        <v>0</v>
      </c>
      <c r="H11" s="2307">
        <f t="shared" si="1"/>
        <v>0</v>
      </c>
    </row>
    <row r="12" spans="1:8" ht="13.5" thickBot="1" x14ac:dyDescent="0.25">
      <c r="A12" s="4278"/>
      <c r="B12" s="1419" t="s">
        <v>1020</v>
      </c>
      <c r="C12" s="1420">
        <f>C8+C10</f>
        <v>0</v>
      </c>
      <c r="D12" s="1420">
        <f>SUM(D8:D11)</f>
        <v>0</v>
      </c>
      <c r="E12" s="1420">
        <f>SUM(E8:E11)</f>
        <v>0</v>
      </c>
      <c r="F12" s="1420">
        <f>SUM(F8:F11)</f>
        <v>0</v>
      </c>
      <c r="G12" s="1421">
        <f t="shared" si="0"/>
        <v>0</v>
      </c>
      <c r="H12" s="1422">
        <f t="shared" si="1"/>
        <v>0</v>
      </c>
    </row>
    <row r="13" spans="1:8" x14ac:dyDescent="0.2">
      <c r="A13" s="4276" t="s">
        <v>342</v>
      </c>
      <c r="B13" s="1414" t="s">
        <v>1017</v>
      </c>
      <c r="C13" s="1415"/>
      <c r="D13" s="1415"/>
      <c r="E13" s="1415"/>
      <c r="F13" s="1415"/>
      <c r="G13" s="2304">
        <f t="shared" si="0"/>
        <v>0</v>
      </c>
      <c r="H13" s="2305">
        <f t="shared" si="1"/>
        <v>0</v>
      </c>
    </row>
    <row r="14" spans="1:8" x14ac:dyDescent="0.2">
      <c r="A14" s="4277"/>
      <c r="B14" s="1416" t="s">
        <v>1021</v>
      </c>
      <c r="C14" s="1417"/>
      <c r="D14" s="1417"/>
      <c r="E14" s="1417"/>
      <c r="F14" s="1417"/>
      <c r="G14" s="2306">
        <f t="shared" si="0"/>
        <v>0</v>
      </c>
      <c r="H14" s="2307">
        <f t="shared" si="1"/>
        <v>0</v>
      </c>
    </row>
    <row r="15" spans="1:8" x14ac:dyDescent="0.2">
      <c r="A15" s="4277"/>
      <c r="B15" s="1416" t="s">
        <v>1019</v>
      </c>
      <c r="C15" s="1417"/>
      <c r="D15" s="1417"/>
      <c r="E15" s="1417"/>
      <c r="F15" s="1417"/>
      <c r="G15" s="2306">
        <f t="shared" si="0"/>
        <v>0</v>
      </c>
      <c r="H15" s="2307">
        <f t="shared" si="1"/>
        <v>0</v>
      </c>
    </row>
    <row r="16" spans="1:8" x14ac:dyDescent="0.2">
      <c r="A16" s="4277"/>
      <c r="B16" s="1416" t="s">
        <v>1212</v>
      </c>
      <c r="C16" s="1418"/>
      <c r="D16" s="1418"/>
      <c r="E16" s="1418"/>
      <c r="F16" s="1418"/>
      <c r="G16" s="2306">
        <f t="shared" si="0"/>
        <v>0</v>
      </c>
      <c r="H16" s="2307">
        <f t="shared" si="1"/>
        <v>0</v>
      </c>
    </row>
    <row r="17" spans="1:8" ht="13.5" thickBot="1" x14ac:dyDescent="0.25">
      <c r="A17" s="4278"/>
      <c r="B17" s="1419" t="s">
        <v>1020</v>
      </c>
      <c r="C17" s="1420">
        <f t="shared" ref="C17:F17" si="2">C13+C15</f>
        <v>0</v>
      </c>
      <c r="D17" s="1420">
        <f t="shared" si="2"/>
        <v>0</v>
      </c>
      <c r="E17" s="1420">
        <f t="shared" si="2"/>
        <v>0</v>
      </c>
      <c r="F17" s="1420">
        <f t="shared" si="2"/>
        <v>0</v>
      </c>
      <c r="G17" s="1421">
        <f t="shared" si="0"/>
        <v>0</v>
      </c>
      <c r="H17" s="1422">
        <f t="shared" si="1"/>
        <v>0</v>
      </c>
    </row>
    <row r="18" spans="1:8" x14ac:dyDescent="0.2">
      <c r="A18" s="4276" t="s">
        <v>702</v>
      </c>
      <c r="B18" s="1414" t="s">
        <v>1017</v>
      </c>
      <c r="C18" s="1423"/>
      <c r="D18" s="1423"/>
      <c r="E18" s="1423"/>
      <c r="F18" s="1423"/>
      <c r="G18" s="2306">
        <f t="shared" si="0"/>
        <v>0</v>
      </c>
      <c r="H18" s="2307">
        <f t="shared" si="1"/>
        <v>0</v>
      </c>
    </row>
    <row r="19" spans="1:8" x14ac:dyDescent="0.2">
      <c r="A19" s="4277"/>
      <c r="B19" s="1416" t="s">
        <v>1021</v>
      </c>
      <c r="C19" s="1424"/>
      <c r="D19" s="1424"/>
      <c r="E19" s="1424"/>
      <c r="F19" s="1424"/>
      <c r="G19" s="2306">
        <f t="shared" si="0"/>
        <v>0</v>
      </c>
      <c r="H19" s="2307">
        <f t="shared" si="1"/>
        <v>0</v>
      </c>
    </row>
    <row r="20" spans="1:8" x14ac:dyDescent="0.2">
      <c r="A20" s="4277"/>
      <c r="B20" s="1416" t="s">
        <v>1019</v>
      </c>
      <c r="C20" s="1424"/>
      <c r="D20" s="1424"/>
      <c r="E20" s="1424"/>
      <c r="F20" s="1424"/>
      <c r="G20" s="2306">
        <f t="shared" si="0"/>
        <v>0</v>
      </c>
      <c r="H20" s="2307">
        <f t="shared" si="1"/>
        <v>0</v>
      </c>
    </row>
    <row r="21" spans="1:8" x14ac:dyDescent="0.2">
      <c r="A21" s="4277"/>
      <c r="B21" s="1416" t="s">
        <v>1212</v>
      </c>
      <c r="C21" s="1425"/>
      <c r="D21" s="1425"/>
      <c r="E21" s="1425"/>
      <c r="F21" s="1425"/>
      <c r="G21" s="2306">
        <f t="shared" si="0"/>
        <v>0</v>
      </c>
      <c r="H21" s="2307">
        <f t="shared" si="1"/>
        <v>0</v>
      </c>
    </row>
    <row r="22" spans="1:8" ht="13.5" thickBot="1" x14ac:dyDescent="0.25">
      <c r="A22" s="4278"/>
      <c r="B22" s="1419" t="s">
        <v>1020</v>
      </c>
      <c r="C22" s="1420">
        <f t="shared" ref="C22:F22" si="3">C18+C20</f>
        <v>0</v>
      </c>
      <c r="D22" s="1420">
        <f t="shared" si="3"/>
        <v>0</v>
      </c>
      <c r="E22" s="1420">
        <f t="shared" si="3"/>
        <v>0</v>
      </c>
      <c r="F22" s="1420">
        <f t="shared" si="3"/>
        <v>0</v>
      </c>
      <c r="G22" s="1421">
        <f t="shared" si="0"/>
        <v>0</v>
      </c>
      <c r="H22" s="1422">
        <f t="shared" si="1"/>
        <v>0</v>
      </c>
    </row>
    <row r="23" spans="1:8" x14ac:dyDescent="0.2">
      <c r="A23" s="4276" t="s">
        <v>176</v>
      </c>
      <c r="B23" s="1414" t="s">
        <v>1225</v>
      </c>
      <c r="C23" s="1423"/>
      <c r="D23" s="1423"/>
      <c r="E23" s="1423"/>
      <c r="F23" s="1423"/>
      <c r="G23" s="2304">
        <f t="shared" si="0"/>
        <v>0</v>
      </c>
      <c r="H23" s="2305">
        <f t="shared" si="1"/>
        <v>0</v>
      </c>
    </row>
    <row r="24" spans="1:8" x14ac:dyDescent="0.2">
      <c r="A24" s="4277"/>
      <c r="B24" s="1416" t="s">
        <v>1022</v>
      </c>
      <c r="C24" s="1424"/>
      <c r="D24" s="1424"/>
      <c r="E24" s="1424"/>
      <c r="F24" s="1424"/>
      <c r="G24" s="2306">
        <f t="shared" si="0"/>
        <v>0</v>
      </c>
      <c r="H24" s="2307">
        <f t="shared" si="1"/>
        <v>0</v>
      </c>
    </row>
    <row r="25" spans="1:8" x14ac:dyDescent="0.2">
      <c r="A25" s="4277"/>
      <c r="B25" s="1416" t="s">
        <v>1021</v>
      </c>
      <c r="C25" s="1424"/>
      <c r="D25" s="1424"/>
      <c r="E25" s="1424"/>
      <c r="F25" s="1424"/>
      <c r="G25" s="2306">
        <f t="shared" si="0"/>
        <v>0</v>
      </c>
      <c r="H25" s="2307">
        <f t="shared" si="1"/>
        <v>0</v>
      </c>
    </row>
    <row r="26" spans="1:8" x14ac:dyDescent="0.2">
      <c r="A26" s="4277"/>
      <c r="B26" s="1416" t="s">
        <v>1023</v>
      </c>
      <c r="C26" s="1424"/>
      <c r="D26" s="1424"/>
      <c r="E26" s="1424"/>
      <c r="F26" s="1424"/>
      <c r="G26" s="2306">
        <f t="shared" si="0"/>
        <v>0</v>
      </c>
      <c r="H26" s="2307">
        <f t="shared" si="1"/>
        <v>0</v>
      </c>
    </row>
    <row r="27" spans="1:8" x14ac:dyDescent="0.2">
      <c r="A27" s="4277"/>
      <c r="B27" s="1416" t="s">
        <v>1212</v>
      </c>
      <c r="C27" s="1425"/>
      <c r="D27" s="1425"/>
      <c r="E27" s="1425"/>
      <c r="F27" s="1425"/>
      <c r="G27" s="2306">
        <f t="shared" si="0"/>
        <v>0</v>
      </c>
      <c r="H27" s="2307">
        <f t="shared" si="1"/>
        <v>0</v>
      </c>
    </row>
    <row r="28" spans="1:8" ht="13.5" thickBot="1" x14ac:dyDescent="0.25">
      <c r="A28" s="4278"/>
      <c r="B28" s="1419" t="s">
        <v>1020</v>
      </c>
      <c r="C28" s="1420">
        <f t="shared" ref="C28:F28" si="4">C23+C26+C24</f>
        <v>0</v>
      </c>
      <c r="D28" s="1420">
        <f t="shared" si="4"/>
        <v>0</v>
      </c>
      <c r="E28" s="1420">
        <f t="shared" si="4"/>
        <v>0</v>
      </c>
      <c r="F28" s="1420">
        <f t="shared" si="4"/>
        <v>0</v>
      </c>
      <c r="G28" s="1421">
        <f t="shared" si="0"/>
        <v>0</v>
      </c>
      <c r="H28" s="1422">
        <f t="shared" si="1"/>
        <v>0</v>
      </c>
    </row>
    <row r="29" spans="1:8" ht="12.75" customHeight="1" x14ac:dyDescent="0.2">
      <c r="A29" s="4276" t="s">
        <v>453</v>
      </c>
      <c r="B29" s="1416" t="s">
        <v>1225</v>
      </c>
      <c r="C29" s="1426"/>
      <c r="D29" s="1426"/>
      <c r="E29" s="1426"/>
      <c r="F29" s="1426"/>
      <c r="G29" s="2304">
        <f t="shared" si="0"/>
        <v>0</v>
      </c>
      <c r="H29" s="2305">
        <f t="shared" si="1"/>
        <v>0</v>
      </c>
    </row>
    <row r="30" spans="1:8" x14ac:dyDescent="0.2">
      <c r="A30" s="4277"/>
      <c r="B30" s="1416" t="s">
        <v>1022</v>
      </c>
      <c r="C30" s="1424"/>
      <c r="D30" s="1424"/>
      <c r="E30" s="1424"/>
      <c r="F30" s="1424"/>
      <c r="G30" s="2306">
        <f t="shared" si="0"/>
        <v>0</v>
      </c>
      <c r="H30" s="2307">
        <f t="shared" si="1"/>
        <v>0</v>
      </c>
    </row>
    <row r="31" spans="1:8" x14ac:dyDescent="0.2">
      <c r="A31" s="4277"/>
      <c r="B31" s="1416" t="s">
        <v>1021</v>
      </c>
      <c r="C31" s="1424"/>
      <c r="D31" s="1424"/>
      <c r="E31" s="1424"/>
      <c r="F31" s="1424"/>
      <c r="G31" s="2306">
        <f t="shared" si="0"/>
        <v>0</v>
      </c>
      <c r="H31" s="2307">
        <f t="shared" si="1"/>
        <v>0</v>
      </c>
    </row>
    <row r="32" spans="1:8" x14ac:dyDescent="0.2">
      <c r="A32" s="4277"/>
      <c r="B32" s="1416" t="s">
        <v>1023</v>
      </c>
      <c r="C32" s="1424"/>
      <c r="D32" s="1424"/>
      <c r="E32" s="1424"/>
      <c r="F32" s="1424"/>
      <c r="G32" s="2306">
        <f t="shared" si="0"/>
        <v>0</v>
      </c>
      <c r="H32" s="2307">
        <f t="shared" si="1"/>
        <v>0</v>
      </c>
    </row>
    <row r="33" spans="1:8" x14ac:dyDescent="0.2">
      <c r="A33" s="4277"/>
      <c r="B33" s="1416" t="s">
        <v>1212</v>
      </c>
      <c r="C33" s="1425"/>
      <c r="D33" s="1425"/>
      <c r="E33" s="1425"/>
      <c r="F33" s="1425"/>
      <c r="G33" s="2306">
        <f t="shared" si="0"/>
        <v>0</v>
      </c>
      <c r="H33" s="2307">
        <f t="shared" si="1"/>
        <v>0</v>
      </c>
    </row>
    <row r="34" spans="1:8" ht="13.5" thickBot="1" x14ac:dyDescent="0.25">
      <c r="A34" s="4278"/>
      <c r="B34" s="1419" t="s">
        <v>1020</v>
      </c>
      <c r="C34" s="1420">
        <f t="shared" ref="C34:F34" si="5">C29+C32+C30</f>
        <v>0</v>
      </c>
      <c r="D34" s="1420">
        <f t="shared" si="5"/>
        <v>0</v>
      </c>
      <c r="E34" s="1420">
        <f t="shared" si="5"/>
        <v>0</v>
      </c>
      <c r="F34" s="1420">
        <f t="shared" si="5"/>
        <v>0</v>
      </c>
      <c r="G34" s="1421">
        <f t="shared" si="0"/>
        <v>0</v>
      </c>
      <c r="H34" s="1422">
        <f t="shared" si="1"/>
        <v>0</v>
      </c>
    </row>
    <row r="35" spans="1:8" ht="12.75" customHeight="1" x14ac:dyDescent="0.2">
      <c r="A35" s="4276" t="s">
        <v>435</v>
      </c>
      <c r="B35" s="1157" t="s">
        <v>1227</v>
      </c>
      <c r="C35" s="1427">
        <f t="shared" ref="C35:F35" si="6">C8+C13+C18+C23+C29</f>
        <v>0</v>
      </c>
      <c r="D35" s="1427">
        <f t="shared" si="6"/>
        <v>0</v>
      </c>
      <c r="E35" s="1427">
        <f t="shared" si="6"/>
        <v>0</v>
      </c>
      <c r="F35" s="1427">
        <f t="shared" si="6"/>
        <v>0</v>
      </c>
      <c r="G35" s="2308">
        <f t="shared" si="0"/>
        <v>0</v>
      </c>
      <c r="H35" s="2309">
        <f t="shared" si="1"/>
        <v>0</v>
      </c>
    </row>
    <row r="36" spans="1:8" x14ac:dyDescent="0.2">
      <c r="A36" s="4277"/>
      <c r="B36" s="1428" t="s">
        <v>1022</v>
      </c>
      <c r="C36" s="1429">
        <f t="shared" ref="C36:F36" si="7">C24+C30</f>
        <v>0</v>
      </c>
      <c r="D36" s="1429">
        <f t="shared" si="7"/>
        <v>0</v>
      </c>
      <c r="E36" s="1429">
        <f t="shared" si="7"/>
        <v>0</v>
      </c>
      <c r="F36" s="1429">
        <f t="shared" si="7"/>
        <v>0</v>
      </c>
      <c r="G36" s="2310">
        <f t="shared" si="0"/>
        <v>0</v>
      </c>
      <c r="H36" s="2311">
        <f t="shared" si="1"/>
        <v>0</v>
      </c>
    </row>
    <row r="37" spans="1:8" x14ac:dyDescent="0.2">
      <c r="A37" s="4277"/>
      <c r="B37" s="1428" t="s">
        <v>1023</v>
      </c>
      <c r="C37" s="1429">
        <f t="shared" ref="C37:F37" si="8">C10+C15+C20+C26+C32</f>
        <v>0</v>
      </c>
      <c r="D37" s="1429">
        <f t="shared" si="8"/>
        <v>0</v>
      </c>
      <c r="E37" s="1429">
        <f t="shared" si="8"/>
        <v>0</v>
      </c>
      <c r="F37" s="1429">
        <f t="shared" si="8"/>
        <v>0</v>
      </c>
      <c r="G37" s="2310">
        <f t="shared" si="0"/>
        <v>0</v>
      </c>
      <c r="H37" s="2311">
        <f t="shared" si="1"/>
        <v>0</v>
      </c>
    </row>
    <row r="38" spans="1:8" x14ac:dyDescent="0.2">
      <c r="A38" s="4277"/>
      <c r="B38" s="1428" t="s">
        <v>1024</v>
      </c>
      <c r="C38" s="1424"/>
      <c r="D38" s="1424"/>
      <c r="E38" s="1424"/>
      <c r="F38" s="1424"/>
      <c r="G38" s="2310">
        <f t="shared" si="0"/>
        <v>0</v>
      </c>
      <c r="H38" s="2311">
        <f t="shared" si="1"/>
        <v>0</v>
      </c>
    </row>
    <row r="39" spans="1:8" ht="13.5" thickBot="1" x14ac:dyDescent="0.25">
      <c r="A39" s="4277"/>
      <c r="B39" s="1162" t="s">
        <v>1025</v>
      </c>
      <c r="C39" s="1430">
        <f t="shared" ref="C39:F39" si="9">SUM(C35:C38)</f>
        <v>0</v>
      </c>
      <c r="D39" s="1430">
        <f t="shared" si="9"/>
        <v>0</v>
      </c>
      <c r="E39" s="1430">
        <f t="shared" si="9"/>
        <v>0</v>
      </c>
      <c r="F39" s="1430">
        <f t="shared" si="9"/>
        <v>0</v>
      </c>
      <c r="G39" s="1431">
        <f t="shared" si="0"/>
        <v>0</v>
      </c>
      <c r="H39" s="1432">
        <f t="shared" si="1"/>
        <v>0</v>
      </c>
    </row>
    <row r="40" spans="1:8" x14ac:dyDescent="0.2">
      <c r="A40" s="4277"/>
      <c r="B40" s="1428" t="s">
        <v>1021</v>
      </c>
      <c r="C40" s="1429">
        <f t="shared" ref="C40:F40" si="10">C14+C19+C25+C31</f>
        <v>0</v>
      </c>
      <c r="D40" s="1429">
        <f t="shared" si="10"/>
        <v>0</v>
      </c>
      <c r="E40" s="1429">
        <f t="shared" si="10"/>
        <v>0</v>
      </c>
      <c r="F40" s="1429">
        <f t="shared" si="10"/>
        <v>0</v>
      </c>
      <c r="G40" s="2310">
        <f t="shared" si="0"/>
        <v>0</v>
      </c>
      <c r="H40" s="2311">
        <f t="shared" si="1"/>
        <v>0</v>
      </c>
    </row>
    <row r="41" spans="1:8" x14ac:dyDescent="0.2">
      <c r="A41" s="4277"/>
      <c r="B41" s="1428" t="s">
        <v>1406</v>
      </c>
      <c r="C41" s="1429">
        <f t="shared" ref="C41:F41" si="11">C11+C16+C21+C27+C33</f>
        <v>0</v>
      </c>
      <c r="D41" s="1429">
        <f t="shared" si="11"/>
        <v>0</v>
      </c>
      <c r="E41" s="1429">
        <f t="shared" si="11"/>
        <v>0</v>
      </c>
      <c r="F41" s="1429">
        <f t="shared" si="11"/>
        <v>0</v>
      </c>
      <c r="G41" s="2310">
        <f t="shared" si="0"/>
        <v>0</v>
      </c>
      <c r="H41" s="2311">
        <f t="shared" si="1"/>
        <v>0</v>
      </c>
    </row>
    <row r="42" spans="1:8" x14ac:dyDescent="0.2">
      <c r="A42" s="4277"/>
      <c r="B42" s="1428" t="s">
        <v>1026</v>
      </c>
      <c r="C42" s="1429">
        <f t="shared" ref="C42:F42" si="12">C9</f>
        <v>0</v>
      </c>
      <c r="D42" s="1429">
        <f t="shared" si="12"/>
        <v>0</v>
      </c>
      <c r="E42" s="1429">
        <f t="shared" si="12"/>
        <v>0</v>
      </c>
      <c r="F42" s="1429">
        <f t="shared" si="12"/>
        <v>0</v>
      </c>
      <c r="G42" s="2310">
        <f t="shared" si="0"/>
        <v>0</v>
      </c>
      <c r="H42" s="2311">
        <f t="shared" si="1"/>
        <v>0</v>
      </c>
    </row>
    <row r="43" spans="1:8" ht="13.5" thickBot="1" x14ac:dyDescent="0.25">
      <c r="A43" s="4278"/>
      <c r="B43" s="1162" t="s">
        <v>1859</v>
      </c>
      <c r="C43" s="1430">
        <f t="shared" ref="C43:F43" si="13">SUM(C40:C42)</f>
        <v>0</v>
      </c>
      <c r="D43" s="1430">
        <f t="shared" si="13"/>
        <v>0</v>
      </c>
      <c r="E43" s="1430">
        <f t="shared" si="13"/>
        <v>0</v>
      </c>
      <c r="F43" s="1430">
        <f t="shared" si="13"/>
        <v>0</v>
      </c>
      <c r="G43" s="1431">
        <f t="shared" si="0"/>
        <v>0</v>
      </c>
      <c r="H43" s="1432">
        <f t="shared" si="1"/>
        <v>0</v>
      </c>
    </row>
    <row r="44" spans="1:8" ht="7.5" customHeight="1" thickBot="1" x14ac:dyDescent="0.25">
      <c r="C44" s="1433"/>
      <c r="D44" s="1433"/>
      <c r="E44" s="1433"/>
      <c r="F44" s="1433"/>
    </row>
    <row r="45" spans="1:8" x14ac:dyDescent="0.2">
      <c r="B45" s="1434" t="s">
        <v>1027</v>
      </c>
      <c r="C45" s="1435">
        <f t="shared" ref="C45:F45" si="14">IF(C$39=0,0,C37/C$39)</f>
        <v>0</v>
      </c>
      <c r="D45" s="1435">
        <f t="shared" si="14"/>
        <v>0</v>
      </c>
      <c r="E45" s="1435">
        <f t="shared" si="14"/>
        <v>0</v>
      </c>
      <c r="F45" s="1435">
        <f t="shared" si="14"/>
        <v>0</v>
      </c>
    </row>
    <row r="46" spans="1:8" x14ac:dyDescent="0.2">
      <c r="B46" s="1436" t="s">
        <v>342</v>
      </c>
      <c r="C46" s="1437">
        <f t="shared" ref="C46:F46" si="15">IF(C$39=0,0,C15/C$39)</f>
        <v>0</v>
      </c>
      <c r="D46" s="1437">
        <f t="shared" si="15"/>
        <v>0</v>
      </c>
      <c r="E46" s="1437">
        <f t="shared" si="15"/>
        <v>0</v>
      </c>
      <c r="F46" s="1437">
        <f t="shared" si="15"/>
        <v>0</v>
      </c>
    </row>
    <row r="47" spans="1:8" x14ac:dyDescent="0.2">
      <c r="B47" s="1436" t="s">
        <v>1028</v>
      </c>
      <c r="C47" s="1437">
        <f t="shared" ref="C47:F47" si="16">IF(C$39=0,0,C20/C$39)</f>
        <v>0</v>
      </c>
      <c r="D47" s="1437">
        <f t="shared" si="16"/>
        <v>0</v>
      </c>
      <c r="E47" s="1437">
        <f t="shared" si="16"/>
        <v>0</v>
      </c>
      <c r="F47" s="1437">
        <f t="shared" si="16"/>
        <v>0</v>
      </c>
    </row>
    <row r="48" spans="1:8" x14ac:dyDescent="0.2">
      <c r="B48" s="1436" t="s">
        <v>176</v>
      </c>
      <c r="C48" s="1437">
        <f t="shared" ref="C48:F48" si="17">IF(C$39=0,0,C26/C$39)</f>
        <v>0</v>
      </c>
      <c r="D48" s="1437">
        <f t="shared" si="17"/>
        <v>0</v>
      </c>
      <c r="E48" s="1437">
        <f t="shared" si="17"/>
        <v>0</v>
      </c>
      <c r="F48" s="1437">
        <f t="shared" si="17"/>
        <v>0</v>
      </c>
    </row>
    <row r="49" spans="1:7" ht="13.5" thickBot="1" x14ac:dyDescent="0.25">
      <c r="B49" s="1438" t="s">
        <v>453</v>
      </c>
      <c r="C49" s="1439">
        <f t="shared" ref="C49:F49" si="18">IF(C$39=0,0,C32/C$39)</f>
        <v>0</v>
      </c>
      <c r="D49" s="1439">
        <f t="shared" si="18"/>
        <v>0</v>
      </c>
      <c r="E49" s="1439">
        <f t="shared" si="18"/>
        <v>0</v>
      </c>
      <c r="F49" s="1439">
        <f t="shared" si="18"/>
        <v>0</v>
      </c>
    </row>
    <row r="50" spans="1:7" s="919" customFormat="1" x14ac:dyDescent="0.2">
      <c r="B50" s="1714"/>
      <c r="C50" s="1715"/>
      <c r="D50" s="1715"/>
      <c r="E50" s="1715"/>
      <c r="F50" s="1715"/>
    </row>
    <row r="51" spans="1:7" x14ac:dyDescent="0.2">
      <c r="A51" s="1440" t="s">
        <v>1554</v>
      </c>
    </row>
    <row r="52" spans="1:7" x14ac:dyDescent="0.2">
      <c r="A52" s="1440"/>
    </row>
    <row r="53" spans="1:7" ht="15.75" x14ac:dyDescent="0.25">
      <c r="A53" s="1713" t="s">
        <v>1955</v>
      </c>
      <c r="C53" s="1433"/>
    </row>
    <row r="54" spans="1:7" x14ac:dyDescent="0.2">
      <c r="A54" s="3429" t="s">
        <v>1953</v>
      </c>
      <c r="B54" s="1080" t="str">
        <f>+ANNEXES!D35</f>
        <v>Les hypothèses utilisées pour le calcul de l'évolution de l'énergie distribuée. Ces hypothèses sont au moins ventilées par groupe de clients.</v>
      </c>
    </row>
    <row r="55" spans="1:7" s="1717" customFormat="1" x14ac:dyDescent="0.2">
      <c r="A55" s="3429" t="s">
        <v>1954</v>
      </c>
      <c r="B55" s="1080" t="str">
        <f>+ANNEXES!D36</f>
        <v>Un tableau de bord reprenant les plus gros clients industriels alimentés par le réseau du GRD et le pourcentage que représentent ces gros clients sur le volume total distribué sur le réseau.</v>
      </c>
      <c r="C55" s="1716"/>
      <c r="D55" s="1716"/>
    </row>
    <row r="62" spans="1:7" x14ac:dyDescent="0.2">
      <c r="G62" s="1433"/>
    </row>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sheetData>
  <mergeCells count="7">
    <mergeCell ref="A29:A34"/>
    <mergeCell ref="A35:A43"/>
    <mergeCell ref="G5:H5"/>
    <mergeCell ref="A8:A12"/>
    <mergeCell ref="A13:A17"/>
    <mergeCell ref="A18:A22"/>
    <mergeCell ref="A23:A28"/>
  </mergeCells>
  <pageMargins left="0.55118110236220474" right="0.23622047244094491" top="0.43307086614173229" bottom="0.51181102362204722" header="0.27559055118110237" footer="0.31496062992125984"/>
  <pageSetup paperSize="9" scale="76"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M39"/>
  <sheetViews>
    <sheetView showGridLines="0" zoomScaleNormal="100" zoomScaleSheetLayoutView="100" workbookViewId="0"/>
  </sheetViews>
  <sheetFormatPr baseColWidth="10" defaultColWidth="8.85546875" defaultRowHeight="12.75" x14ac:dyDescent="0.2"/>
  <cols>
    <col min="1" max="1" width="57.140625" bestFit="1" customWidth="1"/>
    <col min="2" max="13" width="18.7109375" customWidth="1"/>
  </cols>
  <sheetData>
    <row r="1" spans="1:13" s="294" customFormat="1" ht="18" x14ac:dyDescent="0.25">
      <c r="A1" s="290" t="s">
        <v>1033</v>
      </c>
      <c r="B1" s="290"/>
      <c r="C1" s="290"/>
      <c r="D1" s="293"/>
      <c r="E1" s="293"/>
      <c r="F1" s="293"/>
      <c r="G1" s="293"/>
      <c r="H1" s="293"/>
      <c r="I1" s="293"/>
      <c r="J1" s="293"/>
      <c r="K1" s="293"/>
      <c r="L1" s="293"/>
      <c r="M1" s="293"/>
    </row>
    <row r="2" spans="1:13" s="229" customFormat="1" ht="11.25" x14ac:dyDescent="0.2">
      <c r="A2" s="273" t="str">
        <f>'PAGE DE GARDE'!C8</f>
        <v>ELECTRICITE</v>
      </c>
      <c r="B2" s="1729" t="str">
        <f>'PAGE DE GARDE'!C10</f>
        <v>PT 2017 V0</v>
      </c>
      <c r="C2" s="273"/>
      <c r="D2" s="282"/>
      <c r="E2" s="282"/>
      <c r="F2" s="282"/>
      <c r="G2" s="282"/>
      <c r="H2" s="282"/>
      <c r="I2" s="282"/>
      <c r="J2" s="282"/>
      <c r="K2" s="282"/>
      <c r="L2" s="282"/>
      <c r="M2" s="282"/>
    </row>
    <row r="3" spans="1:13" s="229" customFormat="1" ht="11.25" x14ac:dyDescent="0.2">
      <c r="A3" s="825" t="str">
        <f>'PAGE DE GARDE'!C7</f>
        <v>GRD</v>
      </c>
      <c r="B3" s="285"/>
      <c r="C3" s="273"/>
      <c r="D3" s="282"/>
      <c r="E3" s="282"/>
      <c r="F3" s="282"/>
      <c r="G3" s="282"/>
      <c r="H3" s="282"/>
      <c r="I3" s="282"/>
      <c r="J3" s="282"/>
      <c r="K3" s="282"/>
      <c r="L3" s="282"/>
      <c r="M3" s="282"/>
    </row>
    <row r="4" spans="1:13" ht="13.5" thickBot="1" x14ac:dyDescent="0.25"/>
    <row r="5" spans="1:13" s="207" customFormat="1" ht="16.5" thickBot="1" x14ac:dyDescent="0.3">
      <c r="A5" s="471" t="s">
        <v>177</v>
      </c>
      <c r="B5" s="4281" t="s">
        <v>1496</v>
      </c>
      <c r="C5" s="4281"/>
      <c r="D5" s="4281"/>
      <c r="E5" s="4281" t="s">
        <v>1468</v>
      </c>
      <c r="F5" s="4281"/>
      <c r="G5" s="4281"/>
      <c r="H5" s="4281" t="s">
        <v>1527</v>
      </c>
      <c r="I5" s="4281"/>
      <c r="J5" s="4281"/>
      <c r="K5" s="4281" t="s">
        <v>1469</v>
      </c>
      <c r="L5" s="4281"/>
      <c r="M5" s="4281"/>
    </row>
    <row r="6" spans="1:13" ht="30.75" thickBot="1" x14ac:dyDescent="0.25">
      <c r="A6" s="472" t="s">
        <v>178</v>
      </c>
      <c r="B6" s="473" t="s">
        <v>608</v>
      </c>
      <c r="C6" s="2026" t="s">
        <v>179</v>
      </c>
      <c r="D6" s="2027" t="s">
        <v>180</v>
      </c>
      <c r="E6" s="473" t="s">
        <v>608</v>
      </c>
      <c r="F6" s="2026" t="s">
        <v>179</v>
      </c>
      <c r="G6" s="2027" t="s">
        <v>180</v>
      </c>
      <c r="H6" s="473" t="s">
        <v>608</v>
      </c>
      <c r="I6" s="2026" t="s">
        <v>179</v>
      </c>
      <c r="J6" s="2027" t="s">
        <v>180</v>
      </c>
      <c r="K6" s="473" t="s">
        <v>608</v>
      </c>
      <c r="L6" s="2026" t="s">
        <v>179</v>
      </c>
      <c r="M6" s="2027" t="s">
        <v>180</v>
      </c>
    </row>
    <row r="7" spans="1:13" ht="15" x14ac:dyDescent="0.25">
      <c r="A7" s="474" t="s">
        <v>181</v>
      </c>
      <c r="B7" s="597"/>
      <c r="C7" s="598"/>
      <c r="D7" s="599"/>
      <c r="E7" s="597"/>
      <c r="F7" s="598"/>
      <c r="G7" s="599"/>
      <c r="H7" s="597"/>
      <c r="I7" s="598"/>
      <c r="J7" s="599"/>
      <c r="K7" s="597"/>
      <c r="L7" s="598"/>
      <c r="M7" s="599"/>
    </row>
    <row r="8" spans="1:13" x14ac:dyDescent="0.2">
      <c r="A8" s="475" t="s">
        <v>182</v>
      </c>
      <c r="B8" s="600"/>
      <c r="C8" s="601"/>
      <c r="D8" s="599" t="e">
        <f>B8/C8</f>
        <v>#DIV/0!</v>
      </c>
      <c r="E8" s="600"/>
      <c r="F8" s="601"/>
      <c r="G8" s="599" t="e">
        <f>E8/F8</f>
        <v>#DIV/0!</v>
      </c>
      <c r="H8" s="600"/>
      <c r="I8" s="601"/>
      <c r="J8" s="599" t="e">
        <f>H8/I8</f>
        <v>#DIV/0!</v>
      </c>
      <c r="K8" s="600"/>
      <c r="L8" s="601"/>
      <c r="M8" s="599" t="e">
        <f>K8/L8</f>
        <v>#DIV/0!</v>
      </c>
    </row>
    <row r="9" spans="1:13" x14ac:dyDescent="0.2">
      <c r="A9" s="475" t="s">
        <v>183</v>
      </c>
      <c r="B9" s="602"/>
      <c r="C9" s="603"/>
      <c r="D9" s="604" t="e">
        <f>B9/C9</f>
        <v>#DIV/0!</v>
      </c>
      <c r="E9" s="602"/>
      <c r="F9" s="603"/>
      <c r="G9" s="604" t="e">
        <f>E9/F9</f>
        <v>#DIV/0!</v>
      </c>
      <c r="H9" s="602"/>
      <c r="I9" s="603"/>
      <c r="J9" s="604" t="e">
        <f>H9/I9</f>
        <v>#DIV/0!</v>
      </c>
      <c r="K9" s="602"/>
      <c r="L9" s="603"/>
      <c r="M9" s="604" t="e">
        <f>K9/L9</f>
        <v>#DIV/0!</v>
      </c>
    </row>
    <row r="10" spans="1:13" x14ac:dyDescent="0.2">
      <c r="A10" s="475" t="s">
        <v>184</v>
      </c>
      <c r="B10" s="602"/>
      <c r="C10" s="603"/>
      <c r="D10" s="604" t="e">
        <f>B10/C10</f>
        <v>#DIV/0!</v>
      </c>
      <c r="E10" s="602"/>
      <c r="F10" s="603"/>
      <c r="G10" s="604" t="e">
        <f>E10/F10</f>
        <v>#DIV/0!</v>
      </c>
      <c r="H10" s="602"/>
      <c r="I10" s="603"/>
      <c r="J10" s="604" t="e">
        <f>H10/I10</f>
        <v>#DIV/0!</v>
      </c>
      <c r="K10" s="602"/>
      <c r="L10" s="603"/>
      <c r="M10" s="604" t="e">
        <f>K10/L10</f>
        <v>#DIV/0!</v>
      </c>
    </row>
    <row r="11" spans="1:13" x14ac:dyDescent="0.2">
      <c r="A11" s="475" t="s">
        <v>185</v>
      </c>
      <c r="B11" s="602"/>
      <c r="C11" s="603"/>
      <c r="D11" s="604" t="e">
        <f>B11/C11</f>
        <v>#DIV/0!</v>
      </c>
      <c r="E11" s="602"/>
      <c r="F11" s="603"/>
      <c r="G11" s="604" t="e">
        <f>E11/F11</f>
        <v>#DIV/0!</v>
      </c>
      <c r="H11" s="602"/>
      <c r="I11" s="603"/>
      <c r="J11" s="604" t="e">
        <f>H11/I11</f>
        <v>#DIV/0!</v>
      </c>
      <c r="K11" s="602"/>
      <c r="L11" s="603"/>
      <c r="M11" s="604" t="e">
        <f>K11/L11</f>
        <v>#DIV/0!</v>
      </c>
    </row>
    <row r="12" spans="1:13" ht="13.5" thickBot="1" x14ac:dyDescent="0.25">
      <c r="A12" s="480"/>
      <c r="B12" s="605"/>
      <c r="C12" s="606"/>
      <c r="D12" s="607"/>
      <c r="E12" s="605"/>
      <c r="F12" s="606"/>
      <c r="G12" s="607"/>
      <c r="H12" s="605"/>
      <c r="I12" s="606"/>
      <c r="J12" s="607"/>
      <c r="K12" s="605"/>
      <c r="L12" s="606"/>
      <c r="M12" s="607"/>
    </row>
    <row r="13" spans="1:13" ht="13.5" thickBot="1" x14ac:dyDescent="0.25">
      <c r="A13" s="484" t="s">
        <v>186</v>
      </c>
      <c r="B13" s="608">
        <f>B8+B9+B10+B11</f>
        <v>0</v>
      </c>
      <c r="C13" s="608">
        <f>C8+C9+C10+C11</f>
        <v>0</v>
      </c>
      <c r="D13" s="609" t="e">
        <f>B13/C13</f>
        <v>#DIV/0!</v>
      </c>
      <c r="E13" s="608">
        <f>E8+E9+E10+E11</f>
        <v>0</v>
      </c>
      <c r="F13" s="608">
        <f>F8+F9+F10+F11</f>
        <v>0</v>
      </c>
      <c r="G13" s="609" t="e">
        <f>E13/F13</f>
        <v>#DIV/0!</v>
      </c>
      <c r="H13" s="608">
        <f>H8+H9+H10+H11</f>
        <v>0</v>
      </c>
      <c r="I13" s="608">
        <f>I8+I9+I10+I11</f>
        <v>0</v>
      </c>
      <c r="J13" s="609" t="e">
        <f>H13/I13</f>
        <v>#DIV/0!</v>
      </c>
      <c r="K13" s="608">
        <f>K8+K9+K10+K11</f>
        <v>0</v>
      </c>
      <c r="L13" s="608">
        <f>L8+L9+L10+L11</f>
        <v>0</v>
      </c>
      <c r="M13" s="609" t="e">
        <f>K13/L13</f>
        <v>#DIV/0!</v>
      </c>
    </row>
    <row r="14" spans="1:13" ht="15" x14ac:dyDescent="0.25">
      <c r="A14" s="474" t="s">
        <v>187</v>
      </c>
      <c r="B14" s="485"/>
      <c r="C14" s="481"/>
      <c r="D14" s="482"/>
      <c r="E14" s="483"/>
      <c r="F14" s="481"/>
      <c r="G14" s="482"/>
      <c r="H14" s="483"/>
      <c r="I14" s="481"/>
      <c r="J14" s="482"/>
      <c r="K14" s="483"/>
      <c r="L14" s="481"/>
      <c r="M14" s="482"/>
    </row>
    <row r="15" spans="1:13" x14ac:dyDescent="0.2">
      <c r="A15" s="475" t="s">
        <v>188</v>
      </c>
      <c r="B15" s="476"/>
      <c r="C15" s="478"/>
      <c r="D15" s="479"/>
      <c r="E15" s="477"/>
      <c r="F15" s="478"/>
      <c r="G15" s="479"/>
      <c r="H15" s="477"/>
      <c r="I15" s="478"/>
      <c r="J15" s="479"/>
      <c r="K15" s="477"/>
      <c r="L15" s="478"/>
      <c r="M15" s="479"/>
    </row>
    <row r="16" spans="1:13" x14ac:dyDescent="0.2">
      <c r="A16" s="475" t="s">
        <v>189</v>
      </c>
      <c r="B16" s="486"/>
      <c r="C16" s="487"/>
      <c r="D16" s="488"/>
      <c r="E16" s="489"/>
      <c r="F16" s="487"/>
      <c r="G16" s="488"/>
      <c r="H16" s="489"/>
      <c r="I16" s="487"/>
      <c r="J16" s="488"/>
      <c r="K16" s="489"/>
      <c r="L16" s="487"/>
      <c r="M16" s="488"/>
    </row>
    <row r="17" spans="1:13" ht="13.5" thickBot="1" x14ac:dyDescent="0.25">
      <c r="A17" s="480"/>
      <c r="B17" s="490"/>
      <c r="C17" s="491"/>
      <c r="D17" s="492"/>
      <c r="E17" s="493"/>
      <c r="F17" s="491"/>
      <c r="G17" s="492"/>
      <c r="H17" s="493"/>
      <c r="I17" s="491"/>
      <c r="J17" s="492"/>
      <c r="K17" s="493"/>
      <c r="L17" s="491"/>
      <c r="M17" s="492"/>
    </row>
    <row r="18" spans="1:13" x14ac:dyDescent="0.2">
      <c r="A18" s="494"/>
      <c r="B18" s="494"/>
      <c r="C18" s="494"/>
      <c r="D18" s="494"/>
      <c r="E18" s="494"/>
      <c r="F18" s="494"/>
      <c r="G18" s="494"/>
      <c r="H18" s="494"/>
      <c r="I18" s="494"/>
      <c r="J18" s="494"/>
    </row>
    <row r="19" spans="1:13" ht="13.5" thickBot="1" x14ac:dyDescent="0.25">
      <c r="A19" s="495"/>
      <c r="B19" s="496"/>
      <c r="C19" s="495"/>
      <c r="D19" s="495"/>
      <c r="E19" s="495"/>
      <c r="F19" s="495"/>
      <c r="G19" s="495"/>
      <c r="H19" s="495"/>
      <c r="I19" s="495"/>
      <c r="J19" s="495"/>
    </row>
    <row r="20" spans="1:13" ht="16.5" thickBot="1" x14ac:dyDescent="0.3">
      <c r="A20" s="471" t="s">
        <v>142</v>
      </c>
      <c r="B20" s="4281" t="s">
        <v>1496</v>
      </c>
      <c r="C20" s="4281"/>
      <c r="D20" s="4281"/>
      <c r="E20" s="4281" t="s">
        <v>1468</v>
      </c>
      <c r="F20" s="4281"/>
      <c r="G20" s="4281"/>
      <c r="H20" s="4281" t="s">
        <v>1527</v>
      </c>
      <c r="I20" s="4281"/>
      <c r="J20" s="4281"/>
      <c r="K20" s="4281" t="s">
        <v>1469</v>
      </c>
      <c r="L20" s="4281"/>
      <c r="M20" s="4281"/>
    </row>
    <row r="21" spans="1:13" ht="30.75" thickBot="1" x14ac:dyDescent="0.25">
      <c r="A21" s="472" t="s">
        <v>178</v>
      </c>
      <c r="B21" s="473" t="s">
        <v>608</v>
      </c>
      <c r="C21" s="2026" t="s">
        <v>179</v>
      </c>
      <c r="D21" s="2027" t="s">
        <v>180</v>
      </c>
      <c r="E21" s="473" t="s">
        <v>608</v>
      </c>
      <c r="F21" s="2026" t="s">
        <v>179</v>
      </c>
      <c r="G21" s="2027" t="s">
        <v>180</v>
      </c>
      <c r="H21" s="473" t="s">
        <v>608</v>
      </c>
      <c r="I21" s="2026" t="s">
        <v>179</v>
      </c>
      <c r="J21" s="2027" t="s">
        <v>180</v>
      </c>
      <c r="K21" s="473" t="s">
        <v>608</v>
      </c>
      <c r="L21" s="2026" t="s">
        <v>179</v>
      </c>
      <c r="M21" s="2027" t="s">
        <v>180</v>
      </c>
    </row>
    <row r="22" spans="1:13" ht="15" x14ac:dyDescent="0.25">
      <c r="A22" s="474" t="s">
        <v>181</v>
      </c>
      <c r="B22" s="597"/>
      <c r="C22" s="598"/>
      <c r="D22" s="599"/>
      <c r="E22" s="597"/>
      <c r="F22" s="598"/>
      <c r="G22" s="599"/>
      <c r="H22" s="597"/>
      <c r="I22" s="598"/>
      <c r="J22" s="599"/>
      <c r="K22" s="597"/>
      <c r="L22" s="598"/>
      <c r="M22" s="599"/>
    </row>
    <row r="23" spans="1:13" x14ac:dyDescent="0.2">
      <c r="A23" s="475" t="s">
        <v>182</v>
      </c>
      <c r="B23" s="600"/>
      <c r="C23" s="601"/>
      <c r="D23" s="599" t="e">
        <f>B23/C23</f>
        <v>#DIV/0!</v>
      </c>
      <c r="E23" s="600"/>
      <c r="F23" s="601"/>
      <c r="G23" s="599" t="e">
        <f>E23/F23</f>
        <v>#DIV/0!</v>
      </c>
      <c r="H23" s="600"/>
      <c r="I23" s="601"/>
      <c r="J23" s="599" t="e">
        <f>H23/I23</f>
        <v>#DIV/0!</v>
      </c>
      <c r="K23" s="600"/>
      <c r="L23" s="601"/>
      <c r="M23" s="599" t="e">
        <f>K23/L23</f>
        <v>#DIV/0!</v>
      </c>
    </row>
    <row r="24" spans="1:13" x14ac:dyDescent="0.2">
      <c r="A24" s="475" t="s">
        <v>183</v>
      </c>
      <c r="B24" s="602"/>
      <c r="C24" s="603"/>
      <c r="D24" s="604" t="e">
        <f>B24/C24</f>
        <v>#DIV/0!</v>
      </c>
      <c r="E24" s="602"/>
      <c r="F24" s="603"/>
      <c r="G24" s="604" t="e">
        <f>E24/F24</f>
        <v>#DIV/0!</v>
      </c>
      <c r="H24" s="602"/>
      <c r="I24" s="603"/>
      <c r="J24" s="604" t="e">
        <f>H24/I24</f>
        <v>#DIV/0!</v>
      </c>
      <c r="K24" s="602"/>
      <c r="L24" s="603"/>
      <c r="M24" s="604" t="e">
        <f>K24/L24</f>
        <v>#DIV/0!</v>
      </c>
    </row>
    <row r="25" spans="1:13" x14ac:dyDescent="0.2">
      <c r="A25" s="475" t="s">
        <v>184</v>
      </c>
      <c r="B25" s="602"/>
      <c r="C25" s="603"/>
      <c r="D25" s="604" t="e">
        <f>B25/C25</f>
        <v>#DIV/0!</v>
      </c>
      <c r="E25" s="602"/>
      <c r="F25" s="603"/>
      <c r="G25" s="604" t="e">
        <f>E25/F25</f>
        <v>#DIV/0!</v>
      </c>
      <c r="H25" s="602"/>
      <c r="I25" s="603"/>
      <c r="J25" s="604" t="e">
        <f>H25/I25</f>
        <v>#DIV/0!</v>
      </c>
      <c r="K25" s="602"/>
      <c r="L25" s="603"/>
      <c r="M25" s="604" t="e">
        <f>K25/L25</f>
        <v>#DIV/0!</v>
      </c>
    </row>
    <row r="26" spans="1:13" x14ac:dyDescent="0.2">
      <c r="A26" s="475" t="s">
        <v>185</v>
      </c>
      <c r="B26" s="602"/>
      <c r="C26" s="603"/>
      <c r="D26" s="604" t="e">
        <f>B26/C26</f>
        <v>#DIV/0!</v>
      </c>
      <c r="E26" s="602"/>
      <c r="F26" s="603"/>
      <c r="G26" s="604" t="e">
        <f>E26/F26</f>
        <v>#DIV/0!</v>
      </c>
      <c r="H26" s="602"/>
      <c r="I26" s="603"/>
      <c r="J26" s="604" t="e">
        <f>H26/I26</f>
        <v>#DIV/0!</v>
      </c>
      <c r="K26" s="602"/>
      <c r="L26" s="603"/>
      <c r="M26" s="604" t="e">
        <f>K26/L26</f>
        <v>#DIV/0!</v>
      </c>
    </row>
    <row r="27" spans="1:13" ht="13.5" thickBot="1" x14ac:dyDescent="0.25">
      <c r="A27" s="480"/>
      <c r="B27" s="605"/>
      <c r="C27" s="606"/>
      <c r="D27" s="607"/>
      <c r="E27" s="605"/>
      <c r="F27" s="606"/>
      <c r="G27" s="607"/>
      <c r="H27" s="605"/>
      <c r="I27" s="606"/>
      <c r="J27" s="607"/>
      <c r="K27" s="605"/>
      <c r="L27" s="606"/>
      <c r="M27" s="607"/>
    </row>
    <row r="28" spans="1:13" ht="13.5" thickBot="1" x14ac:dyDescent="0.25">
      <c r="A28" s="484" t="s">
        <v>186</v>
      </c>
      <c r="B28" s="608">
        <f>B23+B24+B25+B26</f>
        <v>0</v>
      </c>
      <c r="C28" s="608">
        <f>C23+C24+C25+C26</f>
        <v>0</v>
      </c>
      <c r="D28" s="609" t="e">
        <f>B28/C28</f>
        <v>#DIV/0!</v>
      </c>
      <c r="E28" s="608">
        <f>E23+E24+E25+E26</f>
        <v>0</v>
      </c>
      <c r="F28" s="608">
        <f>F23+F24+F25+F26</f>
        <v>0</v>
      </c>
      <c r="G28" s="609" t="e">
        <f>E28/F28</f>
        <v>#DIV/0!</v>
      </c>
      <c r="H28" s="608">
        <f>H23+H24+H25+H26</f>
        <v>0</v>
      </c>
      <c r="I28" s="608">
        <f>I23+I24+I25+I26</f>
        <v>0</v>
      </c>
      <c r="J28" s="609" t="e">
        <f>H28/I28</f>
        <v>#DIV/0!</v>
      </c>
      <c r="K28" s="608">
        <f>K23+K24+K25+K26</f>
        <v>0</v>
      </c>
      <c r="L28" s="608">
        <f>L23+L24+L25+L26</f>
        <v>0</v>
      </c>
      <c r="M28" s="609" t="e">
        <f>K28/L28</f>
        <v>#DIV/0!</v>
      </c>
    </row>
    <row r="29" spans="1:13" ht="15" x14ac:dyDescent="0.25">
      <c r="A29" s="474" t="s">
        <v>187</v>
      </c>
      <c r="B29" s="485"/>
      <c r="C29" s="481"/>
      <c r="D29" s="482"/>
      <c r="E29" s="483"/>
      <c r="F29" s="481"/>
      <c r="G29" s="482"/>
      <c r="H29" s="483"/>
      <c r="I29" s="481"/>
      <c r="J29" s="482"/>
      <c r="K29" s="483"/>
      <c r="L29" s="481"/>
      <c r="M29" s="482"/>
    </row>
    <row r="30" spans="1:13" x14ac:dyDescent="0.2">
      <c r="A30" s="475" t="s">
        <v>188</v>
      </c>
      <c r="B30" s="476"/>
      <c r="C30" s="478"/>
      <c r="D30" s="479"/>
      <c r="E30" s="477"/>
      <c r="F30" s="478"/>
      <c r="G30" s="479"/>
      <c r="H30" s="477"/>
      <c r="I30" s="478"/>
      <c r="J30" s="479"/>
      <c r="K30" s="477"/>
      <c r="L30" s="478"/>
      <c r="M30" s="479"/>
    </row>
    <row r="31" spans="1:13" x14ac:dyDescent="0.2">
      <c r="A31" s="475" t="s">
        <v>189</v>
      </c>
      <c r="B31" s="486"/>
      <c r="C31" s="487"/>
      <c r="D31" s="488"/>
      <c r="E31" s="489"/>
      <c r="F31" s="487"/>
      <c r="G31" s="488"/>
      <c r="H31" s="489"/>
      <c r="I31" s="487"/>
      <c r="J31" s="488"/>
      <c r="K31" s="489"/>
      <c r="L31" s="487"/>
      <c r="M31" s="488"/>
    </row>
    <row r="32" spans="1:13" ht="13.5" thickBot="1" x14ac:dyDescent="0.25">
      <c r="A32" s="480"/>
      <c r="B32" s="490"/>
      <c r="C32" s="491"/>
      <c r="D32" s="492"/>
      <c r="E32" s="493"/>
      <c r="F32" s="491"/>
      <c r="G32" s="492"/>
      <c r="H32" s="493"/>
      <c r="I32" s="491"/>
      <c r="J32" s="492"/>
      <c r="K32" s="493"/>
      <c r="L32" s="491"/>
      <c r="M32" s="492"/>
    </row>
    <row r="34" spans="1:10" ht="13.5" thickBot="1" x14ac:dyDescent="0.25"/>
    <row r="35" spans="1:10" ht="26.25" thickBot="1" x14ac:dyDescent="0.25">
      <c r="A35" s="497" t="s">
        <v>143</v>
      </c>
      <c r="B35" s="2107" t="s">
        <v>1496</v>
      </c>
      <c r="C35" s="2108" t="s">
        <v>1468</v>
      </c>
      <c r="D35" s="2107" t="s">
        <v>1527</v>
      </c>
      <c r="E35" s="2108" t="s">
        <v>1469</v>
      </c>
      <c r="F35" s="201"/>
      <c r="G35" s="561"/>
      <c r="H35" s="561"/>
      <c r="I35" s="498"/>
      <c r="J35" s="498"/>
    </row>
    <row r="36" spans="1:10" x14ac:dyDescent="0.2">
      <c r="A36" s="499" t="s">
        <v>144</v>
      </c>
      <c r="B36" s="630"/>
      <c r="C36" s="611"/>
      <c r="D36" s="226"/>
      <c r="E36" s="611"/>
      <c r="F36" s="201"/>
      <c r="G36" s="226"/>
      <c r="H36" s="226"/>
      <c r="I36" s="226"/>
      <c r="J36" s="226"/>
    </row>
    <row r="37" spans="1:10" x14ac:dyDescent="0.2">
      <c r="A37" s="499" t="s">
        <v>145</v>
      </c>
      <c r="B37" s="630"/>
      <c r="C37" s="611"/>
      <c r="D37" s="226"/>
      <c r="E37" s="611"/>
      <c r="F37" s="201"/>
      <c r="G37" s="226"/>
      <c r="H37" s="226"/>
      <c r="I37" s="226"/>
      <c r="J37" s="226"/>
    </row>
    <row r="38" spans="1:10" ht="13.5" thickBot="1" x14ac:dyDescent="0.25">
      <c r="A38" s="500" t="s">
        <v>146</v>
      </c>
      <c r="B38" s="2105"/>
      <c r="C38" s="612"/>
      <c r="D38" s="501"/>
      <c r="E38" s="612"/>
      <c r="F38" s="201"/>
      <c r="G38" s="226"/>
      <c r="H38" s="226"/>
      <c r="I38" s="226"/>
      <c r="J38" s="226"/>
    </row>
    <row r="39" spans="1:10" ht="13.5" thickBot="1" x14ac:dyDescent="0.25">
      <c r="A39" s="502" t="s">
        <v>435</v>
      </c>
      <c r="B39" s="303">
        <f t="shared" ref="B39:E39" si="0">B36+B37+B38</f>
        <v>0</v>
      </c>
      <c r="C39" s="610">
        <f>C36+C37+C38</f>
        <v>0</v>
      </c>
      <c r="D39" s="643">
        <f t="shared" si="0"/>
        <v>0</v>
      </c>
      <c r="E39" s="610">
        <f t="shared" si="0"/>
        <v>0</v>
      </c>
      <c r="F39" s="201"/>
      <c r="G39" s="201"/>
      <c r="H39" s="201"/>
      <c r="I39" s="201"/>
      <c r="J39" s="201"/>
    </row>
  </sheetData>
  <mergeCells count="8">
    <mergeCell ref="H20:J20"/>
    <mergeCell ref="K20:M20"/>
    <mergeCell ref="B20:D20"/>
    <mergeCell ref="E20:G20"/>
    <mergeCell ref="B5:D5"/>
    <mergeCell ref="E5:G5"/>
    <mergeCell ref="K5:M5"/>
    <mergeCell ref="H5:J5"/>
  </mergeCells>
  <pageMargins left="0.55118110236220474" right="0.23622047244094491" top="1.0236220472440944" bottom="0.39370078740157483" header="0.70866141732283472" footer="0.23622047244094491"/>
  <pageSetup paperSize="9" scale="50"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P85"/>
  <sheetViews>
    <sheetView zoomScaleNormal="100" zoomScaleSheetLayoutView="100" workbookViewId="0"/>
  </sheetViews>
  <sheetFormatPr baseColWidth="10" defaultColWidth="8.85546875" defaultRowHeight="12.75" x14ac:dyDescent="0.2"/>
  <cols>
    <col min="1" max="1" width="13" customWidth="1"/>
    <col min="2" max="2" width="42.7109375" bestFit="1" customWidth="1"/>
    <col min="10" max="10" width="32.85546875" bestFit="1" customWidth="1"/>
  </cols>
  <sheetData>
    <row r="1" spans="1:14" s="294" customFormat="1" ht="18" x14ac:dyDescent="0.25">
      <c r="A1" s="290" t="s">
        <v>147</v>
      </c>
      <c r="B1" s="290"/>
      <c r="C1" s="293"/>
      <c r="D1" s="293"/>
      <c r="E1" s="293"/>
      <c r="F1" s="293"/>
      <c r="G1" s="293"/>
      <c r="H1" s="293"/>
      <c r="I1" s="293"/>
      <c r="J1" s="293"/>
      <c r="K1" s="293"/>
      <c r="L1" s="293"/>
      <c r="M1" s="293"/>
      <c r="N1" s="293"/>
    </row>
    <row r="2" spans="1:14" x14ac:dyDescent="0.2">
      <c r="A2" s="273" t="str">
        <f>'PAGE DE GARDE'!C8</f>
        <v>ELECTRICITE</v>
      </c>
      <c r="B2" s="1729" t="str">
        <f>'PAGE DE GARDE'!C10</f>
        <v>PT 2017 V0</v>
      </c>
      <c r="C2" s="302"/>
      <c r="D2" s="302"/>
      <c r="E2" s="302"/>
      <c r="F2" s="302"/>
      <c r="G2" s="302"/>
      <c r="H2" s="302"/>
      <c r="I2" s="302"/>
      <c r="J2" s="302"/>
      <c r="K2" s="302"/>
      <c r="L2" s="302"/>
      <c r="M2" s="302"/>
      <c r="N2" s="302"/>
    </row>
    <row r="3" spans="1:14" x14ac:dyDescent="0.2">
      <c r="A3" s="825" t="str">
        <f>'PAGE DE GARDE'!C7</f>
        <v>GRD</v>
      </c>
      <c r="B3" s="285"/>
      <c r="C3" s="302"/>
      <c r="D3" s="302"/>
      <c r="E3" s="302"/>
      <c r="F3" s="302"/>
      <c r="G3" s="302"/>
      <c r="H3" s="302"/>
      <c r="I3" s="302"/>
      <c r="J3" s="302"/>
      <c r="K3" s="302"/>
      <c r="L3" s="302"/>
      <c r="M3" s="302"/>
      <c r="N3" s="302"/>
    </row>
    <row r="4" spans="1:14" x14ac:dyDescent="0.2">
      <c r="A4" s="284"/>
      <c r="B4" s="284"/>
    </row>
    <row r="5" spans="1:14" ht="13.5" thickBot="1" x14ac:dyDescent="0.25"/>
    <row r="6" spans="1:14" x14ac:dyDescent="0.2">
      <c r="A6" s="503" t="s">
        <v>177</v>
      </c>
      <c r="B6" s="504"/>
      <c r="C6" s="4282" t="s">
        <v>1469</v>
      </c>
      <c r="D6" s="4282"/>
      <c r="E6" s="4282"/>
      <c r="F6" s="4282"/>
      <c r="I6" s="503" t="s">
        <v>1030</v>
      </c>
      <c r="J6" s="504"/>
      <c r="K6" s="4282" t="s">
        <v>1469</v>
      </c>
      <c r="L6" s="4282"/>
      <c r="M6" s="4282"/>
      <c r="N6" s="4282"/>
    </row>
    <row r="7" spans="1:14" x14ac:dyDescent="0.2">
      <c r="A7" s="505" t="s">
        <v>148</v>
      </c>
      <c r="B7" s="506" t="s">
        <v>149</v>
      </c>
      <c r="C7" s="507" t="s">
        <v>25</v>
      </c>
      <c r="D7" s="508" t="s">
        <v>609</v>
      </c>
      <c r="E7" s="508" t="s">
        <v>156</v>
      </c>
      <c r="F7" s="509" t="s">
        <v>150</v>
      </c>
      <c r="I7" s="505" t="s">
        <v>148</v>
      </c>
      <c r="J7" s="506" t="s">
        <v>149</v>
      </c>
      <c r="K7" s="507" t="s">
        <v>25</v>
      </c>
      <c r="L7" s="508" t="s">
        <v>609</v>
      </c>
      <c r="M7" s="508" t="s">
        <v>156</v>
      </c>
      <c r="N7" s="509" t="s">
        <v>150</v>
      </c>
    </row>
    <row r="8" spans="1:14" x14ac:dyDescent="0.2">
      <c r="A8" s="510"/>
      <c r="B8" s="317"/>
      <c r="C8" s="511"/>
      <c r="D8" s="512"/>
      <c r="E8" s="512"/>
      <c r="F8" s="513"/>
      <c r="I8" s="510"/>
      <c r="J8" s="317"/>
      <c r="K8" s="511"/>
      <c r="L8" s="512"/>
      <c r="M8" s="512"/>
      <c r="N8" s="513"/>
    </row>
    <row r="9" spans="1:14" x14ac:dyDescent="0.2">
      <c r="A9" s="510"/>
      <c r="B9" s="317"/>
      <c r="C9" s="514"/>
      <c r="D9" s="515"/>
      <c r="E9" s="515"/>
      <c r="F9" s="513"/>
      <c r="I9" s="510"/>
      <c r="J9" s="317"/>
      <c r="K9" s="514"/>
      <c r="L9" s="515"/>
      <c r="M9" s="515"/>
      <c r="N9" s="513"/>
    </row>
    <row r="10" spans="1:14" x14ac:dyDescent="0.2">
      <c r="A10" s="510"/>
      <c r="B10" s="317"/>
      <c r="C10" s="514"/>
      <c r="D10" s="515"/>
      <c r="E10" s="515"/>
      <c r="F10" s="513"/>
      <c r="I10" s="510"/>
      <c r="J10" s="317"/>
      <c r="K10" s="514"/>
      <c r="L10" s="515"/>
      <c r="M10" s="515"/>
      <c r="N10" s="513"/>
    </row>
    <row r="11" spans="1:14" x14ac:dyDescent="0.2">
      <c r="A11" s="510"/>
      <c r="B11" s="317"/>
      <c r="C11" s="514"/>
      <c r="D11" s="515"/>
      <c r="E11" s="515"/>
      <c r="F11" s="513"/>
      <c r="I11" s="510"/>
      <c r="J11" s="317"/>
      <c r="K11" s="514"/>
      <c r="L11" s="515"/>
      <c r="M11" s="515"/>
      <c r="N11" s="513"/>
    </row>
    <row r="12" spans="1:14" x14ac:dyDescent="0.2">
      <c r="A12" s="510"/>
      <c r="B12" s="317"/>
      <c r="C12" s="514"/>
      <c r="D12" s="515"/>
      <c r="E12" s="515"/>
      <c r="F12" s="513"/>
      <c r="I12" s="510"/>
      <c r="J12" s="317"/>
      <c r="K12" s="514"/>
      <c r="L12" s="515"/>
      <c r="M12" s="515"/>
      <c r="N12" s="513"/>
    </row>
    <row r="13" spans="1:14" x14ac:dyDescent="0.2">
      <c r="A13" s="510"/>
      <c r="B13" s="317"/>
      <c r="C13" s="514"/>
      <c r="D13" s="515"/>
      <c r="E13" s="515"/>
      <c r="F13" s="513"/>
      <c r="I13" s="510"/>
      <c r="J13" s="317"/>
      <c r="K13" s="514"/>
      <c r="L13" s="515"/>
      <c r="M13" s="515"/>
      <c r="N13" s="513"/>
    </row>
    <row r="14" spans="1:14" x14ac:dyDescent="0.2">
      <c r="A14" s="510"/>
      <c r="B14" s="317"/>
      <c r="C14" s="514"/>
      <c r="D14" s="515"/>
      <c r="E14" s="515"/>
      <c r="F14" s="513"/>
      <c r="I14" s="510"/>
      <c r="J14" s="317"/>
      <c r="K14" s="514"/>
      <c r="L14" s="515"/>
      <c r="M14" s="515"/>
      <c r="N14" s="513"/>
    </row>
    <row r="15" spans="1:14" x14ac:dyDescent="0.2">
      <c r="A15" s="510"/>
      <c r="B15" s="317"/>
      <c r="C15" s="514"/>
      <c r="D15" s="515"/>
      <c r="E15" s="515"/>
      <c r="F15" s="513"/>
      <c r="I15" s="510"/>
      <c r="J15" s="317"/>
      <c r="K15" s="514"/>
      <c r="L15" s="515"/>
      <c r="M15" s="515"/>
      <c r="N15" s="513"/>
    </row>
    <row r="16" spans="1:14" x14ac:dyDescent="0.2">
      <c r="A16" s="510"/>
      <c r="B16" s="317"/>
      <c r="C16" s="514"/>
      <c r="D16" s="515"/>
      <c r="E16" s="515"/>
      <c r="F16" s="513"/>
      <c r="I16" s="510"/>
      <c r="J16" s="317"/>
      <c r="K16" s="514"/>
      <c r="L16" s="515"/>
      <c r="M16" s="515"/>
      <c r="N16" s="513"/>
    </row>
    <row r="17" spans="1:14" x14ac:dyDescent="0.2">
      <c r="A17" s="510"/>
      <c r="B17" s="317"/>
      <c r="C17" s="514"/>
      <c r="D17" s="515"/>
      <c r="E17" s="515"/>
      <c r="F17" s="513"/>
      <c r="I17" s="510"/>
      <c r="J17" s="317"/>
      <c r="K17" s="514"/>
      <c r="L17" s="515"/>
      <c r="M17" s="515"/>
      <c r="N17" s="513"/>
    </row>
    <row r="18" spans="1:14" x14ac:dyDescent="0.2">
      <c r="A18" s="510"/>
      <c r="B18" s="317"/>
      <c r="C18" s="514"/>
      <c r="D18" s="515"/>
      <c r="E18" s="515"/>
      <c r="F18" s="513"/>
      <c r="I18" s="510"/>
      <c r="J18" s="317"/>
      <c r="K18" s="514"/>
      <c r="L18" s="515"/>
      <c r="M18" s="515"/>
      <c r="N18" s="513"/>
    </row>
    <row r="19" spans="1:14" x14ac:dyDescent="0.2">
      <c r="A19" s="510"/>
      <c r="B19" s="317"/>
      <c r="C19" s="514"/>
      <c r="D19" s="515"/>
      <c r="E19" s="515"/>
      <c r="F19" s="513"/>
      <c r="I19" s="510"/>
      <c r="J19" s="317"/>
      <c r="K19" s="514"/>
      <c r="L19" s="515"/>
      <c r="M19" s="515"/>
      <c r="N19" s="513"/>
    </row>
    <row r="20" spans="1:14" x14ac:dyDescent="0.2">
      <c r="A20" s="510"/>
      <c r="B20" s="317"/>
      <c r="C20" s="514"/>
      <c r="D20" s="515"/>
      <c r="E20" s="515"/>
      <c r="F20" s="513"/>
      <c r="I20" s="510"/>
      <c r="J20" s="317"/>
      <c r="K20" s="514"/>
      <c r="L20" s="515"/>
      <c r="M20" s="515"/>
      <c r="N20" s="513"/>
    </row>
    <row r="21" spans="1:14" x14ac:dyDescent="0.2">
      <c r="A21" s="510"/>
      <c r="B21" s="317"/>
      <c r="C21" s="514"/>
      <c r="D21" s="515"/>
      <c r="E21" s="515"/>
      <c r="F21" s="513"/>
      <c r="I21" s="510"/>
      <c r="J21" s="317"/>
      <c r="K21" s="514"/>
      <c r="L21" s="515"/>
      <c r="M21" s="515"/>
      <c r="N21" s="513"/>
    </row>
    <row r="22" spans="1:14" x14ac:dyDescent="0.2">
      <c r="A22" s="510"/>
      <c r="B22" s="317"/>
      <c r="C22" s="514"/>
      <c r="D22" s="515"/>
      <c r="E22" s="515"/>
      <c r="F22" s="513"/>
      <c r="I22" s="510"/>
      <c r="J22" s="317"/>
      <c r="K22" s="514"/>
      <c r="L22" s="515"/>
      <c r="M22" s="515"/>
      <c r="N22" s="513"/>
    </row>
    <row r="23" spans="1:14" x14ac:dyDescent="0.2">
      <c r="A23" s="510"/>
      <c r="B23" s="317"/>
      <c r="C23" s="514"/>
      <c r="D23" s="515"/>
      <c r="E23" s="515"/>
      <c r="F23" s="513"/>
      <c r="I23" s="510"/>
      <c r="J23" s="317"/>
      <c r="K23" s="514"/>
      <c r="L23" s="515"/>
      <c r="M23" s="515"/>
      <c r="N23" s="513"/>
    </row>
    <row r="24" spans="1:14" x14ac:dyDescent="0.2">
      <c r="A24" s="510"/>
      <c r="B24" s="317"/>
      <c r="C24" s="514"/>
      <c r="D24" s="515"/>
      <c r="E24" s="515"/>
      <c r="F24" s="513"/>
      <c r="I24" s="510"/>
      <c r="J24" s="317"/>
      <c r="K24" s="514"/>
      <c r="L24" s="515"/>
      <c r="M24" s="515"/>
      <c r="N24" s="513"/>
    </row>
    <row r="25" spans="1:14" x14ac:dyDescent="0.2">
      <c r="A25" s="510"/>
      <c r="B25" s="317"/>
      <c r="C25" s="514"/>
      <c r="D25" s="515"/>
      <c r="E25" s="515"/>
      <c r="F25" s="513"/>
      <c r="I25" s="510"/>
      <c r="J25" s="317"/>
      <c r="K25" s="514"/>
      <c r="L25" s="515"/>
      <c r="M25" s="515"/>
      <c r="N25" s="513"/>
    </row>
    <row r="26" spans="1:14" x14ac:dyDescent="0.2">
      <c r="A26" s="510"/>
      <c r="B26" s="317"/>
      <c r="C26" s="514"/>
      <c r="D26" s="515"/>
      <c r="E26" s="515"/>
      <c r="F26" s="513"/>
      <c r="I26" s="510"/>
      <c r="J26" s="317"/>
      <c r="K26" s="514"/>
      <c r="L26" s="515"/>
      <c r="M26" s="515"/>
      <c r="N26" s="513"/>
    </row>
    <row r="27" spans="1:14" x14ac:dyDescent="0.2">
      <c r="A27" s="510"/>
      <c r="B27" s="317"/>
      <c r="C27" s="514"/>
      <c r="D27" s="515"/>
      <c r="E27" s="515"/>
      <c r="F27" s="513"/>
      <c r="I27" s="510"/>
      <c r="J27" s="317"/>
      <c r="K27" s="514"/>
      <c r="L27" s="515"/>
      <c r="M27" s="515"/>
      <c r="N27" s="513"/>
    </row>
    <row r="28" spans="1:14" x14ac:dyDescent="0.2">
      <c r="A28" s="510"/>
      <c r="B28" s="317"/>
      <c r="C28" s="514"/>
      <c r="D28" s="515"/>
      <c r="E28" s="515"/>
      <c r="F28" s="513"/>
      <c r="I28" s="510"/>
      <c r="J28" s="317"/>
      <c r="K28" s="514"/>
      <c r="L28" s="515"/>
      <c r="M28" s="515"/>
      <c r="N28" s="513"/>
    </row>
    <row r="29" spans="1:14" x14ac:dyDescent="0.2">
      <c r="A29" s="510"/>
      <c r="B29" s="317"/>
      <c r="C29" s="514"/>
      <c r="D29" s="515"/>
      <c r="E29" s="515"/>
      <c r="F29" s="513"/>
      <c r="I29" s="510"/>
      <c r="J29" s="317"/>
      <c r="K29" s="514"/>
      <c r="L29" s="515"/>
      <c r="M29" s="515"/>
      <c r="N29" s="513"/>
    </row>
    <row r="30" spans="1:14" x14ac:dyDescent="0.2">
      <c r="A30" s="510"/>
      <c r="B30" s="317"/>
      <c r="C30" s="514"/>
      <c r="D30" s="515"/>
      <c r="E30" s="515"/>
      <c r="F30" s="513"/>
      <c r="I30" s="510"/>
      <c r="J30" s="317"/>
      <c r="K30" s="514"/>
      <c r="L30" s="515"/>
      <c r="M30" s="515"/>
      <c r="N30" s="513"/>
    </row>
    <row r="31" spans="1:14" x14ac:dyDescent="0.2">
      <c r="A31" s="510"/>
      <c r="B31" s="317"/>
      <c r="C31" s="514"/>
      <c r="D31" s="515"/>
      <c r="E31" s="515"/>
      <c r="F31" s="513"/>
      <c r="I31" s="510"/>
      <c r="J31" s="317"/>
      <c r="K31" s="514"/>
      <c r="L31" s="515"/>
      <c r="M31" s="515"/>
      <c r="N31" s="513"/>
    </row>
    <row r="32" spans="1:14" x14ac:dyDescent="0.2">
      <c r="A32" s="510"/>
      <c r="B32" s="317"/>
      <c r="C32" s="514"/>
      <c r="D32" s="515"/>
      <c r="E32" s="515"/>
      <c r="F32" s="513"/>
      <c r="I32" s="510"/>
      <c r="J32" s="317"/>
      <c r="K32" s="514"/>
      <c r="L32" s="515"/>
      <c r="M32" s="515"/>
      <c r="N32" s="513"/>
    </row>
    <row r="33" spans="1:14" x14ac:dyDescent="0.2">
      <c r="A33" s="510"/>
      <c r="B33" s="317"/>
      <c r="C33" s="514"/>
      <c r="D33" s="515"/>
      <c r="E33" s="515"/>
      <c r="F33" s="513"/>
      <c r="I33" s="510"/>
      <c r="J33" s="317"/>
      <c r="K33" s="514"/>
      <c r="L33" s="515"/>
      <c r="M33" s="515"/>
      <c r="N33" s="513"/>
    </row>
    <row r="34" spans="1:14" x14ac:dyDescent="0.2">
      <c r="A34" s="510"/>
      <c r="B34" s="317"/>
      <c r="C34" s="514"/>
      <c r="D34" s="515"/>
      <c r="E34" s="515"/>
      <c r="F34" s="513"/>
      <c r="I34" s="510"/>
      <c r="J34" s="317"/>
      <c r="K34" s="514"/>
      <c r="L34" s="515"/>
      <c r="M34" s="515"/>
      <c r="N34" s="513"/>
    </row>
    <row r="35" spans="1:14" x14ac:dyDescent="0.2">
      <c r="A35" s="516"/>
      <c r="B35" s="517" t="s">
        <v>151</v>
      </c>
      <c r="C35" s="518"/>
      <c r="D35" s="519"/>
      <c r="E35" s="519"/>
      <c r="F35" s="520"/>
      <c r="I35" s="516"/>
      <c r="J35" s="517" t="s">
        <v>151</v>
      </c>
      <c r="K35" s="518"/>
      <c r="L35" s="519"/>
      <c r="M35" s="519"/>
      <c r="N35" s="520"/>
    </row>
    <row r="36" spans="1:14" x14ac:dyDescent="0.2">
      <c r="A36" s="521"/>
      <c r="B36" s="227"/>
      <c r="C36" s="522"/>
      <c r="D36" s="523"/>
      <c r="E36" s="523"/>
      <c r="F36" s="524"/>
      <c r="I36" s="521"/>
      <c r="J36" s="227"/>
      <c r="K36" s="522"/>
      <c r="L36" s="523"/>
      <c r="M36" s="523"/>
      <c r="N36" s="524"/>
    </row>
    <row r="37" spans="1:14" ht="13.5" thickBot="1" x14ac:dyDescent="0.25">
      <c r="A37" s="525"/>
      <c r="B37" s="526" t="s">
        <v>152</v>
      </c>
      <c r="C37" s="527"/>
      <c r="D37" s="528"/>
      <c r="E37" s="528"/>
      <c r="F37" s="529"/>
      <c r="I37" s="525"/>
      <c r="J37" s="526" t="s">
        <v>152</v>
      </c>
      <c r="K37" s="527"/>
      <c r="L37" s="528"/>
      <c r="M37" s="528"/>
      <c r="N37" s="529"/>
    </row>
    <row r="38" spans="1:14" ht="13.5" thickBot="1" x14ac:dyDescent="0.25">
      <c r="E38" s="229"/>
      <c r="F38" s="229"/>
      <c r="M38" s="229"/>
      <c r="N38" s="229"/>
    </row>
    <row r="39" spans="1:14" x14ac:dyDescent="0.2">
      <c r="A39" s="503" t="s">
        <v>142</v>
      </c>
      <c r="B39" s="504"/>
      <c r="C39" s="4282" t="s">
        <v>1469</v>
      </c>
      <c r="D39" s="4282"/>
      <c r="E39" s="4282"/>
      <c r="F39" s="4282"/>
      <c r="I39" s="503" t="s">
        <v>1032</v>
      </c>
      <c r="J39" s="504"/>
      <c r="K39" s="4282" t="s">
        <v>1469</v>
      </c>
      <c r="L39" s="4282"/>
      <c r="M39" s="4282"/>
      <c r="N39" s="4282"/>
    </row>
    <row r="40" spans="1:14" x14ac:dyDescent="0.2">
      <c r="A40" s="505" t="s">
        <v>148</v>
      </c>
      <c r="B40" s="506" t="s">
        <v>149</v>
      </c>
      <c r="C40" s="507" t="s">
        <v>25</v>
      </c>
      <c r="D40" s="508" t="s">
        <v>609</v>
      </c>
      <c r="E40" s="508" t="s">
        <v>156</v>
      </c>
      <c r="F40" s="509" t="s">
        <v>150</v>
      </c>
      <c r="I40" s="505" t="s">
        <v>148</v>
      </c>
      <c r="J40" s="506" t="s">
        <v>149</v>
      </c>
      <c r="K40" s="507" t="s">
        <v>25</v>
      </c>
      <c r="L40" s="508" t="s">
        <v>609</v>
      </c>
      <c r="M40" s="508" t="s">
        <v>156</v>
      </c>
      <c r="N40" s="509" t="s">
        <v>150</v>
      </c>
    </row>
    <row r="41" spans="1:14" x14ac:dyDescent="0.2">
      <c r="A41" s="510"/>
      <c r="B41" s="317"/>
      <c r="C41" s="511"/>
      <c r="D41" s="512"/>
      <c r="E41" s="512"/>
      <c r="F41" s="513"/>
      <c r="I41" s="510"/>
      <c r="J41" s="317"/>
      <c r="K41" s="511"/>
      <c r="L41" s="512"/>
      <c r="M41" s="512"/>
      <c r="N41" s="513"/>
    </row>
    <row r="42" spans="1:14" x14ac:dyDescent="0.2">
      <c r="A42" s="510"/>
      <c r="B42" s="317"/>
      <c r="C42" s="514"/>
      <c r="D42" s="515"/>
      <c r="E42" s="515"/>
      <c r="F42" s="513"/>
      <c r="I42" s="510"/>
      <c r="J42" s="317"/>
      <c r="K42" s="514"/>
      <c r="L42" s="515"/>
      <c r="M42" s="515"/>
      <c r="N42" s="513"/>
    </row>
    <row r="43" spans="1:14" x14ac:dyDescent="0.2">
      <c r="A43" s="510"/>
      <c r="B43" s="317"/>
      <c r="C43" s="514"/>
      <c r="D43" s="515"/>
      <c r="E43" s="515"/>
      <c r="F43" s="513"/>
      <c r="I43" s="510"/>
      <c r="J43" s="317"/>
      <c r="K43" s="514"/>
      <c r="L43" s="515"/>
      <c r="M43" s="515"/>
      <c r="N43" s="513"/>
    </row>
    <row r="44" spans="1:14" x14ac:dyDescent="0.2">
      <c r="A44" s="510"/>
      <c r="B44" s="317"/>
      <c r="C44" s="514"/>
      <c r="D44" s="515"/>
      <c r="E44" s="515"/>
      <c r="F44" s="513"/>
      <c r="I44" s="510"/>
      <c r="J44" s="317"/>
      <c r="K44" s="514"/>
      <c r="L44" s="515"/>
      <c r="M44" s="515"/>
      <c r="N44" s="513"/>
    </row>
    <row r="45" spans="1:14" x14ac:dyDescent="0.2">
      <c r="A45" s="510"/>
      <c r="B45" s="317"/>
      <c r="C45" s="514"/>
      <c r="D45" s="515"/>
      <c r="E45" s="515"/>
      <c r="F45" s="513"/>
      <c r="I45" s="510"/>
      <c r="J45" s="317"/>
      <c r="K45" s="514"/>
      <c r="L45" s="515"/>
      <c r="M45" s="515"/>
      <c r="N45" s="513"/>
    </row>
    <row r="46" spans="1:14" x14ac:dyDescent="0.2">
      <c r="A46" s="510"/>
      <c r="B46" s="317"/>
      <c r="C46" s="514"/>
      <c r="D46" s="515"/>
      <c r="E46" s="515"/>
      <c r="F46" s="513"/>
      <c r="I46" s="510"/>
      <c r="J46" s="317"/>
      <c r="K46" s="514"/>
      <c r="L46" s="515"/>
      <c r="M46" s="515"/>
      <c r="N46" s="513"/>
    </row>
    <row r="47" spans="1:14" x14ac:dyDescent="0.2">
      <c r="A47" s="510"/>
      <c r="B47" s="317"/>
      <c r="C47" s="514"/>
      <c r="D47" s="515"/>
      <c r="E47" s="515"/>
      <c r="F47" s="513"/>
      <c r="I47" s="510"/>
      <c r="J47" s="317"/>
      <c r="K47" s="514"/>
      <c r="L47" s="515"/>
      <c r="M47" s="515"/>
      <c r="N47" s="513"/>
    </row>
    <row r="48" spans="1:14" x14ac:dyDescent="0.2">
      <c r="A48" s="510"/>
      <c r="B48" s="317"/>
      <c r="C48" s="514"/>
      <c r="D48" s="515"/>
      <c r="E48" s="515"/>
      <c r="F48" s="513"/>
      <c r="I48" s="510"/>
      <c r="J48" s="317"/>
      <c r="K48" s="514"/>
      <c r="L48" s="515"/>
      <c r="M48" s="515"/>
      <c r="N48" s="513"/>
    </row>
    <row r="49" spans="1:14" x14ac:dyDescent="0.2">
      <c r="A49" s="510"/>
      <c r="B49" s="317"/>
      <c r="C49" s="514"/>
      <c r="D49" s="515"/>
      <c r="E49" s="515"/>
      <c r="F49" s="513"/>
      <c r="I49" s="510"/>
      <c r="J49" s="317"/>
      <c r="K49" s="514"/>
      <c r="L49" s="515"/>
      <c r="M49" s="515"/>
      <c r="N49" s="513"/>
    </row>
    <row r="50" spans="1:14" x14ac:dyDescent="0.2">
      <c r="A50" s="510"/>
      <c r="B50" s="317"/>
      <c r="C50" s="514"/>
      <c r="D50" s="515"/>
      <c r="E50" s="515"/>
      <c r="F50" s="513"/>
      <c r="I50" s="510"/>
      <c r="J50" s="317"/>
      <c r="K50" s="514"/>
      <c r="L50" s="515"/>
      <c r="M50" s="515"/>
      <c r="N50" s="513"/>
    </row>
    <row r="51" spans="1:14" x14ac:dyDescent="0.2">
      <c r="A51" s="510"/>
      <c r="B51" s="317"/>
      <c r="C51" s="514"/>
      <c r="D51" s="515"/>
      <c r="E51" s="515"/>
      <c r="F51" s="513"/>
      <c r="I51" s="510"/>
      <c r="J51" s="317"/>
      <c r="K51" s="514"/>
      <c r="L51" s="515"/>
      <c r="M51" s="515"/>
      <c r="N51" s="513"/>
    </row>
    <row r="52" spans="1:14" x14ac:dyDescent="0.2">
      <c r="A52" s="510"/>
      <c r="B52" s="317"/>
      <c r="C52" s="514"/>
      <c r="D52" s="515"/>
      <c r="E52" s="515"/>
      <c r="F52" s="513"/>
      <c r="I52" s="510"/>
      <c r="J52" s="317"/>
      <c r="K52" s="514"/>
      <c r="L52" s="515"/>
      <c r="M52" s="515"/>
      <c r="N52" s="513"/>
    </row>
    <row r="53" spans="1:14" x14ac:dyDescent="0.2">
      <c r="A53" s="510"/>
      <c r="B53" s="317"/>
      <c r="C53" s="514"/>
      <c r="D53" s="515"/>
      <c r="E53" s="515"/>
      <c r="F53" s="513"/>
      <c r="I53" s="510"/>
      <c r="J53" s="317"/>
      <c r="K53" s="514"/>
      <c r="L53" s="515"/>
      <c r="M53" s="515"/>
      <c r="N53" s="513"/>
    </row>
    <row r="54" spans="1:14" x14ac:dyDescent="0.2">
      <c r="A54" s="510"/>
      <c r="B54" s="317"/>
      <c r="C54" s="514"/>
      <c r="D54" s="515"/>
      <c r="E54" s="515"/>
      <c r="F54" s="513"/>
      <c r="I54" s="510"/>
      <c r="J54" s="317"/>
      <c r="K54" s="514"/>
      <c r="L54" s="515"/>
      <c r="M54" s="515"/>
      <c r="N54" s="513"/>
    </row>
    <row r="55" spans="1:14" x14ac:dyDescent="0.2">
      <c r="A55" s="510"/>
      <c r="B55" s="317"/>
      <c r="C55" s="514"/>
      <c r="D55" s="515"/>
      <c r="E55" s="515"/>
      <c r="F55" s="513"/>
      <c r="I55" s="510"/>
      <c r="J55" s="317"/>
      <c r="K55" s="514"/>
      <c r="L55" s="515"/>
      <c r="M55" s="515"/>
      <c r="N55" s="513"/>
    </row>
    <row r="56" spans="1:14" x14ac:dyDescent="0.2">
      <c r="A56" s="510"/>
      <c r="B56" s="317"/>
      <c r="C56" s="514"/>
      <c r="D56" s="515"/>
      <c r="E56" s="515"/>
      <c r="F56" s="513"/>
      <c r="I56" s="510"/>
      <c r="J56" s="317"/>
      <c r="K56" s="514"/>
      <c r="L56" s="515"/>
      <c r="M56" s="515"/>
      <c r="N56" s="513"/>
    </row>
    <row r="57" spans="1:14" x14ac:dyDescent="0.2">
      <c r="A57" s="510"/>
      <c r="B57" s="317"/>
      <c r="C57" s="514"/>
      <c r="D57" s="515"/>
      <c r="E57" s="515"/>
      <c r="F57" s="513"/>
      <c r="I57" s="510"/>
      <c r="J57" s="317"/>
      <c r="K57" s="514"/>
      <c r="L57" s="515"/>
      <c r="M57" s="515"/>
      <c r="N57" s="513"/>
    </row>
    <row r="58" spans="1:14" x14ac:dyDescent="0.2">
      <c r="A58" s="510"/>
      <c r="B58" s="317"/>
      <c r="C58" s="514"/>
      <c r="D58" s="515"/>
      <c r="E58" s="515"/>
      <c r="F58" s="513"/>
      <c r="I58" s="510"/>
      <c r="J58" s="317"/>
      <c r="K58" s="514"/>
      <c r="L58" s="515"/>
      <c r="M58" s="515"/>
      <c r="N58" s="513"/>
    </row>
    <row r="59" spans="1:14" x14ac:dyDescent="0.2">
      <c r="A59" s="510"/>
      <c r="B59" s="317"/>
      <c r="C59" s="514"/>
      <c r="D59" s="515"/>
      <c r="E59" s="515"/>
      <c r="F59" s="513"/>
      <c r="I59" s="510"/>
      <c r="J59" s="317"/>
      <c r="K59" s="514"/>
      <c r="L59" s="515"/>
      <c r="M59" s="515"/>
      <c r="N59" s="513"/>
    </row>
    <row r="60" spans="1:14" x14ac:dyDescent="0.2">
      <c r="A60" s="510"/>
      <c r="B60" s="317"/>
      <c r="C60" s="514"/>
      <c r="D60" s="515"/>
      <c r="E60" s="515"/>
      <c r="F60" s="513"/>
      <c r="I60" s="510"/>
      <c r="J60" s="317"/>
      <c r="K60" s="514"/>
      <c r="L60" s="515"/>
      <c r="M60" s="515"/>
      <c r="N60" s="513"/>
    </row>
    <row r="61" spans="1:14" x14ac:dyDescent="0.2">
      <c r="A61" s="510"/>
      <c r="B61" s="317"/>
      <c r="C61" s="514"/>
      <c r="D61" s="515"/>
      <c r="E61" s="515"/>
      <c r="F61" s="513"/>
      <c r="I61" s="510"/>
      <c r="J61" s="317"/>
      <c r="K61" s="514"/>
      <c r="L61" s="515"/>
      <c r="M61" s="515"/>
      <c r="N61" s="513"/>
    </row>
    <row r="62" spans="1:14" x14ac:dyDescent="0.2">
      <c r="A62" s="510"/>
      <c r="B62" s="317"/>
      <c r="C62" s="514"/>
      <c r="D62" s="515"/>
      <c r="E62" s="515"/>
      <c r="F62" s="513"/>
      <c r="I62" s="510"/>
      <c r="J62" s="317"/>
      <c r="K62" s="514"/>
      <c r="L62" s="515"/>
      <c r="M62" s="515"/>
      <c r="N62" s="513"/>
    </row>
    <row r="63" spans="1:14" x14ac:dyDescent="0.2">
      <c r="A63" s="510"/>
      <c r="B63" s="317"/>
      <c r="C63" s="514"/>
      <c r="D63" s="515"/>
      <c r="E63" s="515"/>
      <c r="F63" s="513"/>
      <c r="I63" s="510"/>
      <c r="J63" s="317"/>
      <c r="K63" s="514"/>
      <c r="L63" s="515"/>
      <c r="M63" s="515"/>
      <c r="N63" s="513"/>
    </row>
    <row r="64" spans="1:14" x14ac:dyDescent="0.2">
      <c r="A64" s="510"/>
      <c r="B64" s="317"/>
      <c r="C64" s="514"/>
      <c r="D64" s="515"/>
      <c r="E64" s="515"/>
      <c r="F64" s="513"/>
      <c r="I64" s="510"/>
      <c r="J64" s="317"/>
      <c r="K64" s="514"/>
      <c r="L64" s="515"/>
      <c r="M64" s="515"/>
      <c r="N64" s="513"/>
    </row>
    <row r="65" spans="1:14" x14ac:dyDescent="0.2">
      <c r="A65" s="510"/>
      <c r="B65" s="317"/>
      <c r="C65" s="514"/>
      <c r="D65" s="515"/>
      <c r="E65" s="515"/>
      <c r="F65" s="513"/>
      <c r="I65" s="510"/>
      <c r="J65" s="317"/>
      <c r="K65" s="514"/>
      <c r="L65" s="515"/>
      <c r="M65" s="515"/>
      <c r="N65" s="513"/>
    </row>
    <row r="66" spans="1:14" x14ac:dyDescent="0.2">
      <c r="A66" s="510"/>
      <c r="B66" s="317"/>
      <c r="C66" s="514"/>
      <c r="D66" s="515"/>
      <c r="E66" s="515"/>
      <c r="F66" s="513"/>
      <c r="I66" s="510"/>
      <c r="J66" s="317"/>
      <c r="K66" s="514"/>
      <c r="L66" s="515"/>
      <c r="M66" s="515"/>
      <c r="N66" s="513"/>
    </row>
    <row r="67" spans="1:14" x14ac:dyDescent="0.2">
      <c r="A67" s="510"/>
      <c r="B67" s="317"/>
      <c r="C67" s="514"/>
      <c r="D67" s="515"/>
      <c r="E67" s="515"/>
      <c r="F67" s="513"/>
      <c r="I67" s="510"/>
      <c r="J67" s="317"/>
      <c r="K67" s="514"/>
      <c r="L67" s="515"/>
      <c r="M67" s="515"/>
      <c r="N67" s="513"/>
    </row>
    <row r="68" spans="1:14" x14ac:dyDescent="0.2">
      <c r="A68" s="516"/>
      <c r="B68" s="517" t="s">
        <v>151</v>
      </c>
      <c r="C68" s="518"/>
      <c r="D68" s="519"/>
      <c r="E68" s="519"/>
      <c r="F68" s="520"/>
      <c r="I68" s="516"/>
      <c r="J68" s="517" t="s">
        <v>151</v>
      </c>
      <c r="K68" s="518"/>
      <c r="L68" s="519"/>
      <c r="M68" s="519"/>
      <c r="N68" s="520"/>
    </row>
    <row r="69" spans="1:14" x14ac:dyDescent="0.2">
      <c r="A69" s="521"/>
      <c r="B69" s="227"/>
      <c r="C69" s="522"/>
      <c r="D69" s="523"/>
      <c r="E69" s="523"/>
      <c r="F69" s="524"/>
      <c r="I69" s="521"/>
      <c r="J69" s="227"/>
      <c r="K69" s="522"/>
      <c r="L69" s="523"/>
      <c r="M69" s="523"/>
      <c r="N69" s="524"/>
    </row>
    <row r="70" spans="1:14" ht="13.5" thickBot="1" x14ac:dyDescent="0.25">
      <c r="A70" s="525"/>
      <c r="B70" s="526" t="s">
        <v>152</v>
      </c>
      <c r="C70" s="527"/>
      <c r="D70" s="528"/>
      <c r="E70" s="528"/>
      <c r="F70" s="529"/>
      <c r="I70" s="525"/>
      <c r="J70" s="526" t="s">
        <v>152</v>
      </c>
      <c r="K70" s="527"/>
      <c r="L70" s="528"/>
      <c r="M70" s="528"/>
      <c r="N70" s="529"/>
    </row>
    <row r="71" spans="1:14" x14ac:dyDescent="0.2">
      <c r="E71" s="229"/>
      <c r="F71" s="229"/>
    </row>
    <row r="72" spans="1:14" x14ac:dyDescent="0.2">
      <c r="E72" s="229"/>
      <c r="F72" s="229"/>
    </row>
    <row r="73" spans="1:14" x14ac:dyDescent="0.2">
      <c r="E73" s="229"/>
      <c r="F73" s="229"/>
    </row>
    <row r="74" spans="1:14" x14ac:dyDescent="0.2">
      <c r="E74" s="229"/>
      <c r="F74" s="229"/>
    </row>
    <row r="75" spans="1:14" x14ac:dyDescent="0.2">
      <c r="A75" s="530" t="s">
        <v>25</v>
      </c>
      <c r="B75" s="288" t="s">
        <v>153</v>
      </c>
      <c r="C75" s="531"/>
      <c r="D75" s="531"/>
      <c r="E75" s="531"/>
      <c r="F75" s="532"/>
    </row>
    <row r="76" spans="1:14" x14ac:dyDescent="0.2">
      <c r="A76" s="530" t="s">
        <v>609</v>
      </c>
      <c r="B76" s="288" t="s">
        <v>154</v>
      </c>
      <c r="C76" s="531"/>
      <c r="D76" s="531"/>
      <c r="E76" s="531"/>
      <c r="F76" s="532"/>
    </row>
    <row r="77" spans="1:14" x14ac:dyDescent="0.2">
      <c r="A77" s="530" t="s">
        <v>156</v>
      </c>
      <c r="B77" s="288" t="s">
        <v>155</v>
      </c>
      <c r="C77" s="531"/>
      <c r="D77" s="531"/>
      <c r="E77" s="531"/>
      <c r="F77" s="532"/>
    </row>
    <row r="80" spans="1:14" ht="15" x14ac:dyDescent="0.25">
      <c r="A80" s="1469" t="s">
        <v>1955</v>
      </c>
      <c r="B80" s="184"/>
      <c r="C80" s="184"/>
      <c r="D80" s="184"/>
      <c r="E80" s="184"/>
      <c r="F80" s="184"/>
    </row>
    <row r="81" spans="1:16" x14ac:dyDescent="0.2">
      <c r="A81" s="3431" t="s">
        <v>1956</v>
      </c>
      <c r="B81" s="3430" t="str">
        <f>+ANNEXES!D37</f>
        <v>Un plan détaillé du personnel comprenant un organigramme de l'année 2016 ainsi qu'un organigramme prévisionnel pour la période régulatoire 2017.</v>
      </c>
      <c r="C81" s="3432"/>
      <c r="D81" s="3432"/>
      <c r="E81" s="3432"/>
      <c r="F81" s="3432"/>
      <c r="G81" s="3432"/>
      <c r="H81" s="3432"/>
      <c r="I81" s="3432"/>
      <c r="J81" s="3432"/>
      <c r="K81" s="3432"/>
      <c r="L81" s="3432"/>
      <c r="M81" s="3432"/>
      <c r="N81" s="3432"/>
      <c r="O81" s="3432"/>
      <c r="P81" s="3432"/>
    </row>
    <row r="82" spans="1:16" x14ac:dyDescent="0.2">
      <c r="A82" s="3433" t="s">
        <v>1957</v>
      </c>
      <c r="B82" s="3430" t="str">
        <f>+ANNEXES!D38</f>
        <v>Une explication des centres de coûts repris au tableau 20B.</v>
      </c>
      <c r="C82" s="3434"/>
      <c r="D82" s="3434"/>
      <c r="E82" s="3434"/>
      <c r="F82" s="3434"/>
      <c r="G82" s="3435"/>
      <c r="H82" s="3435"/>
      <c r="I82" s="3435"/>
      <c r="J82" s="3435"/>
      <c r="K82" s="3435"/>
      <c r="L82" s="3435"/>
      <c r="M82" s="3435"/>
      <c r="N82" s="3435"/>
      <c r="O82" s="3435"/>
      <c r="P82" s="3435"/>
    </row>
    <row r="83" spans="1:16" x14ac:dyDescent="0.2">
      <c r="A83" s="184"/>
      <c r="B83" s="184"/>
      <c r="C83" s="184"/>
      <c r="D83" s="184"/>
      <c r="E83" s="184"/>
      <c r="F83" s="184"/>
    </row>
    <row r="84" spans="1:16" x14ac:dyDescent="0.2">
      <c r="A84" s="184"/>
      <c r="B84" s="184"/>
      <c r="C84" s="184"/>
      <c r="D84" s="184"/>
      <c r="E84" s="184"/>
      <c r="F84" s="184"/>
    </row>
    <row r="85" spans="1:16" x14ac:dyDescent="0.2">
      <c r="A85" s="184"/>
      <c r="B85" s="184"/>
      <c r="C85" s="184"/>
      <c r="D85" s="184"/>
      <c r="E85" s="184"/>
      <c r="F85" s="184"/>
    </row>
  </sheetData>
  <mergeCells count="4">
    <mergeCell ref="K6:N6"/>
    <mergeCell ref="C39:F39"/>
    <mergeCell ref="K39:N39"/>
    <mergeCell ref="C6:F6"/>
  </mergeCells>
  <pageMargins left="0.55118110236220474" right="0.23622047244094491" top="0.43307086614173229" bottom="0.43307086614173229" header="0.27559055118110237" footer="0.27559055118110237"/>
  <pageSetup paperSize="9" scale="51"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M34"/>
  <sheetViews>
    <sheetView showGridLines="0" zoomScaleNormal="100" zoomScaleSheetLayoutView="100" workbookViewId="0"/>
  </sheetViews>
  <sheetFormatPr baseColWidth="10" defaultColWidth="8.85546875" defaultRowHeight="12.75" x14ac:dyDescent="0.2"/>
  <cols>
    <col min="1" max="1" width="57.140625" bestFit="1" customWidth="1"/>
    <col min="2" max="13" width="16.85546875" customWidth="1"/>
  </cols>
  <sheetData>
    <row r="1" spans="1:13" s="294" customFormat="1" ht="18" x14ac:dyDescent="0.25">
      <c r="A1" s="290" t="s">
        <v>1034</v>
      </c>
      <c r="B1" s="290"/>
      <c r="C1" s="290"/>
      <c r="D1" s="293"/>
      <c r="E1" s="293"/>
      <c r="F1" s="293"/>
      <c r="G1" s="293"/>
      <c r="H1" s="293"/>
      <c r="I1" s="293"/>
      <c r="J1" s="293"/>
      <c r="K1" s="293"/>
      <c r="L1" s="293"/>
      <c r="M1" s="293"/>
    </row>
    <row r="2" spans="1:13" s="229" customFormat="1" ht="11.25" x14ac:dyDescent="0.2">
      <c r="A2" s="273" t="str">
        <f>'PAGE DE GARDE'!C8</f>
        <v>ELECTRICITE</v>
      </c>
      <c r="B2" s="1729" t="str">
        <f>'PAGE DE GARDE'!C10</f>
        <v>PT 2017 V0</v>
      </c>
      <c r="C2" s="273"/>
      <c r="D2" s="282"/>
      <c r="E2" s="282"/>
      <c r="F2" s="282"/>
      <c r="G2" s="282"/>
      <c r="H2" s="282"/>
      <c r="I2" s="282"/>
      <c r="J2" s="282"/>
      <c r="K2" s="282"/>
      <c r="L2" s="282"/>
      <c r="M2" s="282"/>
    </row>
    <row r="3" spans="1:13" s="229" customFormat="1" ht="11.25" x14ac:dyDescent="0.2">
      <c r="A3" s="825" t="str">
        <f>'PAGE DE GARDE'!C7</f>
        <v>GRD</v>
      </c>
      <c r="B3" s="285"/>
      <c r="C3" s="273"/>
      <c r="D3" s="282"/>
      <c r="E3" s="282"/>
      <c r="F3" s="282"/>
      <c r="G3" s="282"/>
      <c r="H3" s="282"/>
      <c r="I3" s="282"/>
      <c r="J3" s="282"/>
      <c r="K3" s="282"/>
      <c r="L3" s="282"/>
      <c r="M3" s="282"/>
    </row>
    <row r="4" spans="1:13" ht="13.5" thickBot="1" x14ac:dyDescent="0.25"/>
    <row r="5" spans="1:13" ht="16.5" thickBot="1" x14ac:dyDescent="0.3">
      <c r="A5" s="471" t="s">
        <v>1030</v>
      </c>
      <c r="B5" s="4281" t="s">
        <v>1496</v>
      </c>
      <c r="C5" s="4281"/>
      <c r="D5" s="4281"/>
      <c r="E5" s="4281" t="s">
        <v>1468</v>
      </c>
      <c r="F5" s="4281"/>
      <c r="G5" s="4281"/>
      <c r="H5" s="4281" t="s">
        <v>1527</v>
      </c>
      <c r="I5" s="4281"/>
      <c r="J5" s="4281"/>
      <c r="K5" s="4283" t="s">
        <v>1469</v>
      </c>
      <c r="L5" s="4283"/>
      <c r="M5" s="4283"/>
    </row>
    <row r="6" spans="1:13" ht="45.75" thickBot="1" x14ac:dyDescent="0.25">
      <c r="A6" s="472" t="s">
        <v>178</v>
      </c>
      <c r="B6" s="473" t="s">
        <v>608</v>
      </c>
      <c r="C6" s="2026" t="s">
        <v>179</v>
      </c>
      <c r="D6" s="2028" t="s">
        <v>180</v>
      </c>
      <c r="E6" s="473" t="s">
        <v>608</v>
      </c>
      <c r="F6" s="2026" t="s">
        <v>179</v>
      </c>
      <c r="G6" s="2028" t="s">
        <v>180</v>
      </c>
      <c r="H6" s="473" t="s">
        <v>608</v>
      </c>
      <c r="I6" s="2026" t="s">
        <v>179</v>
      </c>
      <c r="J6" s="2028" t="s">
        <v>180</v>
      </c>
      <c r="K6" s="2425" t="s">
        <v>608</v>
      </c>
      <c r="L6" s="2426" t="s">
        <v>179</v>
      </c>
      <c r="M6" s="2427" t="s">
        <v>180</v>
      </c>
    </row>
    <row r="7" spans="1:13" ht="15" x14ac:dyDescent="0.25">
      <c r="A7" s="474" t="s">
        <v>181</v>
      </c>
      <c r="B7" s="597"/>
      <c r="C7" s="598"/>
      <c r="D7" s="601"/>
      <c r="E7" s="597"/>
      <c r="F7" s="598"/>
      <c r="G7" s="599"/>
      <c r="H7" s="597"/>
      <c r="I7" s="598"/>
      <c r="J7" s="599"/>
      <c r="K7" s="600"/>
      <c r="L7" s="2423"/>
      <c r="M7" s="2424"/>
    </row>
    <row r="8" spans="1:13" x14ac:dyDescent="0.2">
      <c r="A8" s="475" t="s">
        <v>182</v>
      </c>
      <c r="B8" s="600"/>
      <c r="C8" s="601"/>
      <c r="D8" s="601" t="e">
        <f>B8/C8</f>
        <v>#DIV/0!</v>
      </c>
      <c r="E8" s="600"/>
      <c r="F8" s="601"/>
      <c r="G8" s="599" t="e">
        <f>E8/F8</f>
        <v>#DIV/0!</v>
      </c>
      <c r="H8" s="600"/>
      <c r="I8" s="601"/>
      <c r="J8" s="599" t="e">
        <f>H8/I8</f>
        <v>#DIV/0!</v>
      </c>
      <c r="K8" s="600"/>
      <c r="L8" s="601"/>
      <c r="M8" s="599" t="e">
        <f>K8/L8</f>
        <v>#DIV/0!</v>
      </c>
    </row>
    <row r="9" spans="1:13" x14ac:dyDescent="0.2">
      <c r="A9" s="475" t="s">
        <v>183</v>
      </c>
      <c r="B9" s="602"/>
      <c r="C9" s="603"/>
      <c r="D9" s="1441" t="e">
        <f>B9/C9</f>
        <v>#DIV/0!</v>
      </c>
      <c r="E9" s="602"/>
      <c r="F9" s="603"/>
      <c r="G9" s="604" t="e">
        <f>E9/F9</f>
        <v>#DIV/0!</v>
      </c>
      <c r="H9" s="602"/>
      <c r="I9" s="603"/>
      <c r="J9" s="604" t="e">
        <f>H9/I9</f>
        <v>#DIV/0!</v>
      </c>
      <c r="K9" s="602"/>
      <c r="L9" s="603"/>
      <c r="M9" s="604" t="e">
        <f>K9/L9</f>
        <v>#DIV/0!</v>
      </c>
    </row>
    <row r="10" spans="1:13" x14ac:dyDescent="0.2">
      <c r="A10" s="2029" t="s">
        <v>1029</v>
      </c>
      <c r="B10" s="602"/>
      <c r="C10" s="603"/>
      <c r="D10" s="1441" t="e">
        <f>B10/C10</f>
        <v>#DIV/0!</v>
      </c>
      <c r="E10" s="602"/>
      <c r="F10" s="603"/>
      <c r="G10" s="604" t="e">
        <f>E10/F10</f>
        <v>#DIV/0!</v>
      </c>
      <c r="H10" s="602"/>
      <c r="I10" s="603"/>
      <c r="J10" s="604" t="e">
        <f>H10/I10</f>
        <v>#DIV/0!</v>
      </c>
      <c r="K10" s="602"/>
      <c r="L10" s="603"/>
      <c r="M10" s="604" t="e">
        <f>K10/L10</f>
        <v>#DIV/0!</v>
      </c>
    </row>
    <row r="11" spans="1:13" x14ac:dyDescent="0.2">
      <c r="A11" s="475" t="s">
        <v>184</v>
      </c>
      <c r="B11" s="602"/>
      <c r="C11" s="603"/>
      <c r="D11" s="1441" t="e">
        <f>B11/C11</f>
        <v>#DIV/0!</v>
      </c>
      <c r="E11" s="602"/>
      <c r="F11" s="603"/>
      <c r="G11" s="604" t="e">
        <f>E11/F11</f>
        <v>#DIV/0!</v>
      </c>
      <c r="H11" s="602"/>
      <c r="I11" s="603"/>
      <c r="J11" s="604" t="e">
        <f>H11/I11</f>
        <v>#DIV/0!</v>
      </c>
      <c r="K11" s="602"/>
      <c r="L11" s="603"/>
      <c r="M11" s="604" t="e">
        <f>K11/L11</f>
        <v>#DIV/0!</v>
      </c>
    </row>
    <row r="12" spans="1:13" x14ac:dyDescent="0.2">
      <c r="A12" s="475" t="s">
        <v>185</v>
      </c>
      <c r="B12" s="602"/>
      <c r="C12" s="603"/>
      <c r="D12" s="1441" t="e">
        <f>B12/C12</f>
        <v>#DIV/0!</v>
      </c>
      <c r="E12" s="602"/>
      <c r="F12" s="603"/>
      <c r="G12" s="604" t="e">
        <f>E12/F12</f>
        <v>#DIV/0!</v>
      </c>
      <c r="H12" s="602"/>
      <c r="I12" s="603"/>
      <c r="J12" s="604" t="e">
        <f>H12/I12</f>
        <v>#DIV/0!</v>
      </c>
      <c r="K12" s="602"/>
      <c r="L12" s="603"/>
      <c r="M12" s="604" t="e">
        <f>K12/L12</f>
        <v>#DIV/0!</v>
      </c>
    </row>
    <row r="13" spans="1:13" ht="13.5" thickBot="1" x14ac:dyDescent="0.25">
      <c r="A13" s="480"/>
      <c r="B13" s="605"/>
      <c r="C13" s="606"/>
      <c r="D13" s="1442"/>
      <c r="E13" s="605"/>
      <c r="F13" s="606"/>
      <c r="G13" s="607"/>
      <c r="H13" s="605"/>
      <c r="I13" s="606"/>
      <c r="J13" s="607"/>
      <c r="K13" s="605"/>
      <c r="L13" s="606"/>
      <c r="M13" s="607"/>
    </row>
    <row r="14" spans="1:13" ht="13.5" thickBot="1" x14ac:dyDescent="0.25">
      <c r="A14" s="484" t="s">
        <v>186</v>
      </c>
      <c r="B14" s="608">
        <f>B8+B9+B11+B12</f>
        <v>0</v>
      </c>
      <c r="C14" s="608">
        <f>C8+C9+C11+C12</f>
        <v>0</v>
      </c>
      <c r="D14" s="1443" t="e">
        <f>B14/C14</f>
        <v>#DIV/0!</v>
      </c>
      <c r="E14" s="608">
        <f>E8+E9+E11+E12</f>
        <v>0</v>
      </c>
      <c r="F14" s="608">
        <f>F8+F9+F11+F12</f>
        <v>0</v>
      </c>
      <c r="G14" s="609" t="e">
        <f>E14/F14</f>
        <v>#DIV/0!</v>
      </c>
      <c r="H14" s="608">
        <f>H8+H9+H11+H12</f>
        <v>0</v>
      </c>
      <c r="I14" s="608">
        <f>I8+I9+I11+I12</f>
        <v>0</v>
      </c>
      <c r="J14" s="609" t="e">
        <f>H14/I14</f>
        <v>#DIV/0!</v>
      </c>
      <c r="K14" s="608">
        <f>K8+K9+K11+K12</f>
        <v>0</v>
      </c>
      <c r="L14" s="608">
        <f>L8+L9+L11+L12</f>
        <v>0</v>
      </c>
      <c r="M14" s="609" t="e">
        <f>K14/L14</f>
        <v>#DIV/0!</v>
      </c>
    </row>
    <row r="15" spans="1:13" ht="15" x14ac:dyDescent="0.25">
      <c r="A15" s="474" t="s">
        <v>187</v>
      </c>
      <c r="B15" s="485"/>
      <c r="C15" s="481"/>
      <c r="D15" s="1444"/>
      <c r="E15" s="1448"/>
      <c r="F15" s="481"/>
      <c r="G15" s="482"/>
      <c r="H15" s="483"/>
      <c r="I15" s="481"/>
      <c r="J15" s="1449"/>
      <c r="K15" s="483"/>
      <c r="L15" s="481"/>
      <c r="M15" s="1449"/>
    </row>
    <row r="16" spans="1:13" x14ac:dyDescent="0.2">
      <c r="A16" s="475" t="s">
        <v>188</v>
      </c>
      <c r="B16" s="476"/>
      <c r="C16" s="478"/>
      <c r="D16" s="1445"/>
      <c r="E16" s="1450"/>
      <c r="F16" s="478"/>
      <c r="G16" s="479"/>
      <c r="H16" s="477"/>
      <c r="I16" s="478"/>
      <c r="J16" s="1451"/>
      <c r="K16" s="477"/>
      <c r="L16" s="478"/>
      <c r="M16" s="1451"/>
    </row>
    <row r="17" spans="1:13" x14ac:dyDescent="0.2">
      <c r="A17" s="475" t="s">
        <v>189</v>
      </c>
      <c r="B17" s="486"/>
      <c r="C17" s="487"/>
      <c r="D17" s="1446"/>
      <c r="E17" s="1452"/>
      <c r="F17" s="487"/>
      <c r="G17" s="488"/>
      <c r="H17" s="489"/>
      <c r="I17" s="487"/>
      <c r="J17" s="1453"/>
      <c r="K17" s="489"/>
      <c r="L17" s="487"/>
      <c r="M17" s="1453"/>
    </row>
    <row r="18" spans="1:13" ht="13.5" thickBot="1" x14ac:dyDescent="0.25">
      <c r="A18" s="480"/>
      <c r="B18" s="490"/>
      <c r="C18" s="491"/>
      <c r="D18" s="1447"/>
      <c r="E18" s="1454"/>
      <c r="F18" s="1455"/>
      <c r="G18" s="1456"/>
      <c r="H18" s="1457"/>
      <c r="I18" s="1455"/>
      <c r="J18" s="1458"/>
      <c r="K18" s="1457"/>
      <c r="L18" s="1455"/>
      <c r="M18" s="1458"/>
    </row>
    <row r="19" spans="1:13" x14ac:dyDescent="0.2">
      <c r="A19" s="494"/>
      <c r="B19" s="494"/>
      <c r="C19" s="494"/>
      <c r="D19" s="494"/>
      <c r="E19" s="494"/>
      <c r="F19" s="494"/>
      <c r="G19" s="494"/>
      <c r="H19" s="494"/>
      <c r="I19" s="494"/>
      <c r="J19" s="494"/>
    </row>
    <row r="20" spans="1:13" ht="13.5" thickBot="1" x14ac:dyDescent="0.25">
      <c r="A20" s="495"/>
      <c r="B20" s="496"/>
      <c r="C20" s="495"/>
      <c r="D20" s="495"/>
      <c r="E20" s="495"/>
      <c r="F20" s="495"/>
      <c r="G20" s="495"/>
      <c r="H20" s="495"/>
      <c r="I20" s="495"/>
      <c r="J20" s="495"/>
    </row>
    <row r="21" spans="1:13" ht="16.5" thickBot="1" x14ac:dyDescent="0.3">
      <c r="A21" s="471" t="s">
        <v>1031</v>
      </c>
      <c r="B21" s="4281" t="s">
        <v>1496</v>
      </c>
      <c r="C21" s="4281"/>
      <c r="D21" s="4281"/>
      <c r="E21" s="4281" t="s">
        <v>1468</v>
      </c>
      <c r="F21" s="4281"/>
      <c r="G21" s="4281"/>
      <c r="H21" s="4281" t="s">
        <v>1527</v>
      </c>
      <c r="I21" s="4281"/>
      <c r="J21" s="4281"/>
      <c r="K21" s="4283" t="s">
        <v>1469</v>
      </c>
      <c r="L21" s="4283"/>
      <c r="M21" s="4283"/>
    </row>
    <row r="22" spans="1:13" ht="45.75" thickBot="1" x14ac:dyDescent="0.25">
      <c r="A22" s="472" t="s">
        <v>178</v>
      </c>
      <c r="B22" s="473" t="s">
        <v>608</v>
      </c>
      <c r="C22" s="2026" t="s">
        <v>179</v>
      </c>
      <c r="D22" s="2028" t="s">
        <v>180</v>
      </c>
      <c r="E22" s="473" t="s">
        <v>608</v>
      </c>
      <c r="F22" s="2026" t="s">
        <v>179</v>
      </c>
      <c r="G22" s="2028" t="s">
        <v>180</v>
      </c>
      <c r="H22" s="473" t="s">
        <v>608</v>
      </c>
      <c r="I22" s="2026" t="s">
        <v>179</v>
      </c>
      <c r="J22" s="2028" t="s">
        <v>180</v>
      </c>
      <c r="K22" s="2425" t="s">
        <v>608</v>
      </c>
      <c r="L22" s="2426" t="s">
        <v>179</v>
      </c>
      <c r="M22" s="2427" t="s">
        <v>180</v>
      </c>
    </row>
    <row r="23" spans="1:13" ht="15" x14ac:dyDescent="0.25">
      <c r="A23" s="474" t="s">
        <v>181</v>
      </c>
      <c r="B23" s="597"/>
      <c r="C23" s="598"/>
      <c r="D23" s="599"/>
      <c r="E23" s="597"/>
      <c r="F23" s="598"/>
      <c r="G23" s="601"/>
      <c r="H23" s="597"/>
      <c r="I23" s="598"/>
      <c r="J23" s="599"/>
      <c r="K23" s="600"/>
      <c r="L23" s="2423"/>
      <c r="M23" s="2424"/>
    </row>
    <row r="24" spans="1:13" x14ac:dyDescent="0.2">
      <c r="A24" s="475" t="s">
        <v>182</v>
      </c>
      <c r="B24" s="600"/>
      <c r="C24" s="601"/>
      <c r="D24" s="599" t="e">
        <f>B24/C24</f>
        <v>#DIV/0!</v>
      </c>
      <c r="E24" s="600"/>
      <c r="F24" s="601"/>
      <c r="G24" s="601" t="e">
        <f>E24/F24</f>
        <v>#DIV/0!</v>
      </c>
      <c r="H24" s="600"/>
      <c r="I24" s="601"/>
      <c r="J24" s="599" t="e">
        <f>H24/I24</f>
        <v>#DIV/0!</v>
      </c>
      <c r="K24" s="600"/>
      <c r="L24" s="601"/>
      <c r="M24" s="599" t="e">
        <f>K24/L24</f>
        <v>#DIV/0!</v>
      </c>
    </row>
    <row r="25" spans="1:13" x14ac:dyDescent="0.2">
      <c r="A25" s="475" t="s">
        <v>183</v>
      </c>
      <c r="B25" s="602"/>
      <c r="C25" s="603"/>
      <c r="D25" s="604" t="e">
        <f>B25/C25</f>
        <v>#DIV/0!</v>
      </c>
      <c r="E25" s="602"/>
      <c r="F25" s="603"/>
      <c r="G25" s="1441" t="e">
        <f>E25/F25</f>
        <v>#DIV/0!</v>
      </c>
      <c r="H25" s="602"/>
      <c r="I25" s="603"/>
      <c r="J25" s="604" t="e">
        <f>H25/I25</f>
        <v>#DIV/0!</v>
      </c>
      <c r="K25" s="602"/>
      <c r="L25" s="603"/>
      <c r="M25" s="604" t="e">
        <f>K25/L25</f>
        <v>#DIV/0!</v>
      </c>
    </row>
    <row r="26" spans="1:13" x14ac:dyDescent="0.2">
      <c r="A26" s="475" t="s">
        <v>184</v>
      </c>
      <c r="B26" s="602"/>
      <c r="C26" s="603"/>
      <c r="D26" s="604" t="e">
        <f>B26/C26</f>
        <v>#DIV/0!</v>
      </c>
      <c r="E26" s="602"/>
      <c r="F26" s="603"/>
      <c r="G26" s="1441" t="e">
        <f>E26/F26</f>
        <v>#DIV/0!</v>
      </c>
      <c r="H26" s="602"/>
      <c r="I26" s="603"/>
      <c r="J26" s="604" t="e">
        <f>H26/I26</f>
        <v>#DIV/0!</v>
      </c>
      <c r="K26" s="602"/>
      <c r="L26" s="603"/>
      <c r="M26" s="604" t="e">
        <f>K26/L26</f>
        <v>#DIV/0!</v>
      </c>
    </row>
    <row r="27" spans="1:13" x14ac:dyDescent="0.2">
      <c r="A27" s="475" t="s">
        <v>185</v>
      </c>
      <c r="B27" s="602"/>
      <c r="C27" s="603"/>
      <c r="D27" s="604" t="e">
        <f>B27/C27</f>
        <v>#DIV/0!</v>
      </c>
      <c r="E27" s="602"/>
      <c r="F27" s="603"/>
      <c r="G27" s="1441" t="e">
        <f>E27/F27</f>
        <v>#DIV/0!</v>
      </c>
      <c r="H27" s="602"/>
      <c r="I27" s="603"/>
      <c r="J27" s="604" t="e">
        <f>H27/I27</f>
        <v>#DIV/0!</v>
      </c>
      <c r="K27" s="602"/>
      <c r="L27" s="603"/>
      <c r="M27" s="604" t="e">
        <f>K27/L27</f>
        <v>#DIV/0!</v>
      </c>
    </row>
    <row r="28" spans="1:13" ht="13.5" thickBot="1" x14ac:dyDescent="0.25">
      <c r="A28" s="480"/>
      <c r="B28" s="605"/>
      <c r="C28" s="606"/>
      <c r="D28" s="607"/>
      <c r="E28" s="605"/>
      <c r="F28" s="606"/>
      <c r="G28" s="1442"/>
      <c r="H28" s="605"/>
      <c r="I28" s="606"/>
      <c r="J28" s="607"/>
      <c r="K28" s="605"/>
      <c r="L28" s="606"/>
      <c r="M28" s="607"/>
    </row>
    <row r="29" spans="1:13" ht="13.5" thickBot="1" x14ac:dyDescent="0.25">
      <c r="A29" s="484" t="s">
        <v>186</v>
      </c>
      <c r="B29" s="608">
        <f>B24+B25+B26+B27</f>
        <v>0</v>
      </c>
      <c r="C29" s="608">
        <f>C24+C25+C26+C27</f>
        <v>0</v>
      </c>
      <c r="D29" s="1443" t="e">
        <f>B29/C29</f>
        <v>#DIV/0!</v>
      </c>
      <c r="E29" s="608">
        <f>E24+E25+E26+E27</f>
        <v>0</v>
      </c>
      <c r="F29" s="608">
        <f>F24+F25+F26+F27</f>
        <v>0</v>
      </c>
      <c r="G29" s="609" t="e">
        <f>E29/F29</f>
        <v>#DIV/0!</v>
      </c>
      <c r="H29" s="608">
        <f>H24+H25+H26+H27</f>
        <v>0</v>
      </c>
      <c r="I29" s="608">
        <f>I24+I25+I26+I27</f>
        <v>0</v>
      </c>
      <c r="J29" s="609" t="e">
        <f>H29/I29</f>
        <v>#DIV/0!</v>
      </c>
      <c r="K29" s="608">
        <f>K24+K25+K26+K27</f>
        <v>0</v>
      </c>
      <c r="L29" s="608">
        <f>L24+L25+L26+L27</f>
        <v>0</v>
      </c>
      <c r="M29" s="609" t="e">
        <f>K29/L29</f>
        <v>#DIV/0!</v>
      </c>
    </row>
    <row r="30" spans="1:13" ht="15" x14ac:dyDescent="0.25">
      <c r="A30" s="474" t="s">
        <v>187</v>
      </c>
      <c r="B30" s="485"/>
      <c r="C30" s="481"/>
      <c r="D30" s="2298"/>
      <c r="E30" s="1448"/>
      <c r="F30" s="481"/>
      <c r="G30" s="1449"/>
      <c r="H30" s="1448"/>
      <c r="I30" s="481"/>
      <c r="J30" s="482"/>
      <c r="K30" s="1448"/>
      <c r="L30" s="481"/>
      <c r="M30" s="482"/>
    </row>
    <row r="31" spans="1:13" x14ac:dyDescent="0.2">
      <c r="A31" s="475" t="s">
        <v>188</v>
      </c>
      <c r="B31" s="476"/>
      <c r="C31" s="478"/>
      <c r="D31" s="2299"/>
      <c r="E31" s="1450"/>
      <c r="F31" s="478"/>
      <c r="G31" s="1451"/>
      <c r="H31" s="1450"/>
      <c r="I31" s="478"/>
      <c r="J31" s="479"/>
      <c r="K31" s="1450"/>
      <c r="L31" s="478"/>
      <c r="M31" s="479"/>
    </row>
    <row r="32" spans="1:13" x14ac:dyDescent="0.2">
      <c r="A32" s="475" t="s">
        <v>189</v>
      </c>
      <c r="B32" s="486"/>
      <c r="C32" s="487"/>
      <c r="D32" s="2300"/>
      <c r="E32" s="1452"/>
      <c r="F32" s="487"/>
      <c r="G32" s="1453"/>
      <c r="H32" s="1452"/>
      <c r="I32" s="487"/>
      <c r="J32" s="488"/>
      <c r="K32" s="1452"/>
      <c r="L32" s="487"/>
      <c r="M32" s="488"/>
    </row>
    <row r="33" spans="1:13" ht="13.5" thickBot="1" x14ac:dyDescent="0.25">
      <c r="A33" s="480"/>
      <c r="B33" s="490"/>
      <c r="C33" s="491"/>
      <c r="D33" s="1447"/>
      <c r="E33" s="1454"/>
      <c r="F33" s="1455"/>
      <c r="G33" s="1458"/>
      <c r="H33" s="1454"/>
      <c r="I33" s="1455"/>
      <c r="J33" s="1456"/>
      <c r="K33" s="1454"/>
      <c r="L33" s="1455"/>
      <c r="M33" s="1456"/>
    </row>
    <row r="34" spans="1:13" x14ac:dyDescent="0.2">
      <c r="H34" s="230"/>
      <c r="I34" s="230"/>
      <c r="J34" s="230"/>
    </row>
  </sheetData>
  <mergeCells count="8">
    <mergeCell ref="K5:M5"/>
    <mergeCell ref="K21:M21"/>
    <mergeCell ref="B21:D21"/>
    <mergeCell ref="E21:G21"/>
    <mergeCell ref="H21:J21"/>
    <mergeCell ref="B5:D5"/>
    <mergeCell ref="E5:G5"/>
    <mergeCell ref="H5:J5"/>
  </mergeCells>
  <pageMargins left="0.55118110236220474" right="0.23622047244094491" top="1.0236220472440944" bottom="0.39370078740157483" header="0.70866141732283472" footer="0.23622047244094491"/>
  <pageSetup paperSize="9" scale="54"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E80"/>
  <sheetViews>
    <sheetView showGridLines="0" zoomScaleNormal="100" zoomScaleSheetLayoutView="100" workbookViewId="0">
      <selection activeCell="G11" sqref="G11"/>
    </sheetView>
  </sheetViews>
  <sheetFormatPr baseColWidth="10" defaultColWidth="8.85546875" defaultRowHeight="12.75" x14ac:dyDescent="0.2"/>
  <cols>
    <col min="1" max="1" width="2.85546875" style="5" customWidth="1"/>
    <col min="2" max="2" width="24.42578125" style="5" customWidth="1"/>
    <col min="3" max="3" width="79.28515625" style="5" customWidth="1"/>
    <col min="4" max="4" width="35.5703125" style="82" customWidth="1"/>
    <col min="5" max="5" width="24.5703125" style="82" customWidth="1"/>
    <col min="6" max="6" width="14.140625" style="2037" bestFit="1" customWidth="1"/>
    <col min="7" max="7" width="13.5703125" style="82" customWidth="1"/>
    <col min="8" max="8" width="18.140625" style="5" customWidth="1"/>
    <col min="9" max="10" width="10.7109375" style="5" customWidth="1"/>
    <col min="11" max="11" width="2" style="5" customWidth="1"/>
    <col min="12" max="16" width="10.7109375" style="5" customWidth="1"/>
    <col min="17" max="17" width="2" style="5" customWidth="1"/>
    <col min="18" max="18" width="10.7109375" style="5" customWidth="1"/>
    <col min="19" max="19" width="10.85546875" style="5" customWidth="1"/>
    <col min="20" max="20" width="2" style="5" customWidth="1"/>
    <col min="21" max="31" width="10.7109375" style="5" customWidth="1"/>
    <col min="32" max="32" width="10.140625" style="5" customWidth="1"/>
    <col min="33" max="16384" width="8.85546875" style="5"/>
  </cols>
  <sheetData>
    <row r="1" spans="1:31" s="298" customFormat="1" ht="18" x14ac:dyDescent="0.25">
      <c r="A1" s="290" t="s">
        <v>1584</v>
      </c>
      <c r="B1" s="290"/>
      <c r="C1" s="290"/>
      <c r="D1" s="293"/>
      <c r="E1" s="293"/>
      <c r="F1" s="2035"/>
      <c r="G1" s="293"/>
    </row>
    <row r="2" spans="1:31" s="64" customFormat="1" ht="11.25" x14ac:dyDescent="0.2">
      <c r="A2" s="273" t="str">
        <f>'PAGE DE GARDE'!C8</f>
        <v>ELECTRICITE</v>
      </c>
      <c r="B2" s="285"/>
      <c r="C2" s="1729" t="str">
        <f>'PAGE DE GARDE'!C10</f>
        <v>PT 2017 V0</v>
      </c>
      <c r="D2" s="282"/>
      <c r="E2" s="282"/>
      <c r="F2" s="2036"/>
      <c r="G2" s="282"/>
    </row>
    <row r="3" spans="1:31" s="64" customFormat="1" ht="11.25" x14ac:dyDescent="0.2">
      <c r="A3" s="825" t="str">
        <f>'PAGE DE GARDE'!C7</f>
        <v>GRD</v>
      </c>
      <c r="B3" s="285"/>
      <c r="C3" s="273"/>
      <c r="D3" s="282"/>
      <c r="E3" s="282"/>
      <c r="F3" s="2036"/>
      <c r="G3" s="282"/>
    </row>
    <row r="4" spans="1:31" x14ac:dyDescent="0.2">
      <c r="A4" s="3052" t="s">
        <v>406</v>
      </c>
    </row>
    <row r="5" spans="1:31" x14ac:dyDescent="0.2">
      <c r="A5" s="1465" t="s">
        <v>161</v>
      </c>
    </row>
    <row r="6" spans="1:31" x14ac:dyDescent="0.2">
      <c r="A6" s="1465" t="s">
        <v>1918</v>
      </c>
    </row>
    <row r="7" spans="1:31" x14ac:dyDescent="0.2">
      <c r="A7" s="3436" t="s">
        <v>1917</v>
      </c>
    </row>
    <row r="8" spans="1:31" x14ac:dyDescent="0.2">
      <c r="A8" s="1465"/>
    </row>
    <row r="9" spans="1:31" s="298" customFormat="1" ht="18" x14ac:dyDescent="0.25">
      <c r="A9" s="3097" t="s">
        <v>1908</v>
      </c>
      <c r="B9" s="3097"/>
      <c r="C9" s="3097"/>
      <c r="D9" s="3098" t="str">
        <f>A3</f>
        <v>GRD</v>
      </c>
      <c r="E9" s="3097"/>
      <c r="F9" s="3099"/>
      <c r="G9" s="3100" t="s">
        <v>1909</v>
      </c>
      <c r="H9" s="3108"/>
      <c r="I9" s="3108"/>
      <c r="J9" s="3108"/>
      <c r="K9" s="3108"/>
      <c r="L9" s="3108"/>
      <c r="M9" s="3108"/>
      <c r="N9" s="3108"/>
      <c r="O9" s="3108"/>
      <c r="P9" s="3108"/>
      <c r="Q9" s="3108"/>
      <c r="R9" s="3108"/>
      <c r="S9" s="3108"/>
      <c r="T9" s="3108"/>
      <c r="U9" s="3108"/>
      <c r="V9" s="3108"/>
      <c r="W9" s="3108"/>
      <c r="X9" s="3108"/>
      <c r="Y9" s="3108"/>
      <c r="Z9" s="3108"/>
      <c r="AA9" s="3108"/>
      <c r="AB9" s="3108"/>
      <c r="AC9" s="3108"/>
      <c r="AD9" s="3108"/>
      <c r="AE9" s="3108"/>
    </row>
    <row r="10" spans="1:31" s="64" customFormat="1" ht="11.25" x14ac:dyDescent="0.2">
      <c r="A10" s="3101" t="str">
        <f>+A2</f>
        <v>ELECTRICITE</v>
      </c>
      <c r="B10" s="3102"/>
      <c r="C10" s="3103"/>
      <c r="D10" s="3104"/>
      <c r="E10" s="3104"/>
      <c r="F10" s="3105"/>
      <c r="G10" s="3104"/>
      <c r="H10" s="3102"/>
      <c r="I10" s="3102"/>
      <c r="J10" s="3102"/>
      <c r="K10" s="3102"/>
      <c r="L10" s="3102"/>
      <c r="M10" s="3102"/>
      <c r="N10" s="3102"/>
      <c r="O10" s="3102"/>
      <c r="P10" s="3102"/>
      <c r="Q10" s="3102"/>
      <c r="R10" s="3102"/>
      <c r="S10" s="3102"/>
      <c r="T10" s="3102"/>
      <c r="U10" s="3102"/>
      <c r="V10" s="3102"/>
      <c r="W10" s="3102"/>
      <c r="X10" s="3102"/>
      <c r="Y10" s="3102"/>
      <c r="Z10" s="3102"/>
      <c r="AA10" s="3102"/>
      <c r="AB10" s="3102"/>
      <c r="AC10" s="3102"/>
      <c r="AD10" s="3102"/>
      <c r="AE10" s="3102"/>
    </row>
    <row r="11" spans="1:31" s="64" customFormat="1" x14ac:dyDescent="0.2">
      <c r="A11" s="3106" t="s">
        <v>1907</v>
      </c>
      <c r="B11" s="3107"/>
      <c r="C11" s="3101"/>
      <c r="D11" s="3104"/>
      <c r="E11" s="3104"/>
      <c r="F11" s="3105"/>
      <c r="G11" s="3104"/>
      <c r="H11" s="3102"/>
      <c r="I11" s="3102"/>
      <c r="J11" s="3102"/>
      <c r="K11" s="3102"/>
      <c r="L11" s="3102"/>
      <c r="M11" s="3102"/>
      <c r="N11" s="3102"/>
      <c r="O11" s="3102"/>
      <c r="P11" s="3102"/>
      <c r="Q11" s="3102"/>
      <c r="R11" s="3102"/>
      <c r="S11" s="3102"/>
      <c r="T11" s="3102"/>
      <c r="U11" s="3102"/>
      <c r="V11" s="3102"/>
      <c r="W11" s="3102"/>
      <c r="X11" s="3102"/>
      <c r="Y11" s="3102"/>
      <c r="Z11" s="3102"/>
      <c r="AA11" s="3102"/>
      <c r="AB11" s="3102"/>
      <c r="AC11" s="3102"/>
      <c r="AD11" s="3102"/>
      <c r="AE11" s="3102"/>
    </row>
    <row r="12" spans="1:31" ht="18.75" thickBot="1" x14ac:dyDescent="0.3">
      <c r="A12" s="336"/>
      <c r="B12" s="12"/>
    </row>
    <row r="13" spans="1:31" s="45" customFormat="1" ht="15.75" x14ac:dyDescent="0.25">
      <c r="A13" s="47"/>
      <c r="B13" s="48"/>
      <c r="C13" s="48"/>
      <c r="D13" s="335"/>
      <c r="E13" s="333"/>
      <c r="F13" s="49"/>
      <c r="G13" s="333"/>
      <c r="I13" s="4286" t="s">
        <v>413</v>
      </c>
      <c r="J13" s="4288"/>
      <c r="L13" s="4286" t="s">
        <v>702</v>
      </c>
      <c r="M13" s="4287"/>
      <c r="N13" s="4287"/>
      <c r="O13" s="4287"/>
      <c r="P13" s="4288"/>
      <c r="R13" s="4286" t="s">
        <v>414</v>
      </c>
      <c r="S13" s="4288"/>
      <c r="U13" s="4286" t="s">
        <v>453</v>
      </c>
      <c r="V13" s="4287"/>
      <c r="W13" s="4287"/>
      <c r="X13" s="4287"/>
      <c r="Y13" s="4287"/>
      <c r="Z13" s="4287"/>
      <c r="AA13" s="4287"/>
      <c r="AB13" s="4287"/>
      <c r="AC13" s="4287"/>
      <c r="AD13" s="4287"/>
      <c r="AE13" s="4288"/>
    </row>
    <row r="14" spans="1:31" s="53" customFormat="1" ht="12" thickBot="1" x14ac:dyDescent="0.25">
      <c r="A14" s="50"/>
      <c r="B14" s="51"/>
      <c r="C14" s="51"/>
      <c r="D14" s="27"/>
      <c r="E14" s="324"/>
      <c r="F14" s="52"/>
      <c r="G14" s="324"/>
      <c r="I14" s="32"/>
      <c r="J14" s="33"/>
      <c r="L14" s="4289"/>
      <c r="M14" s="4290"/>
      <c r="N14" s="4290"/>
      <c r="O14" s="4290"/>
      <c r="P14" s="4291"/>
      <c r="R14" s="2660"/>
      <c r="S14" s="324"/>
      <c r="U14" s="4289"/>
      <c r="V14" s="4290"/>
      <c r="W14" s="4290"/>
      <c r="X14" s="4290"/>
      <c r="Y14" s="4290"/>
      <c r="Z14" s="4290"/>
      <c r="AA14" s="4290"/>
      <c r="AB14" s="4290"/>
      <c r="AC14" s="4290"/>
      <c r="AD14" s="4290"/>
      <c r="AE14" s="4291"/>
    </row>
    <row r="15" spans="1:31" s="53" customFormat="1" ht="35.1" customHeight="1" thickBot="1" x14ac:dyDescent="0.25">
      <c r="A15" s="50"/>
      <c r="B15" s="51"/>
      <c r="C15" s="51"/>
      <c r="D15" s="27"/>
      <c r="E15" s="337" t="s">
        <v>1868</v>
      </c>
      <c r="F15" s="54" t="s">
        <v>411</v>
      </c>
      <c r="G15" s="337" t="s">
        <v>1922</v>
      </c>
      <c r="H15" s="3040" t="s">
        <v>1870</v>
      </c>
      <c r="I15" s="326" t="s">
        <v>29</v>
      </c>
      <c r="J15" s="2181" t="s">
        <v>30</v>
      </c>
      <c r="K15" s="83"/>
      <c r="L15" s="326" t="s">
        <v>1914</v>
      </c>
      <c r="M15" s="327" t="s">
        <v>1915</v>
      </c>
      <c r="N15" s="328" t="s">
        <v>1916</v>
      </c>
      <c r="O15" s="327" t="s">
        <v>30</v>
      </c>
      <c r="P15" s="329" t="s">
        <v>1911</v>
      </c>
      <c r="Q15" s="83"/>
      <c r="R15" s="3073" t="s">
        <v>1913</v>
      </c>
      <c r="S15" s="3074" t="s">
        <v>1912</v>
      </c>
      <c r="U15" s="4284" t="s">
        <v>1913</v>
      </c>
      <c r="V15" s="4285"/>
      <c r="W15" s="4292" t="s">
        <v>1912</v>
      </c>
      <c r="X15" s="4293"/>
      <c r="Y15" s="4293"/>
      <c r="Z15" s="4293"/>
      <c r="AA15" s="4293"/>
      <c r="AB15" s="4293"/>
      <c r="AC15" s="4293"/>
      <c r="AD15" s="4293"/>
      <c r="AE15" s="3085" t="s">
        <v>1911</v>
      </c>
    </row>
    <row r="16" spans="1:31" s="53" customFormat="1" ht="33" customHeight="1" thickBot="1" x14ac:dyDescent="0.25">
      <c r="A16" s="50"/>
      <c r="B16" s="51"/>
      <c r="C16" s="51"/>
      <c r="D16" s="27"/>
      <c r="E16" s="337" t="s">
        <v>1869</v>
      </c>
      <c r="F16" s="54" t="s">
        <v>412</v>
      </c>
      <c r="G16" s="337"/>
      <c r="H16" s="3040" t="s">
        <v>1871</v>
      </c>
      <c r="I16" s="322"/>
      <c r="J16" s="330"/>
      <c r="K16" s="83"/>
      <c r="L16" s="326"/>
      <c r="M16" s="327"/>
      <c r="N16" s="331"/>
      <c r="O16" s="327"/>
      <c r="P16" s="329"/>
      <c r="Q16" s="83"/>
      <c r="R16" s="325"/>
      <c r="S16" s="323"/>
      <c r="U16" s="2657"/>
      <c r="V16" s="2658"/>
      <c r="W16" s="2659"/>
      <c r="X16" s="2127"/>
      <c r="Y16" s="2127"/>
      <c r="Z16" s="2127"/>
      <c r="AA16" s="2127"/>
      <c r="AB16" s="2127"/>
      <c r="AC16" s="2127"/>
      <c r="AD16" s="3075"/>
      <c r="AE16" s="3085"/>
    </row>
    <row r="17" spans="1:31" s="53" customFormat="1" ht="35.1" customHeight="1" thickBot="1" x14ac:dyDescent="0.25">
      <c r="A17" s="3049"/>
      <c r="B17" s="3050"/>
      <c r="C17" s="3050"/>
      <c r="D17" s="3051"/>
      <c r="E17" s="334"/>
      <c r="F17" s="332"/>
      <c r="G17" s="334"/>
      <c r="H17" s="3040" t="s">
        <v>1872</v>
      </c>
      <c r="I17" s="322"/>
      <c r="J17" s="330"/>
      <c r="K17" s="83"/>
      <c r="L17" s="326"/>
      <c r="M17" s="327"/>
      <c r="N17" s="331"/>
      <c r="O17" s="327"/>
      <c r="P17" s="329"/>
      <c r="Q17" s="83"/>
      <c r="R17" s="325"/>
      <c r="S17" s="323"/>
      <c r="U17" s="2657"/>
      <c r="V17" s="2658"/>
      <c r="W17" s="2659"/>
      <c r="X17" s="2127"/>
      <c r="Y17" s="2127"/>
      <c r="Z17" s="2127"/>
      <c r="AA17" s="2127"/>
      <c r="AB17" s="2127"/>
      <c r="AC17" s="2127"/>
      <c r="AD17" s="3075"/>
      <c r="AE17" s="3086"/>
    </row>
    <row r="18" spans="1:31" s="53" customFormat="1" ht="16.5" customHeight="1" x14ac:dyDescent="0.2">
      <c r="A18" s="56"/>
      <c r="B18" s="55"/>
      <c r="C18" s="55"/>
      <c r="D18" s="344"/>
      <c r="E18" s="57"/>
      <c r="F18" s="2039"/>
      <c r="G18" s="57"/>
      <c r="H18" s="58"/>
      <c r="I18" s="84"/>
      <c r="J18" s="85"/>
      <c r="K18" s="58"/>
      <c r="L18" s="86"/>
      <c r="M18" s="87"/>
      <c r="N18" s="88"/>
      <c r="O18" s="87"/>
      <c r="P18" s="90"/>
      <c r="Q18" s="58"/>
      <c r="R18" s="89"/>
      <c r="S18" s="90"/>
      <c r="T18" s="58"/>
      <c r="U18" s="86"/>
      <c r="V18" s="87"/>
      <c r="W18" s="88"/>
      <c r="X18" s="91"/>
      <c r="Y18" s="91"/>
      <c r="Z18" s="91"/>
      <c r="AA18" s="91"/>
      <c r="AB18" s="91"/>
      <c r="AC18" s="91"/>
      <c r="AD18" s="3076"/>
      <c r="AE18" s="3087"/>
    </row>
    <row r="19" spans="1:31" s="64" customFormat="1" ht="16.5" customHeight="1" x14ac:dyDescent="0.25">
      <c r="A19" s="3047" t="s">
        <v>714</v>
      </c>
      <c r="B19" s="3048" t="s">
        <v>436</v>
      </c>
      <c r="C19" s="62"/>
      <c r="D19" s="346"/>
      <c r="E19" s="338"/>
      <c r="F19" s="2034"/>
      <c r="G19" s="338"/>
      <c r="H19" s="103"/>
      <c r="I19" s="104"/>
      <c r="J19" s="105"/>
      <c r="K19" s="103"/>
      <c r="L19" s="106"/>
      <c r="M19" s="107"/>
      <c r="N19" s="108"/>
      <c r="O19" s="107"/>
      <c r="P19" s="110"/>
      <c r="Q19" s="103"/>
      <c r="R19" s="109"/>
      <c r="S19" s="110"/>
      <c r="T19" s="103"/>
      <c r="U19" s="106"/>
      <c r="V19" s="107"/>
      <c r="W19" s="108"/>
      <c r="X19" s="111"/>
      <c r="Y19" s="111"/>
      <c r="Z19" s="111"/>
      <c r="AA19" s="111"/>
      <c r="AB19" s="111"/>
      <c r="AC19" s="111"/>
      <c r="AD19" s="3077"/>
      <c r="AE19" s="3088"/>
    </row>
    <row r="20" spans="1:31" s="64" customFormat="1" ht="16.5" customHeight="1" x14ac:dyDescent="0.2">
      <c r="A20" s="65"/>
      <c r="B20" s="62" t="s">
        <v>724</v>
      </c>
      <c r="C20" s="62" t="s">
        <v>1873</v>
      </c>
      <c r="D20" s="346"/>
      <c r="E20" s="338"/>
      <c r="F20" s="2034"/>
      <c r="G20" s="338"/>
      <c r="H20" s="103"/>
      <c r="I20" s="104"/>
      <c r="J20" s="105"/>
      <c r="K20" s="103"/>
      <c r="L20" s="106"/>
      <c r="M20" s="107"/>
      <c r="N20" s="108"/>
      <c r="O20" s="107"/>
      <c r="P20" s="110"/>
      <c r="Q20" s="103"/>
      <c r="R20" s="109"/>
      <c r="S20" s="110"/>
      <c r="T20" s="103"/>
      <c r="U20" s="106"/>
      <c r="V20" s="107"/>
      <c r="W20" s="108"/>
      <c r="X20" s="111"/>
      <c r="Y20" s="111"/>
      <c r="Z20" s="111"/>
      <c r="AA20" s="111"/>
      <c r="AB20" s="111"/>
      <c r="AC20" s="111"/>
      <c r="AD20" s="3077"/>
      <c r="AE20" s="3088"/>
    </row>
    <row r="21" spans="1:31" s="64" customFormat="1" ht="16.5" customHeight="1" x14ac:dyDescent="0.2">
      <c r="A21" s="65"/>
      <c r="B21" s="62" t="s">
        <v>725</v>
      </c>
      <c r="C21" s="62" t="s">
        <v>437</v>
      </c>
      <c r="D21" s="346"/>
      <c r="E21" s="338"/>
      <c r="F21" s="2034"/>
      <c r="G21" s="338"/>
      <c r="H21" s="103"/>
      <c r="I21" s="104"/>
      <c r="J21" s="105"/>
      <c r="K21" s="103"/>
      <c r="L21" s="106"/>
      <c r="M21" s="107"/>
      <c r="N21" s="108"/>
      <c r="O21" s="107"/>
      <c r="P21" s="110"/>
      <c r="Q21" s="103"/>
      <c r="R21" s="109"/>
      <c r="S21" s="110"/>
      <c r="T21" s="103"/>
      <c r="U21" s="106"/>
      <c r="V21" s="107"/>
      <c r="W21" s="108"/>
      <c r="X21" s="111"/>
      <c r="Y21" s="111"/>
      <c r="Z21" s="111"/>
      <c r="AA21" s="111"/>
      <c r="AB21" s="111"/>
      <c r="AC21" s="111"/>
      <c r="AD21" s="3077"/>
      <c r="AE21" s="3088"/>
    </row>
    <row r="22" spans="1:31" s="64" customFormat="1" ht="16.5" customHeight="1" x14ac:dyDescent="0.2">
      <c r="A22" s="65"/>
      <c r="B22" s="66"/>
      <c r="C22" s="533" t="s">
        <v>1865</v>
      </c>
      <c r="D22" s="345"/>
      <c r="E22" s="338"/>
      <c r="F22" s="2034"/>
      <c r="G22" s="338"/>
      <c r="H22" s="103"/>
      <c r="I22" s="104"/>
      <c r="J22" s="105"/>
      <c r="K22" s="103"/>
      <c r="L22" s="106"/>
      <c r="M22" s="107"/>
      <c r="N22" s="108"/>
      <c r="O22" s="107"/>
      <c r="P22" s="110"/>
      <c r="Q22" s="103"/>
      <c r="R22" s="109"/>
      <c r="S22" s="110"/>
      <c r="T22" s="103"/>
      <c r="U22" s="106"/>
      <c r="V22" s="107"/>
      <c r="W22" s="108"/>
      <c r="X22" s="111"/>
      <c r="Y22" s="111"/>
      <c r="Z22" s="111"/>
      <c r="AA22" s="111"/>
      <c r="AB22" s="111"/>
      <c r="AC22" s="111"/>
      <c r="AD22" s="3077"/>
      <c r="AE22" s="3088"/>
    </row>
    <row r="23" spans="1:31" s="64" customFormat="1" ht="16.5" customHeight="1" x14ac:dyDescent="0.2">
      <c r="A23" s="65"/>
      <c r="B23" s="66"/>
      <c r="C23" s="68" t="s">
        <v>1875</v>
      </c>
      <c r="D23" s="345"/>
      <c r="E23" s="338"/>
      <c r="F23" s="2034"/>
      <c r="G23" s="338"/>
      <c r="H23" s="103"/>
      <c r="I23" s="104"/>
      <c r="J23" s="105"/>
      <c r="K23" s="103"/>
      <c r="L23" s="106"/>
      <c r="M23" s="107"/>
      <c r="N23" s="108"/>
      <c r="O23" s="107"/>
      <c r="P23" s="110"/>
      <c r="Q23" s="103"/>
      <c r="R23" s="109"/>
      <c r="S23" s="110"/>
      <c r="T23" s="103"/>
      <c r="U23" s="106"/>
      <c r="V23" s="107"/>
      <c r="W23" s="108"/>
      <c r="X23" s="111"/>
      <c r="Y23" s="111"/>
      <c r="Z23" s="111"/>
      <c r="AA23" s="111"/>
      <c r="AB23" s="111"/>
      <c r="AC23" s="111"/>
      <c r="AD23" s="3077"/>
      <c r="AE23" s="3088"/>
    </row>
    <row r="24" spans="1:31" s="64" customFormat="1" ht="16.5" customHeight="1" x14ac:dyDescent="0.2">
      <c r="A24" s="65"/>
      <c r="B24" s="66"/>
      <c r="C24" s="68" t="s">
        <v>1876</v>
      </c>
      <c r="D24" s="345"/>
      <c r="E24" s="338"/>
      <c r="F24" s="2034"/>
      <c r="G24" s="338"/>
      <c r="H24" s="103"/>
      <c r="I24" s="104"/>
      <c r="J24" s="105"/>
      <c r="K24" s="103"/>
      <c r="L24" s="106"/>
      <c r="M24" s="107"/>
      <c r="N24" s="108"/>
      <c r="O24" s="107"/>
      <c r="P24" s="110"/>
      <c r="Q24" s="103"/>
      <c r="R24" s="109"/>
      <c r="S24" s="110"/>
      <c r="T24" s="103"/>
      <c r="U24" s="106"/>
      <c r="V24" s="107"/>
      <c r="W24" s="108"/>
      <c r="X24" s="111"/>
      <c r="Y24" s="111"/>
      <c r="Z24" s="111"/>
      <c r="AA24" s="111"/>
      <c r="AB24" s="111"/>
      <c r="AC24" s="111"/>
      <c r="AD24" s="3077"/>
      <c r="AE24" s="3088"/>
    </row>
    <row r="25" spans="1:31" s="64" customFormat="1" ht="16.5" customHeight="1" x14ac:dyDescent="0.2">
      <c r="A25" s="65"/>
      <c r="B25" s="66"/>
      <c r="C25" s="69" t="s">
        <v>1864</v>
      </c>
      <c r="D25" s="345"/>
      <c r="E25" s="338"/>
      <c r="F25" s="2034"/>
      <c r="G25" s="338"/>
      <c r="H25" s="103"/>
      <c r="I25" s="104"/>
      <c r="J25" s="105"/>
      <c r="K25" s="103"/>
      <c r="L25" s="106"/>
      <c r="M25" s="107"/>
      <c r="N25" s="108"/>
      <c r="O25" s="107"/>
      <c r="P25" s="110"/>
      <c r="Q25" s="103"/>
      <c r="R25" s="109"/>
      <c r="S25" s="110"/>
      <c r="T25" s="103"/>
      <c r="U25" s="106"/>
      <c r="V25" s="107"/>
      <c r="W25" s="108"/>
      <c r="X25" s="111"/>
      <c r="Y25" s="111"/>
      <c r="Z25" s="111"/>
      <c r="AA25" s="111"/>
      <c r="AB25" s="111"/>
      <c r="AC25" s="111"/>
      <c r="AD25" s="3077"/>
      <c r="AE25" s="3088"/>
    </row>
    <row r="26" spans="1:31" s="64" customFormat="1" ht="16.5" customHeight="1" x14ac:dyDescent="0.2">
      <c r="A26" s="65"/>
      <c r="B26" s="66"/>
      <c r="C26" s="69" t="s">
        <v>706</v>
      </c>
      <c r="D26" s="345" t="s">
        <v>438</v>
      </c>
      <c r="E26" s="3041" t="s">
        <v>1874</v>
      </c>
      <c r="F26" s="2034" t="s">
        <v>1299</v>
      </c>
      <c r="G26" s="2180">
        <v>0.21</v>
      </c>
      <c r="H26" s="112"/>
      <c r="I26" s="113"/>
      <c r="J26" s="75"/>
      <c r="K26" s="112"/>
      <c r="L26" s="114"/>
      <c r="M26" s="79"/>
      <c r="N26" s="115"/>
      <c r="O26" s="79"/>
      <c r="P26" s="117"/>
      <c r="Q26" s="112"/>
      <c r="R26" s="116"/>
      <c r="S26" s="117"/>
      <c r="T26" s="112"/>
      <c r="U26" s="118"/>
      <c r="V26" s="79"/>
      <c r="W26" s="73"/>
      <c r="X26" s="74"/>
      <c r="Y26" s="74"/>
      <c r="Z26" s="74"/>
      <c r="AA26" s="74"/>
      <c r="AB26" s="74"/>
      <c r="AC26" s="74"/>
      <c r="AD26" s="3078"/>
      <c r="AE26" s="3089"/>
    </row>
    <row r="27" spans="1:31" s="64" customFormat="1" ht="16.5" customHeight="1" x14ac:dyDescent="0.2">
      <c r="A27" s="65"/>
      <c r="B27" s="66"/>
      <c r="C27" s="72" t="s">
        <v>707</v>
      </c>
      <c r="D27" s="345" t="s">
        <v>439</v>
      </c>
      <c r="E27" s="3041" t="s">
        <v>1874</v>
      </c>
      <c r="F27" s="2034" t="s">
        <v>1299</v>
      </c>
      <c r="G27" s="2180">
        <v>0.21</v>
      </c>
      <c r="H27" s="112"/>
      <c r="I27" s="114"/>
      <c r="J27" s="75"/>
      <c r="K27" s="112"/>
      <c r="L27" s="114"/>
      <c r="M27" s="79"/>
      <c r="N27" s="73"/>
      <c r="O27" s="79"/>
      <c r="P27" s="117"/>
      <c r="Q27" s="112"/>
      <c r="R27" s="116"/>
      <c r="S27" s="117"/>
      <c r="T27" s="112"/>
      <c r="U27" s="114"/>
      <c r="V27" s="79"/>
      <c r="W27" s="73"/>
      <c r="X27" s="74"/>
      <c r="Y27" s="74"/>
      <c r="Z27" s="74"/>
      <c r="AA27" s="74"/>
      <c r="AB27" s="74"/>
      <c r="AC27" s="74"/>
      <c r="AD27" s="3078"/>
      <c r="AE27" s="3089"/>
    </row>
    <row r="28" spans="1:31" s="64" customFormat="1" ht="16.5" customHeight="1" x14ac:dyDescent="0.2">
      <c r="A28" s="65"/>
      <c r="B28" s="66"/>
      <c r="C28" s="72" t="s">
        <v>1866</v>
      </c>
      <c r="D28" s="117" t="s">
        <v>1867</v>
      </c>
      <c r="E28" s="340"/>
      <c r="F28" s="2040"/>
      <c r="G28" s="340"/>
      <c r="H28" s="112"/>
      <c r="I28" s="119"/>
      <c r="J28" s="75"/>
      <c r="K28" s="112"/>
      <c r="L28" s="114"/>
      <c r="M28" s="79"/>
      <c r="N28" s="73"/>
      <c r="O28" s="79"/>
      <c r="P28" s="117"/>
      <c r="Q28" s="112"/>
      <c r="R28" s="116"/>
      <c r="S28" s="117"/>
      <c r="T28" s="112"/>
      <c r="U28" s="114"/>
      <c r="V28" s="79"/>
      <c r="W28" s="73"/>
      <c r="X28" s="74"/>
      <c r="Y28" s="74"/>
      <c r="Z28" s="74"/>
      <c r="AA28" s="74"/>
      <c r="AB28" s="74"/>
      <c r="AC28" s="74"/>
      <c r="AD28" s="3078"/>
      <c r="AE28" s="3089"/>
    </row>
    <row r="29" spans="1:31" s="64" customFormat="1" ht="16.5" customHeight="1" x14ac:dyDescent="0.2">
      <c r="A29" s="65"/>
      <c r="B29" s="66"/>
      <c r="C29" s="72"/>
      <c r="D29" s="117"/>
      <c r="E29" s="3036" t="s">
        <v>1861</v>
      </c>
      <c r="F29" s="2040"/>
      <c r="G29" s="3036"/>
      <c r="H29" s="112"/>
      <c r="I29" s="119"/>
      <c r="J29" s="75"/>
      <c r="K29" s="112"/>
      <c r="L29" s="114"/>
      <c r="M29" s="79"/>
      <c r="N29" s="73"/>
      <c r="O29" s="79"/>
      <c r="P29" s="117"/>
      <c r="Q29" s="112"/>
      <c r="R29" s="116"/>
      <c r="S29" s="117"/>
      <c r="T29" s="112"/>
      <c r="U29" s="114"/>
      <c r="V29" s="79"/>
      <c r="W29" s="73"/>
      <c r="X29" s="74"/>
      <c r="Y29" s="74"/>
      <c r="Z29" s="74"/>
      <c r="AA29" s="74"/>
      <c r="AB29" s="74"/>
      <c r="AC29" s="74"/>
      <c r="AD29" s="3078"/>
      <c r="AE29" s="3089"/>
    </row>
    <row r="30" spans="1:31" s="64" customFormat="1" ht="16.5" customHeight="1" x14ac:dyDescent="0.2">
      <c r="A30" s="65"/>
      <c r="B30" s="66"/>
      <c r="C30" s="72"/>
      <c r="D30" s="117"/>
      <c r="E30" s="3036" t="s">
        <v>1862</v>
      </c>
      <c r="F30" s="2040"/>
      <c r="G30" s="3036"/>
      <c r="H30" s="112"/>
      <c r="I30" s="119"/>
      <c r="J30" s="75"/>
      <c r="K30" s="112"/>
      <c r="L30" s="114"/>
      <c r="M30" s="79"/>
      <c r="N30" s="73"/>
      <c r="O30" s="79"/>
      <c r="P30" s="117"/>
      <c r="Q30" s="112"/>
      <c r="R30" s="116"/>
      <c r="S30" s="117"/>
      <c r="T30" s="112"/>
      <c r="U30" s="114"/>
      <c r="V30" s="79"/>
      <c r="W30" s="73"/>
      <c r="X30" s="74"/>
      <c r="Y30" s="74"/>
      <c r="Z30" s="74"/>
      <c r="AA30" s="74"/>
      <c r="AB30" s="74"/>
      <c r="AC30" s="74"/>
      <c r="AD30" s="3078"/>
      <c r="AE30" s="3089"/>
    </row>
    <row r="31" spans="1:31" s="64" customFormat="1" ht="16.5" customHeight="1" x14ac:dyDescent="0.2">
      <c r="A31" s="65"/>
      <c r="B31" s="66"/>
      <c r="C31" s="72"/>
      <c r="D31" s="117"/>
      <c r="E31" s="3036" t="s">
        <v>1863</v>
      </c>
      <c r="F31" s="2040"/>
      <c r="G31" s="3036"/>
      <c r="H31" s="112"/>
      <c r="I31" s="119"/>
      <c r="J31" s="75"/>
      <c r="K31" s="112"/>
      <c r="L31" s="114"/>
      <c r="M31" s="79"/>
      <c r="N31" s="73"/>
      <c r="O31" s="79"/>
      <c r="P31" s="117"/>
      <c r="Q31" s="112"/>
      <c r="R31" s="116"/>
      <c r="S31" s="117"/>
      <c r="T31" s="112"/>
      <c r="U31" s="114"/>
      <c r="V31" s="79"/>
      <c r="W31" s="73"/>
      <c r="X31" s="74"/>
      <c r="Y31" s="74"/>
      <c r="Z31" s="74"/>
      <c r="AA31" s="74"/>
      <c r="AB31" s="74"/>
      <c r="AC31" s="74"/>
      <c r="AD31" s="3078"/>
      <c r="AE31" s="3089"/>
    </row>
    <row r="32" spans="1:31" s="64" customFormat="1" ht="16.5" customHeight="1" x14ac:dyDescent="0.2">
      <c r="A32" s="65"/>
      <c r="B32" s="66"/>
      <c r="C32" s="72"/>
      <c r="D32" s="117"/>
      <c r="E32" s="340"/>
      <c r="F32" s="2040"/>
      <c r="G32" s="340"/>
      <c r="H32" s="112"/>
      <c r="I32" s="119"/>
      <c r="J32" s="75"/>
      <c r="K32" s="112"/>
      <c r="L32" s="114"/>
      <c r="M32" s="79"/>
      <c r="N32" s="73"/>
      <c r="O32" s="79"/>
      <c r="P32" s="117"/>
      <c r="Q32" s="112"/>
      <c r="R32" s="116"/>
      <c r="S32" s="117"/>
      <c r="T32" s="112"/>
      <c r="U32" s="114"/>
      <c r="V32" s="79"/>
      <c r="W32" s="73"/>
      <c r="X32" s="74"/>
      <c r="Y32" s="74"/>
      <c r="Z32" s="74"/>
      <c r="AA32" s="74"/>
      <c r="AB32" s="74"/>
      <c r="AC32" s="74"/>
      <c r="AD32" s="3078"/>
      <c r="AE32" s="3089"/>
    </row>
    <row r="33" spans="1:31" s="64" customFormat="1" ht="16.5" customHeight="1" x14ac:dyDescent="0.2">
      <c r="A33" s="65"/>
      <c r="B33" s="66"/>
      <c r="C33" s="534" t="s">
        <v>1878</v>
      </c>
      <c r="D33" s="345" t="s">
        <v>710</v>
      </c>
      <c r="E33" s="3041" t="s">
        <v>1879</v>
      </c>
      <c r="F33" s="2034" t="s">
        <v>1299</v>
      </c>
      <c r="G33" s="2180">
        <v>0.21</v>
      </c>
      <c r="H33" s="112"/>
      <c r="I33" s="121"/>
      <c r="J33" s="75"/>
      <c r="K33" s="112"/>
      <c r="L33" s="114"/>
      <c r="M33" s="79"/>
      <c r="N33" s="115"/>
      <c r="O33" s="79"/>
      <c r="P33" s="117"/>
      <c r="Q33" s="112"/>
      <c r="R33" s="116"/>
      <c r="S33" s="117"/>
      <c r="T33" s="112"/>
      <c r="U33" s="122"/>
      <c r="V33" s="123"/>
      <c r="W33" s="73"/>
      <c r="X33" s="74"/>
      <c r="Y33" s="74"/>
      <c r="Z33" s="74"/>
      <c r="AA33" s="74"/>
      <c r="AB33" s="74"/>
      <c r="AC33" s="74"/>
      <c r="AD33" s="3078"/>
      <c r="AE33" s="3089"/>
    </row>
    <row r="34" spans="1:31" s="64" customFormat="1" ht="16.5" customHeight="1" x14ac:dyDescent="0.2">
      <c r="A34" s="65"/>
      <c r="B34" s="66"/>
      <c r="C34" s="534" t="s">
        <v>1877</v>
      </c>
      <c r="D34" s="345" t="s">
        <v>710</v>
      </c>
      <c r="E34" s="3041" t="s">
        <v>1880</v>
      </c>
      <c r="F34" s="2034" t="s">
        <v>1299</v>
      </c>
      <c r="G34" s="2180">
        <v>0.21</v>
      </c>
      <c r="H34" s="112"/>
      <c r="I34" s="121"/>
      <c r="J34" s="75"/>
      <c r="K34" s="112"/>
      <c r="L34" s="114"/>
      <c r="M34" s="79"/>
      <c r="N34" s="115"/>
      <c r="O34" s="79"/>
      <c r="P34" s="117"/>
      <c r="Q34" s="112"/>
      <c r="R34" s="116"/>
      <c r="S34" s="117"/>
      <c r="T34" s="112"/>
      <c r="U34" s="122"/>
      <c r="V34" s="123"/>
      <c r="W34" s="73"/>
      <c r="X34" s="74"/>
      <c r="Y34" s="74"/>
      <c r="Z34" s="74"/>
      <c r="AA34" s="74"/>
      <c r="AB34" s="74"/>
      <c r="AC34" s="74"/>
      <c r="AD34" s="3078"/>
      <c r="AE34" s="3089"/>
    </row>
    <row r="35" spans="1:31" s="64" customFormat="1" ht="16.5" customHeight="1" x14ac:dyDescent="0.2">
      <c r="A35" s="65"/>
      <c r="B35" s="66"/>
      <c r="C35" s="534" t="s">
        <v>159</v>
      </c>
      <c r="D35" s="345" t="s">
        <v>710</v>
      </c>
      <c r="E35" s="3041" t="s">
        <v>1881</v>
      </c>
      <c r="F35" s="2034" t="s">
        <v>1299</v>
      </c>
      <c r="G35" s="2180">
        <v>0.21</v>
      </c>
      <c r="H35" s="124"/>
      <c r="I35" s="125"/>
      <c r="J35" s="126"/>
      <c r="K35" s="124"/>
      <c r="L35" s="127"/>
      <c r="M35" s="79"/>
      <c r="N35" s="115"/>
      <c r="O35" s="79"/>
      <c r="P35" s="117"/>
      <c r="Q35" s="112"/>
      <c r="R35" s="116"/>
      <c r="S35" s="117"/>
      <c r="T35" s="124"/>
      <c r="U35" s="128"/>
      <c r="V35" s="129"/>
      <c r="W35" s="130"/>
      <c r="X35" s="131"/>
      <c r="Y35" s="131"/>
      <c r="Z35" s="131"/>
      <c r="AA35" s="131"/>
      <c r="AB35" s="131"/>
      <c r="AC35" s="131"/>
      <c r="AD35" s="3079"/>
      <c r="AE35" s="3090"/>
    </row>
    <row r="36" spans="1:31" s="64" customFormat="1" ht="16.5" customHeight="1" x14ac:dyDescent="0.2">
      <c r="A36" s="65"/>
      <c r="B36" s="62" t="s">
        <v>726</v>
      </c>
      <c r="C36" s="62" t="s">
        <v>1885</v>
      </c>
      <c r="D36" s="345"/>
      <c r="E36" s="59"/>
      <c r="F36" s="2041"/>
      <c r="G36" s="340"/>
      <c r="H36" s="124"/>
      <c r="I36" s="125"/>
      <c r="J36" s="126"/>
      <c r="K36" s="124"/>
      <c r="L36" s="127"/>
      <c r="M36" s="79"/>
      <c r="N36" s="115"/>
      <c r="O36" s="79"/>
      <c r="P36" s="117"/>
      <c r="Q36" s="112"/>
      <c r="R36" s="116"/>
      <c r="S36" s="117"/>
      <c r="T36" s="124"/>
      <c r="U36" s="128"/>
      <c r="V36" s="129"/>
      <c r="W36" s="130"/>
      <c r="X36" s="131"/>
      <c r="Y36" s="131"/>
      <c r="Z36" s="131"/>
      <c r="AA36" s="131"/>
      <c r="AB36" s="131"/>
      <c r="AC36" s="131"/>
      <c r="AD36" s="3079"/>
      <c r="AE36" s="3090"/>
    </row>
    <row r="37" spans="1:31" s="64" customFormat="1" ht="16.5" customHeight="1" x14ac:dyDescent="0.2">
      <c r="A37" s="65"/>
      <c r="B37" s="62"/>
      <c r="C37" s="67" t="s">
        <v>716</v>
      </c>
      <c r="D37" s="345"/>
      <c r="E37" s="59"/>
      <c r="F37" s="2041"/>
      <c r="G37" s="340"/>
      <c r="H37" s="124"/>
      <c r="I37" s="125"/>
      <c r="J37" s="126"/>
      <c r="K37" s="124"/>
      <c r="L37" s="127"/>
      <c r="M37" s="79"/>
      <c r="N37" s="115"/>
      <c r="O37" s="79"/>
      <c r="P37" s="117"/>
      <c r="Q37" s="112"/>
      <c r="R37" s="116"/>
      <c r="S37" s="117"/>
      <c r="T37" s="124"/>
      <c r="U37" s="128"/>
      <c r="V37" s="129"/>
      <c r="W37" s="130"/>
      <c r="X37" s="131"/>
      <c r="Y37" s="131"/>
      <c r="Z37" s="131"/>
      <c r="AA37" s="131"/>
      <c r="AB37" s="131"/>
      <c r="AC37" s="131"/>
      <c r="AD37" s="3079"/>
      <c r="AE37" s="3090"/>
    </row>
    <row r="38" spans="1:31" s="64" customFormat="1" ht="16.5" customHeight="1" x14ac:dyDescent="0.2">
      <c r="A38" s="65"/>
      <c r="B38" s="62"/>
      <c r="C38" s="66" t="s">
        <v>1860</v>
      </c>
      <c r="D38" s="345" t="s">
        <v>438</v>
      </c>
      <c r="E38" s="3041" t="s">
        <v>1874</v>
      </c>
      <c r="F38" s="2034" t="s">
        <v>1299</v>
      </c>
      <c r="G38" s="2180">
        <v>0.21</v>
      </c>
      <c r="H38" s="124"/>
      <c r="I38" s="125"/>
      <c r="J38" s="126"/>
      <c r="K38" s="124"/>
      <c r="L38" s="127"/>
      <c r="M38" s="79"/>
      <c r="N38" s="115"/>
      <c r="O38" s="79"/>
      <c r="P38" s="117"/>
      <c r="Q38" s="112"/>
      <c r="R38" s="116"/>
      <c r="S38" s="117"/>
      <c r="T38" s="124"/>
      <c r="U38" s="114"/>
      <c r="V38" s="129"/>
      <c r="W38" s="130"/>
      <c r="X38" s="131"/>
      <c r="Y38" s="131"/>
      <c r="Z38" s="131"/>
      <c r="AA38" s="131"/>
      <c r="AB38" s="131"/>
      <c r="AC38" s="131"/>
      <c r="AD38" s="3079"/>
      <c r="AE38" s="3090"/>
    </row>
    <row r="39" spans="1:31" s="64" customFormat="1" ht="16.5" customHeight="1" x14ac:dyDescent="0.2">
      <c r="A39" s="65"/>
      <c r="B39" s="62"/>
      <c r="C39" s="72" t="s">
        <v>707</v>
      </c>
      <c r="D39" s="345" t="s">
        <v>439</v>
      </c>
      <c r="E39" s="3041" t="s">
        <v>1874</v>
      </c>
      <c r="F39" s="2034" t="s">
        <v>1299</v>
      </c>
      <c r="G39" s="2180">
        <v>0.21</v>
      </c>
      <c r="H39" s="124"/>
      <c r="I39" s="125"/>
      <c r="J39" s="126"/>
      <c r="K39" s="124"/>
      <c r="L39" s="127"/>
      <c r="M39" s="79"/>
      <c r="N39" s="115"/>
      <c r="O39" s="79"/>
      <c r="P39" s="117"/>
      <c r="Q39" s="112"/>
      <c r="R39" s="116"/>
      <c r="S39" s="117"/>
      <c r="T39" s="124"/>
      <c r="U39" s="114"/>
      <c r="V39" s="129"/>
      <c r="W39" s="130"/>
      <c r="X39" s="131"/>
      <c r="Y39" s="131"/>
      <c r="Z39" s="131"/>
      <c r="AA39" s="131"/>
      <c r="AB39" s="131"/>
      <c r="AC39" s="131"/>
      <c r="AD39" s="3079"/>
      <c r="AE39" s="3090"/>
    </row>
    <row r="40" spans="1:31" s="64" customFormat="1" ht="16.5" customHeight="1" x14ac:dyDescent="0.2">
      <c r="A40" s="65"/>
      <c r="B40" s="62" t="s">
        <v>727</v>
      </c>
      <c r="C40" s="62" t="s">
        <v>440</v>
      </c>
      <c r="D40" s="345"/>
      <c r="E40" s="59"/>
      <c r="F40" s="2041"/>
      <c r="G40" s="340"/>
      <c r="H40" s="124"/>
      <c r="I40" s="125"/>
      <c r="J40" s="126"/>
      <c r="K40" s="124"/>
      <c r="L40" s="127"/>
      <c r="M40" s="79"/>
      <c r="N40" s="115"/>
      <c r="O40" s="79"/>
      <c r="P40" s="117"/>
      <c r="Q40" s="112"/>
      <c r="R40" s="116"/>
      <c r="S40" s="117"/>
      <c r="T40" s="124"/>
      <c r="U40" s="114"/>
      <c r="V40" s="129"/>
      <c r="W40" s="130"/>
      <c r="X40" s="131"/>
      <c r="Y40" s="131"/>
      <c r="Z40" s="131"/>
      <c r="AA40" s="131"/>
      <c r="AB40" s="131"/>
      <c r="AC40" s="131"/>
      <c r="AD40" s="3079"/>
      <c r="AE40" s="3090"/>
    </row>
    <row r="41" spans="1:31" s="64" customFormat="1" ht="16.5" customHeight="1" x14ac:dyDescent="0.2">
      <c r="A41" s="65"/>
      <c r="B41" s="62"/>
      <c r="C41" s="72"/>
      <c r="D41" s="535" t="s">
        <v>1888</v>
      </c>
      <c r="E41" s="3041" t="s">
        <v>1884</v>
      </c>
      <c r="F41" s="2034" t="s">
        <v>1299</v>
      </c>
      <c r="G41" s="2180">
        <v>0.21</v>
      </c>
      <c r="H41" s="124"/>
      <c r="I41" s="125"/>
      <c r="J41" s="126"/>
      <c r="K41" s="124"/>
      <c r="L41" s="127"/>
      <c r="M41" s="79"/>
      <c r="N41" s="115"/>
      <c r="O41" s="79"/>
      <c r="P41" s="117"/>
      <c r="Q41" s="112"/>
      <c r="R41" s="116"/>
      <c r="S41" s="117"/>
      <c r="T41" s="124"/>
      <c r="U41" s="114"/>
      <c r="V41" s="79"/>
      <c r="W41" s="73"/>
      <c r="X41" s="74"/>
      <c r="Y41" s="74"/>
      <c r="Z41" s="74"/>
      <c r="AA41" s="132"/>
      <c r="AB41" s="74"/>
      <c r="AC41" s="74"/>
      <c r="AD41" s="3078"/>
      <c r="AE41" s="3089"/>
    </row>
    <row r="42" spans="1:31" s="64" customFormat="1" ht="16.5" customHeight="1" x14ac:dyDescent="0.2">
      <c r="A42" s="65"/>
      <c r="B42" s="62"/>
      <c r="C42" s="72"/>
      <c r="D42" s="535" t="s">
        <v>1886</v>
      </c>
      <c r="E42" s="3041" t="s">
        <v>1883</v>
      </c>
      <c r="F42" s="2034" t="s">
        <v>1299</v>
      </c>
      <c r="G42" s="2180">
        <v>0.21</v>
      </c>
      <c r="H42" s="124"/>
      <c r="I42" s="125"/>
      <c r="J42" s="126"/>
      <c r="K42" s="124"/>
      <c r="L42" s="127"/>
      <c r="M42" s="79"/>
      <c r="N42" s="115"/>
      <c r="O42" s="79"/>
      <c r="P42" s="117"/>
      <c r="Q42" s="112"/>
      <c r="R42" s="116"/>
      <c r="S42" s="117"/>
      <c r="T42" s="124"/>
      <c r="U42" s="114"/>
      <c r="V42" s="79"/>
      <c r="W42" s="73"/>
      <c r="X42" s="74"/>
      <c r="Y42" s="74"/>
      <c r="Z42" s="74"/>
      <c r="AA42" s="132"/>
      <c r="AB42" s="74"/>
      <c r="AC42" s="74"/>
      <c r="AD42" s="3078"/>
      <c r="AE42" s="3089"/>
    </row>
    <row r="43" spans="1:31" s="64" customFormat="1" ht="16.5" customHeight="1" x14ac:dyDescent="0.2">
      <c r="A43" s="65"/>
      <c r="B43" s="62"/>
      <c r="C43" s="72"/>
      <c r="D43" s="535" t="s">
        <v>1887</v>
      </c>
      <c r="E43" s="3041" t="s">
        <v>1880</v>
      </c>
      <c r="F43" s="2034" t="s">
        <v>1299</v>
      </c>
      <c r="G43" s="2180">
        <v>0.21</v>
      </c>
      <c r="H43" s="124"/>
      <c r="I43" s="125"/>
      <c r="J43" s="126"/>
      <c r="K43" s="124"/>
      <c r="L43" s="127"/>
      <c r="M43" s="79"/>
      <c r="N43" s="115"/>
      <c r="O43" s="79"/>
      <c r="P43" s="117"/>
      <c r="Q43" s="112"/>
      <c r="R43" s="116"/>
      <c r="S43" s="117"/>
      <c r="T43" s="124"/>
      <c r="U43" s="114"/>
      <c r="V43" s="79"/>
      <c r="W43" s="73"/>
      <c r="X43" s="74"/>
      <c r="Y43" s="132"/>
      <c r="Z43" s="74"/>
      <c r="AA43" s="132"/>
      <c r="AB43" s="132"/>
      <c r="AC43" s="74"/>
      <c r="AD43" s="3078"/>
      <c r="AE43" s="3089"/>
    </row>
    <row r="44" spans="1:31" s="64" customFormat="1" ht="16.5" customHeight="1" x14ac:dyDescent="0.2">
      <c r="A44" s="65"/>
      <c r="B44" s="62"/>
      <c r="C44" s="72"/>
      <c r="D44" s="535" t="s">
        <v>160</v>
      </c>
      <c r="E44" s="3041" t="s">
        <v>1882</v>
      </c>
      <c r="F44" s="2034" t="s">
        <v>1299</v>
      </c>
      <c r="G44" s="2180">
        <v>0.21</v>
      </c>
      <c r="H44" s="124"/>
      <c r="I44" s="125"/>
      <c r="J44" s="126"/>
      <c r="K44" s="124"/>
      <c r="L44" s="127"/>
      <c r="M44" s="79"/>
      <c r="N44" s="115"/>
      <c r="O44" s="79"/>
      <c r="P44" s="117"/>
      <c r="Q44" s="112"/>
      <c r="R44" s="116"/>
      <c r="S44" s="117"/>
      <c r="T44" s="124"/>
      <c r="U44" s="114"/>
      <c r="V44" s="79"/>
      <c r="W44" s="70"/>
      <c r="X44" s="74"/>
      <c r="Y44" s="132"/>
      <c r="Z44" s="132"/>
      <c r="AA44" s="74"/>
      <c r="AB44" s="74"/>
      <c r="AC44" s="74"/>
      <c r="AD44" s="3080"/>
      <c r="AE44" s="3091"/>
    </row>
    <row r="45" spans="1:31" s="64" customFormat="1" ht="16.5" customHeight="1" x14ac:dyDescent="0.2">
      <c r="A45" s="65"/>
      <c r="B45" s="62" t="s">
        <v>728</v>
      </c>
      <c r="C45" s="62" t="s">
        <v>441</v>
      </c>
      <c r="D45" s="345" t="s">
        <v>710</v>
      </c>
      <c r="E45" s="3041" t="s">
        <v>1889</v>
      </c>
      <c r="F45" s="2034" t="s">
        <v>1300</v>
      </c>
      <c r="G45" s="2180">
        <v>0.21</v>
      </c>
      <c r="H45" s="103"/>
      <c r="I45" s="104"/>
      <c r="J45" s="105"/>
      <c r="K45" s="103"/>
      <c r="L45" s="106"/>
      <c r="M45" s="107"/>
      <c r="N45" s="108"/>
      <c r="O45" s="107"/>
      <c r="P45" s="110"/>
      <c r="Q45" s="103"/>
      <c r="R45" s="109"/>
      <c r="S45" s="110"/>
      <c r="T45" s="103"/>
      <c r="U45" s="133"/>
      <c r="V45" s="79"/>
      <c r="W45" s="73"/>
      <c r="X45" s="74"/>
      <c r="Y45" s="74"/>
      <c r="Z45" s="74"/>
      <c r="AA45" s="74"/>
      <c r="AB45" s="74"/>
      <c r="AC45" s="74"/>
      <c r="AD45" s="3078"/>
      <c r="AE45" s="3089"/>
    </row>
    <row r="46" spans="1:31" s="64" customFormat="1" ht="16.5" customHeight="1" x14ac:dyDescent="0.2">
      <c r="A46" s="65"/>
      <c r="B46" s="62" t="s">
        <v>729</v>
      </c>
      <c r="C46" s="62" t="s">
        <v>442</v>
      </c>
      <c r="D46" s="347"/>
      <c r="E46" s="339"/>
      <c r="F46" s="2034"/>
      <c r="G46" s="339"/>
      <c r="H46" s="80"/>
      <c r="I46" s="92"/>
      <c r="J46" s="77"/>
      <c r="K46" s="80"/>
      <c r="L46" s="76"/>
      <c r="M46" s="78"/>
      <c r="N46" s="93"/>
      <c r="O46" s="78"/>
      <c r="P46" s="63"/>
      <c r="Q46" s="80"/>
      <c r="R46" s="71"/>
      <c r="S46" s="63"/>
      <c r="T46" s="80"/>
      <c r="U46" s="76"/>
      <c r="V46" s="78"/>
      <c r="W46" s="93"/>
      <c r="X46" s="94"/>
      <c r="Y46" s="94"/>
      <c r="Z46" s="94"/>
      <c r="AA46" s="94"/>
      <c r="AB46" s="94"/>
      <c r="AC46" s="94"/>
      <c r="AD46" s="3081"/>
      <c r="AE46" s="3092"/>
    </row>
    <row r="47" spans="1:31" s="64" customFormat="1" ht="16.5" customHeight="1" x14ac:dyDescent="0.2">
      <c r="A47" s="65"/>
      <c r="B47" s="62"/>
      <c r="C47" s="134" t="s">
        <v>444</v>
      </c>
      <c r="D47" s="345" t="s">
        <v>443</v>
      </c>
      <c r="E47" s="3041" t="s">
        <v>1890</v>
      </c>
      <c r="F47" s="2034" t="s">
        <v>1301</v>
      </c>
      <c r="G47" s="2180">
        <v>0.21</v>
      </c>
      <c r="H47" s="95"/>
      <c r="I47" s="135"/>
      <c r="J47" s="96"/>
      <c r="K47" s="95"/>
      <c r="L47" s="97"/>
      <c r="M47" s="98"/>
      <c r="N47" s="99"/>
      <c r="O47" s="98"/>
      <c r="P47" s="101"/>
      <c r="Q47" s="95"/>
      <c r="R47" s="100"/>
      <c r="S47" s="101"/>
      <c r="T47" s="95"/>
      <c r="U47" s="97"/>
      <c r="V47" s="98"/>
      <c r="W47" s="99"/>
      <c r="X47" s="102"/>
      <c r="Y47" s="102"/>
      <c r="Z47" s="102"/>
      <c r="AA47" s="102"/>
      <c r="AB47" s="102"/>
      <c r="AC47" s="102"/>
      <c r="AD47" s="3082"/>
      <c r="AE47" s="3093"/>
    </row>
    <row r="48" spans="1:31" s="64" customFormat="1" ht="16.5" customHeight="1" x14ac:dyDescent="0.2">
      <c r="A48" s="65"/>
      <c r="B48" s="62"/>
      <c r="C48" s="134" t="s">
        <v>445</v>
      </c>
      <c r="D48" s="345" t="s">
        <v>443</v>
      </c>
      <c r="E48" s="3041" t="s">
        <v>1890</v>
      </c>
      <c r="F48" s="2034" t="s">
        <v>1301</v>
      </c>
      <c r="G48" s="2180">
        <v>0.21</v>
      </c>
      <c r="H48" s="95"/>
      <c r="I48" s="135"/>
      <c r="J48" s="96"/>
      <c r="K48" s="95"/>
      <c r="L48" s="97"/>
      <c r="M48" s="98"/>
      <c r="N48" s="99"/>
      <c r="O48" s="98"/>
      <c r="P48" s="101"/>
      <c r="Q48" s="95"/>
      <c r="R48" s="100"/>
      <c r="S48" s="101"/>
      <c r="T48" s="103"/>
      <c r="U48" s="97"/>
      <c r="V48" s="98"/>
      <c r="W48" s="99"/>
      <c r="X48" s="102"/>
      <c r="Y48" s="102"/>
      <c r="Z48" s="102"/>
      <c r="AA48" s="102"/>
      <c r="AB48" s="102"/>
      <c r="AC48" s="102"/>
      <c r="AD48" s="3082"/>
      <c r="AE48" s="3093"/>
    </row>
    <row r="49" spans="1:31" s="140" customFormat="1" ht="16.5" customHeight="1" x14ac:dyDescent="0.2">
      <c r="A49" s="136"/>
      <c r="B49" s="137"/>
      <c r="C49" s="134" t="s">
        <v>28</v>
      </c>
      <c r="D49" s="345" t="s">
        <v>443</v>
      </c>
      <c r="E49" s="3041" t="s">
        <v>1890</v>
      </c>
      <c r="F49" s="2034" t="s">
        <v>1301</v>
      </c>
      <c r="G49" s="2180">
        <v>0.21</v>
      </c>
      <c r="H49" s="95"/>
      <c r="I49" s="120"/>
      <c r="J49" s="96"/>
      <c r="K49" s="95"/>
      <c r="L49" s="97"/>
      <c r="M49" s="98"/>
      <c r="N49" s="99"/>
      <c r="O49" s="98"/>
      <c r="P49" s="101"/>
      <c r="Q49" s="95"/>
      <c r="R49" s="100"/>
      <c r="S49" s="101"/>
      <c r="T49" s="103"/>
      <c r="U49" s="97"/>
      <c r="V49" s="98"/>
      <c r="W49" s="138"/>
      <c r="X49" s="139"/>
      <c r="Y49" s="139"/>
      <c r="Z49" s="139"/>
      <c r="AA49" s="139"/>
      <c r="AB49" s="139"/>
      <c r="AC49" s="139"/>
      <c r="AD49" s="3083"/>
      <c r="AE49" s="3094"/>
    </row>
    <row r="50" spans="1:31" s="140" customFormat="1" ht="16.5" customHeight="1" x14ac:dyDescent="0.2">
      <c r="A50" s="136"/>
      <c r="B50" s="29"/>
      <c r="C50" s="134"/>
      <c r="D50" s="345"/>
      <c r="E50" s="339"/>
      <c r="F50" s="2034"/>
      <c r="G50" s="339"/>
      <c r="H50" s="95"/>
      <c r="I50" s="120"/>
      <c r="J50" s="96"/>
      <c r="K50" s="95"/>
      <c r="L50" s="97"/>
      <c r="M50" s="98"/>
      <c r="N50" s="99"/>
      <c r="O50" s="98"/>
      <c r="P50" s="101"/>
      <c r="Q50" s="95"/>
      <c r="R50" s="100"/>
      <c r="S50" s="101"/>
      <c r="T50" s="103"/>
      <c r="U50" s="97"/>
      <c r="V50" s="98"/>
      <c r="W50" s="138"/>
      <c r="X50" s="139"/>
      <c r="Y50" s="139"/>
      <c r="Z50" s="139"/>
      <c r="AA50" s="139"/>
      <c r="AB50" s="139"/>
      <c r="AC50" s="139"/>
      <c r="AD50" s="3083"/>
      <c r="AE50" s="3094"/>
    </row>
    <row r="51" spans="1:31" s="64" customFormat="1" ht="16.5" customHeight="1" x14ac:dyDescent="0.25">
      <c r="A51" s="3047" t="s">
        <v>715</v>
      </c>
      <c r="B51" s="3048" t="s">
        <v>446</v>
      </c>
      <c r="C51" s="62"/>
      <c r="D51" s="345" t="s">
        <v>710</v>
      </c>
      <c r="E51" s="3041" t="s">
        <v>1891</v>
      </c>
      <c r="F51" s="2034" t="s">
        <v>1302</v>
      </c>
      <c r="G51" s="2180">
        <v>0.21</v>
      </c>
      <c r="H51" s="103"/>
      <c r="I51" s="104"/>
      <c r="J51" s="105"/>
      <c r="K51" s="103"/>
      <c r="L51" s="106"/>
      <c r="M51" s="107"/>
      <c r="N51" s="108"/>
      <c r="O51" s="107"/>
      <c r="P51" s="110"/>
      <c r="Q51" s="103"/>
      <c r="R51" s="109"/>
      <c r="S51" s="110"/>
      <c r="T51" s="103"/>
      <c r="U51" s="106"/>
      <c r="V51" s="107"/>
      <c r="W51" s="108"/>
      <c r="X51" s="111"/>
      <c r="Y51" s="111"/>
      <c r="Z51" s="111"/>
      <c r="AA51" s="111"/>
      <c r="AB51" s="111"/>
      <c r="AC51" s="111"/>
      <c r="AD51" s="3077"/>
      <c r="AE51" s="3088"/>
    </row>
    <row r="52" spans="1:31" s="64" customFormat="1" ht="16.5" customHeight="1" x14ac:dyDescent="0.2">
      <c r="A52" s="65"/>
      <c r="B52" s="62"/>
      <c r="C52" s="62"/>
      <c r="D52" s="345"/>
      <c r="E52" s="2180"/>
      <c r="F52" s="2034"/>
      <c r="G52" s="2180"/>
      <c r="H52" s="80"/>
      <c r="I52" s="141"/>
      <c r="J52" s="126"/>
      <c r="K52" s="80"/>
      <c r="L52" s="106"/>
      <c r="M52" s="107"/>
      <c r="N52" s="108"/>
      <c r="O52" s="107"/>
      <c r="P52" s="110"/>
      <c r="Q52" s="103"/>
      <c r="R52" s="109"/>
      <c r="S52" s="110"/>
      <c r="T52" s="103"/>
      <c r="U52" s="133"/>
      <c r="V52" s="79"/>
      <c r="W52" s="73"/>
      <c r="X52" s="74"/>
      <c r="Y52" s="74"/>
      <c r="Z52" s="74"/>
      <c r="AA52" s="74"/>
      <c r="AB52" s="74"/>
      <c r="AC52" s="74"/>
      <c r="AD52" s="3078"/>
      <c r="AE52" s="3089"/>
    </row>
    <row r="53" spans="1:31" s="64" customFormat="1" ht="16.5" customHeight="1" x14ac:dyDescent="0.25">
      <c r="A53" s="3047" t="s">
        <v>717</v>
      </c>
      <c r="B53" s="3048" t="s">
        <v>447</v>
      </c>
      <c r="C53" s="62"/>
      <c r="D53" s="346"/>
      <c r="E53" s="341"/>
      <c r="F53" s="2034"/>
      <c r="G53" s="341"/>
      <c r="H53" s="103"/>
      <c r="I53" s="104"/>
      <c r="J53" s="105"/>
      <c r="K53" s="103"/>
      <c r="L53" s="106"/>
      <c r="M53" s="107"/>
      <c r="N53" s="108"/>
      <c r="O53" s="107"/>
      <c r="P53" s="110"/>
      <c r="Q53" s="103"/>
      <c r="R53" s="109"/>
      <c r="S53" s="110"/>
      <c r="T53" s="103"/>
      <c r="U53" s="106"/>
      <c r="V53" s="107"/>
      <c r="W53" s="108"/>
      <c r="X53" s="111"/>
      <c r="Y53" s="111"/>
      <c r="Z53" s="111"/>
      <c r="AA53" s="111"/>
      <c r="AB53" s="111"/>
      <c r="AC53" s="111"/>
      <c r="AD53" s="3077"/>
      <c r="AE53" s="3088"/>
    </row>
    <row r="54" spans="1:31" s="64" customFormat="1" ht="16.5" customHeight="1" x14ac:dyDescent="0.2">
      <c r="A54" s="65"/>
      <c r="B54" s="62" t="s">
        <v>730</v>
      </c>
      <c r="C54" s="62" t="s">
        <v>448</v>
      </c>
      <c r="D54" s="345" t="s">
        <v>1893</v>
      </c>
      <c r="E54" s="3041" t="s">
        <v>1892</v>
      </c>
      <c r="F54" s="2034" t="s">
        <v>1303</v>
      </c>
      <c r="G54" s="2180">
        <v>0.21</v>
      </c>
      <c r="H54" s="80"/>
      <c r="I54" s="141"/>
      <c r="J54" s="126"/>
      <c r="K54" s="80"/>
      <c r="L54" s="106"/>
      <c r="M54" s="107"/>
      <c r="N54" s="108"/>
      <c r="O54" s="107"/>
      <c r="P54" s="110"/>
      <c r="Q54" s="103"/>
      <c r="R54" s="109"/>
      <c r="S54" s="110"/>
      <c r="T54" s="103"/>
      <c r="U54" s="133"/>
      <c r="V54" s="79"/>
      <c r="W54" s="73"/>
      <c r="X54" s="74"/>
      <c r="Y54" s="74"/>
      <c r="Z54" s="74"/>
      <c r="AA54" s="74"/>
      <c r="AB54" s="74"/>
      <c r="AC54" s="74"/>
      <c r="AD54" s="3078"/>
      <c r="AE54" s="3089"/>
    </row>
    <row r="55" spans="1:31" s="64" customFormat="1" ht="16.5" customHeight="1" x14ac:dyDescent="0.2">
      <c r="A55" s="65"/>
      <c r="B55" s="62"/>
      <c r="C55" s="62"/>
      <c r="D55" s="345" t="s">
        <v>1894</v>
      </c>
      <c r="E55" s="3041" t="s">
        <v>1892</v>
      </c>
      <c r="F55" s="2034" t="s">
        <v>1303</v>
      </c>
      <c r="G55" s="2180">
        <v>0.21</v>
      </c>
      <c r="H55" s="80"/>
      <c r="I55" s="141"/>
      <c r="J55" s="3038"/>
      <c r="K55" s="80"/>
      <c r="L55" s="106"/>
      <c r="M55" s="107"/>
      <c r="N55" s="108"/>
      <c r="O55" s="107"/>
      <c r="P55" s="110"/>
      <c r="Q55" s="103"/>
      <c r="R55" s="109"/>
      <c r="S55" s="110"/>
      <c r="T55" s="103"/>
      <c r="U55" s="133"/>
      <c r="V55" s="79"/>
      <c r="W55" s="73"/>
      <c r="X55" s="3043"/>
      <c r="Y55" s="3043"/>
      <c r="Z55" s="3043"/>
      <c r="AA55" s="3043"/>
      <c r="AB55" s="3043"/>
      <c r="AC55" s="3043"/>
      <c r="AD55" s="3078"/>
      <c r="AE55" s="3089"/>
    </row>
    <row r="56" spans="1:31" s="64" customFormat="1" ht="16.5" customHeight="1" x14ac:dyDescent="0.2">
      <c r="A56" s="65"/>
      <c r="B56" s="62" t="s">
        <v>731</v>
      </c>
      <c r="C56" s="62" t="s">
        <v>1407</v>
      </c>
      <c r="D56" s="346"/>
      <c r="E56" s="341"/>
      <c r="F56" s="2034"/>
      <c r="G56" s="341"/>
      <c r="H56" s="103"/>
      <c r="I56" s="104"/>
      <c r="J56" s="105"/>
      <c r="K56" s="103"/>
      <c r="L56" s="106"/>
      <c r="M56" s="107"/>
      <c r="N56" s="108"/>
      <c r="O56" s="107"/>
      <c r="P56" s="110"/>
      <c r="Q56" s="103"/>
      <c r="R56" s="109"/>
      <c r="S56" s="110"/>
      <c r="T56" s="103"/>
      <c r="U56" s="106"/>
      <c r="V56" s="107"/>
      <c r="W56" s="108"/>
      <c r="X56" s="111"/>
      <c r="Y56" s="111"/>
      <c r="Z56" s="111"/>
      <c r="AA56" s="111"/>
      <c r="AB56" s="111"/>
      <c r="AC56" s="111"/>
      <c r="AD56" s="3077"/>
      <c r="AE56" s="3088"/>
    </row>
    <row r="57" spans="1:31" s="64" customFormat="1" ht="16.5" customHeight="1" x14ac:dyDescent="0.2">
      <c r="A57" s="65"/>
      <c r="B57" s="66"/>
      <c r="C57" s="134" t="s">
        <v>449</v>
      </c>
      <c r="D57" s="345" t="s">
        <v>1897</v>
      </c>
      <c r="E57" s="3044" t="s">
        <v>1896</v>
      </c>
      <c r="F57" s="2034"/>
      <c r="G57" s="342"/>
      <c r="H57" s="103"/>
      <c r="I57" s="122"/>
      <c r="J57" s="142"/>
      <c r="K57" s="103"/>
      <c r="L57" s="143"/>
      <c r="M57" s="144"/>
      <c r="N57" s="145"/>
      <c r="O57" s="144"/>
      <c r="P57" s="148"/>
      <c r="Q57" s="146"/>
      <c r="R57" s="147"/>
      <c r="S57" s="148"/>
      <c r="T57" s="103"/>
      <c r="U57" s="106"/>
      <c r="V57" s="107"/>
      <c r="W57" s="108"/>
      <c r="X57" s="111"/>
      <c r="Y57" s="111"/>
      <c r="Z57" s="111"/>
      <c r="AA57" s="111"/>
      <c r="AB57" s="111"/>
      <c r="AC57" s="111"/>
      <c r="AD57" s="3077"/>
      <c r="AE57" s="3088"/>
    </row>
    <row r="58" spans="1:31" s="64" customFormat="1" ht="16.5" customHeight="1" x14ac:dyDescent="0.2">
      <c r="A58" s="65"/>
      <c r="B58" s="66"/>
      <c r="C58" s="66" t="s">
        <v>407</v>
      </c>
      <c r="D58" s="345" t="s">
        <v>721</v>
      </c>
      <c r="E58" s="3041" t="s">
        <v>1895</v>
      </c>
      <c r="F58" s="2034" t="s">
        <v>1304</v>
      </c>
      <c r="G58" s="2180">
        <v>0.21</v>
      </c>
      <c r="H58" s="103"/>
      <c r="I58" s="104"/>
      <c r="J58" s="105"/>
      <c r="K58" s="103"/>
      <c r="L58" s="106"/>
      <c r="M58" s="107"/>
      <c r="N58" s="108"/>
      <c r="O58" s="107"/>
      <c r="P58" s="110"/>
      <c r="Q58" s="103"/>
      <c r="R58" s="109"/>
      <c r="S58" s="110"/>
      <c r="T58" s="103"/>
      <c r="U58" s="106"/>
      <c r="V58" s="107"/>
      <c r="W58" s="108"/>
      <c r="X58" s="111"/>
      <c r="Y58" s="111"/>
      <c r="Z58" s="111"/>
      <c r="AA58" s="111"/>
      <c r="AB58" s="111"/>
      <c r="AC58" s="111"/>
      <c r="AD58" s="3077"/>
      <c r="AE58" s="3088"/>
    </row>
    <row r="59" spans="1:31" s="64" customFormat="1" ht="16.5" customHeight="1" x14ac:dyDescent="0.2">
      <c r="A59" s="65"/>
      <c r="B59" s="66"/>
      <c r="C59" s="66"/>
      <c r="D59" s="345"/>
      <c r="E59" s="3041"/>
      <c r="F59" s="2034"/>
      <c r="G59" s="2180"/>
      <c r="H59" s="103"/>
      <c r="I59" s="104"/>
      <c r="J59" s="3042"/>
      <c r="K59" s="103"/>
      <c r="L59" s="106"/>
      <c r="M59" s="107"/>
      <c r="N59" s="108"/>
      <c r="O59" s="107"/>
      <c r="P59" s="110"/>
      <c r="Q59" s="103"/>
      <c r="R59" s="109"/>
      <c r="S59" s="110"/>
      <c r="T59" s="103"/>
      <c r="U59" s="106"/>
      <c r="V59" s="107"/>
      <c r="W59" s="108"/>
      <c r="X59" s="3045"/>
      <c r="Y59" s="3045"/>
      <c r="Z59" s="3045"/>
      <c r="AA59" s="3045"/>
      <c r="AB59" s="3045"/>
      <c r="AC59" s="3045"/>
      <c r="AD59" s="3077"/>
      <c r="AE59" s="3088"/>
    </row>
    <row r="60" spans="1:31" s="64" customFormat="1" ht="16.5" customHeight="1" x14ac:dyDescent="0.2">
      <c r="A60" s="65"/>
      <c r="B60" s="62" t="s">
        <v>732</v>
      </c>
      <c r="C60" s="62" t="s">
        <v>408</v>
      </c>
      <c r="D60" s="346"/>
      <c r="E60" s="3036" t="s">
        <v>1898</v>
      </c>
      <c r="F60" s="2034"/>
      <c r="G60" s="342"/>
      <c r="H60" s="80"/>
      <c r="I60" s="92"/>
      <c r="J60" s="77"/>
      <c r="K60" s="80"/>
      <c r="L60" s="76"/>
      <c r="M60" s="78"/>
      <c r="N60" s="93"/>
      <c r="O60" s="78"/>
      <c r="P60" s="63"/>
      <c r="Q60" s="80"/>
      <c r="R60" s="71"/>
      <c r="S60" s="63"/>
      <c r="T60" s="80"/>
      <c r="U60" s="76"/>
      <c r="V60" s="78"/>
      <c r="W60" s="93"/>
      <c r="X60" s="94"/>
      <c r="Y60" s="94"/>
      <c r="Z60" s="94"/>
      <c r="AA60" s="94"/>
      <c r="AB60" s="94"/>
      <c r="AC60" s="94"/>
      <c r="AD60" s="3081"/>
      <c r="AE60" s="3092"/>
    </row>
    <row r="61" spans="1:31" s="64" customFormat="1" ht="16.5" customHeight="1" x14ac:dyDescent="0.2">
      <c r="A61" s="65"/>
      <c r="B61" s="62"/>
      <c r="C61" s="62"/>
      <c r="D61" s="346"/>
      <c r="E61" s="342"/>
      <c r="F61" s="2034"/>
      <c r="G61" s="342"/>
      <c r="H61" s="80"/>
      <c r="I61" s="92"/>
      <c r="J61" s="3034"/>
      <c r="K61" s="80"/>
      <c r="L61" s="76"/>
      <c r="M61" s="78"/>
      <c r="N61" s="93"/>
      <c r="O61" s="78"/>
      <c r="P61" s="63"/>
      <c r="Q61" s="80"/>
      <c r="R61" s="71"/>
      <c r="S61" s="63"/>
      <c r="T61" s="80"/>
      <c r="U61" s="76"/>
      <c r="V61" s="78"/>
      <c r="W61" s="93"/>
      <c r="X61" s="3035"/>
      <c r="Y61" s="3035"/>
      <c r="Z61" s="3035"/>
      <c r="AA61" s="3035"/>
      <c r="AB61" s="3035"/>
      <c r="AC61" s="3035"/>
      <c r="AD61" s="3081"/>
      <c r="AE61" s="3092"/>
    </row>
    <row r="62" spans="1:31" s="64" customFormat="1" ht="16.5" customHeight="1" x14ac:dyDescent="0.2">
      <c r="A62" s="60" t="s">
        <v>718</v>
      </c>
      <c r="B62" s="61" t="s">
        <v>409</v>
      </c>
      <c r="C62" s="62"/>
      <c r="D62" s="345"/>
      <c r="E62" s="2180"/>
      <c r="F62" s="2034"/>
      <c r="G62" s="2180"/>
      <c r="H62" s="103"/>
      <c r="I62" s="104"/>
      <c r="J62" s="105"/>
      <c r="K62" s="103"/>
      <c r="L62" s="106"/>
      <c r="M62" s="107"/>
      <c r="N62" s="108"/>
      <c r="O62" s="107"/>
      <c r="P62" s="110"/>
      <c r="Q62" s="103"/>
      <c r="R62" s="109"/>
      <c r="S62" s="110"/>
      <c r="T62" s="103"/>
      <c r="U62" s="106"/>
      <c r="V62" s="107"/>
      <c r="W62" s="108"/>
      <c r="X62" s="111"/>
      <c r="Y62" s="111"/>
      <c r="Z62" s="111"/>
      <c r="AA62" s="111"/>
      <c r="AB62" s="111"/>
      <c r="AC62" s="111"/>
      <c r="AD62" s="3077"/>
      <c r="AE62" s="3088"/>
    </row>
    <row r="63" spans="1:31" s="64" customFormat="1" ht="16.5" customHeight="1" x14ac:dyDescent="0.2">
      <c r="A63" s="65"/>
      <c r="B63" s="3046">
        <v>4.0999999999999996</v>
      </c>
      <c r="C63" s="62" t="s">
        <v>1900</v>
      </c>
      <c r="D63" s="345" t="s">
        <v>710</v>
      </c>
      <c r="E63" s="3041" t="s">
        <v>1903</v>
      </c>
      <c r="F63" s="2034" t="s">
        <v>1305</v>
      </c>
      <c r="G63" s="2180">
        <v>0.21</v>
      </c>
      <c r="H63" s="80"/>
      <c r="I63" s="141"/>
      <c r="J63" s="126"/>
      <c r="K63" s="80"/>
      <c r="L63" s="133"/>
      <c r="M63" s="151"/>
      <c r="N63" s="152"/>
      <c r="O63" s="151"/>
      <c r="P63" s="155"/>
      <c r="Q63" s="153"/>
      <c r="R63" s="156"/>
      <c r="S63" s="155"/>
      <c r="T63" s="103"/>
      <c r="U63" s="133"/>
      <c r="V63" s="79"/>
      <c r="W63" s="73"/>
      <c r="X63" s="74"/>
      <c r="Y63" s="74"/>
      <c r="Z63" s="74"/>
      <c r="AA63" s="74"/>
      <c r="AB63" s="74"/>
      <c r="AC63" s="74"/>
      <c r="AD63" s="3078"/>
      <c r="AE63" s="3089"/>
    </row>
    <row r="64" spans="1:31" s="64" customFormat="1" ht="16.5" customHeight="1" x14ac:dyDescent="0.2">
      <c r="A64" s="65"/>
      <c r="B64" s="62" t="s">
        <v>720</v>
      </c>
      <c r="C64" s="62" t="s">
        <v>1901</v>
      </c>
      <c r="D64" s="345" t="s">
        <v>710</v>
      </c>
      <c r="E64" s="3041" t="s">
        <v>1904</v>
      </c>
      <c r="F64" s="2034" t="s">
        <v>1306</v>
      </c>
      <c r="G64" s="2180">
        <v>0.21</v>
      </c>
      <c r="H64" s="80"/>
      <c r="I64" s="141"/>
      <c r="J64" s="126"/>
      <c r="K64" s="80"/>
      <c r="L64" s="133"/>
      <c r="M64" s="151"/>
      <c r="N64" s="152"/>
      <c r="O64" s="151"/>
      <c r="P64" s="155"/>
      <c r="Q64" s="153"/>
      <c r="R64" s="156"/>
      <c r="S64" s="155"/>
      <c r="T64" s="103"/>
      <c r="U64" s="133"/>
      <c r="V64" s="79"/>
      <c r="W64" s="73"/>
      <c r="X64" s="74"/>
      <c r="Y64" s="74"/>
      <c r="Z64" s="74"/>
      <c r="AA64" s="74"/>
      <c r="AB64" s="74"/>
      <c r="AC64" s="74"/>
      <c r="AD64" s="3078"/>
      <c r="AE64" s="3089"/>
    </row>
    <row r="65" spans="1:31" s="64" customFormat="1" ht="16.5" customHeight="1" x14ac:dyDescent="0.2">
      <c r="A65" s="65"/>
      <c r="B65" s="62" t="s">
        <v>722</v>
      </c>
      <c r="C65" s="62" t="s">
        <v>1899</v>
      </c>
      <c r="D65" s="345" t="s">
        <v>710</v>
      </c>
      <c r="E65" s="3041" t="s">
        <v>1905</v>
      </c>
      <c r="F65" s="2034" t="s">
        <v>1906</v>
      </c>
      <c r="G65" s="2180">
        <v>0.21</v>
      </c>
      <c r="H65" s="80"/>
      <c r="I65" s="149"/>
      <c r="J65" s="126"/>
      <c r="K65" s="80"/>
      <c r="L65" s="150"/>
      <c r="M65" s="151"/>
      <c r="N65" s="152"/>
      <c r="O65" s="151"/>
      <c r="P65" s="155"/>
      <c r="Q65" s="153"/>
      <c r="R65" s="154"/>
      <c r="S65" s="155"/>
      <c r="T65" s="103"/>
      <c r="U65" s="150"/>
      <c r="V65" s="79"/>
      <c r="W65" s="73"/>
      <c r="X65" s="74"/>
      <c r="Y65" s="74"/>
      <c r="Z65" s="74"/>
      <c r="AA65" s="74"/>
      <c r="AB65" s="74"/>
      <c r="AC65" s="74"/>
      <c r="AD65" s="3078"/>
      <c r="AE65" s="3089"/>
    </row>
    <row r="66" spans="1:31" s="64" customFormat="1" ht="16.5" customHeight="1" x14ac:dyDescent="0.2">
      <c r="A66" s="65"/>
      <c r="B66" s="62" t="s">
        <v>1287</v>
      </c>
      <c r="C66" s="62" t="s">
        <v>1902</v>
      </c>
      <c r="D66" s="345" t="s">
        <v>710</v>
      </c>
      <c r="E66" s="3041"/>
      <c r="F66" s="2034"/>
      <c r="G66" s="340"/>
      <c r="H66" s="103"/>
      <c r="I66" s="104"/>
      <c r="J66" s="105"/>
      <c r="K66" s="103"/>
      <c r="L66" s="133"/>
      <c r="M66" s="151"/>
      <c r="N66" s="152"/>
      <c r="O66" s="151"/>
      <c r="P66" s="155"/>
      <c r="Q66" s="153"/>
      <c r="R66" s="156"/>
      <c r="S66" s="155"/>
      <c r="T66" s="103"/>
      <c r="U66" s="133"/>
      <c r="V66" s="107"/>
      <c r="W66" s="108"/>
      <c r="X66" s="111"/>
      <c r="Y66" s="111"/>
      <c r="Z66" s="111"/>
      <c r="AA66" s="111"/>
      <c r="AB66" s="111"/>
      <c r="AC66" s="111"/>
      <c r="AD66" s="3077"/>
      <c r="AE66" s="3088"/>
    </row>
    <row r="67" spans="1:31" s="64" customFormat="1" ht="16.5" customHeight="1" x14ac:dyDescent="0.2">
      <c r="A67" s="65"/>
      <c r="B67" s="66"/>
      <c r="C67" s="62" t="s">
        <v>410</v>
      </c>
      <c r="D67" s="345"/>
      <c r="E67" s="340"/>
      <c r="F67" s="2034"/>
      <c r="G67" s="340"/>
      <c r="H67" s="103"/>
      <c r="I67" s="104"/>
      <c r="J67" s="105"/>
      <c r="K67" s="103"/>
      <c r="L67" s="133"/>
      <c r="M67" s="151"/>
      <c r="N67" s="152"/>
      <c r="O67" s="151"/>
      <c r="P67" s="155"/>
      <c r="Q67" s="153"/>
      <c r="R67" s="156"/>
      <c r="S67" s="155"/>
      <c r="T67" s="103"/>
      <c r="U67" s="133"/>
      <c r="V67" s="107"/>
      <c r="W67" s="108"/>
      <c r="X67" s="111"/>
      <c r="Y67" s="111"/>
      <c r="Z67" s="111"/>
      <c r="AA67" s="111"/>
      <c r="AB67" s="111"/>
      <c r="AC67" s="111"/>
      <c r="AD67" s="3077"/>
      <c r="AE67" s="3088"/>
    </row>
    <row r="68" spans="1:31" s="64" customFormat="1" ht="16.5" customHeight="1" x14ac:dyDescent="0.2">
      <c r="A68" s="65"/>
      <c r="B68" s="66"/>
      <c r="C68" s="2301" t="s">
        <v>1555</v>
      </c>
      <c r="D68" s="345"/>
      <c r="E68" s="2180"/>
      <c r="F68" s="339"/>
      <c r="G68" s="2180"/>
      <c r="H68" s="80"/>
      <c r="I68" s="141"/>
      <c r="J68" s="126"/>
      <c r="K68" s="80"/>
      <c r="L68" s="133"/>
      <c r="M68" s="151"/>
      <c r="N68" s="152"/>
      <c r="O68" s="151"/>
      <c r="P68" s="155"/>
      <c r="Q68" s="153"/>
      <c r="R68" s="156"/>
      <c r="S68" s="155"/>
      <c r="T68" s="103"/>
      <c r="U68" s="133"/>
      <c r="V68" s="79"/>
      <c r="W68" s="73"/>
      <c r="X68" s="74"/>
      <c r="Y68" s="74"/>
      <c r="Z68" s="74"/>
      <c r="AA68" s="74"/>
      <c r="AB68" s="74"/>
      <c r="AC68" s="74"/>
      <c r="AD68" s="3078"/>
      <c r="AE68" s="3089"/>
    </row>
    <row r="69" spans="1:31" s="64" customFormat="1" ht="16.5" customHeight="1" thickBot="1" x14ac:dyDescent="0.25">
      <c r="A69" s="2030"/>
      <c r="B69" s="2031"/>
      <c r="C69" s="2032"/>
      <c r="D69" s="2033"/>
      <c r="E69" s="343"/>
      <c r="F69" s="2042"/>
      <c r="G69" s="343"/>
      <c r="H69" s="80"/>
      <c r="I69" s="2182"/>
      <c r="J69" s="2183"/>
      <c r="K69" s="80"/>
      <c r="L69" s="2184"/>
      <c r="M69" s="2185"/>
      <c r="N69" s="2186"/>
      <c r="O69" s="2185"/>
      <c r="P69" s="2188"/>
      <c r="Q69" s="153"/>
      <c r="R69" s="2187"/>
      <c r="S69" s="2188"/>
      <c r="T69" s="103"/>
      <c r="U69" s="2184"/>
      <c r="V69" s="2189"/>
      <c r="W69" s="2190"/>
      <c r="X69" s="2191"/>
      <c r="Y69" s="2191"/>
      <c r="Z69" s="2191"/>
      <c r="AA69" s="2191"/>
      <c r="AB69" s="2191"/>
      <c r="AC69" s="2191"/>
      <c r="AD69" s="3084"/>
      <c r="AE69" s="3095"/>
    </row>
    <row r="70" spans="1:31" s="64" customFormat="1" ht="13.5" customHeight="1" x14ac:dyDescent="0.2">
      <c r="A70" s="3072" t="s">
        <v>1910</v>
      </c>
      <c r="B70" s="2906"/>
      <c r="C70" s="2906"/>
      <c r="D70" s="3053"/>
      <c r="E70" s="3053"/>
      <c r="F70" s="2656"/>
      <c r="G70" s="3054"/>
      <c r="H70" s="103"/>
      <c r="I70" s="81"/>
      <c r="J70" s="103"/>
      <c r="K70" s="103"/>
      <c r="L70" s="103"/>
      <c r="M70" s="103"/>
      <c r="N70" s="103"/>
      <c r="O70" s="103"/>
      <c r="P70" s="103"/>
      <c r="Q70" s="103"/>
      <c r="R70" s="103"/>
      <c r="S70" s="103"/>
      <c r="T70" s="103"/>
      <c r="U70" s="103"/>
      <c r="V70" s="103"/>
      <c r="W70" s="103"/>
      <c r="X70" s="103"/>
      <c r="Y70" s="103"/>
      <c r="Z70" s="103"/>
      <c r="AA70" s="103"/>
      <c r="AB70" s="103"/>
      <c r="AC70" s="103"/>
      <c r="AD70" s="103"/>
      <c r="AE70" s="157"/>
    </row>
    <row r="71" spans="1:31" s="64" customFormat="1" ht="13.5" customHeight="1" x14ac:dyDescent="0.2">
      <c r="A71" s="659"/>
      <c r="B71" s="26"/>
      <c r="C71" s="26"/>
      <c r="D71" s="3037"/>
      <c r="E71" s="3037"/>
      <c r="F71" s="2661"/>
      <c r="G71" s="3055"/>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row>
    <row r="72" spans="1:31" s="64" customFormat="1" ht="13.5" customHeight="1" x14ac:dyDescent="0.2">
      <c r="A72" s="3056"/>
      <c r="B72" s="26"/>
      <c r="C72" s="26"/>
      <c r="D72" s="3037"/>
      <c r="E72" s="3037"/>
      <c r="F72" s="2661"/>
      <c r="G72" s="3055"/>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row>
    <row r="73" spans="1:31" s="64" customFormat="1" ht="13.5" customHeight="1" x14ac:dyDescent="0.2">
      <c r="A73" s="3057"/>
      <c r="B73" s="26"/>
      <c r="C73" s="26"/>
      <c r="D73" s="3037"/>
      <c r="E73" s="3037"/>
      <c r="F73" s="2661"/>
      <c r="G73" s="3055"/>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row>
    <row r="74" spans="1:31" s="755" customFormat="1" x14ac:dyDescent="0.2">
      <c r="A74" s="3058"/>
      <c r="B74" s="3059"/>
      <c r="C74" s="3059"/>
      <c r="D74" s="3060"/>
      <c r="E74" s="3060"/>
      <c r="F74" s="3061"/>
      <c r="G74" s="3062"/>
    </row>
    <row r="75" spans="1:31" s="64" customFormat="1" ht="13.5" customHeight="1" x14ac:dyDescent="0.2">
      <c r="A75" s="659"/>
      <c r="B75" s="26"/>
      <c r="C75" s="26"/>
      <c r="D75" s="3037"/>
      <c r="E75" s="3037"/>
      <c r="F75" s="3039"/>
      <c r="G75" s="3055"/>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row>
    <row r="76" spans="1:31" ht="13.5" customHeight="1" x14ac:dyDescent="0.2">
      <c r="A76" s="3063"/>
      <c r="B76" s="316"/>
      <c r="C76" s="316"/>
      <c r="D76" s="3064"/>
      <c r="E76" s="3064"/>
      <c r="F76" s="3065"/>
      <c r="G76" s="3066"/>
    </row>
    <row r="77" spans="1:31" ht="13.5" customHeight="1" x14ac:dyDescent="0.2">
      <c r="A77" s="3063"/>
      <c r="B77" s="316"/>
      <c r="C77" s="316"/>
      <c r="D77" s="3064"/>
      <c r="E77" s="3064"/>
      <c r="F77" s="3065"/>
      <c r="G77" s="3066"/>
    </row>
    <row r="78" spans="1:31" ht="13.5" customHeight="1" thickBot="1" x14ac:dyDescent="0.25">
      <c r="A78" s="3067"/>
      <c r="B78" s="3068"/>
      <c r="C78" s="3068"/>
      <c r="D78" s="3069"/>
      <c r="E78" s="3069"/>
      <c r="F78" s="3070"/>
      <c r="G78" s="3071"/>
    </row>
    <row r="79" spans="1:31" ht="17.25" customHeight="1" x14ac:dyDescent="0.2"/>
    <row r="80" spans="1:31" ht="17.25" customHeight="1" x14ac:dyDescent="0.2"/>
  </sheetData>
  <mergeCells count="10">
    <mergeCell ref="U15:V15"/>
    <mergeCell ref="U13:AE13"/>
    <mergeCell ref="L14:M14"/>
    <mergeCell ref="I13:J13"/>
    <mergeCell ref="L13:P13"/>
    <mergeCell ref="R13:S13"/>
    <mergeCell ref="N14:P14"/>
    <mergeCell ref="U14:V14"/>
    <mergeCell ref="W14:AE14"/>
    <mergeCell ref="W15:AD15"/>
  </mergeCells>
  <phoneticPr fontId="100" type="noConversion"/>
  <pageMargins left="0.55118110236220474" right="0.23622047244094491" top="0.43307086614173229" bottom="0.43307086614173229" header="0.27559055118110237" footer="0.27559055118110237"/>
  <pageSetup paperSize="9" scale="32"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L86"/>
  <sheetViews>
    <sheetView zoomScaleNormal="100" workbookViewId="0">
      <selection activeCell="G11" sqref="G11"/>
    </sheetView>
  </sheetViews>
  <sheetFormatPr baseColWidth="10" defaultColWidth="8.85546875" defaultRowHeight="12.75" x14ac:dyDescent="0.2"/>
  <cols>
    <col min="1" max="2" width="1.42578125" style="763" customWidth="1"/>
    <col min="3" max="3" width="34.85546875" style="763" bestFit="1" customWidth="1"/>
    <col min="4" max="4" width="40.140625" style="763" customWidth="1"/>
    <col min="5" max="5" width="6.7109375" style="763" customWidth="1"/>
    <col min="6" max="11" width="25.7109375" style="763" customWidth="1"/>
    <col min="12" max="12" width="25.7109375" style="913" customWidth="1"/>
    <col min="13" max="16384" width="8.85546875" style="763"/>
  </cols>
  <sheetData>
    <row r="1" spans="1:12" s="830" customFormat="1" ht="18" x14ac:dyDescent="0.25">
      <c r="A1" s="290" t="s">
        <v>1464</v>
      </c>
      <c r="B1" s="297"/>
      <c r="C1" s="297"/>
      <c r="D1" s="290"/>
      <c r="E1" s="290"/>
      <c r="F1" s="290"/>
      <c r="G1" s="293"/>
      <c r="H1" s="290"/>
      <c r="I1" s="293"/>
      <c r="J1" s="297"/>
      <c r="K1" s="297"/>
      <c r="L1" s="297"/>
    </row>
    <row r="2" spans="1:12" s="831" customFormat="1" ht="11.25" x14ac:dyDescent="0.2">
      <c r="A2" s="273" t="str">
        <f>'PAGE DE GARDE'!C8</f>
        <v>ELECTRICITE</v>
      </c>
      <c r="B2" s="285"/>
      <c r="C2" s="285"/>
      <c r="D2" s="274"/>
      <c r="E2" s="274" t="str">
        <f>'PAGE DE GARDE'!C10</f>
        <v>PT 2017 V0</v>
      </c>
      <c r="F2" s="273"/>
      <c r="G2" s="282"/>
      <c r="H2" s="273"/>
      <c r="I2" s="282"/>
      <c r="J2" s="285"/>
      <c r="K2" s="285"/>
      <c r="L2" s="285"/>
    </row>
    <row r="3" spans="1:12" s="831" customFormat="1" ht="11.25" x14ac:dyDescent="0.2">
      <c r="A3" s="825" t="str">
        <f>'PAGE DE GARDE'!C7</f>
        <v>GRD</v>
      </c>
      <c r="B3" s="285"/>
      <c r="C3" s="285"/>
      <c r="D3" s="273"/>
      <c r="E3" s="273"/>
      <c r="F3" s="273"/>
      <c r="G3" s="282"/>
      <c r="H3" s="273"/>
      <c r="I3" s="282"/>
      <c r="J3" s="285"/>
      <c r="K3" s="285"/>
      <c r="L3" s="285"/>
    </row>
    <row r="4" spans="1:12" ht="15.75" customHeight="1" x14ac:dyDescent="0.2">
      <c r="A4" s="832"/>
      <c r="B4" s="832"/>
      <c r="C4" s="832"/>
      <c r="D4" s="832"/>
      <c r="E4" s="832"/>
      <c r="F4" s="832"/>
      <c r="G4" s="832"/>
      <c r="H4" s="832"/>
      <c r="I4" s="832"/>
      <c r="J4" s="832"/>
      <c r="K4" s="833"/>
      <c r="L4" s="832"/>
    </row>
    <row r="6" spans="1:12" ht="15.75" customHeight="1" thickBot="1" x14ac:dyDescent="0.25">
      <c r="J6" s="834"/>
    </row>
    <row r="7" spans="1:12" ht="13.5" customHeight="1" thickTop="1" thickBot="1" x14ac:dyDescent="0.25">
      <c r="A7" s="835"/>
      <c r="B7" s="836"/>
      <c r="C7" s="836"/>
      <c r="D7" s="836"/>
      <c r="E7" s="837"/>
      <c r="F7" s="4004" t="s">
        <v>1459</v>
      </c>
      <c r="G7" s="4004" t="s">
        <v>762</v>
      </c>
      <c r="H7" s="4004" t="s">
        <v>1461</v>
      </c>
      <c r="I7" s="4004" t="s">
        <v>763</v>
      </c>
      <c r="J7" s="4004" t="s">
        <v>1462</v>
      </c>
      <c r="K7" s="4004" t="s">
        <v>1463</v>
      </c>
      <c r="L7" s="3999" t="s">
        <v>1498</v>
      </c>
    </row>
    <row r="8" spans="1:12" ht="14.25" thickTop="1" thickBot="1" x14ac:dyDescent="0.25">
      <c r="A8" s="3998" t="s">
        <v>550</v>
      </c>
      <c r="B8" s="3998"/>
      <c r="C8" s="3998"/>
      <c r="D8" s="3998"/>
      <c r="E8" s="838" t="s">
        <v>673</v>
      </c>
      <c r="F8" s="4004"/>
      <c r="G8" s="4004"/>
      <c r="H8" s="4004"/>
      <c r="I8" s="4004"/>
      <c r="J8" s="4004"/>
      <c r="K8" s="4004"/>
      <c r="L8" s="3999"/>
    </row>
    <row r="9" spans="1:12" ht="28.5" customHeight="1" thickTop="1" thickBot="1" x14ac:dyDescent="0.25">
      <c r="A9" s="839"/>
      <c r="B9" s="840"/>
      <c r="C9" s="840"/>
      <c r="D9" s="840"/>
      <c r="E9" s="841"/>
      <c r="F9" s="4005"/>
      <c r="G9" s="4005"/>
      <c r="H9" s="4005"/>
      <c r="I9" s="4005"/>
      <c r="J9" s="4005"/>
      <c r="K9" s="4005"/>
      <c r="L9" s="4000"/>
    </row>
    <row r="10" spans="1:12" ht="13.5" thickTop="1" x14ac:dyDescent="0.2">
      <c r="A10" s="842"/>
      <c r="B10" s="843"/>
      <c r="C10" s="843"/>
      <c r="D10" s="843"/>
      <c r="E10" s="844"/>
      <c r="F10" s="845"/>
      <c r="G10" s="846"/>
      <c r="H10" s="845"/>
      <c r="I10" s="846"/>
      <c r="J10" s="847"/>
      <c r="K10" s="846"/>
      <c r="L10" s="846"/>
    </row>
    <row r="11" spans="1:12" x14ac:dyDescent="0.2">
      <c r="A11" s="848" t="s">
        <v>201</v>
      </c>
      <c r="B11" s="843"/>
      <c r="C11" s="843"/>
      <c r="D11" s="843"/>
      <c r="E11" s="838" t="s">
        <v>674</v>
      </c>
      <c r="F11" s="849">
        <f>+F13+F15+F17+F19</f>
        <v>0</v>
      </c>
      <c r="G11" s="849">
        <f t="shared" ref="G11:L11" si="0">+G13+G15+G17+G19</f>
        <v>0</v>
      </c>
      <c r="H11" s="849">
        <f t="shared" si="0"/>
        <v>0</v>
      </c>
      <c r="I11" s="849">
        <f>+I13+I15+I17+I19</f>
        <v>0</v>
      </c>
      <c r="J11" s="849">
        <f t="shared" si="0"/>
        <v>0</v>
      </c>
      <c r="K11" s="849">
        <f t="shared" si="0"/>
        <v>0</v>
      </c>
      <c r="L11" s="849">
        <f t="shared" si="0"/>
        <v>0</v>
      </c>
    </row>
    <row r="12" spans="1:12" x14ac:dyDescent="0.2">
      <c r="A12" s="842"/>
      <c r="B12" s="843"/>
      <c r="C12" s="843"/>
      <c r="D12" s="843"/>
      <c r="E12" s="844"/>
      <c r="F12" s="850"/>
      <c r="G12" s="850"/>
      <c r="H12" s="850"/>
      <c r="I12" s="850"/>
      <c r="J12" s="850"/>
      <c r="K12" s="850"/>
      <c r="L12" s="850"/>
    </row>
    <row r="13" spans="1:12" x14ac:dyDescent="0.2">
      <c r="A13" s="842"/>
      <c r="B13" s="851" t="s">
        <v>552</v>
      </c>
      <c r="C13" s="843"/>
      <c r="D13" s="843"/>
      <c r="E13" s="852">
        <v>20</v>
      </c>
      <c r="F13" s="853"/>
      <c r="G13" s="3202">
        <f>H13-F13</f>
        <v>0</v>
      </c>
      <c r="H13" s="3202">
        <f>'Tableau 1A'!I14</f>
        <v>0</v>
      </c>
      <c r="I13" s="3202">
        <f>J13-H13</f>
        <v>0</v>
      </c>
      <c r="J13" s="3202">
        <f>'Tableau 1A'!R14</f>
        <v>0</v>
      </c>
      <c r="K13" s="3202">
        <f>L13-J13</f>
        <v>0</v>
      </c>
      <c r="L13" s="3202">
        <f>'Tableau 1B'!I14</f>
        <v>0</v>
      </c>
    </row>
    <row r="14" spans="1:12" x14ac:dyDescent="0.2">
      <c r="A14" s="842"/>
      <c r="B14" s="843"/>
      <c r="C14" s="843"/>
      <c r="D14" s="843"/>
      <c r="E14" s="844"/>
      <c r="F14" s="855"/>
      <c r="G14" s="854"/>
      <c r="H14" s="854"/>
      <c r="I14" s="854"/>
      <c r="J14" s="854"/>
      <c r="K14" s="854"/>
      <c r="L14" s="854"/>
    </row>
    <row r="15" spans="1:12" x14ac:dyDescent="0.2">
      <c r="A15" s="842"/>
      <c r="B15" s="851" t="s">
        <v>553</v>
      </c>
      <c r="C15" s="843"/>
      <c r="D15" s="843"/>
      <c r="E15" s="852">
        <v>21</v>
      </c>
      <c r="F15" s="853"/>
      <c r="G15" s="3202">
        <f>H15-F15</f>
        <v>0</v>
      </c>
      <c r="H15" s="3202">
        <f>'Tableau 1A'!I16</f>
        <v>0</v>
      </c>
      <c r="I15" s="3202">
        <f>J15-H15</f>
        <v>0</v>
      </c>
      <c r="J15" s="3202">
        <f>'Tableau 1A'!R16</f>
        <v>0</v>
      </c>
      <c r="K15" s="3202">
        <f>L15-J15</f>
        <v>0</v>
      </c>
      <c r="L15" s="3202">
        <f>'Tableau 1B'!I16</f>
        <v>0</v>
      </c>
    </row>
    <row r="16" spans="1:12" x14ac:dyDescent="0.2">
      <c r="A16" s="842"/>
      <c r="B16" s="843"/>
      <c r="C16" s="843"/>
      <c r="D16" s="843"/>
      <c r="E16" s="844"/>
      <c r="F16" s="850"/>
      <c r="G16" s="854"/>
      <c r="H16" s="854"/>
      <c r="I16" s="854"/>
      <c r="J16" s="854"/>
      <c r="K16" s="854"/>
      <c r="L16" s="854"/>
    </row>
    <row r="17" spans="1:12" x14ac:dyDescent="0.2">
      <c r="A17" s="842"/>
      <c r="B17" s="851" t="s">
        <v>554</v>
      </c>
      <c r="C17" s="843"/>
      <c r="D17" s="843"/>
      <c r="E17" s="852" t="s">
        <v>677</v>
      </c>
      <c r="F17" s="853"/>
      <c r="G17" s="3202">
        <f>H17-F17</f>
        <v>0</v>
      </c>
      <c r="H17" s="3202">
        <f>'Tableau 1A'!I18</f>
        <v>0</v>
      </c>
      <c r="I17" s="3202">
        <f>J17-H17</f>
        <v>0</v>
      </c>
      <c r="J17" s="3202">
        <f>'Tableau 1A'!R18</f>
        <v>0</v>
      </c>
      <c r="K17" s="3202">
        <f>L17-J17</f>
        <v>0</v>
      </c>
      <c r="L17" s="3202">
        <f>'Tableau 1B'!I18</f>
        <v>0</v>
      </c>
    </row>
    <row r="18" spans="1:12" x14ac:dyDescent="0.2">
      <c r="A18" s="842"/>
      <c r="B18" s="843"/>
      <c r="C18" s="843"/>
      <c r="D18" s="843"/>
      <c r="E18" s="844"/>
      <c r="F18" s="850"/>
      <c r="G18" s="854"/>
      <c r="H18" s="854"/>
      <c r="I18" s="854"/>
      <c r="J18" s="854"/>
      <c r="K18" s="854"/>
      <c r="L18" s="854"/>
    </row>
    <row r="19" spans="1:12" x14ac:dyDescent="0.2">
      <c r="A19" s="842"/>
      <c r="B19" s="851" t="s">
        <v>555</v>
      </c>
      <c r="C19" s="843"/>
      <c r="D19" s="856"/>
      <c r="E19" s="852">
        <v>28</v>
      </c>
      <c r="F19" s="853"/>
      <c r="G19" s="3202">
        <f>H19-F19</f>
        <v>0</v>
      </c>
      <c r="H19" s="3202">
        <f>'Tableau 1A'!I20</f>
        <v>0</v>
      </c>
      <c r="I19" s="3202">
        <f>J19-H19</f>
        <v>0</v>
      </c>
      <c r="J19" s="3202">
        <f>'Tableau 1A'!R20</f>
        <v>0</v>
      </c>
      <c r="K19" s="3202">
        <f>L19-J19</f>
        <v>0</v>
      </c>
      <c r="L19" s="3202">
        <f>'Tableau 1B'!I20</f>
        <v>0</v>
      </c>
    </row>
    <row r="20" spans="1:12" x14ac:dyDescent="0.2">
      <c r="A20" s="842"/>
      <c r="B20" s="843"/>
      <c r="C20" s="843"/>
      <c r="D20" s="843"/>
      <c r="E20" s="844"/>
      <c r="F20" s="850"/>
      <c r="G20" s="850"/>
      <c r="H20" s="850"/>
      <c r="I20" s="850"/>
      <c r="J20" s="854"/>
      <c r="K20" s="850"/>
      <c r="L20" s="854"/>
    </row>
    <row r="21" spans="1:12" x14ac:dyDescent="0.2">
      <c r="A21" s="848" t="s">
        <v>556</v>
      </c>
      <c r="B21" s="843"/>
      <c r="C21" s="843"/>
      <c r="D21" s="843"/>
      <c r="E21" s="838" t="s">
        <v>679</v>
      </c>
      <c r="F21" s="849">
        <f>+F23+F25+F27+F29+F31+F33</f>
        <v>0</v>
      </c>
      <c r="G21" s="849">
        <f>+G23+G25+G27+G29+G31+G33</f>
        <v>0</v>
      </c>
      <c r="H21" s="849">
        <f>+H23+H25+H27+H29+H31+H33</f>
        <v>0</v>
      </c>
      <c r="I21" s="849">
        <f>+I23+I25+I27+I29+I31+I33</f>
        <v>0</v>
      </c>
      <c r="J21" s="849">
        <f t="shared" ref="J21:L21" si="1">+J23+J25+J27+J29+J31+J33</f>
        <v>0</v>
      </c>
      <c r="K21" s="849">
        <f t="shared" si="1"/>
        <v>0</v>
      </c>
      <c r="L21" s="849">
        <f t="shared" si="1"/>
        <v>0</v>
      </c>
    </row>
    <row r="22" spans="1:12" x14ac:dyDescent="0.2">
      <c r="A22" s="842"/>
      <c r="B22" s="843"/>
      <c r="C22" s="843"/>
      <c r="D22" s="843"/>
      <c r="E22" s="844"/>
      <c r="F22" s="850"/>
      <c r="G22" s="850"/>
      <c r="H22" s="850"/>
      <c r="I22" s="850"/>
      <c r="J22" s="854"/>
      <c r="K22" s="850"/>
      <c r="L22" s="854"/>
    </row>
    <row r="23" spans="1:12" x14ac:dyDescent="0.2">
      <c r="A23" s="842"/>
      <c r="B23" s="851" t="s">
        <v>557</v>
      </c>
      <c r="C23" s="843"/>
      <c r="D23" s="843"/>
      <c r="E23" s="852">
        <v>29</v>
      </c>
      <c r="F23" s="853"/>
      <c r="G23" s="3202">
        <f>H23-F23</f>
        <v>0</v>
      </c>
      <c r="H23" s="3202">
        <f>'Tableau 1A'!I24</f>
        <v>0</v>
      </c>
      <c r="I23" s="3202">
        <f>J23-H23</f>
        <v>0</v>
      </c>
      <c r="J23" s="3202">
        <f>'Tableau 1A'!R24</f>
        <v>0</v>
      </c>
      <c r="K23" s="3202">
        <f>L23-J23</f>
        <v>0</v>
      </c>
      <c r="L23" s="3202">
        <f>'Tableau 1B'!I24</f>
        <v>0</v>
      </c>
    </row>
    <row r="24" spans="1:12" x14ac:dyDescent="0.2">
      <c r="A24" s="842"/>
      <c r="B24" s="843"/>
      <c r="C24" s="843"/>
      <c r="D24" s="843"/>
      <c r="E24" s="844"/>
      <c r="F24" s="857"/>
      <c r="G24" s="854"/>
      <c r="H24" s="854"/>
      <c r="I24" s="854"/>
      <c r="J24" s="854"/>
      <c r="K24" s="854"/>
      <c r="L24" s="854"/>
    </row>
    <row r="25" spans="1:12" x14ac:dyDescent="0.2">
      <c r="A25" s="842"/>
      <c r="B25" s="851" t="s">
        <v>558</v>
      </c>
      <c r="C25" s="843"/>
      <c r="D25" s="843"/>
      <c r="E25" s="852">
        <v>3</v>
      </c>
      <c r="F25" s="853"/>
      <c r="G25" s="3202">
        <f>H25-F25</f>
        <v>0</v>
      </c>
      <c r="H25" s="3202">
        <f>'Tableau 1A'!I26</f>
        <v>0</v>
      </c>
      <c r="I25" s="3202">
        <f>J25-H25</f>
        <v>0</v>
      </c>
      <c r="J25" s="3202">
        <f>'Tableau 1A'!R26</f>
        <v>0</v>
      </c>
      <c r="K25" s="3202">
        <f>L25-J25</f>
        <v>0</v>
      </c>
      <c r="L25" s="3202">
        <f>'Tableau 1B'!I26</f>
        <v>0</v>
      </c>
    </row>
    <row r="26" spans="1:12" x14ac:dyDescent="0.2">
      <c r="A26" s="842"/>
      <c r="B26" s="843"/>
      <c r="C26" s="843"/>
      <c r="D26" s="843"/>
      <c r="E26" s="844"/>
      <c r="F26" s="857"/>
      <c r="G26" s="854"/>
      <c r="H26" s="854"/>
      <c r="I26" s="854"/>
      <c r="J26" s="854"/>
      <c r="K26" s="854"/>
      <c r="L26" s="854"/>
    </row>
    <row r="27" spans="1:12" x14ac:dyDescent="0.2">
      <c r="A27" s="842"/>
      <c r="B27" s="851" t="s">
        <v>202</v>
      </c>
      <c r="C27" s="843"/>
      <c r="D27" s="843"/>
      <c r="E27" s="852" t="s">
        <v>682</v>
      </c>
      <c r="F27" s="853"/>
      <c r="G27" s="3202">
        <f>H27-F27</f>
        <v>0</v>
      </c>
      <c r="H27" s="3202">
        <f>'Tableau 1A'!I28</f>
        <v>0</v>
      </c>
      <c r="I27" s="3202">
        <f>J27-H27</f>
        <v>0</v>
      </c>
      <c r="J27" s="3202">
        <f>'Tableau 1A'!R28</f>
        <v>0</v>
      </c>
      <c r="K27" s="3202">
        <f>L27-J27</f>
        <v>0</v>
      </c>
      <c r="L27" s="3202">
        <f>'Tableau 1B'!I28</f>
        <v>0</v>
      </c>
    </row>
    <row r="28" spans="1:12" x14ac:dyDescent="0.2">
      <c r="A28" s="842"/>
      <c r="B28" s="843"/>
      <c r="C28" s="843"/>
      <c r="D28" s="843"/>
      <c r="E28" s="844"/>
      <c r="F28" s="857"/>
      <c r="G28" s="854"/>
      <c r="H28" s="854"/>
      <c r="I28" s="854"/>
      <c r="J28" s="854"/>
      <c r="K28" s="854"/>
      <c r="L28" s="854"/>
    </row>
    <row r="29" spans="1:12" x14ac:dyDescent="0.2">
      <c r="A29" s="842"/>
      <c r="B29" s="851" t="s">
        <v>203</v>
      </c>
      <c r="C29" s="843"/>
      <c r="D29" s="843"/>
      <c r="E29" s="852" t="s">
        <v>611</v>
      </c>
      <c r="F29" s="858"/>
      <c r="G29" s="3202">
        <f>H29-F29</f>
        <v>0</v>
      </c>
      <c r="H29" s="3202">
        <f>'Tableau 1A'!I30</f>
        <v>0</v>
      </c>
      <c r="I29" s="3202">
        <f>J29-H29</f>
        <v>0</v>
      </c>
      <c r="J29" s="3202">
        <f>'Tableau 1A'!R30</f>
        <v>0</v>
      </c>
      <c r="K29" s="3202">
        <f>L29-J29</f>
        <v>0</v>
      </c>
      <c r="L29" s="3202">
        <f>'Tableau 1B'!I30</f>
        <v>0</v>
      </c>
    </row>
    <row r="30" spans="1:12" x14ac:dyDescent="0.2">
      <c r="A30" s="842"/>
      <c r="B30" s="843"/>
      <c r="C30" s="843"/>
      <c r="D30" s="843"/>
      <c r="E30" s="844"/>
      <c r="F30" s="857"/>
      <c r="G30" s="854"/>
      <c r="H30" s="854"/>
      <c r="I30" s="854"/>
      <c r="J30" s="854"/>
      <c r="K30" s="854"/>
      <c r="L30" s="854"/>
    </row>
    <row r="31" spans="1:12" x14ac:dyDescent="0.2">
      <c r="A31" s="842"/>
      <c r="B31" s="859" t="s">
        <v>561</v>
      </c>
      <c r="C31" s="843"/>
      <c r="D31" s="843"/>
      <c r="E31" s="860" t="s">
        <v>683</v>
      </c>
      <c r="F31" s="858"/>
      <c r="G31" s="3202">
        <f>H31-F31</f>
        <v>0</v>
      </c>
      <c r="H31" s="3202">
        <f>'Tableau 1A'!I32</f>
        <v>0</v>
      </c>
      <c r="I31" s="3202">
        <f>J31-H31</f>
        <v>0</v>
      </c>
      <c r="J31" s="3202">
        <f>'Tableau 1A'!R32</f>
        <v>0</v>
      </c>
      <c r="K31" s="3202">
        <f>L31-J31</f>
        <v>0</v>
      </c>
      <c r="L31" s="3202">
        <f>'Tableau 1B'!I32</f>
        <v>0</v>
      </c>
    </row>
    <row r="32" spans="1:12" x14ac:dyDescent="0.2">
      <c r="A32" s="842"/>
      <c r="B32" s="861"/>
      <c r="C32" s="843"/>
      <c r="D32" s="843"/>
      <c r="E32" s="862"/>
      <c r="F32" s="857"/>
      <c r="G32" s="854"/>
      <c r="H32" s="854"/>
      <c r="I32" s="854"/>
      <c r="J32" s="854"/>
      <c r="K32" s="854"/>
      <c r="L32" s="854"/>
    </row>
    <row r="33" spans="1:12" x14ac:dyDescent="0.2">
      <c r="A33" s="842"/>
      <c r="B33" s="851" t="s">
        <v>562</v>
      </c>
      <c r="C33" s="843"/>
      <c r="D33" s="843"/>
      <c r="E33" s="852" t="s">
        <v>684</v>
      </c>
      <c r="F33" s="858"/>
      <c r="G33" s="3202">
        <f>H33-F33</f>
        <v>0</v>
      </c>
      <c r="H33" s="3202">
        <f>'Tableau 1A'!I34</f>
        <v>0</v>
      </c>
      <c r="I33" s="3202">
        <f>J33-H33</f>
        <v>0</v>
      </c>
      <c r="J33" s="3202">
        <f>'Tableau 1A'!R34</f>
        <v>0</v>
      </c>
      <c r="K33" s="3202">
        <f>L33-J33</f>
        <v>0</v>
      </c>
      <c r="L33" s="3202">
        <f>'Tableau 1B'!I34</f>
        <v>0</v>
      </c>
    </row>
    <row r="34" spans="1:12" x14ac:dyDescent="0.2">
      <c r="A34" s="842"/>
      <c r="B34" s="843"/>
      <c r="C34" s="843"/>
      <c r="D34" s="843"/>
      <c r="E34" s="844"/>
      <c r="F34" s="863"/>
      <c r="G34" s="864"/>
      <c r="H34" s="864"/>
      <c r="I34" s="864"/>
      <c r="J34" s="863"/>
      <c r="K34" s="864"/>
      <c r="L34" s="864"/>
    </row>
    <row r="35" spans="1:12" x14ac:dyDescent="0.2">
      <c r="A35" s="865"/>
      <c r="B35" s="866"/>
      <c r="C35" s="866"/>
      <c r="D35" s="866"/>
      <c r="E35" s="867"/>
      <c r="F35" s="850"/>
      <c r="G35" s="850"/>
      <c r="H35" s="850"/>
      <c r="I35" s="850"/>
      <c r="J35" s="850"/>
      <c r="K35" s="850"/>
      <c r="L35" s="850"/>
    </row>
    <row r="36" spans="1:12" x14ac:dyDescent="0.2">
      <c r="A36" s="848" t="s">
        <v>563</v>
      </c>
      <c r="B36" s="843"/>
      <c r="C36" s="843"/>
      <c r="D36" s="843"/>
      <c r="E36" s="838" t="s">
        <v>685</v>
      </c>
      <c r="F36" s="849">
        <f>F11+F21</f>
        <v>0</v>
      </c>
      <c r="G36" s="849">
        <f t="shared" ref="G36:L36" si="2">G11+G21</f>
        <v>0</v>
      </c>
      <c r="H36" s="849">
        <f>H11+H21</f>
        <v>0</v>
      </c>
      <c r="I36" s="849">
        <f t="shared" si="2"/>
        <v>0</v>
      </c>
      <c r="J36" s="849">
        <f t="shared" si="2"/>
        <v>0</v>
      </c>
      <c r="K36" s="849">
        <f t="shared" si="2"/>
        <v>0</v>
      </c>
      <c r="L36" s="849">
        <f t="shared" si="2"/>
        <v>0</v>
      </c>
    </row>
    <row r="37" spans="1:12" ht="13.5" thickBot="1" x14ac:dyDescent="0.25">
      <c r="A37" s="868"/>
      <c r="B37" s="840"/>
      <c r="C37" s="840"/>
      <c r="D37" s="869"/>
      <c r="E37" s="841"/>
      <c r="F37" s="870"/>
      <c r="G37" s="870"/>
      <c r="H37" s="870"/>
      <c r="I37" s="870"/>
      <c r="J37" s="870"/>
      <c r="K37" s="870"/>
      <c r="L37" s="2264"/>
    </row>
    <row r="38" spans="1:12" ht="13.5" thickTop="1" x14ac:dyDescent="0.2">
      <c r="A38" s="759"/>
      <c r="B38" s="759"/>
      <c r="C38" s="759"/>
      <c r="D38" s="759"/>
      <c r="E38" s="759"/>
      <c r="F38" s="766"/>
      <c r="G38" s="871"/>
      <c r="H38" s="766"/>
      <c r="I38" s="871"/>
      <c r="J38" s="766"/>
      <c r="K38" s="871"/>
      <c r="L38" s="764"/>
    </row>
    <row r="39" spans="1:12" ht="13.5" thickBot="1" x14ac:dyDescent="0.25">
      <c r="A39" s="759"/>
      <c r="B39" s="759"/>
      <c r="C39" s="759"/>
      <c r="D39" s="759"/>
      <c r="E39" s="759"/>
      <c r="F39" s="766"/>
      <c r="G39" s="871"/>
      <c r="H39" s="766"/>
      <c r="I39" s="871"/>
      <c r="J39" s="766"/>
      <c r="K39" s="871"/>
      <c r="L39" s="764"/>
    </row>
    <row r="40" spans="1:12" ht="13.5" customHeight="1" thickTop="1" thickBot="1" x14ac:dyDescent="0.25">
      <c r="A40" s="835"/>
      <c r="B40" s="836"/>
      <c r="C40" s="836"/>
      <c r="D40" s="836"/>
      <c r="E40" s="872"/>
      <c r="F40" s="4001" t="s">
        <v>1459</v>
      </c>
      <c r="G40" s="4004" t="s">
        <v>762</v>
      </c>
      <c r="H40" s="4004" t="s">
        <v>1461</v>
      </c>
      <c r="I40" s="4004" t="s">
        <v>763</v>
      </c>
      <c r="J40" s="4004" t="s">
        <v>1462</v>
      </c>
      <c r="K40" s="4004" t="s">
        <v>1463</v>
      </c>
      <c r="L40" s="3999" t="s">
        <v>1498</v>
      </c>
    </row>
    <row r="41" spans="1:12" ht="14.25" thickTop="1" thickBot="1" x14ac:dyDescent="0.25">
      <c r="A41" s="3998" t="s">
        <v>564</v>
      </c>
      <c r="B41" s="3998"/>
      <c r="C41" s="3998"/>
      <c r="D41" s="3998"/>
      <c r="E41" s="838" t="s">
        <v>673</v>
      </c>
      <c r="F41" s="4002"/>
      <c r="G41" s="4004"/>
      <c r="H41" s="4004"/>
      <c r="I41" s="4004"/>
      <c r="J41" s="4004"/>
      <c r="K41" s="4004"/>
      <c r="L41" s="3999"/>
    </row>
    <row r="42" spans="1:12" ht="27.75" customHeight="1" thickTop="1" thickBot="1" x14ac:dyDescent="0.25">
      <c r="A42" s="873"/>
      <c r="B42" s="874"/>
      <c r="C42" s="874"/>
      <c r="D42" s="874"/>
      <c r="E42" s="875"/>
      <c r="F42" s="4003"/>
      <c r="G42" s="4005"/>
      <c r="H42" s="4005"/>
      <c r="I42" s="4005"/>
      <c r="J42" s="4005"/>
      <c r="K42" s="4005"/>
      <c r="L42" s="4000"/>
    </row>
    <row r="43" spans="1:12" ht="13.5" thickTop="1" x14ac:dyDescent="0.2">
      <c r="A43" s="842"/>
      <c r="B43" s="843"/>
      <c r="C43" s="843"/>
      <c r="D43" s="843"/>
      <c r="E43" s="876"/>
      <c r="F43" s="877"/>
      <c r="G43" s="877"/>
      <c r="H43" s="877"/>
      <c r="I43" s="877"/>
      <c r="J43" s="877"/>
      <c r="K43" s="877"/>
      <c r="L43" s="2265"/>
    </row>
    <row r="44" spans="1:12" x14ac:dyDescent="0.2">
      <c r="A44" s="848" t="s">
        <v>565</v>
      </c>
      <c r="B44" s="843"/>
      <c r="C44" s="843"/>
      <c r="D44" s="843"/>
      <c r="E44" s="878" t="s">
        <v>425</v>
      </c>
      <c r="F44" s="879">
        <f t="shared" ref="F44:L44" si="3">F46+F48+F50+F52+F54+F56</f>
        <v>0</v>
      </c>
      <c r="G44" s="879">
        <f>G46+G48+G50+G52+G54+G56</f>
        <v>0</v>
      </c>
      <c r="H44" s="879">
        <f t="shared" si="3"/>
        <v>0</v>
      </c>
      <c r="I44" s="879">
        <f t="shared" si="3"/>
        <v>0</v>
      </c>
      <c r="J44" s="879">
        <f t="shared" si="3"/>
        <v>0</v>
      </c>
      <c r="K44" s="879">
        <f t="shared" si="3"/>
        <v>0</v>
      </c>
      <c r="L44" s="879">
        <f t="shared" si="3"/>
        <v>0</v>
      </c>
    </row>
    <row r="45" spans="1:12" x14ac:dyDescent="0.2">
      <c r="A45" s="842"/>
      <c r="B45" s="843"/>
      <c r="C45" s="843"/>
      <c r="D45" s="843"/>
      <c r="E45" s="876"/>
      <c r="F45" s="880"/>
      <c r="G45" s="880"/>
      <c r="H45" s="880"/>
      <c r="I45" s="880"/>
      <c r="J45" s="880"/>
      <c r="K45" s="880"/>
      <c r="L45" s="880"/>
    </row>
    <row r="46" spans="1:12" x14ac:dyDescent="0.2">
      <c r="A46" s="842"/>
      <c r="B46" s="851" t="s">
        <v>566</v>
      </c>
      <c r="C46" s="843"/>
      <c r="D46" s="843"/>
      <c r="E46" s="881">
        <v>10</v>
      </c>
      <c r="F46" s="858"/>
      <c r="G46" s="882">
        <f>H46-F46</f>
        <v>0</v>
      </c>
      <c r="H46" s="882">
        <f>'Tableau 1A'!I48</f>
        <v>0</v>
      </c>
      <c r="I46" s="882">
        <f>J46-H46</f>
        <v>0</v>
      </c>
      <c r="J46" s="882">
        <f>'Tableau 1A'!R48</f>
        <v>0</v>
      </c>
      <c r="K46" s="882">
        <f>L46-J46</f>
        <v>0</v>
      </c>
      <c r="L46" s="882">
        <f>'Tableau 1B'!I48</f>
        <v>0</v>
      </c>
    </row>
    <row r="47" spans="1:12" x14ac:dyDescent="0.2">
      <c r="A47" s="842"/>
      <c r="B47" s="792"/>
      <c r="C47" s="843"/>
      <c r="D47" s="843"/>
      <c r="E47" s="883"/>
      <c r="F47" s="884"/>
      <c r="G47" s="882"/>
      <c r="H47" s="882"/>
      <c r="I47" s="882"/>
      <c r="J47" s="882"/>
      <c r="K47" s="882"/>
      <c r="L47" s="882"/>
    </row>
    <row r="48" spans="1:12" x14ac:dyDescent="0.2">
      <c r="A48" s="842"/>
      <c r="B48" s="851" t="s">
        <v>567</v>
      </c>
      <c r="C48" s="843"/>
      <c r="D48" s="843"/>
      <c r="E48" s="885">
        <v>11</v>
      </c>
      <c r="F48" s="858"/>
      <c r="G48" s="882">
        <f>H48-F48</f>
        <v>0</v>
      </c>
      <c r="H48" s="882">
        <f>'Tableau 1A'!I50</f>
        <v>0</v>
      </c>
      <c r="I48" s="882">
        <f>J48-H48</f>
        <v>0</v>
      </c>
      <c r="J48" s="882">
        <f>'Tableau 1A'!R50</f>
        <v>0</v>
      </c>
      <c r="K48" s="882">
        <f>L48-J48</f>
        <v>0</v>
      </c>
      <c r="L48" s="882">
        <f>'Tableau 1B'!I50</f>
        <v>0</v>
      </c>
    </row>
    <row r="49" spans="1:12" x14ac:dyDescent="0.2">
      <c r="A49" s="842"/>
      <c r="B49" s="792"/>
      <c r="C49" s="843"/>
      <c r="D49" s="843"/>
      <c r="E49" s="883"/>
      <c r="F49" s="884"/>
      <c r="G49" s="882"/>
      <c r="H49" s="882"/>
      <c r="I49" s="882"/>
      <c r="J49" s="882"/>
      <c r="K49" s="882"/>
      <c r="L49" s="882"/>
    </row>
    <row r="50" spans="1:12" x14ac:dyDescent="0.2">
      <c r="A50" s="842"/>
      <c r="B50" s="886" t="s">
        <v>568</v>
      </c>
      <c r="C50" s="887"/>
      <c r="D50" s="843"/>
      <c r="E50" s="881">
        <v>12</v>
      </c>
      <c r="F50" s="858"/>
      <c r="G50" s="882">
        <f>H50-F50</f>
        <v>0</v>
      </c>
      <c r="H50" s="882">
        <f>'Tableau 1A'!I52</f>
        <v>0</v>
      </c>
      <c r="I50" s="882">
        <f>J50-H50</f>
        <v>0</v>
      </c>
      <c r="J50" s="882">
        <f>'Tableau 1A'!R52</f>
        <v>0</v>
      </c>
      <c r="K50" s="882">
        <f>L50-J50</f>
        <v>0</v>
      </c>
      <c r="L50" s="882">
        <f>'Tableau 1B'!I52</f>
        <v>0</v>
      </c>
    </row>
    <row r="51" spans="1:12" x14ac:dyDescent="0.2">
      <c r="A51" s="842"/>
      <c r="B51" s="843"/>
      <c r="C51" s="887"/>
      <c r="D51" s="856"/>
      <c r="E51" s="883"/>
      <c r="F51" s="884"/>
      <c r="G51" s="882"/>
      <c r="H51" s="882"/>
      <c r="I51" s="882"/>
      <c r="J51" s="882"/>
      <c r="K51" s="882"/>
      <c r="L51" s="882"/>
    </row>
    <row r="52" spans="1:12" x14ac:dyDescent="0.2">
      <c r="A52" s="842"/>
      <c r="B52" s="886" t="s">
        <v>569</v>
      </c>
      <c r="C52" s="887"/>
      <c r="D52" s="856"/>
      <c r="E52" s="881">
        <v>13</v>
      </c>
      <c r="F52" s="858"/>
      <c r="G52" s="882">
        <f>H52-F52</f>
        <v>0</v>
      </c>
      <c r="H52" s="882">
        <f>'Tableau 1A'!I54</f>
        <v>0</v>
      </c>
      <c r="I52" s="882">
        <f>J52-H52</f>
        <v>0</v>
      </c>
      <c r="J52" s="882">
        <f>'Tableau 1A'!R54</f>
        <v>0</v>
      </c>
      <c r="K52" s="882">
        <f>L52-J52</f>
        <v>0</v>
      </c>
      <c r="L52" s="882">
        <f>'Tableau 1B'!I54</f>
        <v>0</v>
      </c>
    </row>
    <row r="53" spans="1:12" x14ac:dyDescent="0.2">
      <c r="A53" s="842"/>
      <c r="B53" s="792"/>
      <c r="C53" s="843"/>
      <c r="D53" s="856"/>
      <c r="E53" s="885"/>
      <c r="F53" s="888"/>
      <c r="G53" s="882"/>
      <c r="H53" s="882"/>
      <c r="I53" s="882"/>
      <c r="J53" s="882"/>
      <c r="K53" s="882"/>
      <c r="L53" s="882"/>
    </row>
    <row r="54" spans="1:12" x14ac:dyDescent="0.2">
      <c r="A54" s="842"/>
      <c r="B54" s="851" t="s">
        <v>204</v>
      </c>
      <c r="C54" s="843"/>
      <c r="D54" s="856"/>
      <c r="E54" s="885">
        <v>14</v>
      </c>
      <c r="F54" s="858"/>
      <c r="G54" s="882">
        <f>H54-F54</f>
        <v>0</v>
      </c>
      <c r="H54" s="882">
        <f>'Tableau 1A'!I56</f>
        <v>0</v>
      </c>
      <c r="I54" s="882">
        <f>J54-H54</f>
        <v>0</v>
      </c>
      <c r="J54" s="882">
        <f>'Tableau 1A'!R56</f>
        <v>0</v>
      </c>
      <c r="K54" s="882">
        <f>L54-J54</f>
        <v>0</v>
      </c>
      <c r="L54" s="882">
        <f>'Tableau 1B'!I56</f>
        <v>0</v>
      </c>
    </row>
    <row r="55" spans="1:12" x14ac:dyDescent="0.2">
      <c r="A55" s="842"/>
      <c r="B55" s="792"/>
      <c r="C55" s="843"/>
      <c r="D55" s="856"/>
      <c r="E55" s="885"/>
      <c r="F55" s="889"/>
      <c r="G55" s="882"/>
      <c r="H55" s="882"/>
      <c r="I55" s="882"/>
      <c r="J55" s="882"/>
      <c r="K55" s="882"/>
      <c r="L55" s="882"/>
    </row>
    <row r="56" spans="1:12" x14ac:dyDescent="0.2">
      <c r="A56" s="842"/>
      <c r="B56" s="851" t="s">
        <v>205</v>
      </c>
      <c r="C56" s="843"/>
      <c r="D56" s="856"/>
      <c r="E56" s="885">
        <v>15</v>
      </c>
      <c r="F56" s="858"/>
      <c r="G56" s="882">
        <f>H56-F56</f>
        <v>0</v>
      </c>
      <c r="H56" s="882">
        <f>'Tableau 1A'!I58</f>
        <v>0</v>
      </c>
      <c r="I56" s="882">
        <f>J56-H56</f>
        <v>0</v>
      </c>
      <c r="J56" s="882">
        <f>'Tableau 1A'!R58</f>
        <v>0</v>
      </c>
      <c r="K56" s="882">
        <f>L56-J56</f>
        <v>0</v>
      </c>
      <c r="L56" s="882">
        <f>'Tableau 1B'!I58</f>
        <v>0</v>
      </c>
    </row>
    <row r="57" spans="1:12" x14ac:dyDescent="0.2">
      <c r="A57" s="842"/>
      <c r="B57" s="851"/>
      <c r="C57" s="843"/>
      <c r="D57" s="856"/>
      <c r="E57" s="885"/>
      <c r="F57" s="890"/>
      <c r="G57" s="890"/>
      <c r="H57" s="882"/>
      <c r="I57" s="890"/>
      <c r="J57" s="890"/>
      <c r="K57" s="890"/>
      <c r="L57" s="890"/>
    </row>
    <row r="58" spans="1:12" x14ac:dyDescent="0.2">
      <c r="A58" s="891" t="s">
        <v>1417</v>
      </c>
      <c r="B58" s="851"/>
      <c r="C58" s="843"/>
      <c r="D58" s="856"/>
      <c r="E58" s="892">
        <v>16</v>
      </c>
      <c r="F58" s="890">
        <f t="shared" ref="F58:L58" si="4">+F60</f>
        <v>0</v>
      </c>
      <c r="G58" s="890">
        <f>+G60</f>
        <v>0</v>
      </c>
      <c r="H58" s="890">
        <f t="shared" si="4"/>
        <v>0</v>
      </c>
      <c r="I58" s="890">
        <f>+I60</f>
        <v>0</v>
      </c>
      <c r="J58" s="890">
        <f t="shared" si="4"/>
        <v>0</v>
      </c>
      <c r="K58" s="890">
        <f t="shared" si="4"/>
        <v>0</v>
      </c>
      <c r="L58" s="890">
        <f t="shared" si="4"/>
        <v>0</v>
      </c>
    </row>
    <row r="59" spans="1:12" x14ac:dyDescent="0.2">
      <c r="A59" s="842"/>
      <c r="B59" s="843"/>
      <c r="C59" s="843"/>
      <c r="D59" s="856"/>
      <c r="E59" s="876"/>
      <c r="F59" s="889"/>
      <c r="G59" s="889"/>
      <c r="H59" s="882"/>
      <c r="I59" s="889"/>
      <c r="J59" s="889"/>
      <c r="K59" s="889"/>
      <c r="L59" s="889"/>
    </row>
    <row r="60" spans="1:12" x14ac:dyDescent="0.2">
      <c r="A60" s="893"/>
      <c r="B60" s="886" t="s">
        <v>572</v>
      </c>
      <c r="C60" s="887"/>
      <c r="D60" s="856"/>
      <c r="E60" s="894">
        <v>16</v>
      </c>
      <c r="F60" s="858"/>
      <c r="G60" s="882">
        <f>H60-F60</f>
        <v>0</v>
      </c>
      <c r="H60" s="882">
        <f>'Tableau 1A'!I62</f>
        <v>0</v>
      </c>
      <c r="I60" s="882">
        <f>J60-H60</f>
        <v>0</v>
      </c>
      <c r="J60" s="882">
        <f>'Tableau 1A'!R62</f>
        <v>0</v>
      </c>
      <c r="K60" s="882">
        <f>L60-J60</f>
        <v>0</v>
      </c>
      <c r="L60" s="882">
        <f>'Tableau 1B'!I62</f>
        <v>0</v>
      </c>
    </row>
    <row r="61" spans="1:12" x14ac:dyDescent="0.2">
      <c r="A61" s="842"/>
      <c r="B61" s="843"/>
      <c r="C61" s="843"/>
      <c r="D61" s="887"/>
      <c r="E61" s="883"/>
      <c r="F61" s="889"/>
      <c r="G61" s="889"/>
      <c r="H61" s="2207"/>
      <c r="I61" s="889"/>
      <c r="J61" s="889"/>
      <c r="K61" s="889"/>
      <c r="L61" s="889"/>
    </row>
    <row r="62" spans="1:12" x14ac:dyDescent="0.2">
      <c r="A62" s="891" t="s">
        <v>573</v>
      </c>
      <c r="B62" s="843"/>
      <c r="C62" s="843"/>
      <c r="D62" s="843"/>
      <c r="E62" s="895" t="s">
        <v>690</v>
      </c>
      <c r="F62" s="890">
        <f>+F64+F70+F78</f>
        <v>0</v>
      </c>
      <c r="G62" s="890">
        <f>+G64+G70+G78</f>
        <v>0</v>
      </c>
      <c r="H62" s="890">
        <f t="shared" ref="H62:L62" si="5">+H64+H70+H78</f>
        <v>0</v>
      </c>
      <c r="I62" s="890">
        <f t="shared" si="5"/>
        <v>0</v>
      </c>
      <c r="J62" s="890">
        <f t="shared" si="5"/>
        <v>0</v>
      </c>
      <c r="K62" s="890">
        <f t="shared" si="5"/>
        <v>0</v>
      </c>
      <c r="L62" s="890">
        <f t="shared" si="5"/>
        <v>0</v>
      </c>
    </row>
    <row r="63" spans="1:12" x14ac:dyDescent="0.2">
      <c r="A63" s="842"/>
      <c r="B63" s="843"/>
      <c r="C63" s="887"/>
      <c r="D63" s="843"/>
      <c r="E63" s="883"/>
      <c r="F63" s="884"/>
      <c r="G63" s="889"/>
      <c r="H63" s="2208"/>
      <c r="I63" s="889"/>
      <c r="J63" s="889"/>
      <c r="K63" s="889"/>
      <c r="L63" s="889"/>
    </row>
    <row r="64" spans="1:12" x14ac:dyDescent="0.2">
      <c r="A64" s="842"/>
      <c r="B64" s="886" t="s">
        <v>206</v>
      </c>
      <c r="C64" s="843"/>
      <c r="D64" s="843"/>
      <c r="E64" s="894">
        <v>17</v>
      </c>
      <c r="F64" s="880">
        <f t="shared" ref="F64:L64" si="6">+F65+F68</f>
        <v>0</v>
      </c>
      <c r="G64" s="880">
        <f t="shared" si="6"/>
        <v>0</v>
      </c>
      <c r="H64" s="880">
        <f t="shared" si="6"/>
        <v>0</v>
      </c>
      <c r="I64" s="880">
        <f t="shared" si="6"/>
        <v>0</v>
      </c>
      <c r="J64" s="880">
        <f t="shared" si="6"/>
        <v>0</v>
      </c>
      <c r="K64" s="880">
        <f t="shared" si="6"/>
        <v>0</v>
      </c>
      <c r="L64" s="880">
        <f t="shared" si="6"/>
        <v>0</v>
      </c>
    </row>
    <row r="65" spans="1:12" x14ac:dyDescent="0.2">
      <c r="A65" s="842"/>
      <c r="B65" s="843"/>
      <c r="C65" s="896" t="s">
        <v>575</v>
      </c>
      <c r="D65" s="843"/>
      <c r="E65" s="897" t="s">
        <v>692</v>
      </c>
      <c r="F65" s="858"/>
      <c r="G65" s="882">
        <f>H65-F65</f>
        <v>0</v>
      </c>
      <c r="H65" s="882">
        <f>'Tableau 1A'!I67</f>
        <v>0</v>
      </c>
      <c r="I65" s="882">
        <f>J65-H65</f>
        <v>0</v>
      </c>
      <c r="J65" s="882">
        <f>'Tableau 1A'!R67</f>
        <v>0</v>
      </c>
      <c r="K65" s="882">
        <f>L65-J65</f>
        <v>0</v>
      </c>
      <c r="L65" s="882">
        <f>'Tableau 1B'!I67</f>
        <v>0</v>
      </c>
    </row>
    <row r="66" spans="1:12" x14ac:dyDescent="0.2">
      <c r="A66" s="842"/>
      <c r="B66" s="843"/>
      <c r="C66" s="887"/>
      <c r="D66" s="898" t="s">
        <v>576</v>
      </c>
      <c r="E66" s="883"/>
      <c r="F66" s="880"/>
      <c r="G66" s="3205"/>
      <c r="H66" s="2207"/>
      <c r="I66" s="3205"/>
      <c r="J66" s="3205"/>
      <c r="K66" s="3205"/>
      <c r="L66" s="3205"/>
    </row>
    <row r="67" spans="1:12" x14ac:dyDescent="0.2">
      <c r="A67" s="842"/>
      <c r="B67" s="843"/>
      <c r="C67" s="887"/>
      <c r="D67" s="898" t="s">
        <v>577</v>
      </c>
      <c r="E67" s="883"/>
      <c r="F67" s="900"/>
      <c r="G67" s="3203"/>
      <c r="H67" s="3204"/>
      <c r="I67" s="3203"/>
      <c r="J67" s="3203"/>
      <c r="K67" s="3203"/>
      <c r="L67" s="3203"/>
    </row>
    <row r="68" spans="1:12" x14ac:dyDescent="0.2">
      <c r="A68" s="842"/>
      <c r="B68" s="843"/>
      <c r="C68" s="898" t="s">
        <v>578</v>
      </c>
      <c r="D68" s="843"/>
      <c r="E68" s="901" t="s">
        <v>693</v>
      </c>
      <c r="F68" s="858"/>
      <c r="G68" s="882">
        <f>H68-F68</f>
        <v>0</v>
      </c>
      <c r="H68" s="882">
        <f>'Tableau 1A'!I70</f>
        <v>0</v>
      </c>
      <c r="I68" s="882">
        <f>J68-H68</f>
        <v>0</v>
      </c>
      <c r="J68" s="882">
        <f>'Tableau 1A'!R70</f>
        <v>0</v>
      </c>
      <c r="K68" s="882">
        <f>L68-J68</f>
        <v>0</v>
      </c>
      <c r="L68" s="882">
        <f>'Tableau 1B'!I70</f>
        <v>0</v>
      </c>
    </row>
    <row r="69" spans="1:12" x14ac:dyDescent="0.2">
      <c r="A69" s="842"/>
      <c r="B69" s="843"/>
      <c r="C69" s="887"/>
      <c r="D69" s="843"/>
      <c r="E69" s="883"/>
      <c r="F69" s="900"/>
      <c r="G69" s="902"/>
      <c r="H69" s="882"/>
      <c r="I69" s="902"/>
      <c r="J69" s="902"/>
      <c r="K69" s="902"/>
      <c r="L69" s="902"/>
    </row>
    <row r="70" spans="1:12" x14ac:dyDescent="0.2">
      <c r="A70" s="842"/>
      <c r="B70" s="886" t="s">
        <v>579</v>
      </c>
      <c r="C70" s="843"/>
      <c r="D70" s="843"/>
      <c r="E70" s="894" t="s">
        <v>694</v>
      </c>
      <c r="F70" s="880">
        <f t="shared" ref="F70:L70" si="7">+F71+F72+F73+F74+F75+F76</f>
        <v>0</v>
      </c>
      <c r="G70" s="880">
        <f t="shared" si="7"/>
        <v>0</v>
      </c>
      <c r="H70" s="880">
        <f t="shared" si="7"/>
        <v>0</v>
      </c>
      <c r="I70" s="880">
        <f t="shared" si="7"/>
        <v>0</v>
      </c>
      <c r="J70" s="880">
        <f t="shared" si="7"/>
        <v>0</v>
      </c>
      <c r="K70" s="880">
        <f t="shared" si="7"/>
        <v>0</v>
      </c>
      <c r="L70" s="880">
        <f t="shared" si="7"/>
        <v>0</v>
      </c>
    </row>
    <row r="71" spans="1:12" x14ac:dyDescent="0.2">
      <c r="A71" s="842"/>
      <c r="B71" s="792"/>
      <c r="C71" s="898" t="s">
        <v>207</v>
      </c>
      <c r="D71" s="843"/>
      <c r="E71" s="883">
        <v>42</v>
      </c>
      <c r="F71" s="858"/>
      <c r="G71" s="882">
        <f t="shared" ref="G71:G76" si="8">H71-F71</f>
        <v>0</v>
      </c>
      <c r="H71" s="882">
        <f>'Tableau 1A'!I73</f>
        <v>0</v>
      </c>
      <c r="I71" s="882">
        <f t="shared" ref="I71:I76" si="9">J71-H71</f>
        <v>0</v>
      </c>
      <c r="J71" s="882">
        <f>'Tableau 1A'!R73</f>
        <v>0</v>
      </c>
      <c r="K71" s="882">
        <f t="shared" ref="K71:K76" si="10">L71-J71</f>
        <v>0</v>
      </c>
      <c r="L71" s="882">
        <f>'Tableau 1B'!I73</f>
        <v>0</v>
      </c>
    </row>
    <row r="72" spans="1:12" x14ac:dyDescent="0.2">
      <c r="A72" s="842"/>
      <c r="B72" s="843"/>
      <c r="C72" s="896" t="s">
        <v>581</v>
      </c>
      <c r="D72" s="790"/>
      <c r="E72" s="883">
        <v>43</v>
      </c>
      <c r="F72" s="858"/>
      <c r="G72" s="882">
        <f t="shared" si="8"/>
        <v>0</v>
      </c>
      <c r="H72" s="882">
        <f>'Tableau 1A'!I74</f>
        <v>0</v>
      </c>
      <c r="I72" s="882">
        <f t="shared" si="9"/>
        <v>0</v>
      </c>
      <c r="J72" s="882">
        <f>'Tableau 1A'!R74</f>
        <v>0</v>
      </c>
      <c r="K72" s="882">
        <f t="shared" si="10"/>
        <v>0</v>
      </c>
      <c r="L72" s="882">
        <f>'Tableau 1B'!I74</f>
        <v>0</v>
      </c>
    </row>
    <row r="73" spans="1:12" x14ac:dyDescent="0.2">
      <c r="A73" s="842"/>
      <c r="B73" s="843"/>
      <c r="C73" s="896" t="s">
        <v>582</v>
      </c>
      <c r="D73" s="790"/>
      <c r="E73" s="883">
        <v>44</v>
      </c>
      <c r="F73" s="858"/>
      <c r="G73" s="882">
        <f t="shared" si="8"/>
        <v>0</v>
      </c>
      <c r="H73" s="882">
        <f>'Tableau 1A'!I75</f>
        <v>0</v>
      </c>
      <c r="I73" s="882">
        <f t="shared" si="9"/>
        <v>0</v>
      </c>
      <c r="J73" s="882">
        <f>'Tableau 1A'!R75</f>
        <v>0</v>
      </c>
      <c r="K73" s="882">
        <f t="shared" si="10"/>
        <v>0</v>
      </c>
      <c r="L73" s="882">
        <f>'Tableau 1B'!I75</f>
        <v>0</v>
      </c>
    </row>
    <row r="74" spans="1:12" x14ac:dyDescent="0.2">
      <c r="A74" s="842"/>
      <c r="B74" s="843"/>
      <c r="C74" s="903" t="s">
        <v>583</v>
      </c>
      <c r="D74" s="843"/>
      <c r="E74" s="876">
        <v>46</v>
      </c>
      <c r="F74" s="858"/>
      <c r="G74" s="882">
        <f t="shared" si="8"/>
        <v>0</v>
      </c>
      <c r="H74" s="882">
        <f>'Tableau 1A'!I76</f>
        <v>0</v>
      </c>
      <c r="I74" s="882">
        <f t="shared" si="9"/>
        <v>0</v>
      </c>
      <c r="J74" s="882">
        <f>'Tableau 1A'!R76</f>
        <v>0</v>
      </c>
      <c r="K74" s="882">
        <f t="shared" si="10"/>
        <v>0</v>
      </c>
      <c r="L74" s="882">
        <f>'Tableau 1B'!I76</f>
        <v>0</v>
      </c>
    </row>
    <row r="75" spans="1:12" x14ac:dyDescent="0.2">
      <c r="A75" s="842"/>
      <c r="B75" s="843"/>
      <c r="C75" s="898" t="s">
        <v>584</v>
      </c>
      <c r="D75" s="843"/>
      <c r="E75" s="901">
        <v>45</v>
      </c>
      <c r="F75" s="858"/>
      <c r="G75" s="882">
        <f t="shared" si="8"/>
        <v>0</v>
      </c>
      <c r="H75" s="882">
        <f>'Tableau 1A'!I77</f>
        <v>0</v>
      </c>
      <c r="I75" s="882">
        <f t="shared" si="9"/>
        <v>0</v>
      </c>
      <c r="J75" s="882">
        <f>'Tableau 1A'!R77</f>
        <v>0</v>
      </c>
      <c r="K75" s="882">
        <f t="shared" si="10"/>
        <v>0</v>
      </c>
      <c r="L75" s="882">
        <f>'Tableau 1B'!I77</f>
        <v>0</v>
      </c>
    </row>
    <row r="76" spans="1:12" x14ac:dyDescent="0.2">
      <c r="A76" s="842"/>
      <c r="B76" s="843"/>
      <c r="C76" s="898" t="s">
        <v>585</v>
      </c>
      <c r="D76" s="843"/>
      <c r="E76" s="901" t="s">
        <v>696</v>
      </c>
      <c r="F76" s="858"/>
      <c r="G76" s="882">
        <f t="shared" si="8"/>
        <v>0</v>
      </c>
      <c r="H76" s="882">
        <f>'Tableau 1A'!I78</f>
        <v>0</v>
      </c>
      <c r="I76" s="882">
        <f t="shared" si="9"/>
        <v>0</v>
      </c>
      <c r="J76" s="882">
        <f>'Tableau 1A'!R78</f>
        <v>0</v>
      </c>
      <c r="K76" s="882">
        <f t="shared" si="10"/>
        <v>0</v>
      </c>
      <c r="L76" s="882">
        <f>'Tableau 1B'!I78</f>
        <v>0</v>
      </c>
    </row>
    <row r="77" spans="1:12" x14ac:dyDescent="0.2">
      <c r="A77" s="842"/>
      <c r="B77" s="843"/>
      <c r="C77" s="843"/>
      <c r="D77" s="843"/>
      <c r="E77" s="876"/>
      <c r="F77" s="904"/>
      <c r="G77" s="882"/>
      <c r="H77" s="882"/>
      <c r="I77" s="882"/>
      <c r="J77" s="882"/>
      <c r="K77" s="882"/>
      <c r="L77" s="882"/>
    </row>
    <row r="78" spans="1:12" x14ac:dyDescent="0.2">
      <c r="A78" s="842"/>
      <c r="B78" s="886" t="s">
        <v>562</v>
      </c>
      <c r="C78" s="843"/>
      <c r="D78" s="843"/>
      <c r="E78" s="894" t="s">
        <v>697</v>
      </c>
      <c r="F78" s="858"/>
      <c r="G78" s="899">
        <f>H78-F78</f>
        <v>0</v>
      </c>
      <c r="H78" s="882">
        <f>'Tableau 1A'!I80</f>
        <v>0</v>
      </c>
      <c r="I78" s="899">
        <f>J78-H78</f>
        <v>0</v>
      </c>
      <c r="J78" s="899">
        <f>'Tableau 1A'!R80</f>
        <v>0</v>
      </c>
      <c r="K78" s="899">
        <f>L78-J78</f>
        <v>0</v>
      </c>
      <c r="L78" s="899">
        <f>'Tableau 1B'!I80</f>
        <v>0</v>
      </c>
    </row>
    <row r="79" spans="1:12" x14ac:dyDescent="0.2">
      <c r="A79" s="842"/>
      <c r="B79" s="781"/>
      <c r="C79" s="843"/>
      <c r="D79" s="843"/>
      <c r="E79" s="905"/>
      <c r="F79" s="888"/>
      <c r="G79" s="888"/>
      <c r="H79" s="888"/>
      <c r="I79" s="888"/>
      <c r="J79" s="888"/>
      <c r="K79" s="888"/>
      <c r="L79" s="879"/>
    </row>
    <row r="80" spans="1:12" x14ac:dyDescent="0.2">
      <c r="A80" s="873"/>
      <c r="B80" s="874"/>
      <c r="C80" s="874"/>
      <c r="D80" s="843"/>
      <c r="E80" s="876"/>
      <c r="F80" s="845"/>
      <c r="G80" s="845"/>
      <c r="H80" s="845"/>
      <c r="I80" s="845"/>
      <c r="J80" s="845"/>
      <c r="K80" s="845"/>
      <c r="L80" s="880"/>
    </row>
    <row r="81" spans="1:12" x14ac:dyDescent="0.2">
      <c r="A81" s="848" t="s">
        <v>586</v>
      </c>
      <c r="B81" s="843"/>
      <c r="C81" s="843"/>
      <c r="D81" s="866"/>
      <c r="E81" s="906" t="s">
        <v>698</v>
      </c>
      <c r="F81" s="907">
        <f>F44+F58+F62</f>
        <v>0</v>
      </c>
      <c r="G81" s="907">
        <f t="shared" ref="G81:L81" si="11">G44+G58+G62</f>
        <v>0</v>
      </c>
      <c r="H81" s="907">
        <f t="shared" si="11"/>
        <v>0</v>
      </c>
      <c r="I81" s="907">
        <f t="shared" si="11"/>
        <v>0</v>
      </c>
      <c r="J81" s="907">
        <f t="shared" si="11"/>
        <v>0</v>
      </c>
      <c r="K81" s="907">
        <f>K44+K58+K62</f>
        <v>0</v>
      </c>
      <c r="L81" s="907">
        <f t="shared" si="11"/>
        <v>0</v>
      </c>
    </row>
    <row r="82" spans="1:12" ht="13.5" thickBot="1" x14ac:dyDescent="0.25">
      <c r="A82" s="839"/>
      <c r="B82" s="840"/>
      <c r="C82" s="840"/>
      <c r="D82" s="840"/>
      <c r="E82" s="908"/>
      <c r="F82" s="909"/>
      <c r="G82" s="909"/>
      <c r="H82" s="909"/>
      <c r="I82" s="909"/>
      <c r="J82" s="909"/>
      <c r="K82" s="909"/>
      <c r="L82" s="909"/>
    </row>
    <row r="83" spans="1:12" ht="13.5" thickTop="1" x14ac:dyDescent="0.2">
      <c r="A83" s="759"/>
      <c r="B83" s="759"/>
      <c r="C83" s="759"/>
      <c r="D83" s="759"/>
      <c r="E83" s="759"/>
      <c r="F83" s="766"/>
      <c r="G83" s="871"/>
      <c r="H83" s="766"/>
      <c r="I83" s="871"/>
      <c r="J83" s="766"/>
      <c r="K83" s="871"/>
      <c r="L83" s="764"/>
    </row>
    <row r="84" spans="1:12" x14ac:dyDescent="0.2">
      <c r="A84" s="910"/>
      <c r="B84" s="910"/>
      <c r="C84" s="910"/>
      <c r="D84" s="910"/>
      <c r="E84" s="911" t="s">
        <v>699</v>
      </c>
      <c r="F84" s="871">
        <f t="shared" ref="F84:L84" si="12">F36-F81</f>
        <v>0</v>
      </c>
      <c r="G84" s="871">
        <f t="shared" si="12"/>
        <v>0</v>
      </c>
      <c r="H84" s="871">
        <f t="shared" si="12"/>
        <v>0</v>
      </c>
      <c r="I84" s="871">
        <f t="shared" si="12"/>
        <v>0</v>
      </c>
      <c r="J84" s="871">
        <f t="shared" si="12"/>
        <v>0</v>
      </c>
      <c r="K84" s="871">
        <f t="shared" si="12"/>
        <v>0</v>
      </c>
      <c r="L84" s="764">
        <f t="shared" si="12"/>
        <v>0</v>
      </c>
    </row>
    <row r="85" spans="1:12" x14ac:dyDescent="0.2">
      <c r="A85" s="915" t="s">
        <v>1929</v>
      </c>
    </row>
    <row r="86" spans="1:12" x14ac:dyDescent="0.2">
      <c r="A86" s="763" t="s">
        <v>1460</v>
      </c>
    </row>
  </sheetData>
  <mergeCells count="16">
    <mergeCell ref="A41:D41"/>
    <mergeCell ref="L7:L9"/>
    <mergeCell ref="A8:D8"/>
    <mergeCell ref="F40:F42"/>
    <mergeCell ref="G40:G42"/>
    <mergeCell ref="H40:H42"/>
    <mergeCell ref="I40:I42"/>
    <mergeCell ref="J40:J42"/>
    <mergeCell ref="K40:K42"/>
    <mergeCell ref="F7:F9"/>
    <mergeCell ref="G7:G9"/>
    <mergeCell ref="H7:H9"/>
    <mergeCell ref="I7:I9"/>
    <mergeCell ref="J7:J9"/>
    <mergeCell ref="K7:K9"/>
    <mergeCell ref="L40:L42"/>
  </mergeCells>
  <conditionalFormatting sqref="F84:L84 F39:L39">
    <cfRule type="cellIs" dxfId="27" priority="34" stopIfTrue="1" operator="notEqual">
      <formula>0</formula>
    </cfRule>
  </conditionalFormatting>
  <conditionalFormatting sqref="F84:L84 F39:L39">
    <cfRule type="cellIs" dxfId="26" priority="33" stopIfTrue="1" operator="notEqual">
      <formula>0</formula>
    </cfRule>
  </conditionalFormatting>
  <pageMargins left="0.70866141732283472" right="0.70866141732283472" top="0.74803149606299213" bottom="0.74803149606299213" header="0.31496062992125984" footer="0.31496062992125984"/>
  <pageSetup paperSize="9" scale="4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M83"/>
  <sheetViews>
    <sheetView showGridLines="0" zoomScaleNormal="100" zoomScaleSheetLayoutView="100" workbookViewId="0">
      <selection activeCell="G11" sqref="G11"/>
    </sheetView>
  </sheetViews>
  <sheetFormatPr baseColWidth="10" defaultColWidth="8.85546875" defaultRowHeight="12.75" x14ac:dyDescent="0.2"/>
  <cols>
    <col min="1" max="1" width="2.85546875" style="5" customWidth="1"/>
    <col min="2" max="2" width="24.42578125" style="5" customWidth="1"/>
    <col min="3" max="3" width="79.28515625" style="5" customWidth="1"/>
    <col min="4" max="4" width="35.5703125" style="82" customWidth="1"/>
    <col min="5" max="5" width="24.5703125" style="82" customWidth="1"/>
    <col min="6" max="6" width="14.140625" style="2037" bestFit="1" customWidth="1"/>
    <col min="7" max="7" width="13.5703125" style="82" customWidth="1"/>
    <col min="8" max="8" width="18.140625" style="5" customWidth="1"/>
    <col min="9" max="9" width="13.28515625" style="5" customWidth="1"/>
    <col min="10" max="10" width="2" style="5" customWidth="1"/>
    <col min="11" max="11" width="13.28515625" style="5" customWidth="1"/>
    <col min="12" max="12" width="2" style="5" customWidth="1"/>
    <col min="13" max="13" width="13.28515625" style="5" customWidth="1"/>
    <col min="14" max="14" width="10.140625" style="5" customWidth="1"/>
    <col min="15" max="16384" width="8.85546875" style="5"/>
  </cols>
  <sheetData>
    <row r="1" spans="1:13" s="298" customFormat="1" ht="18" x14ac:dyDescent="0.25">
      <c r="A1" s="290" t="s">
        <v>1583</v>
      </c>
      <c r="B1" s="290"/>
      <c r="C1" s="290"/>
      <c r="D1" s="293"/>
      <c r="E1" s="293"/>
      <c r="F1" s="2035"/>
      <c r="G1" s="293"/>
    </row>
    <row r="2" spans="1:13" s="64" customFormat="1" ht="11.25" x14ac:dyDescent="0.2">
      <c r="A2" s="273" t="str">
        <f>'PAGE DE GARDE'!C8</f>
        <v>ELECTRICITE</v>
      </c>
      <c r="B2" s="285"/>
      <c r="C2" s="1729" t="str">
        <f>'PAGE DE GARDE'!C10</f>
        <v>PT 2017 V0</v>
      </c>
      <c r="D2" s="282"/>
      <c r="E2" s="282"/>
      <c r="F2" s="2036"/>
      <c r="G2" s="282"/>
    </row>
    <row r="3" spans="1:13" s="64" customFormat="1" ht="11.25" x14ac:dyDescent="0.2">
      <c r="A3" s="825" t="str">
        <f>'PAGE DE GARDE'!C7</f>
        <v>GRD</v>
      </c>
      <c r="B3" s="285"/>
      <c r="C3" s="273"/>
      <c r="D3" s="282"/>
      <c r="E3" s="282"/>
      <c r="F3" s="2036"/>
      <c r="G3" s="282"/>
    </row>
    <row r="4" spans="1:13" x14ac:dyDescent="0.2">
      <c r="A4" s="3052" t="s">
        <v>406</v>
      </c>
    </row>
    <row r="5" spans="1:13" x14ac:dyDescent="0.2">
      <c r="A5" s="1465" t="s">
        <v>161</v>
      </c>
    </row>
    <row r="6" spans="1:13" x14ac:dyDescent="0.2">
      <c r="A6" s="1465" t="s">
        <v>1918</v>
      </c>
    </row>
    <row r="7" spans="1:13" x14ac:dyDescent="0.2">
      <c r="A7" s="3436" t="s">
        <v>1917</v>
      </c>
      <c r="B7" s="3436"/>
    </row>
    <row r="8" spans="1:13" ht="35.1" customHeight="1" x14ac:dyDescent="0.2">
      <c r="A8" s="1465"/>
    </row>
    <row r="9" spans="1:13" s="298" customFormat="1" ht="35.1" customHeight="1" x14ac:dyDescent="0.25">
      <c r="A9" s="3097" t="s">
        <v>1908</v>
      </c>
      <c r="B9" s="3097"/>
      <c r="C9" s="3097"/>
      <c r="D9" s="3098" t="str">
        <f>A3</f>
        <v>GRD</v>
      </c>
      <c r="E9" s="3097"/>
      <c r="F9" s="3099"/>
      <c r="G9" s="3100" t="s">
        <v>1919</v>
      </c>
      <c r="H9" s="3108"/>
      <c r="I9" s="3108"/>
      <c r="J9" s="3108"/>
      <c r="K9" s="3108"/>
      <c r="L9" s="3108"/>
      <c r="M9" s="3108"/>
    </row>
    <row r="10" spans="1:13" s="64" customFormat="1" ht="11.25" x14ac:dyDescent="0.2">
      <c r="A10" s="3101" t="str">
        <f>+A2</f>
        <v>ELECTRICITE</v>
      </c>
      <c r="B10" s="3102"/>
      <c r="C10" s="3103"/>
      <c r="D10" s="3104"/>
      <c r="E10" s="3104"/>
      <c r="F10" s="3105"/>
      <c r="G10" s="3104"/>
      <c r="H10" s="3102"/>
      <c r="I10" s="3102"/>
      <c r="J10" s="3102"/>
      <c r="K10" s="3102"/>
      <c r="L10" s="3102"/>
      <c r="M10" s="3102"/>
    </row>
    <row r="11" spans="1:13" s="64" customFormat="1" ht="16.5" customHeight="1" x14ac:dyDescent="0.2">
      <c r="A11" s="3106" t="s">
        <v>1907</v>
      </c>
      <c r="B11" s="3107"/>
      <c r="C11" s="3101"/>
      <c r="D11" s="3104"/>
      <c r="E11" s="3104"/>
      <c r="F11" s="3105"/>
      <c r="G11" s="3104"/>
      <c r="H11" s="3102"/>
      <c r="I11" s="3102"/>
      <c r="J11" s="3102"/>
      <c r="K11" s="3102"/>
      <c r="L11" s="3102"/>
      <c r="M11" s="3102"/>
    </row>
    <row r="12" spans="1:13" ht="16.5" customHeight="1" thickBot="1" x14ac:dyDescent="0.3">
      <c r="A12" s="336"/>
      <c r="B12" s="12"/>
    </row>
    <row r="13" spans="1:13" s="45" customFormat="1" ht="16.5" customHeight="1" x14ac:dyDescent="0.25">
      <c r="A13" s="47"/>
      <c r="B13" s="48"/>
      <c r="C13" s="48"/>
      <c r="D13" s="335"/>
      <c r="E13" s="333"/>
      <c r="F13" s="49"/>
      <c r="G13" s="333"/>
      <c r="I13" s="2038" t="s">
        <v>413</v>
      </c>
      <c r="K13" s="2038" t="s">
        <v>702</v>
      </c>
      <c r="M13" s="2038" t="s">
        <v>453</v>
      </c>
    </row>
    <row r="14" spans="1:13" s="53" customFormat="1" ht="16.5" customHeight="1" thickBot="1" x14ac:dyDescent="0.25">
      <c r="A14" s="50"/>
      <c r="B14" s="51"/>
      <c r="C14" s="51"/>
      <c r="D14" s="27"/>
      <c r="E14" s="324"/>
      <c r="F14" s="52"/>
      <c r="G14" s="324"/>
      <c r="I14" s="3115"/>
      <c r="K14" s="3116"/>
      <c r="M14" s="3116"/>
    </row>
    <row r="15" spans="1:13" s="53" customFormat="1" ht="38.25" customHeight="1" thickBot="1" x14ac:dyDescent="0.25">
      <c r="A15" s="50"/>
      <c r="B15" s="51"/>
      <c r="C15" s="51"/>
      <c r="D15" s="27"/>
      <c r="E15" s="337" t="s">
        <v>1868</v>
      </c>
      <c r="F15" s="54" t="s">
        <v>411</v>
      </c>
      <c r="G15" s="337" t="s">
        <v>1922</v>
      </c>
      <c r="H15" s="3040" t="s">
        <v>1870</v>
      </c>
      <c r="I15" s="3074"/>
      <c r="J15" s="83"/>
      <c r="K15" s="3074"/>
      <c r="L15" s="83"/>
      <c r="M15" s="3114"/>
    </row>
    <row r="16" spans="1:13" s="53" customFormat="1" ht="16.5" customHeight="1" thickBot="1" x14ac:dyDescent="0.25">
      <c r="A16" s="50"/>
      <c r="B16" s="51"/>
      <c r="C16" s="51"/>
      <c r="D16" s="27"/>
      <c r="E16" s="337" t="s">
        <v>1869</v>
      </c>
      <c r="F16" s="54" t="s">
        <v>412</v>
      </c>
      <c r="G16" s="337"/>
      <c r="H16" s="3040" t="s">
        <v>1871</v>
      </c>
      <c r="I16" s="3114"/>
      <c r="J16" s="83"/>
      <c r="K16" s="3074"/>
      <c r="L16" s="83"/>
      <c r="M16" s="3114"/>
    </row>
    <row r="17" spans="1:13" s="53" customFormat="1" ht="16.5" customHeight="1" thickBot="1" x14ac:dyDescent="0.25">
      <c r="A17" s="3049"/>
      <c r="B17" s="3050"/>
      <c r="C17" s="3050"/>
      <c r="D17" s="3051"/>
      <c r="E17" s="334"/>
      <c r="F17" s="332"/>
      <c r="G17" s="334"/>
      <c r="H17" s="3040" t="s">
        <v>1872</v>
      </c>
      <c r="I17" s="3114"/>
      <c r="J17" s="83"/>
      <c r="K17" s="3074"/>
      <c r="L17" s="83"/>
      <c r="M17" s="3114"/>
    </row>
    <row r="18" spans="1:13" s="53" customFormat="1" ht="16.5" customHeight="1" x14ac:dyDescent="0.2">
      <c r="A18" s="56"/>
      <c r="B18" s="55"/>
      <c r="C18" s="55"/>
      <c r="D18" s="344"/>
      <c r="E18" s="57"/>
      <c r="F18" s="2039"/>
      <c r="G18" s="57"/>
      <c r="H18" s="58"/>
      <c r="I18" s="3117"/>
      <c r="J18" s="58"/>
      <c r="K18" s="3117"/>
      <c r="L18" s="58"/>
      <c r="M18" s="3117"/>
    </row>
    <row r="19" spans="1:13" s="64" customFormat="1" ht="16.5" customHeight="1" x14ac:dyDescent="0.25">
      <c r="A19" s="3047" t="s">
        <v>714</v>
      </c>
      <c r="B19" s="3048" t="s">
        <v>436</v>
      </c>
      <c r="C19" s="62"/>
      <c r="D19" s="346"/>
      <c r="E19" s="338"/>
      <c r="F19" s="2034"/>
      <c r="G19" s="338"/>
      <c r="H19" s="103"/>
      <c r="I19" s="3118"/>
      <c r="J19" s="103"/>
      <c r="K19" s="3118"/>
      <c r="L19" s="103"/>
      <c r="M19" s="3118"/>
    </row>
    <row r="20" spans="1:13" s="64" customFormat="1" ht="16.5" customHeight="1" x14ac:dyDescent="0.2">
      <c r="A20" s="65"/>
      <c r="B20" s="62" t="s">
        <v>724</v>
      </c>
      <c r="C20" s="62" t="s">
        <v>1873</v>
      </c>
      <c r="D20" s="346"/>
      <c r="E20" s="338"/>
      <c r="F20" s="2034"/>
      <c r="G20" s="338"/>
      <c r="H20" s="103"/>
      <c r="I20" s="3118"/>
      <c r="J20" s="103"/>
      <c r="K20" s="3118"/>
      <c r="L20" s="103"/>
      <c r="M20" s="3118"/>
    </row>
    <row r="21" spans="1:13" s="64" customFormat="1" ht="16.5" customHeight="1" x14ac:dyDescent="0.2">
      <c r="A21" s="65"/>
      <c r="B21" s="62" t="s">
        <v>725</v>
      </c>
      <c r="C21" s="62" t="s">
        <v>437</v>
      </c>
      <c r="D21" s="346"/>
      <c r="E21" s="338"/>
      <c r="F21" s="2034"/>
      <c r="G21" s="338"/>
      <c r="H21" s="103"/>
      <c r="I21" s="3118"/>
      <c r="J21" s="103"/>
      <c r="K21" s="3118"/>
      <c r="L21" s="103"/>
      <c r="M21" s="3118"/>
    </row>
    <row r="22" spans="1:13" s="64" customFormat="1" ht="16.5" customHeight="1" x14ac:dyDescent="0.2">
      <c r="A22" s="65"/>
      <c r="B22" s="66"/>
      <c r="C22" s="533" t="s">
        <v>1865</v>
      </c>
      <c r="D22" s="345"/>
      <c r="E22" s="338"/>
      <c r="F22" s="2034"/>
      <c r="G22" s="338"/>
      <c r="H22" s="103"/>
      <c r="I22" s="3118"/>
      <c r="J22" s="103"/>
      <c r="K22" s="3118"/>
      <c r="L22" s="103"/>
      <c r="M22" s="3118"/>
    </row>
    <row r="23" spans="1:13" s="64" customFormat="1" ht="16.5" customHeight="1" x14ac:dyDescent="0.2">
      <c r="A23" s="65"/>
      <c r="B23" s="66"/>
      <c r="C23" s="68" t="s">
        <v>1875</v>
      </c>
      <c r="D23" s="345"/>
      <c r="E23" s="338"/>
      <c r="F23" s="2034"/>
      <c r="G23" s="338"/>
      <c r="H23" s="103"/>
      <c r="I23" s="3118"/>
      <c r="J23" s="103"/>
      <c r="K23" s="3118"/>
      <c r="L23" s="103"/>
      <c r="M23" s="3118"/>
    </row>
    <row r="24" spans="1:13" s="64" customFormat="1" ht="16.5" customHeight="1" x14ac:dyDescent="0.2">
      <c r="A24" s="65"/>
      <c r="B24" s="66"/>
      <c r="C24" s="68" t="s">
        <v>1876</v>
      </c>
      <c r="D24" s="345"/>
      <c r="E24" s="338"/>
      <c r="F24" s="2034"/>
      <c r="G24" s="338"/>
      <c r="H24" s="103"/>
      <c r="I24" s="3118"/>
      <c r="J24" s="103"/>
      <c r="K24" s="3118"/>
      <c r="L24" s="103"/>
      <c r="M24" s="3118"/>
    </row>
    <row r="25" spans="1:13" s="64" customFormat="1" ht="16.5" customHeight="1" x14ac:dyDescent="0.2">
      <c r="A25" s="65"/>
      <c r="B25" s="66"/>
      <c r="C25" s="69" t="s">
        <v>1864</v>
      </c>
      <c r="D25" s="345"/>
      <c r="E25" s="338"/>
      <c r="F25" s="2034"/>
      <c r="G25" s="338"/>
      <c r="H25" s="103"/>
      <c r="I25" s="3118"/>
      <c r="J25" s="103"/>
      <c r="K25" s="3118"/>
      <c r="L25" s="103"/>
      <c r="M25" s="3118"/>
    </row>
    <row r="26" spans="1:13" s="64" customFormat="1" ht="16.5" customHeight="1" x14ac:dyDescent="0.2">
      <c r="A26" s="65"/>
      <c r="B26" s="66"/>
      <c r="C26" s="69" t="s">
        <v>706</v>
      </c>
      <c r="D26" s="345" t="s">
        <v>438</v>
      </c>
      <c r="E26" s="3041" t="s">
        <v>1874</v>
      </c>
      <c r="F26" s="2034" t="s">
        <v>1299</v>
      </c>
      <c r="G26" s="2180">
        <v>0.21</v>
      </c>
      <c r="H26" s="112"/>
      <c r="I26" s="3119"/>
      <c r="J26" s="112"/>
      <c r="K26" s="3119"/>
      <c r="L26" s="112"/>
      <c r="M26" s="3119"/>
    </row>
    <row r="27" spans="1:13" s="64" customFormat="1" ht="16.5" customHeight="1" x14ac:dyDescent="0.2">
      <c r="A27" s="65"/>
      <c r="B27" s="66"/>
      <c r="C27" s="72" t="s">
        <v>707</v>
      </c>
      <c r="D27" s="345" t="s">
        <v>439</v>
      </c>
      <c r="E27" s="3041" t="s">
        <v>1874</v>
      </c>
      <c r="F27" s="2034" t="s">
        <v>1299</v>
      </c>
      <c r="G27" s="2180">
        <v>0.21</v>
      </c>
      <c r="H27" s="112"/>
      <c r="I27" s="3120"/>
      <c r="J27" s="112"/>
      <c r="K27" s="3120"/>
      <c r="L27" s="112"/>
      <c r="M27" s="3120"/>
    </row>
    <row r="28" spans="1:13" s="64" customFormat="1" ht="16.5" customHeight="1" x14ac:dyDescent="0.2">
      <c r="A28" s="65"/>
      <c r="B28" s="66"/>
      <c r="C28" s="72" t="s">
        <v>1866</v>
      </c>
      <c r="D28" s="117" t="s">
        <v>1867</v>
      </c>
      <c r="E28" s="340"/>
      <c r="F28" s="2040"/>
      <c r="G28" s="340"/>
      <c r="H28" s="112"/>
      <c r="I28" s="3120"/>
      <c r="J28" s="112"/>
      <c r="K28" s="3120"/>
      <c r="L28" s="112"/>
      <c r="M28" s="3120"/>
    </row>
    <row r="29" spans="1:13" s="64" customFormat="1" ht="16.5" customHeight="1" x14ac:dyDescent="0.2">
      <c r="A29" s="65"/>
      <c r="B29" s="66"/>
      <c r="C29" s="72"/>
      <c r="D29" s="117"/>
      <c r="E29" s="3036" t="s">
        <v>1861</v>
      </c>
      <c r="F29" s="2040"/>
      <c r="G29" s="3036"/>
      <c r="H29" s="112"/>
      <c r="I29" s="3120"/>
      <c r="J29" s="112"/>
      <c r="K29" s="3120"/>
      <c r="L29" s="112"/>
      <c r="M29" s="3120"/>
    </row>
    <row r="30" spans="1:13" s="64" customFormat="1" ht="16.5" customHeight="1" x14ac:dyDescent="0.2">
      <c r="A30" s="65"/>
      <c r="B30" s="66"/>
      <c r="C30" s="72"/>
      <c r="D30" s="117"/>
      <c r="E30" s="3036" t="s">
        <v>1862</v>
      </c>
      <c r="F30" s="2040"/>
      <c r="G30" s="3036"/>
      <c r="H30" s="112"/>
      <c r="I30" s="3120"/>
      <c r="J30" s="112"/>
      <c r="K30" s="3120"/>
      <c r="L30" s="112"/>
      <c r="M30" s="3120"/>
    </row>
    <row r="31" spans="1:13" s="64" customFormat="1" ht="16.5" customHeight="1" x14ac:dyDescent="0.2">
      <c r="A31" s="65"/>
      <c r="B31" s="66"/>
      <c r="C31" s="72"/>
      <c r="D31" s="117"/>
      <c r="E31" s="3036" t="s">
        <v>1863</v>
      </c>
      <c r="F31" s="2040"/>
      <c r="G31" s="3036"/>
      <c r="H31" s="112"/>
      <c r="I31" s="3120"/>
      <c r="J31" s="112"/>
      <c r="K31" s="3120"/>
      <c r="L31" s="112"/>
      <c r="M31" s="3120"/>
    </row>
    <row r="32" spans="1:13" s="64" customFormat="1" ht="16.5" customHeight="1" x14ac:dyDescent="0.2">
      <c r="A32" s="65"/>
      <c r="B32" s="66"/>
      <c r="C32" s="72"/>
      <c r="D32" s="117"/>
      <c r="E32" s="340"/>
      <c r="F32" s="2040"/>
      <c r="G32" s="340"/>
      <c r="H32" s="112"/>
      <c r="I32" s="3120"/>
      <c r="J32" s="112"/>
      <c r="K32" s="3120"/>
      <c r="L32" s="112"/>
      <c r="M32" s="3120"/>
    </row>
    <row r="33" spans="1:13" s="64" customFormat="1" ht="16.5" customHeight="1" x14ac:dyDescent="0.2">
      <c r="A33" s="65"/>
      <c r="B33" s="66"/>
      <c r="C33" s="534" t="s">
        <v>1878</v>
      </c>
      <c r="D33" s="345" t="s">
        <v>710</v>
      </c>
      <c r="E33" s="3041" t="s">
        <v>1879</v>
      </c>
      <c r="F33" s="2034" t="s">
        <v>1299</v>
      </c>
      <c r="G33" s="2180">
        <v>0.21</v>
      </c>
      <c r="H33" s="112"/>
      <c r="I33" s="3121"/>
      <c r="J33" s="112"/>
      <c r="K33" s="3121"/>
      <c r="L33" s="112"/>
      <c r="M33" s="3121"/>
    </row>
    <row r="34" spans="1:13" s="64" customFormat="1" ht="16.5" customHeight="1" x14ac:dyDescent="0.2">
      <c r="A34" s="65"/>
      <c r="B34" s="66"/>
      <c r="C34" s="534" t="s">
        <v>1877</v>
      </c>
      <c r="D34" s="345" t="s">
        <v>710</v>
      </c>
      <c r="E34" s="3041" t="s">
        <v>1880</v>
      </c>
      <c r="F34" s="2034" t="s">
        <v>1299</v>
      </c>
      <c r="G34" s="2180">
        <v>0.21</v>
      </c>
      <c r="H34" s="112"/>
      <c r="I34" s="3121"/>
      <c r="J34" s="112"/>
      <c r="K34" s="3121"/>
      <c r="L34" s="112"/>
      <c r="M34" s="3121"/>
    </row>
    <row r="35" spans="1:13" s="64" customFormat="1" ht="16.5" customHeight="1" x14ac:dyDescent="0.2">
      <c r="A35" s="65"/>
      <c r="B35" s="66"/>
      <c r="C35" s="534" t="s">
        <v>159</v>
      </c>
      <c r="D35" s="345" t="s">
        <v>710</v>
      </c>
      <c r="E35" s="3041" t="s">
        <v>1881</v>
      </c>
      <c r="F35" s="2034" t="s">
        <v>1299</v>
      </c>
      <c r="G35" s="2180">
        <v>0.21</v>
      </c>
      <c r="H35" s="124"/>
      <c r="I35" s="3122"/>
      <c r="J35" s="124"/>
      <c r="K35" s="3122"/>
      <c r="L35" s="112"/>
      <c r="M35" s="3122"/>
    </row>
    <row r="36" spans="1:13" s="64" customFormat="1" ht="16.5" customHeight="1" x14ac:dyDescent="0.2">
      <c r="A36" s="65"/>
      <c r="B36" s="62" t="s">
        <v>726</v>
      </c>
      <c r="C36" s="62" t="s">
        <v>1885</v>
      </c>
      <c r="D36" s="345"/>
      <c r="E36" s="59"/>
      <c r="F36" s="2041"/>
      <c r="G36" s="340"/>
      <c r="H36" s="124"/>
      <c r="I36" s="3122"/>
      <c r="J36" s="124"/>
      <c r="K36" s="3122"/>
      <c r="L36" s="112"/>
      <c r="M36" s="3122"/>
    </row>
    <row r="37" spans="1:13" s="64" customFormat="1" ht="16.5" customHeight="1" x14ac:dyDescent="0.2">
      <c r="A37" s="65"/>
      <c r="B37" s="62"/>
      <c r="C37" s="67" t="s">
        <v>716</v>
      </c>
      <c r="D37" s="345"/>
      <c r="E37" s="59"/>
      <c r="F37" s="2041"/>
      <c r="G37" s="340"/>
      <c r="H37" s="124"/>
      <c r="I37" s="3122"/>
      <c r="J37" s="124"/>
      <c r="K37" s="3122"/>
      <c r="L37" s="112"/>
      <c r="M37" s="3122"/>
    </row>
    <row r="38" spans="1:13" s="64" customFormat="1" ht="16.5" customHeight="1" x14ac:dyDescent="0.2">
      <c r="A38" s="65"/>
      <c r="B38" s="62"/>
      <c r="C38" s="66" t="s">
        <v>1860</v>
      </c>
      <c r="D38" s="345" t="s">
        <v>438</v>
      </c>
      <c r="E38" s="3041" t="s">
        <v>1874</v>
      </c>
      <c r="F38" s="2034" t="s">
        <v>1299</v>
      </c>
      <c r="G38" s="2180">
        <v>0.21</v>
      </c>
      <c r="H38" s="124"/>
      <c r="I38" s="3122"/>
      <c r="J38" s="124"/>
      <c r="K38" s="3122"/>
      <c r="L38" s="112"/>
      <c r="M38" s="3122"/>
    </row>
    <row r="39" spans="1:13" s="64" customFormat="1" ht="16.5" customHeight="1" x14ac:dyDescent="0.2">
      <c r="A39" s="65"/>
      <c r="B39" s="62"/>
      <c r="C39" s="72" t="s">
        <v>707</v>
      </c>
      <c r="D39" s="345" t="s">
        <v>439</v>
      </c>
      <c r="E39" s="3041" t="s">
        <v>1874</v>
      </c>
      <c r="F39" s="2034" t="s">
        <v>1299</v>
      </c>
      <c r="G39" s="2180">
        <v>0.21</v>
      </c>
      <c r="H39" s="124"/>
      <c r="I39" s="3122"/>
      <c r="J39" s="124"/>
      <c r="K39" s="3122"/>
      <c r="L39" s="112"/>
      <c r="M39" s="3122"/>
    </row>
    <row r="40" spans="1:13" s="64" customFormat="1" ht="16.5" customHeight="1" x14ac:dyDescent="0.2">
      <c r="A40" s="65"/>
      <c r="B40" s="62" t="s">
        <v>727</v>
      </c>
      <c r="C40" s="62" t="s">
        <v>440</v>
      </c>
      <c r="D40" s="345"/>
      <c r="E40" s="59"/>
      <c r="F40" s="2041"/>
      <c r="G40" s="340"/>
      <c r="H40" s="124"/>
      <c r="I40" s="3122"/>
      <c r="J40" s="124"/>
      <c r="K40" s="3122"/>
      <c r="L40" s="112"/>
      <c r="M40" s="3122"/>
    </row>
    <row r="41" spans="1:13" s="64" customFormat="1" ht="16.5" customHeight="1" x14ac:dyDescent="0.2">
      <c r="A41" s="65"/>
      <c r="B41" s="62"/>
      <c r="C41" s="72"/>
      <c r="D41" s="535" t="s">
        <v>1888</v>
      </c>
      <c r="E41" s="3041" t="s">
        <v>1884</v>
      </c>
      <c r="F41" s="2034" t="s">
        <v>1299</v>
      </c>
      <c r="G41" s="2180">
        <v>0.21</v>
      </c>
      <c r="H41" s="124"/>
      <c r="I41" s="3122"/>
      <c r="J41" s="124"/>
      <c r="K41" s="3122"/>
      <c r="L41" s="112"/>
      <c r="M41" s="3122"/>
    </row>
    <row r="42" spans="1:13" s="64" customFormat="1" ht="16.5" customHeight="1" x14ac:dyDescent="0.2">
      <c r="A42" s="65"/>
      <c r="B42" s="62"/>
      <c r="C42" s="72"/>
      <c r="D42" s="535" t="s">
        <v>1886</v>
      </c>
      <c r="E42" s="3041" t="s">
        <v>1883</v>
      </c>
      <c r="F42" s="2034" t="s">
        <v>1299</v>
      </c>
      <c r="G42" s="2180">
        <v>0.21</v>
      </c>
      <c r="H42" s="124"/>
      <c r="I42" s="3122"/>
      <c r="J42" s="124"/>
      <c r="K42" s="3122"/>
      <c r="L42" s="112"/>
      <c r="M42" s="3122"/>
    </row>
    <row r="43" spans="1:13" s="64" customFormat="1" ht="16.5" customHeight="1" x14ac:dyDescent="0.2">
      <c r="A43" s="65"/>
      <c r="B43" s="62"/>
      <c r="C43" s="72"/>
      <c r="D43" s="535" t="s">
        <v>1887</v>
      </c>
      <c r="E43" s="3041" t="s">
        <v>1880</v>
      </c>
      <c r="F43" s="2034" t="s">
        <v>1299</v>
      </c>
      <c r="G43" s="2180">
        <v>0.21</v>
      </c>
      <c r="H43" s="124"/>
      <c r="I43" s="3122"/>
      <c r="J43" s="124"/>
      <c r="K43" s="3122"/>
      <c r="L43" s="112"/>
      <c r="M43" s="3122"/>
    </row>
    <row r="44" spans="1:13" s="64" customFormat="1" ht="16.5" customHeight="1" x14ac:dyDescent="0.2">
      <c r="A44" s="65"/>
      <c r="B44" s="62"/>
      <c r="C44" s="72"/>
      <c r="D44" s="535" t="s">
        <v>160</v>
      </c>
      <c r="E44" s="3041" t="s">
        <v>1882</v>
      </c>
      <c r="F44" s="2034" t="s">
        <v>1299</v>
      </c>
      <c r="G44" s="2180">
        <v>0.21</v>
      </c>
      <c r="H44" s="124"/>
      <c r="I44" s="3122"/>
      <c r="J44" s="124"/>
      <c r="K44" s="3122"/>
      <c r="L44" s="112"/>
      <c r="M44" s="3122"/>
    </row>
    <row r="45" spans="1:13" s="64" customFormat="1" ht="16.5" customHeight="1" x14ac:dyDescent="0.2">
      <c r="A45" s="65"/>
      <c r="B45" s="62" t="s">
        <v>728</v>
      </c>
      <c r="C45" s="62" t="s">
        <v>441</v>
      </c>
      <c r="D45" s="345" t="s">
        <v>710</v>
      </c>
      <c r="E45" s="3041" t="s">
        <v>1889</v>
      </c>
      <c r="F45" s="2034" t="s">
        <v>1300</v>
      </c>
      <c r="G45" s="2180">
        <v>0.21</v>
      </c>
      <c r="H45" s="103"/>
      <c r="I45" s="3118"/>
      <c r="J45" s="103"/>
      <c r="K45" s="3118"/>
      <c r="L45" s="103"/>
      <c r="M45" s="3118"/>
    </row>
    <row r="46" spans="1:13" s="64" customFormat="1" ht="16.5" customHeight="1" x14ac:dyDescent="0.2">
      <c r="A46" s="65"/>
      <c r="B46" s="62" t="s">
        <v>729</v>
      </c>
      <c r="C46" s="62" t="s">
        <v>442</v>
      </c>
      <c r="D46" s="347"/>
      <c r="E46" s="339"/>
      <c r="F46" s="2034"/>
      <c r="G46" s="339"/>
      <c r="H46" s="80"/>
      <c r="I46" s="2034"/>
      <c r="J46" s="80"/>
      <c r="K46" s="2034"/>
      <c r="L46" s="80"/>
      <c r="M46" s="2034"/>
    </row>
    <row r="47" spans="1:13" s="64" customFormat="1" ht="16.5" customHeight="1" x14ac:dyDescent="0.2">
      <c r="A47" s="65"/>
      <c r="B47" s="62"/>
      <c r="C47" s="134" t="s">
        <v>444</v>
      </c>
      <c r="D47" s="345" t="s">
        <v>443</v>
      </c>
      <c r="E47" s="3041" t="s">
        <v>1890</v>
      </c>
      <c r="F47" s="2034" t="s">
        <v>1301</v>
      </c>
      <c r="G47" s="2180">
        <v>0.21</v>
      </c>
      <c r="H47" s="95"/>
      <c r="I47" s="3123"/>
      <c r="J47" s="95"/>
      <c r="K47" s="3123"/>
      <c r="L47" s="95"/>
      <c r="M47" s="3123"/>
    </row>
    <row r="48" spans="1:13" s="64" customFormat="1" ht="16.5" customHeight="1" x14ac:dyDescent="0.2">
      <c r="A48" s="65"/>
      <c r="B48" s="62"/>
      <c r="C48" s="134" t="s">
        <v>445</v>
      </c>
      <c r="D48" s="345" t="s">
        <v>443</v>
      </c>
      <c r="E48" s="3041" t="s">
        <v>1890</v>
      </c>
      <c r="F48" s="2034" t="s">
        <v>1301</v>
      </c>
      <c r="G48" s="2180">
        <v>0.21</v>
      </c>
      <c r="H48" s="95"/>
      <c r="I48" s="3123"/>
      <c r="J48" s="95"/>
      <c r="K48" s="3123"/>
      <c r="L48" s="95"/>
      <c r="M48" s="3123"/>
    </row>
    <row r="49" spans="1:13" s="140" customFormat="1" ht="16.5" customHeight="1" x14ac:dyDescent="0.2">
      <c r="A49" s="136"/>
      <c r="B49" s="137"/>
      <c r="C49" s="134" t="s">
        <v>28</v>
      </c>
      <c r="D49" s="345" t="s">
        <v>443</v>
      </c>
      <c r="E49" s="3041" t="s">
        <v>1890</v>
      </c>
      <c r="F49" s="2034" t="s">
        <v>1301</v>
      </c>
      <c r="G49" s="2180">
        <v>0.21</v>
      </c>
      <c r="H49" s="95"/>
      <c r="I49" s="3124"/>
      <c r="J49" s="95"/>
      <c r="K49" s="3124"/>
      <c r="L49" s="95"/>
      <c r="M49" s="3124"/>
    </row>
    <row r="50" spans="1:13" s="140" customFormat="1" ht="16.5" customHeight="1" x14ac:dyDescent="0.2">
      <c r="A50" s="136"/>
      <c r="B50" s="29"/>
      <c r="C50" s="134"/>
      <c r="D50" s="345"/>
      <c r="E50" s="339"/>
      <c r="F50" s="2034"/>
      <c r="G50" s="339"/>
      <c r="H50" s="95"/>
      <c r="I50" s="3124"/>
      <c r="J50" s="95"/>
      <c r="K50" s="3124"/>
      <c r="L50" s="95"/>
      <c r="M50" s="3124"/>
    </row>
    <row r="51" spans="1:13" s="64" customFormat="1" ht="16.5" customHeight="1" x14ac:dyDescent="0.25">
      <c r="A51" s="3047" t="s">
        <v>715</v>
      </c>
      <c r="B51" s="3048" t="s">
        <v>446</v>
      </c>
      <c r="C51" s="62"/>
      <c r="D51" s="345" t="s">
        <v>710</v>
      </c>
      <c r="E51" s="3041" t="s">
        <v>1891</v>
      </c>
      <c r="F51" s="2034" t="s">
        <v>1302</v>
      </c>
      <c r="G51" s="2180">
        <v>0.21</v>
      </c>
      <c r="H51" s="103"/>
      <c r="I51" s="3118"/>
      <c r="J51" s="103"/>
      <c r="K51" s="3118"/>
      <c r="L51" s="103"/>
      <c r="M51" s="3118"/>
    </row>
    <row r="52" spans="1:13" s="64" customFormat="1" ht="16.5" customHeight="1" x14ac:dyDescent="0.2">
      <c r="A52" s="65"/>
      <c r="B52" s="62"/>
      <c r="C52" s="62"/>
      <c r="D52" s="345"/>
      <c r="E52" s="2180"/>
      <c r="F52" s="2034"/>
      <c r="G52" s="2180"/>
      <c r="H52" s="80"/>
      <c r="I52" s="3125"/>
      <c r="J52" s="80"/>
      <c r="K52" s="3125"/>
      <c r="L52" s="103"/>
      <c r="M52" s="3125"/>
    </row>
    <row r="53" spans="1:13" s="64" customFormat="1" ht="16.5" customHeight="1" x14ac:dyDescent="0.25">
      <c r="A53" s="3047" t="s">
        <v>717</v>
      </c>
      <c r="B53" s="3048" t="s">
        <v>447</v>
      </c>
      <c r="C53" s="62"/>
      <c r="D53" s="346"/>
      <c r="E53" s="341"/>
      <c r="F53" s="2034"/>
      <c r="G53" s="341"/>
      <c r="H53" s="103"/>
      <c r="I53" s="3118"/>
      <c r="J53" s="103"/>
      <c r="K53" s="3118"/>
      <c r="L53" s="103"/>
      <c r="M53" s="3118"/>
    </row>
    <row r="54" spans="1:13" s="64" customFormat="1" ht="16.5" customHeight="1" x14ac:dyDescent="0.2">
      <c r="A54" s="65"/>
      <c r="B54" s="62" t="s">
        <v>730</v>
      </c>
      <c r="C54" s="62" t="s">
        <v>448</v>
      </c>
      <c r="D54" s="345" t="s">
        <v>1893</v>
      </c>
      <c r="E54" s="3041" t="s">
        <v>1892</v>
      </c>
      <c r="F54" s="2034" t="s">
        <v>1303</v>
      </c>
      <c r="G54" s="2180">
        <v>0.21</v>
      </c>
      <c r="H54" s="80"/>
      <c r="I54" s="3125"/>
      <c r="J54" s="80"/>
      <c r="K54" s="3125"/>
      <c r="L54" s="103"/>
      <c r="M54" s="3125"/>
    </row>
    <row r="55" spans="1:13" s="64" customFormat="1" ht="16.5" customHeight="1" x14ac:dyDescent="0.2">
      <c r="A55" s="65"/>
      <c r="B55" s="62"/>
      <c r="C55" s="62"/>
      <c r="D55" s="345" t="s">
        <v>1894</v>
      </c>
      <c r="E55" s="3041" t="s">
        <v>1892</v>
      </c>
      <c r="F55" s="2034" t="s">
        <v>1303</v>
      </c>
      <c r="G55" s="2180">
        <v>0.21</v>
      </c>
      <c r="H55" s="80"/>
      <c r="I55" s="3125"/>
      <c r="J55" s="80"/>
      <c r="K55" s="3125"/>
      <c r="L55" s="103"/>
      <c r="M55" s="3125"/>
    </row>
    <row r="56" spans="1:13" s="64" customFormat="1" ht="16.5" customHeight="1" x14ac:dyDescent="0.2">
      <c r="A56" s="65"/>
      <c r="B56" s="62" t="s">
        <v>731</v>
      </c>
      <c r="C56" s="62" t="s">
        <v>1407</v>
      </c>
      <c r="D56" s="346"/>
      <c r="E56" s="341"/>
      <c r="F56" s="2034"/>
      <c r="G56" s="341"/>
      <c r="H56" s="103"/>
      <c r="I56" s="3118"/>
      <c r="J56" s="103"/>
      <c r="K56" s="3118"/>
      <c r="L56" s="103"/>
      <c r="M56" s="3118"/>
    </row>
    <row r="57" spans="1:13" s="64" customFormat="1" ht="16.5" customHeight="1" x14ac:dyDescent="0.2">
      <c r="A57" s="65"/>
      <c r="B57" s="66"/>
      <c r="C57" s="134" t="s">
        <v>449</v>
      </c>
      <c r="D57" s="345" t="s">
        <v>1897</v>
      </c>
      <c r="E57" s="3044" t="s">
        <v>1896</v>
      </c>
      <c r="F57" s="2034"/>
      <c r="G57" s="342"/>
      <c r="H57" s="103"/>
      <c r="I57" s="3126"/>
      <c r="J57" s="103"/>
      <c r="K57" s="3126"/>
      <c r="L57" s="146"/>
      <c r="M57" s="3126"/>
    </row>
    <row r="58" spans="1:13" s="64" customFormat="1" ht="16.5" customHeight="1" x14ac:dyDescent="0.2">
      <c r="A58" s="65"/>
      <c r="B58" s="66"/>
      <c r="C58" s="66" t="s">
        <v>407</v>
      </c>
      <c r="D58" s="345" t="s">
        <v>721</v>
      </c>
      <c r="E58" s="3041" t="s">
        <v>1895</v>
      </c>
      <c r="F58" s="2034" t="s">
        <v>1304</v>
      </c>
      <c r="G58" s="2180">
        <v>0.21</v>
      </c>
      <c r="H58" s="103"/>
      <c r="I58" s="3118"/>
      <c r="J58" s="103"/>
      <c r="K58" s="3118"/>
      <c r="L58" s="103"/>
      <c r="M58" s="3118"/>
    </row>
    <row r="59" spans="1:13" s="64" customFormat="1" ht="16.5" customHeight="1" x14ac:dyDescent="0.2">
      <c r="A59" s="65"/>
      <c r="B59" s="66"/>
      <c r="C59" s="66"/>
      <c r="D59" s="345"/>
      <c r="E59" s="3041"/>
      <c r="F59" s="2034"/>
      <c r="G59" s="2180"/>
      <c r="H59" s="103"/>
      <c r="I59" s="3118"/>
      <c r="J59" s="103"/>
      <c r="K59" s="3118"/>
      <c r="L59" s="103"/>
      <c r="M59" s="3118"/>
    </row>
    <row r="60" spans="1:13" s="64" customFormat="1" ht="16.5" customHeight="1" x14ac:dyDescent="0.2">
      <c r="A60" s="65"/>
      <c r="B60" s="62" t="s">
        <v>732</v>
      </c>
      <c r="C60" s="62" t="s">
        <v>408</v>
      </c>
      <c r="D60" s="346"/>
      <c r="E60" s="3036" t="s">
        <v>1898</v>
      </c>
      <c r="F60" s="2034"/>
      <c r="G60" s="342"/>
      <c r="H60" s="80"/>
      <c r="I60" s="2034"/>
      <c r="J60" s="80"/>
      <c r="K60" s="2034"/>
      <c r="L60" s="80"/>
      <c r="M60" s="2034"/>
    </row>
    <row r="61" spans="1:13" s="64" customFormat="1" ht="16.5" customHeight="1" x14ac:dyDescent="0.2">
      <c r="A61" s="65"/>
      <c r="B61" s="62"/>
      <c r="C61" s="62"/>
      <c r="D61" s="346"/>
      <c r="E61" s="342"/>
      <c r="F61" s="2034"/>
      <c r="G61" s="342"/>
      <c r="H61" s="80"/>
      <c r="I61" s="2034"/>
      <c r="J61" s="80"/>
      <c r="K61" s="2034"/>
      <c r="L61" s="80"/>
      <c r="M61" s="2034"/>
    </row>
    <row r="62" spans="1:13" s="64" customFormat="1" ht="16.5" customHeight="1" x14ac:dyDescent="0.2">
      <c r="A62" s="60" t="s">
        <v>718</v>
      </c>
      <c r="B62" s="61" t="s">
        <v>409</v>
      </c>
      <c r="C62" s="62"/>
      <c r="D62" s="345"/>
      <c r="E62" s="2180"/>
      <c r="F62" s="2034"/>
      <c r="G62" s="2180"/>
      <c r="H62" s="103"/>
      <c r="I62" s="3118"/>
      <c r="J62" s="103"/>
      <c r="K62" s="3118"/>
      <c r="L62" s="103"/>
      <c r="M62" s="3118"/>
    </row>
    <row r="63" spans="1:13" s="64" customFormat="1" ht="16.5" customHeight="1" x14ac:dyDescent="0.2">
      <c r="A63" s="65"/>
      <c r="B63" s="3046">
        <v>4.0999999999999996</v>
      </c>
      <c r="C63" s="62" t="s">
        <v>1900</v>
      </c>
      <c r="D63" s="345" t="s">
        <v>710</v>
      </c>
      <c r="E63" s="3041" t="s">
        <v>1903</v>
      </c>
      <c r="F63" s="2034" t="s">
        <v>1305</v>
      </c>
      <c r="G63" s="2180">
        <v>0.21</v>
      </c>
      <c r="H63" s="80"/>
      <c r="I63" s="3125"/>
      <c r="J63" s="80"/>
      <c r="K63" s="3125"/>
      <c r="L63" s="153"/>
      <c r="M63" s="3125"/>
    </row>
    <row r="64" spans="1:13" s="64" customFormat="1" ht="16.5" customHeight="1" x14ac:dyDescent="0.2">
      <c r="A64" s="65"/>
      <c r="B64" s="62" t="s">
        <v>720</v>
      </c>
      <c r="C64" s="62" t="s">
        <v>1901</v>
      </c>
      <c r="D64" s="345" t="s">
        <v>710</v>
      </c>
      <c r="E64" s="3041" t="s">
        <v>1904</v>
      </c>
      <c r="F64" s="2034" t="s">
        <v>1306</v>
      </c>
      <c r="G64" s="2180">
        <v>0.21</v>
      </c>
      <c r="H64" s="80"/>
      <c r="I64" s="3125"/>
      <c r="J64" s="80"/>
      <c r="K64" s="3125"/>
      <c r="L64" s="153"/>
      <c r="M64" s="3125"/>
    </row>
    <row r="65" spans="1:13" s="64" customFormat="1" ht="16.5" customHeight="1" x14ac:dyDescent="0.2">
      <c r="A65" s="65"/>
      <c r="B65" s="62" t="s">
        <v>722</v>
      </c>
      <c r="C65" s="62" t="s">
        <v>1899</v>
      </c>
      <c r="D65" s="345" t="s">
        <v>710</v>
      </c>
      <c r="E65" s="3041" t="s">
        <v>1905</v>
      </c>
      <c r="F65" s="2034" t="s">
        <v>1906</v>
      </c>
      <c r="G65" s="2180">
        <v>0.21</v>
      </c>
      <c r="H65" s="80"/>
      <c r="I65" s="3127"/>
      <c r="J65" s="80"/>
      <c r="K65" s="3127"/>
      <c r="L65" s="153"/>
      <c r="M65" s="3127"/>
    </row>
    <row r="66" spans="1:13" s="64" customFormat="1" ht="16.5" customHeight="1" x14ac:dyDescent="0.2">
      <c r="A66" s="65"/>
      <c r="B66" s="62" t="s">
        <v>1287</v>
      </c>
      <c r="C66" s="62" t="s">
        <v>1902</v>
      </c>
      <c r="D66" s="345" t="s">
        <v>710</v>
      </c>
      <c r="E66" s="3041"/>
      <c r="F66" s="2034"/>
      <c r="G66" s="340"/>
      <c r="H66" s="103"/>
      <c r="I66" s="3118"/>
      <c r="J66" s="103"/>
      <c r="K66" s="3118"/>
      <c r="L66" s="153"/>
      <c r="M66" s="3118"/>
    </row>
    <row r="67" spans="1:13" s="64" customFormat="1" ht="16.5" customHeight="1" x14ac:dyDescent="0.2">
      <c r="A67" s="65"/>
      <c r="B67" s="66"/>
      <c r="C67" s="62" t="s">
        <v>410</v>
      </c>
      <c r="D67" s="345"/>
      <c r="E67" s="340"/>
      <c r="F67" s="2034"/>
      <c r="G67" s="340"/>
      <c r="H67" s="103"/>
      <c r="I67" s="3118"/>
      <c r="J67" s="103"/>
      <c r="K67" s="3118"/>
      <c r="L67" s="153"/>
      <c r="M67" s="3118"/>
    </row>
    <row r="68" spans="1:13" s="64" customFormat="1" ht="16.5" customHeight="1" x14ac:dyDescent="0.2">
      <c r="A68" s="65"/>
      <c r="B68" s="66"/>
      <c r="C68" s="2301" t="s">
        <v>1555</v>
      </c>
      <c r="D68" s="345"/>
      <c r="E68" s="2180"/>
      <c r="F68" s="339"/>
      <c r="G68" s="2180"/>
      <c r="H68" s="80"/>
      <c r="I68" s="3125"/>
      <c r="J68" s="80"/>
      <c r="K68" s="3125"/>
      <c r="L68" s="153"/>
      <c r="M68" s="3125"/>
    </row>
    <row r="69" spans="1:13" s="64" customFormat="1" ht="16.5" customHeight="1" thickBot="1" x14ac:dyDescent="0.25">
      <c r="A69" s="2030"/>
      <c r="B69" s="2031"/>
      <c r="C69" s="2032"/>
      <c r="D69" s="2033"/>
      <c r="E69" s="343"/>
      <c r="F69" s="2042"/>
      <c r="G69" s="343"/>
      <c r="H69" s="80"/>
      <c r="I69" s="3128"/>
      <c r="J69" s="80"/>
      <c r="K69" s="3128"/>
      <c r="L69" s="153"/>
      <c r="M69" s="3128"/>
    </row>
    <row r="70" spans="1:13" s="64" customFormat="1" ht="16.5" customHeight="1" x14ac:dyDescent="0.2">
      <c r="A70" s="3072" t="s">
        <v>1910</v>
      </c>
      <c r="B70" s="2906"/>
      <c r="C70" s="2906"/>
      <c r="D70" s="3053"/>
      <c r="E70" s="3053"/>
      <c r="F70" s="2896"/>
      <c r="G70" s="3054"/>
      <c r="H70" s="103"/>
      <c r="I70" s="81"/>
      <c r="J70" s="103"/>
      <c r="K70" s="103"/>
      <c r="L70" s="103"/>
      <c r="M70" s="103"/>
    </row>
    <row r="71" spans="1:13" s="64" customFormat="1" ht="16.5" customHeight="1" x14ac:dyDescent="0.2">
      <c r="A71" s="659"/>
      <c r="B71" s="26"/>
      <c r="C71" s="26"/>
      <c r="D71" s="3037"/>
      <c r="E71" s="3037"/>
      <c r="F71" s="2897"/>
      <c r="G71" s="3055"/>
      <c r="H71" s="103"/>
      <c r="I71" s="103"/>
      <c r="J71" s="103"/>
      <c r="K71" s="103"/>
      <c r="L71" s="103"/>
      <c r="M71" s="103"/>
    </row>
    <row r="72" spans="1:13" s="64" customFormat="1" ht="16.5" customHeight="1" x14ac:dyDescent="0.2">
      <c r="A72" s="3056"/>
      <c r="B72" s="26"/>
      <c r="C72" s="26"/>
      <c r="D72" s="3037"/>
      <c r="E72" s="3037"/>
      <c r="F72" s="2897"/>
      <c r="G72" s="3055"/>
      <c r="H72" s="103"/>
      <c r="I72" s="103"/>
      <c r="J72" s="103"/>
      <c r="K72" s="103"/>
      <c r="L72" s="103"/>
      <c r="M72" s="103"/>
    </row>
    <row r="73" spans="1:13" s="64" customFormat="1" ht="16.5" customHeight="1" x14ac:dyDescent="0.2">
      <c r="A73" s="3057"/>
      <c r="B73" s="26"/>
      <c r="C73" s="26"/>
      <c r="D73" s="3037"/>
      <c r="E73" s="3037"/>
      <c r="F73" s="2897"/>
      <c r="G73" s="3055"/>
      <c r="H73" s="103"/>
      <c r="I73" s="103"/>
      <c r="J73" s="103"/>
      <c r="K73" s="103"/>
      <c r="L73" s="103"/>
      <c r="M73" s="103"/>
    </row>
    <row r="74" spans="1:13" s="755" customFormat="1" ht="13.5" customHeight="1" x14ac:dyDescent="0.2">
      <c r="A74" s="3058"/>
      <c r="B74" s="3059"/>
      <c r="C74" s="3059"/>
      <c r="D74" s="3060"/>
      <c r="E74" s="3060"/>
      <c r="F74" s="3061"/>
      <c r="G74" s="3062"/>
    </row>
    <row r="75" spans="1:13" s="64" customFormat="1" ht="13.5" customHeight="1" x14ac:dyDescent="0.2">
      <c r="A75" s="659"/>
      <c r="B75" s="26"/>
      <c r="C75" s="26"/>
      <c r="D75" s="3037"/>
      <c r="E75" s="3037"/>
      <c r="F75" s="3039"/>
      <c r="G75" s="3055"/>
      <c r="H75" s="103"/>
      <c r="I75" s="103"/>
      <c r="J75" s="103"/>
      <c r="K75" s="103"/>
      <c r="L75" s="103"/>
      <c r="M75" s="103"/>
    </row>
    <row r="76" spans="1:13" ht="13.5" customHeight="1" x14ac:dyDescent="0.2">
      <c r="A76" s="3063"/>
      <c r="B76" s="316"/>
      <c r="C76" s="316"/>
      <c r="D76" s="3064"/>
      <c r="E76" s="3064"/>
      <c r="F76" s="3065"/>
      <c r="G76" s="3066"/>
    </row>
    <row r="77" spans="1:13" ht="13.5" customHeight="1" x14ac:dyDescent="0.2">
      <c r="A77" s="3063"/>
      <c r="B77" s="316"/>
      <c r="C77" s="316"/>
      <c r="D77" s="3064"/>
      <c r="E77" s="3064"/>
      <c r="F77" s="3065"/>
      <c r="G77" s="3066"/>
    </row>
    <row r="78" spans="1:13" ht="13.5" customHeight="1" thickBot="1" x14ac:dyDescent="0.25">
      <c r="A78" s="3067"/>
      <c r="B78" s="3068"/>
      <c r="C78" s="3068"/>
      <c r="D78" s="3069"/>
      <c r="E78" s="3069"/>
      <c r="F78" s="3070"/>
      <c r="G78" s="3071"/>
    </row>
    <row r="79" spans="1:13" ht="13.5" customHeight="1" x14ac:dyDescent="0.2"/>
    <row r="80" spans="1:13" ht="13.5" customHeight="1" x14ac:dyDescent="0.2"/>
    <row r="81" ht="13.5" customHeight="1" x14ac:dyDescent="0.2"/>
    <row r="82" ht="13.5" customHeight="1" x14ac:dyDescent="0.2"/>
    <row r="83" ht="17.25" customHeight="1" x14ac:dyDescent="0.2"/>
  </sheetData>
  <phoneticPr fontId="100" type="noConversion"/>
  <pageMargins left="0.55118110236220474" right="0.23622047244094491" top="0.43307086614173229" bottom="0.31496062992125984" header="0.27559055118110237" footer="0.15748031496062992"/>
  <pageSetup paperSize="9" scale="46"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XFD74"/>
  <sheetViews>
    <sheetView showGridLines="0" zoomScaleNormal="100" workbookViewId="0">
      <selection activeCell="G11" sqref="G11"/>
    </sheetView>
  </sheetViews>
  <sheetFormatPr baseColWidth="10" defaultColWidth="8.85546875" defaultRowHeight="12.75" x14ac:dyDescent="0.2"/>
  <cols>
    <col min="1" max="1" width="2.85546875" style="12" customWidth="1"/>
    <col min="2" max="2" width="8.28515625" style="12" customWidth="1"/>
    <col min="3" max="3" width="51.28515625" style="12" customWidth="1"/>
    <col min="4" max="4" width="88" style="12" customWidth="1"/>
    <col min="5" max="5" width="9.42578125" style="46" customWidth="1"/>
    <col min="6" max="6" width="27.140625" style="46" bestFit="1" customWidth="1"/>
    <col min="7" max="7" width="11.5703125" style="46" customWidth="1"/>
    <col min="8" max="8" width="8.7109375" style="12" bestFit="1" customWidth="1"/>
    <col min="9" max="9" width="15.7109375" style="12" customWidth="1"/>
    <col min="10" max="13" width="16.85546875" style="12" customWidth="1"/>
    <col min="14" max="16384" width="8.85546875" style="12"/>
  </cols>
  <sheetData>
    <row r="1" spans="1:16384" s="298" customFormat="1" ht="18" x14ac:dyDescent="0.25">
      <c r="A1" s="290" t="s">
        <v>1541</v>
      </c>
      <c r="B1" s="290"/>
      <c r="C1" s="290"/>
      <c r="D1" s="300"/>
      <c r="E1" s="299"/>
      <c r="F1" s="297"/>
      <c r="G1" s="297"/>
    </row>
    <row r="2" spans="1:16384" s="64" customFormat="1" ht="11.25" x14ac:dyDescent="0.2">
      <c r="A2" s="273" t="str">
        <f>'PAGE DE GARDE'!C8</f>
        <v>ELECTRICITE</v>
      </c>
      <c r="B2" s="285"/>
      <c r="C2" s="1729" t="str">
        <f>'PAGE DE GARDE'!C10</f>
        <v>PT 2017 V0</v>
      </c>
      <c r="D2" s="287"/>
      <c r="E2" s="286"/>
      <c r="F2" s="285"/>
      <c r="G2" s="285"/>
    </row>
    <row r="3" spans="1:16384" s="64" customFormat="1" ht="11.25" x14ac:dyDescent="0.2">
      <c r="A3" s="825" t="str">
        <f>'PAGE DE GARDE'!C7</f>
        <v>GRD</v>
      </c>
      <c r="B3" s="285"/>
      <c r="C3" s="273"/>
      <c r="D3" s="287"/>
      <c r="E3" s="286"/>
      <c r="F3" s="285"/>
      <c r="G3" s="285"/>
    </row>
    <row r="4" spans="1:16384" x14ac:dyDescent="0.2">
      <c r="A4" s="162"/>
      <c r="E4" s="163"/>
    </row>
    <row r="5" spans="1:16384" x14ac:dyDescent="0.2">
      <c r="A5" s="3436" t="s">
        <v>1996</v>
      </c>
      <c r="B5" s="3436"/>
      <c r="C5" s="3436"/>
      <c r="D5" s="3436"/>
      <c r="E5" s="3436"/>
      <c r="F5" s="3436"/>
      <c r="G5" s="3436"/>
      <c r="H5" s="3436"/>
      <c r="I5" s="3436"/>
      <c r="J5" s="3436"/>
      <c r="K5" s="3436"/>
      <c r="L5" s="3436"/>
      <c r="M5" s="3436"/>
      <c r="N5" s="3436"/>
      <c r="O5" s="3436"/>
      <c r="P5" s="3436"/>
      <c r="Q5" s="3436"/>
      <c r="R5" s="3436"/>
      <c r="S5" s="3436"/>
      <c r="T5" s="3436"/>
      <c r="U5" s="3436"/>
      <c r="V5" s="3436"/>
      <c r="W5" s="3436"/>
      <c r="X5" s="3436"/>
      <c r="Y5" s="3436"/>
      <c r="Z5" s="3436"/>
      <c r="AA5" s="3436"/>
      <c r="AB5" s="3436"/>
      <c r="AC5" s="3436"/>
      <c r="AD5" s="3436"/>
      <c r="AE5" s="3436"/>
      <c r="AF5" s="3436"/>
      <c r="AG5" s="3436"/>
      <c r="AH5" s="3436"/>
      <c r="AI5" s="3436"/>
      <c r="AJ5" s="3436"/>
      <c r="AK5" s="3436"/>
      <c r="AL5" s="3436"/>
      <c r="AM5" s="3436"/>
      <c r="AN5" s="3436"/>
      <c r="AO5" s="3436"/>
      <c r="AP5" s="3436"/>
      <c r="AQ5" s="3436"/>
      <c r="AR5" s="3436"/>
      <c r="AS5" s="3436"/>
      <c r="AT5" s="3436"/>
      <c r="AU5" s="3436"/>
      <c r="AV5" s="3436"/>
      <c r="AW5" s="3436"/>
      <c r="AX5" s="3436"/>
      <c r="AY5" s="3436"/>
      <c r="AZ5" s="3436"/>
      <c r="BA5" s="3436"/>
      <c r="BB5" s="3436"/>
      <c r="BC5" s="3436"/>
      <c r="BD5" s="3436"/>
      <c r="BE5" s="3436"/>
      <c r="BF5" s="3436"/>
      <c r="BG5" s="3436"/>
      <c r="BH5" s="3436"/>
      <c r="BI5" s="3436"/>
      <c r="BJ5" s="3436"/>
      <c r="BK5" s="3436"/>
      <c r="BL5" s="3436"/>
      <c r="BM5" s="3436"/>
      <c r="BN5" s="3436"/>
      <c r="BO5" s="3436"/>
      <c r="BP5" s="3436"/>
      <c r="BQ5" s="3436"/>
      <c r="BR5" s="3436"/>
      <c r="BS5" s="3436"/>
      <c r="BT5" s="3436"/>
      <c r="BU5" s="3436"/>
      <c r="BV5" s="3436"/>
      <c r="BW5" s="3436"/>
      <c r="BX5" s="3436"/>
      <c r="BY5" s="3436"/>
      <c r="BZ5" s="3436"/>
      <c r="CA5" s="3436"/>
      <c r="CB5" s="3436"/>
      <c r="CC5" s="3436"/>
      <c r="CD5" s="3436"/>
      <c r="CE5" s="3436"/>
      <c r="CF5" s="3436"/>
      <c r="CG5" s="3436"/>
      <c r="CH5" s="3436"/>
      <c r="CI5" s="3436"/>
      <c r="CJ5" s="3436"/>
      <c r="CK5" s="3436"/>
      <c r="CL5" s="3436"/>
      <c r="CM5" s="3436"/>
      <c r="CN5" s="3436"/>
      <c r="CO5" s="3436"/>
      <c r="CP5" s="3436"/>
      <c r="CQ5" s="3436"/>
      <c r="CR5" s="3436"/>
      <c r="CS5" s="3436"/>
      <c r="CT5" s="3436"/>
      <c r="CU5" s="3436"/>
      <c r="CV5" s="3436"/>
      <c r="CW5" s="3436"/>
      <c r="CX5" s="3436"/>
      <c r="CY5" s="3436"/>
      <c r="CZ5" s="3436"/>
      <c r="DA5" s="3436"/>
      <c r="DB5" s="3436"/>
      <c r="DC5" s="3436"/>
      <c r="DD5" s="3436"/>
      <c r="DE5" s="3436"/>
      <c r="DF5" s="3436"/>
      <c r="DG5" s="3436"/>
      <c r="DH5" s="3436"/>
      <c r="DI5" s="3436"/>
      <c r="DJ5" s="3436"/>
      <c r="DK5" s="3436"/>
      <c r="DL5" s="3436"/>
      <c r="DM5" s="3436"/>
      <c r="DN5" s="3436"/>
      <c r="DO5" s="3436"/>
      <c r="DP5" s="3436"/>
      <c r="DQ5" s="3436"/>
      <c r="DR5" s="3436"/>
      <c r="DS5" s="3436"/>
      <c r="DT5" s="3436"/>
      <c r="DU5" s="3436"/>
      <c r="DV5" s="3436"/>
      <c r="DW5" s="3436"/>
      <c r="DX5" s="3436"/>
      <c r="DY5" s="3436"/>
      <c r="DZ5" s="3436"/>
      <c r="EA5" s="3436"/>
      <c r="EB5" s="3436"/>
      <c r="EC5" s="3436"/>
      <c r="ED5" s="3436"/>
      <c r="EE5" s="3436"/>
      <c r="EF5" s="3436"/>
      <c r="EG5" s="3436"/>
      <c r="EH5" s="3436"/>
      <c r="EI5" s="3436"/>
      <c r="EJ5" s="3436"/>
      <c r="EK5" s="3436"/>
      <c r="EL5" s="3436"/>
      <c r="EM5" s="3436"/>
      <c r="EN5" s="3436"/>
      <c r="EO5" s="3436"/>
      <c r="EP5" s="3436"/>
      <c r="EQ5" s="3436"/>
      <c r="ER5" s="3436"/>
      <c r="ES5" s="3436"/>
      <c r="ET5" s="3436"/>
      <c r="EU5" s="3436"/>
      <c r="EV5" s="3436"/>
      <c r="EW5" s="3436"/>
      <c r="EX5" s="3436"/>
      <c r="EY5" s="3436"/>
      <c r="EZ5" s="3436"/>
      <c r="FA5" s="3436"/>
      <c r="FB5" s="3436"/>
      <c r="FC5" s="3436"/>
      <c r="FD5" s="3436"/>
      <c r="FE5" s="3436"/>
      <c r="FF5" s="3436"/>
      <c r="FG5" s="3436"/>
      <c r="FH5" s="3436"/>
      <c r="FI5" s="3436"/>
      <c r="FJ5" s="3436"/>
      <c r="FK5" s="3436"/>
      <c r="FL5" s="3436"/>
      <c r="FM5" s="3436"/>
      <c r="FN5" s="3436"/>
      <c r="FO5" s="3436"/>
      <c r="FP5" s="3436"/>
      <c r="FQ5" s="3436"/>
      <c r="FR5" s="3436"/>
      <c r="FS5" s="3436"/>
      <c r="FT5" s="3436"/>
      <c r="FU5" s="3436"/>
      <c r="FV5" s="3436"/>
      <c r="FW5" s="3436"/>
      <c r="FX5" s="3436"/>
      <c r="FY5" s="3436"/>
      <c r="FZ5" s="3436"/>
      <c r="GA5" s="3436"/>
      <c r="GB5" s="3436"/>
      <c r="GC5" s="3436"/>
      <c r="GD5" s="3436"/>
      <c r="GE5" s="3436"/>
      <c r="GF5" s="3436"/>
      <c r="GG5" s="3436"/>
      <c r="GH5" s="3436"/>
      <c r="GI5" s="3436"/>
      <c r="GJ5" s="3436"/>
      <c r="GK5" s="3436"/>
      <c r="GL5" s="3436"/>
      <c r="GM5" s="3436"/>
      <c r="GN5" s="3436"/>
      <c r="GO5" s="3436"/>
      <c r="GP5" s="3436"/>
      <c r="GQ5" s="3436"/>
      <c r="GR5" s="3436"/>
      <c r="GS5" s="3436"/>
      <c r="GT5" s="3436"/>
      <c r="GU5" s="3436"/>
      <c r="GV5" s="3436"/>
      <c r="GW5" s="3436"/>
      <c r="GX5" s="3436"/>
      <c r="GY5" s="3436"/>
      <c r="GZ5" s="3436"/>
      <c r="HA5" s="3436"/>
      <c r="HB5" s="3436"/>
      <c r="HC5" s="3436"/>
      <c r="HD5" s="3436"/>
      <c r="HE5" s="3436"/>
      <c r="HF5" s="3436"/>
      <c r="HG5" s="3436"/>
      <c r="HH5" s="3436"/>
      <c r="HI5" s="3436"/>
      <c r="HJ5" s="3436"/>
      <c r="HK5" s="3436"/>
      <c r="HL5" s="3436"/>
      <c r="HM5" s="3436"/>
      <c r="HN5" s="3436"/>
      <c r="HO5" s="3436"/>
      <c r="HP5" s="3436"/>
      <c r="HQ5" s="3436"/>
      <c r="HR5" s="3436"/>
      <c r="HS5" s="3436"/>
      <c r="HT5" s="3436"/>
      <c r="HU5" s="3436"/>
      <c r="HV5" s="3436"/>
      <c r="HW5" s="3436"/>
      <c r="HX5" s="3436"/>
      <c r="HY5" s="3436"/>
      <c r="HZ5" s="3436"/>
      <c r="IA5" s="3436"/>
      <c r="IB5" s="3436"/>
      <c r="IC5" s="3436"/>
      <c r="ID5" s="3436"/>
      <c r="IE5" s="3436"/>
      <c r="IF5" s="3436"/>
      <c r="IG5" s="3436"/>
      <c r="IH5" s="3436"/>
      <c r="II5" s="3436"/>
      <c r="IJ5" s="3436"/>
      <c r="IK5" s="3436"/>
      <c r="IL5" s="3436"/>
      <c r="IM5" s="3436"/>
      <c r="IN5" s="3436"/>
      <c r="IO5" s="3436"/>
      <c r="IP5" s="3436"/>
      <c r="IQ5" s="3436"/>
      <c r="IR5" s="3436"/>
      <c r="IS5" s="3436"/>
      <c r="IT5" s="3436"/>
      <c r="IU5" s="3436"/>
      <c r="IV5" s="3436"/>
      <c r="IW5" s="3436"/>
      <c r="IX5" s="3436"/>
      <c r="IY5" s="3436"/>
      <c r="IZ5" s="3436"/>
      <c r="JA5" s="3436"/>
      <c r="JB5" s="3436"/>
      <c r="JC5" s="3436"/>
      <c r="JD5" s="3436"/>
      <c r="JE5" s="3436"/>
      <c r="JF5" s="3436"/>
      <c r="JG5" s="3436"/>
      <c r="JH5" s="3436"/>
      <c r="JI5" s="3436"/>
      <c r="JJ5" s="3436"/>
      <c r="JK5" s="3436"/>
      <c r="JL5" s="3436"/>
      <c r="JM5" s="3436"/>
      <c r="JN5" s="3436"/>
      <c r="JO5" s="3436"/>
      <c r="JP5" s="3436"/>
      <c r="JQ5" s="3436"/>
      <c r="JR5" s="3436"/>
      <c r="JS5" s="3436"/>
      <c r="JT5" s="3436"/>
      <c r="JU5" s="3436"/>
      <c r="JV5" s="3436"/>
      <c r="JW5" s="3436"/>
      <c r="JX5" s="3436"/>
      <c r="JY5" s="3436"/>
      <c r="JZ5" s="3436"/>
      <c r="KA5" s="3436"/>
      <c r="KB5" s="3436"/>
      <c r="KC5" s="3436"/>
      <c r="KD5" s="3436"/>
      <c r="KE5" s="3436"/>
      <c r="KF5" s="3436"/>
      <c r="KG5" s="3436"/>
      <c r="KH5" s="3436"/>
      <c r="KI5" s="3436"/>
      <c r="KJ5" s="3436"/>
      <c r="KK5" s="3436"/>
      <c r="KL5" s="3436"/>
      <c r="KM5" s="3436"/>
      <c r="KN5" s="3436"/>
      <c r="KO5" s="3436"/>
      <c r="KP5" s="3436"/>
      <c r="KQ5" s="3436"/>
      <c r="KR5" s="3436"/>
      <c r="KS5" s="3436"/>
      <c r="KT5" s="3436"/>
      <c r="KU5" s="3436"/>
      <c r="KV5" s="3436"/>
      <c r="KW5" s="3436"/>
      <c r="KX5" s="3436"/>
      <c r="KY5" s="3436"/>
      <c r="KZ5" s="3436"/>
      <c r="LA5" s="3436"/>
      <c r="LB5" s="3436"/>
      <c r="LC5" s="3436"/>
      <c r="LD5" s="3436"/>
      <c r="LE5" s="3436"/>
      <c r="LF5" s="3436"/>
      <c r="LG5" s="3436"/>
      <c r="LH5" s="3436"/>
      <c r="LI5" s="3436"/>
      <c r="LJ5" s="3436"/>
      <c r="LK5" s="3436"/>
      <c r="LL5" s="3436"/>
      <c r="LM5" s="3436"/>
      <c r="LN5" s="3436"/>
      <c r="LO5" s="3436"/>
      <c r="LP5" s="3436"/>
      <c r="LQ5" s="3436"/>
      <c r="LR5" s="3436"/>
      <c r="LS5" s="3436"/>
      <c r="LT5" s="3436"/>
      <c r="LU5" s="3436"/>
      <c r="LV5" s="3436"/>
      <c r="LW5" s="3436"/>
      <c r="LX5" s="3436"/>
      <c r="LY5" s="3436"/>
      <c r="LZ5" s="3436"/>
      <c r="MA5" s="3436"/>
      <c r="MB5" s="3436"/>
      <c r="MC5" s="3436"/>
      <c r="MD5" s="3436"/>
      <c r="ME5" s="3436"/>
      <c r="MF5" s="3436"/>
      <c r="MG5" s="3436"/>
      <c r="MH5" s="3436"/>
      <c r="MI5" s="3436"/>
      <c r="MJ5" s="3436"/>
      <c r="MK5" s="3436"/>
      <c r="ML5" s="3436"/>
      <c r="MM5" s="3436"/>
      <c r="MN5" s="3436"/>
      <c r="MO5" s="3436"/>
      <c r="MP5" s="3436"/>
      <c r="MQ5" s="3436"/>
      <c r="MR5" s="3436"/>
      <c r="MS5" s="3436"/>
      <c r="MT5" s="3436"/>
      <c r="MU5" s="3436"/>
      <c r="MV5" s="3436"/>
      <c r="MW5" s="3436"/>
      <c r="MX5" s="3436"/>
      <c r="MY5" s="3436"/>
      <c r="MZ5" s="3436"/>
      <c r="NA5" s="3436"/>
      <c r="NB5" s="3436"/>
      <c r="NC5" s="3436"/>
      <c r="ND5" s="3436"/>
      <c r="NE5" s="3436"/>
      <c r="NF5" s="3436"/>
      <c r="NG5" s="3436"/>
      <c r="NH5" s="3436"/>
      <c r="NI5" s="3436"/>
      <c r="NJ5" s="3436"/>
      <c r="NK5" s="3436"/>
      <c r="NL5" s="3436"/>
      <c r="NM5" s="3436"/>
      <c r="NN5" s="3436"/>
      <c r="NO5" s="3436"/>
      <c r="NP5" s="3436"/>
      <c r="NQ5" s="3436"/>
      <c r="NR5" s="3436"/>
      <c r="NS5" s="3436"/>
      <c r="NT5" s="3436"/>
      <c r="NU5" s="3436"/>
      <c r="NV5" s="3436"/>
      <c r="NW5" s="3436"/>
      <c r="NX5" s="3436"/>
      <c r="NY5" s="3436"/>
      <c r="NZ5" s="3436"/>
      <c r="OA5" s="3436"/>
      <c r="OB5" s="3436"/>
      <c r="OC5" s="3436"/>
      <c r="OD5" s="3436"/>
      <c r="OE5" s="3436"/>
      <c r="OF5" s="3436"/>
      <c r="OG5" s="3436"/>
      <c r="OH5" s="3436"/>
      <c r="OI5" s="3436"/>
      <c r="OJ5" s="3436"/>
      <c r="OK5" s="3436"/>
      <c r="OL5" s="3436"/>
      <c r="OM5" s="3436"/>
      <c r="ON5" s="3436"/>
      <c r="OO5" s="3436"/>
      <c r="OP5" s="3436"/>
      <c r="OQ5" s="3436"/>
      <c r="OR5" s="3436"/>
      <c r="OS5" s="3436"/>
      <c r="OT5" s="3436"/>
      <c r="OU5" s="3436"/>
      <c r="OV5" s="3436"/>
      <c r="OW5" s="3436"/>
      <c r="OX5" s="3436"/>
      <c r="OY5" s="3436"/>
      <c r="OZ5" s="3436"/>
      <c r="PA5" s="3436"/>
      <c r="PB5" s="3436"/>
      <c r="PC5" s="3436"/>
      <c r="PD5" s="3436"/>
      <c r="PE5" s="3436"/>
      <c r="PF5" s="3436"/>
      <c r="PG5" s="3436"/>
      <c r="PH5" s="3436"/>
      <c r="PI5" s="3436"/>
      <c r="PJ5" s="3436"/>
      <c r="PK5" s="3436"/>
      <c r="PL5" s="3436"/>
      <c r="PM5" s="3436"/>
      <c r="PN5" s="3436"/>
      <c r="PO5" s="3436"/>
      <c r="PP5" s="3436"/>
      <c r="PQ5" s="3436"/>
      <c r="PR5" s="3436"/>
      <c r="PS5" s="3436"/>
      <c r="PT5" s="3436"/>
      <c r="PU5" s="3436"/>
      <c r="PV5" s="3436"/>
      <c r="PW5" s="3436"/>
      <c r="PX5" s="3436"/>
      <c r="PY5" s="3436"/>
      <c r="PZ5" s="3436"/>
      <c r="QA5" s="3436"/>
      <c r="QB5" s="3436"/>
      <c r="QC5" s="3436"/>
      <c r="QD5" s="3436"/>
      <c r="QE5" s="3436"/>
      <c r="QF5" s="3436"/>
      <c r="QG5" s="3436"/>
      <c r="QH5" s="3436"/>
      <c r="QI5" s="3436"/>
      <c r="QJ5" s="3436"/>
      <c r="QK5" s="3436"/>
      <c r="QL5" s="3436"/>
      <c r="QM5" s="3436"/>
      <c r="QN5" s="3436"/>
      <c r="QO5" s="3436"/>
      <c r="QP5" s="3436"/>
      <c r="QQ5" s="3436"/>
      <c r="QR5" s="3436"/>
      <c r="QS5" s="3436"/>
      <c r="QT5" s="3436"/>
      <c r="QU5" s="3436"/>
      <c r="QV5" s="3436"/>
      <c r="QW5" s="3436"/>
      <c r="QX5" s="3436"/>
      <c r="QY5" s="3436"/>
      <c r="QZ5" s="3436"/>
      <c r="RA5" s="3436"/>
      <c r="RB5" s="3436"/>
      <c r="RC5" s="3436"/>
      <c r="RD5" s="3436"/>
      <c r="RE5" s="3436"/>
      <c r="RF5" s="3436"/>
      <c r="RG5" s="3436"/>
      <c r="RH5" s="3436"/>
      <c r="RI5" s="3436"/>
      <c r="RJ5" s="3436"/>
      <c r="RK5" s="3436"/>
      <c r="RL5" s="3436"/>
      <c r="RM5" s="3436"/>
      <c r="RN5" s="3436"/>
      <c r="RO5" s="3436"/>
      <c r="RP5" s="3436"/>
      <c r="RQ5" s="3436"/>
      <c r="RR5" s="3436"/>
      <c r="RS5" s="3436"/>
      <c r="RT5" s="3436"/>
      <c r="RU5" s="3436"/>
      <c r="RV5" s="3436"/>
      <c r="RW5" s="3436"/>
      <c r="RX5" s="3436"/>
      <c r="RY5" s="3436"/>
      <c r="RZ5" s="3436"/>
      <c r="SA5" s="3436"/>
      <c r="SB5" s="3436"/>
      <c r="SC5" s="3436"/>
      <c r="SD5" s="3436"/>
      <c r="SE5" s="3436"/>
      <c r="SF5" s="3436"/>
      <c r="SG5" s="3436"/>
      <c r="SH5" s="3436"/>
      <c r="SI5" s="3436"/>
      <c r="SJ5" s="3436"/>
      <c r="SK5" s="3436"/>
      <c r="SL5" s="3436"/>
      <c r="SM5" s="3436"/>
      <c r="SN5" s="3436"/>
      <c r="SO5" s="3436"/>
      <c r="SP5" s="3436"/>
      <c r="SQ5" s="3436"/>
      <c r="SR5" s="3436"/>
      <c r="SS5" s="3436"/>
      <c r="ST5" s="3436"/>
      <c r="SU5" s="3436"/>
      <c r="SV5" s="3436"/>
      <c r="SW5" s="3436"/>
      <c r="SX5" s="3436"/>
      <c r="SY5" s="3436"/>
      <c r="SZ5" s="3436"/>
      <c r="TA5" s="3436"/>
      <c r="TB5" s="3436"/>
      <c r="TC5" s="3436"/>
      <c r="TD5" s="3436"/>
      <c r="TE5" s="3436"/>
      <c r="TF5" s="3436"/>
      <c r="TG5" s="3436"/>
      <c r="TH5" s="3436"/>
      <c r="TI5" s="3436"/>
      <c r="TJ5" s="3436"/>
      <c r="TK5" s="3436"/>
      <c r="TL5" s="3436"/>
      <c r="TM5" s="3436"/>
      <c r="TN5" s="3436"/>
      <c r="TO5" s="3436"/>
      <c r="TP5" s="3436"/>
      <c r="TQ5" s="3436"/>
      <c r="TR5" s="3436"/>
      <c r="TS5" s="3436"/>
      <c r="TT5" s="3436"/>
      <c r="TU5" s="3436"/>
      <c r="TV5" s="3436"/>
      <c r="TW5" s="3436"/>
      <c r="TX5" s="3436"/>
      <c r="TY5" s="3436"/>
      <c r="TZ5" s="3436"/>
      <c r="UA5" s="3436"/>
      <c r="UB5" s="3436"/>
      <c r="UC5" s="3436"/>
      <c r="UD5" s="3436"/>
      <c r="UE5" s="3436"/>
      <c r="UF5" s="3436"/>
      <c r="UG5" s="3436"/>
      <c r="UH5" s="3436"/>
      <c r="UI5" s="3436"/>
      <c r="UJ5" s="3436"/>
      <c r="UK5" s="3436"/>
      <c r="UL5" s="3436"/>
      <c r="UM5" s="3436"/>
      <c r="UN5" s="3436"/>
      <c r="UO5" s="3436"/>
      <c r="UP5" s="3436"/>
      <c r="UQ5" s="3436"/>
      <c r="UR5" s="3436"/>
      <c r="US5" s="3436"/>
      <c r="UT5" s="3436"/>
      <c r="UU5" s="3436"/>
      <c r="UV5" s="3436"/>
      <c r="UW5" s="3436"/>
      <c r="UX5" s="3436"/>
      <c r="UY5" s="3436"/>
      <c r="UZ5" s="3436"/>
      <c r="VA5" s="3436"/>
      <c r="VB5" s="3436"/>
      <c r="VC5" s="3436"/>
      <c r="VD5" s="3436"/>
      <c r="VE5" s="3436"/>
      <c r="VF5" s="3436"/>
      <c r="VG5" s="3436"/>
      <c r="VH5" s="3436"/>
      <c r="VI5" s="3436"/>
      <c r="VJ5" s="3436"/>
      <c r="VK5" s="3436"/>
      <c r="VL5" s="3436"/>
      <c r="VM5" s="3436"/>
      <c r="VN5" s="3436"/>
      <c r="VO5" s="3436"/>
      <c r="VP5" s="3436"/>
      <c r="VQ5" s="3436"/>
      <c r="VR5" s="3436"/>
      <c r="VS5" s="3436"/>
      <c r="VT5" s="3436"/>
      <c r="VU5" s="3436"/>
      <c r="VV5" s="3436"/>
      <c r="VW5" s="3436"/>
      <c r="VX5" s="3436"/>
      <c r="VY5" s="3436"/>
      <c r="VZ5" s="3436"/>
      <c r="WA5" s="3436"/>
      <c r="WB5" s="3436"/>
      <c r="WC5" s="3436"/>
      <c r="WD5" s="3436"/>
      <c r="WE5" s="3436"/>
      <c r="WF5" s="3436"/>
      <c r="WG5" s="3436"/>
      <c r="WH5" s="3436"/>
      <c r="WI5" s="3436"/>
      <c r="WJ5" s="3436"/>
      <c r="WK5" s="3436"/>
      <c r="WL5" s="3436"/>
      <c r="WM5" s="3436"/>
      <c r="WN5" s="3436"/>
      <c r="WO5" s="3436"/>
      <c r="WP5" s="3436"/>
      <c r="WQ5" s="3436"/>
      <c r="WR5" s="3436"/>
      <c r="WS5" s="3436"/>
      <c r="WT5" s="3436"/>
      <c r="WU5" s="3436"/>
      <c r="WV5" s="3436"/>
      <c r="WW5" s="3436"/>
      <c r="WX5" s="3436"/>
      <c r="WY5" s="3436"/>
      <c r="WZ5" s="3436"/>
      <c r="XA5" s="3436"/>
      <c r="XB5" s="3436"/>
      <c r="XC5" s="3436"/>
      <c r="XD5" s="3436"/>
      <c r="XE5" s="3436"/>
      <c r="XF5" s="3436"/>
      <c r="XG5" s="3436"/>
      <c r="XH5" s="3436"/>
      <c r="XI5" s="3436"/>
      <c r="XJ5" s="3436"/>
      <c r="XK5" s="3436"/>
      <c r="XL5" s="3436"/>
      <c r="XM5" s="3436"/>
      <c r="XN5" s="3436"/>
      <c r="XO5" s="3436"/>
      <c r="XP5" s="3436"/>
      <c r="XQ5" s="3436"/>
      <c r="XR5" s="3436"/>
      <c r="XS5" s="3436"/>
      <c r="XT5" s="3436"/>
      <c r="XU5" s="3436"/>
      <c r="XV5" s="3436"/>
      <c r="XW5" s="3436"/>
      <c r="XX5" s="3436"/>
      <c r="XY5" s="3436"/>
      <c r="XZ5" s="3436"/>
      <c r="YA5" s="3436"/>
      <c r="YB5" s="3436"/>
      <c r="YC5" s="3436"/>
      <c r="YD5" s="3436"/>
      <c r="YE5" s="3436"/>
      <c r="YF5" s="3436"/>
      <c r="YG5" s="3436"/>
      <c r="YH5" s="3436"/>
      <c r="YI5" s="3436"/>
      <c r="YJ5" s="3436"/>
      <c r="YK5" s="3436"/>
      <c r="YL5" s="3436"/>
      <c r="YM5" s="3436"/>
      <c r="YN5" s="3436"/>
      <c r="YO5" s="3436"/>
      <c r="YP5" s="3436"/>
      <c r="YQ5" s="3436"/>
      <c r="YR5" s="3436"/>
      <c r="YS5" s="3436"/>
      <c r="YT5" s="3436"/>
      <c r="YU5" s="3436"/>
      <c r="YV5" s="3436"/>
      <c r="YW5" s="3436"/>
      <c r="YX5" s="3436"/>
      <c r="YY5" s="3436"/>
      <c r="YZ5" s="3436"/>
      <c r="ZA5" s="3436"/>
      <c r="ZB5" s="3436"/>
      <c r="ZC5" s="3436"/>
      <c r="ZD5" s="3436"/>
      <c r="ZE5" s="3436"/>
      <c r="ZF5" s="3436"/>
      <c r="ZG5" s="3436"/>
      <c r="ZH5" s="3436"/>
      <c r="ZI5" s="3436"/>
      <c r="ZJ5" s="3436"/>
      <c r="ZK5" s="3436"/>
      <c r="ZL5" s="3436"/>
      <c r="ZM5" s="3436"/>
      <c r="ZN5" s="3436"/>
      <c r="ZO5" s="3436"/>
      <c r="ZP5" s="3436"/>
      <c r="ZQ5" s="3436"/>
      <c r="ZR5" s="3436"/>
      <c r="ZS5" s="3436"/>
      <c r="ZT5" s="3436"/>
      <c r="ZU5" s="3436"/>
      <c r="ZV5" s="3436"/>
      <c r="ZW5" s="3436"/>
      <c r="ZX5" s="3436"/>
      <c r="ZY5" s="3436"/>
      <c r="ZZ5" s="3436"/>
      <c r="AAA5" s="3436"/>
      <c r="AAB5" s="3436"/>
      <c r="AAC5" s="3436"/>
      <c r="AAD5" s="3436"/>
      <c r="AAE5" s="3436"/>
      <c r="AAF5" s="3436"/>
      <c r="AAG5" s="3436"/>
      <c r="AAH5" s="3436"/>
      <c r="AAI5" s="3436"/>
      <c r="AAJ5" s="3436"/>
      <c r="AAK5" s="3436"/>
      <c r="AAL5" s="3436"/>
      <c r="AAM5" s="3436"/>
      <c r="AAN5" s="3436"/>
      <c r="AAO5" s="3436"/>
      <c r="AAP5" s="3436"/>
      <c r="AAQ5" s="3436"/>
      <c r="AAR5" s="3436"/>
      <c r="AAS5" s="3436"/>
      <c r="AAT5" s="3436"/>
      <c r="AAU5" s="3436"/>
      <c r="AAV5" s="3436"/>
      <c r="AAW5" s="3436"/>
      <c r="AAX5" s="3436"/>
      <c r="AAY5" s="3436"/>
      <c r="AAZ5" s="3436"/>
      <c r="ABA5" s="3436"/>
      <c r="ABB5" s="3436"/>
      <c r="ABC5" s="3436"/>
      <c r="ABD5" s="3436"/>
      <c r="ABE5" s="3436"/>
      <c r="ABF5" s="3436"/>
      <c r="ABG5" s="3436"/>
      <c r="ABH5" s="3436"/>
      <c r="ABI5" s="3436"/>
      <c r="ABJ5" s="3436"/>
      <c r="ABK5" s="3436"/>
      <c r="ABL5" s="3436"/>
      <c r="ABM5" s="3436"/>
      <c r="ABN5" s="3436"/>
      <c r="ABO5" s="3436"/>
      <c r="ABP5" s="3436"/>
      <c r="ABQ5" s="3436"/>
      <c r="ABR5" s="3436"/>
      <c r="ABS5" s="3436"/>
      <c r="ABT5" s="3436"/>
      <c r="ABU5" s="3436"/>
      <c r="ABV5" s="3436"/>
      <c r="ABW5" s="3436"/>
      <c r="ABX5" s="3436"/>
      <c r="ABY5" s="3436"/>
      <c r="ABZ5" s="3436"/>
      <c r="ACA5" s="3436"/>
      <c r="ACB5" s="3436"/>
      <c r="ACC5" s="3436"/>
      <c r="ACD5" s="3436"/>
      <c r="ACE5" s="3436"/>
      <c r="ACF5" s="3436"/>
      <c r="ACG5" s="3436"/>
      <c r="ACH5" s="3436"/>
      <c r="ACI5" s="3436"/>
      <c r="ACJ5" s="3436"/>
      <c r="ACK5" s="3436"/>
      <c r="ACL5" s="3436"/>
      <c r="ACM5" s="3436"/>
      <c r="ACN5" s="3436"/>
      <c r="ACO5" s="3436"/>
      <c r="ACP5" s="3436"/>
      <c r="ACQ5" s="3436"/>
      <c r="ACR5" s="3436"/>
      <c r="ACS5" s="3436"/>
      <c r="ACT5" s="3436"/>
      <c r="ACU5" s="3436"/>
      <c r="ACV5" s="3436"/>
      <c r="ACW5" s="3436"/>
      <c r="ACX5" s="3436"/>
      <c r="ACY5" s="3436"/>
      <c r="ACZ5" s="3436"/>
      <c r="ADA5" s="3436"/>
      <c r="ADB5" s="3436"/>
      <c r="ADC5" s="3436"/>
      <c r="ADD5" s="3436"/>
      <c r="ADE5" s="3436"/>
      <c r="ADF5" s="3436"/>
      <c r="ADG5" s="3436"/>
      <c r="ADH5" s="3436"/>
      <c r="ADI5" s="3436"/>
      <c r="ADJ5" s="3436"/>
      <c r="ADK5" s="3436"/>
      <c r="ADL5" s="3436"/>
      <c r="ADM5" s="3436"/>
      <c r="ADN5" s="3436"/>
      <c r="ADO5" s="3436"/>
      <c r="ADP5" s="3436"/>
      <c r="ADQ5" s="3436"/>
      <c r="ADR5" s="3436"/>
      <c r="ADS5" s="3436"/>
      <c r="ADT5" s="3436"/>
      <c r="ADU5" s="3436"/>
      <c r="ADV5" s="3436"/>
      <c r="ADW5" s="3436"/>
      <c r="ADX5" s="3436"/>
      <c r="ADY5" s="3436"/>
      <c r="ADZ5" s="3436"/>
      <c r="AEA5" s="3436"/>
      <c r="AEB5" s="3436"/>
      <c r="AEC5" s="3436"/>
      <c r="AED5" s="3436"/>
      <c r="AEE5" s="3436"/>
      <c r="AEF5" s="3436"/>
      <c r="AEG5" s="3436"/>
      <c r="AEH5" s="3436"/>
      <c r="AEI5" s="3436"/>
      <c r="AEJ5" s="3436"/>
      <c r="AEK5" s="3436"/>
      <c r="AEL5" s="3436"/>
      <c r="AEM5" s="3436"/>
      <c r="AEN5" s="3436"/>
      <c r="AEO5" s="3436"/>
      <c r="AEP5" s="3436"/>
      <c r="AEQ5" s="3436"/>
      <c r="AER5" s="3436"/>
      <c r="AES5" s="3436"/>
      <c r="AET5" s="3436"/>
      <c r="AEU5" s="3436"/>
      <c r="AEV5" s="3436"/>
      <c r="AEW5" s="3436"/>
      <c r="AEX5" s="3436"/>
      <c r="AEY5" s="3436"/>
      <c r="AEZ5" s="3436"/>
      <c r="AFA5" s="3436"/>
      <c r="AFB5" s="3436"/>
      <c r="AFC5" s="3436"/>
      <c r="AFD5" s="3436"/>
      <c r="AFE5" s="3436"/>
      <c r="AFF5" s="3436"/>
      <c r="AFG5" s="3436"/>
      <c r="AFH5" s="3436"/>
      <c r="AFI5" s="3436"/>
      <c r="AFJ5" s="3436"/>
      <c r="AFK5" s="3436"/>
      <c r="AFL5" s="3436"/>
      <c r="AFM5" s="3436"/>
      <c r="AFN5" s="3436"/>
      <c r="AFO5" s="3436"/>
      <c r="AFP5" s="3436"/>
      <c r="AFQ5" s="3436"/>
      <c r="AFR5" s="3436"/>
      <c r="AFS5" s="3436"/>
      <c r="AFT5" s="3436"/>
      <c r="AFU5" s="3436"/>
      <c r="AFV5" s="3436"/>
      <c r="AFW5" s="3436"/>
      <c r="AFX5" s="3436"/>
      <c r="AFY5" s="3436"/>
      <c r="AFZ5" s="3436"/>
      <c r="AGA5" s="3436"/>
      <c r="AGB5" s="3436"/>
      <c r="AGC5" s="3436"/>
      <c r="AGD5" s="3436"/>
      <c r="AGE5" s="3436"/>
      <c r="AGF5" s="3436"/>
      <c r="AGG5" s="3436"/>
      <c r="AGH5" s="3436"/>
      <c r="AGI5" s="3436"/>
      <c r="AGJ5" s="3436"/>
      <c r="AGK5" s="3436"/>
      <c r="AGL5" s="3436"/>
      <c r="AGM5" s="3436"/>
      <c r="AGN5" s="3436"/>
      <c r="AGO5" s="3436"/>
      <c r="AGP5" s="3436"/>
      <c r="AGQ5" s="3436"/>
      <c r="AGR5" s="3436"/>
      <c r="AGS5" s="3436"/>
      <c r="AGT5" s="3436"/>
      <c r="AGU5" s="3436"/>
      <c r="AGV5" s="3436"/>
      <c r="AGW5" s="3436"/>
      <c r="AGX5" s="3436"/>
      <c r="AGY5" s="3436"/>
      <c r="AGZ5" s="3436"/>
      <c r="AHA5" s="3436"/>
      <c r="AHB5" s="3436"/>
      <c r="AHC5" s="3436"/>
      <c r="AHD5" s="3436"/>
      <c r="AHE5" s="3436"/>
      <c r="AHF5" s="3436"/>
      <c r="AHG5" s="3436"/>
      <c r="AHH5" s="3436"/>
      <c r="AHI5" s="3436"/>
      <c r="AHJ5" s="3436"/>
      <c r="AHK5" s="3436"/>
      <c r="AHL5" s="3436"/>
      <c r="AHM5" s="3436"/>
      <c r="AHN5" s="3436"/>
      <c r="AHO5" s="3436"/>
      <c r="AHP5" s="3436"/>
      <c r="AHQ5" s="3436"/>
      <c r="AHR5" s="3436"/>
      <c r="AHS5" s="3436"/>
      <c r="AHT5" s="3436"/>
      <c r="AHU5" s="3436"/>
      <c r="AHV5" s="3436"/>
      <c r="AHW5" s="3436"/>
      <c r="AHX5" s="3436"/>
      <c r="AHY5" s="3436"/>
      <c r="AHZ5" s="3436"/>
      <c r="AIA5" s="3436"/>
      <c r="AIB5" s="3436"/>
      <c r="AIC5" s="3436"/>
      <c r="AID5" s="3436"/>
      <c r="AIE5" s="3436"/>
      <c r="AIF5" s="3436"/>
      <c r="AIG5" s="3436"/>
      <c r="AIH5" s="3436"/>
      <c r="AII5" s="3436"/>
      <c r="AIJ5" s="3436"/>
      <c r="AIK5" s="3436"/>
      <c r="AIL5" s="3436"/>
      <c r="AIM5" s="3436"/>
      <c r="AIN5" s="3436"/>
      <c r="AIO5" s="3436"/>
      <c r="AIP5" s="3436"/>
      <c r="AIQ5" s="3436"/>
      <c r="AIR5" s="3436"/>
      <c r="AIS5" s="3436"/>
      <c r="AIT5" s="3436"/>
      <c r="AIU5" s="3436"/>
      <c r="AIV5" s="3436"/>
      <c r="AIW5" s="3436"/>
      <c r="AIX5" s="3436"/>
      <c r="AIY5" s="3436"/>
      <c r="AIZ5" s="3436"/>
      <c r="AJA5" s="3436"/>
      <c r="AJB5" s="3436"/>
      <c r="AJC5" s="3436"/>
      <c r="AJD5" s="3436"/>
      <c r="AJE5" s="3436"/>
      <c r="AJF5" s="3436"/>
      <c r="AJG5" s="3436"/>
      <c r="AJH5" s="3436"/>
      <c r="AJI5" s="3436"/>
      <c r="AJJ5" s="3436"/>
      <c r="AJK5" s="3436"/>
      <c r="AJL5" s="3436"/>
      <c r="AJM5" s="3436"/>
      <c r="AJN5" s="3436"/>
      <c r="AJO5" s="3436"/>
      <c r="AJP5" s="3436"/>
      <c r="AJQ5" s="3436"/>
      <c r="AJR5" s="3436"/>
      <c r="AJS5" s="3436"/>
      <c r="AJT5" s="3436"/>
      <c r="AJU5" s="3436"/>
      <c r="AJV5" s="3436"/>
      <c r="AJW5" s="3436"/>
      <c r="AJX5" s="3436"/>
      <c r="AJY5" s="3436"/>
      <c r="AJZ5" s="3436"/>
      <c r="AKA5" s="3436"/>
      <c r="AKB5" s="3436"/>
      <c r="AKC5" s="3436"/>
      <c r="AKD5" s="3436"/>
      <c r="AKE5" s="3436"/>
      <c r="AKF5" s="3436"/>
      <c r="AKG5" s="3436"/>
      <c r="AKH5" s="3436"/>
      <c r="AKI5" s="3436"/>
      <c r="AKJ5" s="3436"/>
      <c r="AKK5" s="3436"/>
      <c r="AKL5" s="3436"/>
      <c r="AKM5" s="3436"/>
      <c r="AKN5" s="3436"/>
      <c r="AKO5" s="3436"/>
      <c r="AKP5" s="3436"/>
      <c r="AKQ5" s="3436"/>
      <c r="AKR5" s="3436"/>
      <c r="AKS5" s="3436"/>
      <c r="AKT5" s="3436"/>
      <c r="AKU5" s="3436"/>
      <c r="AKV5" s="3436"/>
      <c r="AKW5" s="3436"/>
      <c r="AKX5" s="3436"/>
      <c r="AKY5" s="3436"/>
      <c r="AKZ5" s="3436"/>
      <c r="ALA5" s="3436"/>
      <c r="ALB5" s="3436"/>
      <c r="ALC5" s="3436"/>
      <c r="ALD5" s="3436"/>
      <c r="ALE5" s="3436"/>
      <c r="ALF5" s="3436"/>
      <c r="ALG5" s="3436"/>
      <c r="ALH5" s="3436"/>
      <c r="ALI5" s="3436"/>
      <c r="ALJ5" s="3436"/>
      <c r="ALK5" s="3436"/>
      <c r="ALL5" s="3436"/>
      <c r="ALM5" s="3436"/>
      <c r="ALN5" s="3436"/>
      <c r="ALO5" s="3436"/>
      <c r="ALP5" s="3436"/>
      <c r="ALQ5" s="3436"/>
      <c r="ALR5" s="3436"/>
      <c r="ALS5" s="3436"/>
      <c r="ALT5" s="3436"/>
      <c r="ALU5" s="3436"/>
      <c r="ALV5" s="3436"/>
      <c r="ALW5" s="3436"/>
      <c r="ALX5" s="3436"/>
      <c r="ALY5" s="3436"/>
      <c r="ALZ5" s="3436"/>
      <c r="AMA5" s="3436"/>
      <c r="AMB5" s="3436"/>
      <c r="AMC5" s="3436"/>
      <c r="AMD5" s="3436"/>
      <c r="AME5" s="3436"/>
      <c r="AMF5" s="3436"/>
      <c r="AMG5" s="3436"/>
      <c r="AMH5" s="3436"/>
      <c r="AMI5" s="3436"/>
      <c r="AMJ5" s="3436"/>
      <c r="AMK5" s="3436"/>
      <c r="AML5" s="3436"/>
      <c r="AMM5" s="3436"/>
      <c r="AMN5" s="3436"/>
      <c r="AMO5" s="3436"/>
      <c r="AMP5" s="3436"/>
      <c r="AMQ5" s="3436"/>
      <c r="AMR5" s="3436"/>
      <c r="AMS5" s="3436"/>
      <c r="AMT5" s="3436"/>
      <c r="AMU5" s="3436"/>
      <c r="AMV5" s="3436"/>
      <c r="AMW5" s="3436"/>
      <c r="AMX5" s="3436"/>
      <c r="AMY5" s="3436"/>
      <c r="AMZ5" s="3436"/>
      <c r="ANA5" s="3436"/>
      <c r="ANB5" s="3436"/>
      <c r="ANC5" s="3436"/>
      <c r="AND5" s="3436"/>
      <c r="ANE5" s="3436"/>
      <c r="ANF5" s="3436"/>
      <c r="ANG5" s="3436"/>
      <c r="ANH5" s="3436"/>
      <c r="ANI5" s="3436"/>
      <c r="ANJ5" s="3436"/>
      <c r="ANK5" s="3436"/>
      <c r="ANL5" s="3436"/>
      <c r="ANM5" s="3436"/>
      <c r="ANN5" s="3436"/>
      <c r="ANO5" s="3436"/>
      <c r="ANP5" s="3436"/>
      <c r="ANQ5" s="3436"/>
      <c r="ANR5" s="3436"/>
      <c r="ANS5" s="3436"/>
      <c r="ANT5" s="3436"/>
      <c r="ANU5" s="3436"/>
      <c r="ANV5" s="3436"/>
      <c r="ANW5" s="3436"/>
      <c r="ANX5" s="3436"/>
      <c r="ANY5" s="3436"/>
      <c r="ANZ5" s="3436"/>
      <c r="AOA5" s="3436"/>
      <c r="AOB5" s="3436"/>
      <c r="AOC5" s="3436"/>
      <c r="AOD5" s="3436"/>
      <c r="AOE5" s="3436"/>
      <c r="AOF5" s="3436"/>
      <c r="AOG5" s="3436"/>
      <c r="AOH5" s="3436"/>
      <c r="AOI5" s="3436"/>
      <c r="AOJ5" s="3436"/>
      <c r="AOK5" s="3436"/>
      <c r="AOL5" s="3436"/>
      <c r="AOM5" s="3436"/>
      <c r="AON5" s="3436"/>
      <c r="AOO5" s="3436"/>
      <c r="AOP5" s="3436"/>
      <c r="AOQ5" s="3436"/>
      <c r="AOR5" s="3436"/>
      <c r="AOS5" s="3436"/>
      <c r="AOT5" s="3436"/>
      <c r="AOU5" s="3436"/>
      <c r="AOV5" s="3436"/>
      <c r="AOW5" s="3436"/>
      <c r="AOX5" s="3436"/>
      <c r="AOY5" s="3436"/>
      <c r="AOZ5" s="3436"/>
      <c r="APA5" s="3436"/>
      <c r="APB5" s="3436"/>
      <c r="APC5" s="3436"/>
      <c r="APD5" s="3436"/>
      <c r="APE5" s="3436"/>
      <c r="APF5" s="3436"/>
      <c r="APG5" s="3436"/>
      <c r="APH5" s="3436"/>
      <c r="API5" s="3436"/>
      <c r="APJ5" s="3436"/>
      <c r="APK5" s="3436"/>
      <c r="APL5" s="3436"/>
      <c r="APM5" s="3436"/>
      <c r="APN5" s="3436"/>
      <c r="APO5" s="3436"/>
      <c r="APP5" s="3436"/>
      <c r="APQ5" s="3436"/>
      <c r="APR5" s="3436"/>
      <c r="APS5" s="3436"/>
      <c r="APT5" s="3436"/>
      <c r="APU5" s="3436"/>
      <c r="APV5" s="3436"/>
      <c r="APW5" s="3436"/>
      <c r="APX5" s="3436"/>
      <c r="APY5" s="3436"/>
      <c r="APZ5" s="3436"/>
      <c r="AQA5" s="3436"/>
      <c r="AQB5" s="3436"/>
      <c r="AQC5" s="3436"/>
      <c r="AQD5" s="3436"/>
      <c r="AQE5" s="3436"/>
      <c r="AQF5" s="3436"/>
      <c r="AQG5" s="3436"/>
      <c r="AQH5" s="3436"/>
      <c r="AQI5" s="3436"/>
      <c r="AQJ5" s="3436"/>
      <c r="AQK5" s="3436"/>
      <c r="AQL5" s="3436"/>
      <c r="AQM5" s="3436"/>
      <c r="AQN5" s="3436"/>
      <c r="AQO5" s="3436"/>
      <c r="AQP5" s="3436"/>
      <c r="AQQ5" s="3436"/>
      <c r="AQR5" s="3436"/>
      <c r="AQS5" s="3436"/>
      <c r="AQT5" s="3436"/>
      <c r="AQU5" s="3436"/>
      <c r="AQV5" s="3436"/>
      <c r="AQW5" s="3436"/>
      <c r="AQX5" s="3436"/>
      <c r="AQY5" s="3436"/>
      <c r="AQZ5" s="3436"/>
      <c r="ARA5" s="3436"/>
      <c r="ARB5" s="3436"/>
      <c r="ARC5" s="3436"/>
      <c r="ARD5" s="3436"/>
      <c r="ARE5" s="3436"/>
      <c r="ARF5" s="3436"/>
      <c r="ARG5" s="3436"/>
      <c r="ARH5" s="3436"/>
      <c r="ARI5" s="3436"/>
      <c r="ARJ5" s="3436"/>
      <c r="ARK5" s="3436"/>
      <c r="ARL5" s="3436"/>
      <c r="ARM5" s="3436"/>
      <c r="ARN5" s="3436"/>
      <c r="ARO5" s="3436"/>
      <c r="ARP5" s="3436"/>
      <c r="ARQ5" s="3436"/>
      <c r="ARR5" s="3436"/>
      <c r="ARS5" s="3436"/>
      <c r="ART5" s="3436"/>
      <c r="ARU5" s="3436"/>
      <c r="ARV5" s="3436"/>
      <c r="ARW5" s="3436"/>
      <c r="ARX5" s="3436"/>
      <c r="ARY5" s="3436"/>
      <c r="ARZ5" s="3436"/>
      <c r="ASA5" s="3436"/>
      <c r="ASB5" s="3436"/>
      <c r="ASC5" s="3436"/>
      <c r="ASD5" s="3436"/>
      <c r="ASE5" s="3436"/>
      <c r="ASF5" s="3436"/>
      <c r="ASG5" s="3436"/>
      <c r="ASH5" s="3436"/>
      <c r="ASI5" s="3436"/>
      <c r="ASJ5" s="3436"/>
      <c r="ASK5" s="3436"/>
      <c r="ASL5" s="3436"/>
      <c r="ASM5" s="3436"/>
      <c r="ASN5" s="3436"/>
      <c r="ASO5" s="3436"/>
      <c r="ASP5" s="3436"/>
      <c r="ASQ5" s="3436"/>
      <c r="ASR5" s="3436"/>
      <c r="ASS5" s="3436"/>
      <c r="AST5" s="3436"/>
      <c r="ASU5" s="3436"/>
      <c r="ASV5" s="3436"/>
      <c r="ASW5" s="3436"/>
      <c r="ASX5" s="3436"/>
      <c r="ASY5" s="3436"/>
      <c r="ASZ5" s="3436"/>
      <c r="ATA5" s="3436"/>
      <c r="ATB5" s="3436"/>
      <c r="ATC5" s="3436"/>
      <c r="ATD5" s="3436"/>
      <c r="ATE5" s="3436"/>
      <c r="ATF5" s="3436"/>
      <c r="ATG5" s="3436"/>
      <c r="ATH5" s="3436"/>
      <c r="ATI5" s="3436"/>
      <c r="ATJ5" s="3436"/>
      <c r="ATK5" s="3436"/>
      <c r="ATL5" s="3436"/>
      <c r="ATM5" s="3436"/>
      <c r="ATN5" s="3436"/>
      <c r="ATO5" s="3436"/>
      <c r="ATP5" s="3436"/>
      <c r="ATQ5" s="3436"/>
      <c r="ATR5" s="3436"/>
      <c r="ATS5" s="3436"/>
      <c r="ATT5" s="3436"/>
      <c r="ATU5" s="3436"/>
      <c r="ATV5" s="3436"/>
      <c r="ATW5" s="3436"/>
      <c r="ATX5" s="3436"/>
      <c r="ATY5" s="3436"/>
      <c r="ATZ5" s="3436"/>
      <c r="AUA5" s="3436"/>
      <c r="AUB5" s="3436"/>
      <c r="AUC5" s="3436"/>
      <c r="AUD5" s="3436"/>
      <c r="AUE5" s="3436"/>
      <c r="AUF5" s="3436"/>
      <c r="AUG5" s="3436"/>
      <c r="AUH5" s="3436"/>
      <c r="AUI5" s="3436"/>
      <c r="AUJ5" s="3436"/>
      <c r="AUK5" s="3436"/>
      <c r="AUL5" s="3436"/>
      <c r="AUM5" s="3436"/>
      <c r="AUN5" s="3436"/>
      <c r="AUO5" s="3436"/>
      <c r="AUP5" s="3436"/>
      <c r="AUQ5" s="3436"/>
      <c r="AUR5" s="3436"/>
      <c r="AUS5" s="3436"/>
      <c r="AUT5" s="3436"/>
      <c r="AUU5" s="3436"/>
      <c r="AUV5" s="3436"/>
      <c r="AUW5" s="3436"/>
      <c r="AUX5" s="3436"/>
      <c r="AUY5" s="3436"/>
      <c r="AUZ5" s="3436"/>
      <c r="AVA5" s="3436"/>
      <c r="AVB5" s="3436"/>
      <c r="AVC5" s="3436"/>
      <c r="AVD5" s="3436"/>
      <c r="AVE5" s="3436"/>
      <c r="AVF5" s="3436"/>
      <c r="AVG5" s="3436"/>
      <c r="AVH5" s="3436"/>
      <c r="AVI5" s="3436"/>
      <c r="AVJ5" s="3436"/>
      <c r="AVK5" s="3436"/>
      <c r="AVL5" s="3436"/>
      <c r="AVM5" s="3436"/>
      <c r="AVN5" s="3436"/>
      <c r="AVO5" s="3436"/>
      <c r="AVP5" s="3436"/>
      <c r="AVQ5" s="3436"/>
      <c r="AVR5" s="3436"/>
      <c r="AVS5" s="3436"/>
      <c r="AVT5" s="3436"/>
      <c r="AVU5" s="3436"/>
      <c r="AVV5" s="3436"/>
      <c r="AVW5" s="3436"/>
      <c r="AVX5" s="3436"/>
      <c r="AVY5" s="3436"/>
      <c r="AVZ5" s="3436"/>
      <c r="AWA5" s="3436"/>
      <c r="AWB5" s="3436"/>
      <c r="AWC5" s="3436"/>
      <c r="AWD5" s="3436"/>
      <c r="AWE5" s="3436"/>
      <c r="AWF5" s="3436"/>
      <c r="AWG5" s="3436"/>
      <c r="AWH5" s="3436"/>
      <c r="AWI5" s="3436"/>
      <c r="AWJ5" s="3436"/>
      <c r="AWK5" s="3436"/>
      <c r="AWL5" s="3436"/>
      <c r="AWM5" s="3436"/>
      <c r="AWN5" s="3436"/>
      <c r="AWO5" s="3436"/>
      <c r="AWP5" s="3436"/>
      <c r="AWQ5" s="3436"/>
      <c r="AWR5" s="3436"/>
      <c r="AWS5" s="3436"/>
      <c r="AWT5" s="3436"/>
      <c r="AWU5" s="3436"/>
      <c r="AWV5" s="3436"/>
      <c r="AWW5" s="3436"/>
      <c r="AWX5" s="3436"/>
      <c r="AWY5" s="3436"/>
      <c r="AWZ5" s="3436"/>
      <c r="AXA5" s="3436"/>
      <c r="AXB5" s="3436"/>
      <c r="AXC5" s="3436"/>
      <c r="AXD5" s="3436"/>
      <c r="AXE5" s="3436"/>
      <c r="AXF5" s="3436"/>
      <c r="AXG5" s="3436"/>
      <c r="AXH5" s="3436"/>
      <c r="AXI5" s="3436"/>
      <c r="AXJ5" s="3436"/>
      <c r="AXK5" s="3436"/>
      <c r="AXL5" s="3436"/>
      <c r="AXM5" s="3436"/>
      <c r="AXN5" s="3436"/>
      <c r="AXO5" s="3436"/>
      <c r="AXP5" s="3436"/>
      <c r="AXQ5" s="3436"/>
      <c r="AXR5" s="3436"/>
      <c r="AXS5" s="3436"/>
      <c r="AXT5" s="3436"/>
      <c r="AXU5" s="3436"/>
      <c r="AXV5" s="3436"/>
      <c r="AXW5" s="3436"/>
      <c r="AXX5" s="3436"/>
      <c r="AXY5" s="3436"/>
      <c r="AXZ5" s="3436"/>
      <c r="AYA5" s="3436"/>
      <c r="AYB5" s="3436"/>
      <c r="AYC5" s="3436"/>
      <c r="AYD5" s="3436"/>
      <c r="AYE5" s="3436"/>
      <c r="AYF5" s="3436"/>
      <c r="AYG5" s="3436"/>
      <c r="AYH5" s="3436"/>
      <c r="AYI5" s="3436"/>
      <c r="AYJ5" s="3436"/>
      <c r="AYK5" s="3436"/>
      <c r="AYL5" s="3436"/>
      <c r="AYM5" s="3436"/>
      <c r="AYN5" s="3436"/>
      <c r="AYO5" s="3436"/>
      <c r="AYP5" s="3436"/>
      <c r="AYQ5" s="3436"/>
      <c r="AYR5" s="3436"/>
      <c r="AYS5" s="3436"/>
      <c r="AYT5" s="3436"/>
      <c r="AYU5" s="3436"/>
      <c r="AYV5" s="3436"/>
      <c r="AYW5" s="3436"/>
      <c r="AYX5" s="3436"/>
      <c r="AYY5" s="3436"/>
      <c r="AYZ5" s="3436"/>
      <c r="AZA5" s="3436"/>
      <c r="AZB5" s="3436"/>
      <c r="AZC5" s="3436"/>
      <c r="AZD5" s="3436"/>
      <c r="AZE5" s="3436"/>
      <c r="AZF5" s="3436"/>
      <c r="AZG5" s="3436"/>
      <c r="AZH5" s="3436"/>
      <c r="AZI5" s="3436"/>
      <c r="AZJ5" s="3436"/>
      <c r="AZK5" s="3436"/>
      <c r="AZL5" s="3436"/>
      <c r="AZM5" s="3436"/>
      <c r="AZN5" s="3436"/>
      <c r="AZO5" s="3436"/>
      <c r="AZP5" s="3436"/>
      <c r="AZQ5" s="3436"/>
      <c r="AZR5" s="3436"/>
      <c r="AZS5" s="3436"/>
      <c r="AZT5" s="3436"/>
      <c r="AZU5" s="3436"/>
      <c r="AZV5" s="3436"/>
      <c r="AZW5" s="3436"/>
      <c r="AZX5" s="3436"/>
      <c r="AZY5" s="3436"/>
      <c r="AZZ5" s="3436"/>
      <c r="BAA5" s="3436"/>
      <c r="BAB5" s="3436"/>
      <c r="BAC5" s="3436"/>
      <c r="BAD5" s="3436"/>
      <c r="BAE5" s="3436"/>
      <c r="BAF5" s="3436"/>
      <c r="BAG5" s="3436"/>
      <c r="BAH5" s="3436"/>
      <c r="BAI5" s="3436"/>
      <c r="BAJ5" s="3436"/>
      <c r="BAK5" s="3436"/>
      <c r="BAL5" s="3436"/>
      <c r="BAM5" s="3436"/>
      <c r="BAN5" s="3436"/>
      <c r="BAO5" s="3436"/>
      <c r="BAP5" s="3436"/>
      <c r="BAQ5" s="3436"/>
      <c r="BAR5" s="3436"/>
      <c r="BAS5" s="3436"/>
      <c r="BAT5" s="3436"/>
      <c r="BAU5" s="3436"/>
      <c r="BAV5" s="3436"/>
      <c r="BAW5" s="3436"/>
      <c r="BAX5" s="3436"/>
      <c r="BAY5" s="3436"/>
      <c r="BAZ5" s="3436"/>
      <c r="BBA5" s="3436"/>
      <c r="BBB5" s="3436"/>
      <c r="BBC5" s="3436"/>
      <c r="BBD5" s="3436"/>
      <c r="BBE5" s="3436"/>
      <c r="BBF5" s="3436"/>
      <c r="BBG5" s="3436"/>
      <c r="BBH5" s="3436"/>
      <c r="BBI5" s="3436"/>
      <c r="BBJ5" s="3436"/>
      <c r="BBK5" s="3436"/>
      <c r="BBL5" s="3436"/>
      <c r="BBM5" s="3436"/>
      <c r="BBN5" s="3436"/>
      <c r="BBO5" s="3436"/>
      <c r="BBP5" s="3436"/>
      <c r="BBQ5" s="3436"/>
      <c r="BBR5" s="3436"/>
      <c r="BBS5" s="3436"/>
      <c r="BBT5" s="3436"/>
      <c r="BBU5" s="3436"/>
      <c r="BBV5" s="3436"/>
      <c r="BBW5" s="3436"/>
      <c r="BBX5" s="3436"/>
      <c r="BBY5" s="3436"/>
      <c r="BBZ5" s="3436"/>
      <c r="BCA5" s="3436"/>
      <c r="BCB5" s="3436"/>
      <c r="BCC5" s="3436"/>
      <c r="BCD5" s="3436"/>
      <c r="BCE5" s="3436"/>
      <c r="BCF5" s="3436"/>
      <c r="BCG5" s="3436"/>
      <c r="BCH5" s="3436"/>
      <c r="BCI5" s="3436"/>
      <c r="BCJ5" s="3436"/>
      <c r="BCK5" s="3436"/>
      <c r="BCL5" s="3436"/>
      <c r="BCM5" s="3436"/>
      <c r="BCN5" s="3436"/>
      <c r="BCO5" s="3436"/>
      <c r="BCP5" s="3436"/>
      <c r="BCQ5" s="3436"/>
      <c r="BCR5" s="3436"/>
      <c r="BCS5" s="3436"/>
      <c r="BCT5" s="3436"/>
      <c r="BCU5" s="3436"/>
      <c r="BCV5" s="3436"/>
      <c r="BCW5" s="3436"/>
      <c r="BCX5" s="3436"/>
      <c r="BCY5" s="3436"/>
      <c r="BCZ5" s="3436"/>
      <c r="BDA5" s="3436"/>
      <c r="BDB5" s="3436"/>
      <c r="BDC5" s="3436"/>
      <c r="BDD5" s="3436"/>
      <c r="BDE5" s="3436"/>
      <c r="BDF5" s="3436"/>
      <c r="BDG5" s="3436"/>
      <c r="BDH5" s="3436"/>
      <c r="BDI5" s="3436"/>
      <c r="BDJ5" s="3436"/>
      <c r="BDK5" s="3436"/>
      <c r="BDL5" s="3436"/>
      <c r="BDM5" s="3436"/>
      <c r="BDN5" s="3436"/>
      <c r="BDO5" s="3436"/>
      <c r="BDP5" s="3436"/>
      <c r="BDQ5" s="3436"/>
      <c r="BDR5" s="3436"/>
      <c r="BDS5" s="3436"/>
      <c r="BDT5" s="3436"/>
      <c r="BDU5" s="3436"/>
      <c r="BDV5" s="3436"/>
      <c r="BDW5" s="3436"/>
      <c r="BDX5" s="3436"/>
      <c r="BDY5" s="3436"/>
      <c r="BDZ5" s="3436"/>
      <c r="BEA5" s="3436"/>
      <c r="BEB5" s="3436"/>
      <c r="BEC5" s="3436"/>
      <c r="BED5" s="3436"/>
      <c r="BEE5" s="3436"/>
      <c r="BEF5" s="3436"/>
      <c r="BEG5" s="3436"/>
      <c r="BEH5" s="3436"/>
      <c r="BEI5" s="3436"/>
      <c r="BEJ5" s="3436"/>
      <c r="BEK5" s="3436"/>
      <c r="BEL5" s="3436"/>
      <c r="BEM5" s="3436"/>
      <c r="BEN5" s="3436"/>
      <c r="BEO5" s="3436"/>
      <c r="BEP5" s="3436"/>
      <c r="BEQ5" s="3436"/>
      <c r="BER5" s="3436"/>
      <c r="BES5" s="3436"/>
      <c r="BET5" s="3436"/>
      <c r="BEU5" s="3436"/>
      <c r="BEV5" s="3436"/>
      <c r="BEW5" s="3436"/>
      <c r="BEX5" s="3436"/>
      <c r="BEY5" s="3436"/>
      <c r="BEZ5" s="3436"/>
      <c r="BFA5" s="3436"/>
      <c r="BFB5" s="3436"/>
      <c r="BFC5" s="3436"/>
      <c r="BFD5" s="3436"/>
      <c r="BFE5" s="3436"/>
      <c r="BFF5" s="3436"/>
      <c r="BFG5" s="3436"/>
      <c r="BFH5" s="3436"/>
      <c r="BFI5" s="3436"/>
      <c r="BFJ5" s="3436"/>
      <c r="BFK5" s="3436"/>
      <c r="BFL5" s="3436"/>
      <c r="BFM5" s="3436"/>
      <c r="BFN5" s="3436"/>
      <c r="BFO5" s="3436"/>
      <c r="BFP5" s="3436"/>
      <c r="BFQ5" s="3436"/>
      <c r="BFR5" s="3436"/>
      <c r="BFS5" s="3436"/>
      <c r="BFT5" s="3436"/>
      <c r="BFU5" s="3436"/>
      <c r="BFV5" s="3436"/>
      <c r="BFW5" s="3436"/>
      <c r="BFX5" s="3436"/>
      <c r="BFY5" s="3436"/>
      <c r="BFZ5" s="3436"/>
      <c r="BGA5" s="3436"/>
      <c r="BGB5" s="3436"/>
      <c r="BGC5" s="3436"/>
      <c r="BGD5" s="3436"/>
      <c r="BGE5" s="3436"/>
      <c r="BGF5" s="3436"/>
      <c r="BGG5" s="3436"/>
      <c r="BGH5" s="3436"/>
      <c r="BGI5" s="3436"/>
      <c r="BGJ5" s="3436"/>
      <c r="BGK5" s="3436"/>
      <c r="BGL5" s="3436"/>
      <c r="BGM5" s="3436"/>
      <c r="BGN5" s="3436"/>
      <c r="BGO5" s="3436"/>
      <c r="BGP5" s="3436"/>
      <c r="BGQ5" s="3436"/>
      <c r="BGR5" s="3436"/>
      <c r="BGS5" s="3436"/>
      <c r="BGT5" s="3436"/>
      <c r="BGU5" s="3436"/>
      <c r="BGV5" s="3436"/>
      <c r="BGW5" s="3436"/>
      <c r="BGX5" s="3436"/>
      <c r="BGY5" s="3436"/>
      <c r="BGZ5" s="3436"/>
      <c r="BHA5" s="3436"/>
      <c r="BHB5" s="3436"/>
      <c r="BHC5" s="3436"/>
      <c r="BHD5" s="3436"/>
      <c r="BHE5" s="3436"/>
      <c r="BHF5" s="3436"/>
      <c r="BHG5" s="3436"/>
      <c r="BHH5" s="3436"/>
      <c r="BHI5" s="3436"/>
      <c r="BHJ5" s="3436"/>
      <c r="BHK5" s="3436"/>
      <c r="BHL5" s="3436"/>
      <c r="BHM5" s="3436"/>
      <c r="BHN5" s="3436"/>
      <c r="BHO5" s="3436"/>
      <c r="BHP5" s="3436"/>
      <c r="BHQ5" s="3436"/>
      <c r="BHR5" s="3436"/>
      <c r="BHS5" s="3436"/>
      <c r="BHT5" s="3436"/>
      <c r="BHU5" s="3436"/>
      <c r="BHV5" s="3436"/>
      <c r="BHW5" s="3436"/>
      <c r="BHX5" s="3436"/>
      <c r="BHY5" s="3436"/>
      <c r="BHZ5" s="3436"/>
      <c r="BIA5" s="3436"/>
      <c r="BIB5" s="3436"/>
      <c r="BIC5" s="3436"/>
      <c r="BID5" s="3436"/>
      <c r="BIE5" s="3436"/>
      <c r="BIF5" s="3436"/>
      <c r="BIG5" s="3436"/>
      <c r="BIH5" s="3436"/>
      <c r="BII5" s="3436"/>
      <c r="BIJ5" s="3436"/>
      <c r="BIK5" s="3436"/>
      <c r="BIL5" s="3436"/>
      <c r="BIM5" s="3436"/>
      <c r="BIN5" s="3436"/>
      <c r="BIO5" s="3436"/>
      <c r="BIP5" s="3436"/>
      <c r="BIQ5" s="3436"/>
      <c r="BIR5" s="3436"/>
      <c r="BIS5" s="3436"/>
      <c r="BIT5" s="3436"/>
      <c r="BIU5" s="3436"/>
      <c r="BIV5" s="3436"/>
      <c r="BIW5" s="3436"/>
      <c r="BIX5" s="3436"/>
      <c r="BIY5" s="3436"/>
      <c r="BIZ5" s="3436"/>
      <c r="BJA5" s="3436"/>
      <c r="BJB5" s="3436"/>
      <c r="BJC5" s="3436"/>
      <c r="BJD5" s="3436"/>
      <c r="BJE5" s="3436"/>
      <c r="BJF5" s="3436"/>
      <c r="BJG5" s="3436"/>
      <c r="BJH5" s="3436"/>
      <c r="BJI5" s="3436"/>
      <c r="BJJ5" s="3436"/>
      <c r="BJK5" s="3436"/>
      <c r="BJL5" s="3436"/>
      <c r="BJM5" s="3436"/>
      <c r="BJN5" s="3436"/>
      <c r="BJO5" s="3436"/>
      <c r="BJP5" s="3436"/>
      <c r="BJQ5" s="3436"/>
      <c r="BJR5" s="3436"/>
      <c r="BJS5" s="3436"/>
      <c r="BJT5" s="3436"/>
      <c r="BJU5" s="3436"/>
      <c r="BJV5" s="3436"/>
      <c r="BJW5" s="3436"/>
      <c r="BJX5" s="3436"/>
      <c r="BJY5" s="3436"/>
      <c r="BJZ5" s="3436"/>
      <c r="BKA5" s="3436"/>
      <c r="BKB5" s="3436"/>
      <c r="BKC5" s="3436"/>
      <c r="BKD5" s="3436"/>
      <c r="BKE5" s="3436"/>
      <c r="BKF5" s="3436"/>
      <c r="BKG5" s="3436"/>
      <c r="BKH5" s="3436"/>
      <c r="BKI5" s="3436"/>
      <c r="BKJ5" s="3436"/>
      <c r="BKK5" s="3436"/>
      <c r="BKL5" s="3436"/>
      <c r="BKM5" s="3436"/>
      <c r="BKN5" s="3436"/>
      <c r="BKO5" s="3436"/>
      <c r="BKP5" s="3436"/>
      <c r="BKQ5" s="3436"/>
      <c r="BKR5" s="3436"/>
      <c r="BKS5" s="3436"/>
      <c r="BKT5" s="3436"/>
      <c r="BKU5" s="3436"/>
      <c r="BKV5" s="3436"/>
      <c r="BKW5" s="3436"/>
      <c r="BKX5" s="3436"/>
      <c r="BKY5" s="3436"/>
      <c r="BKZ5" s="3436"/>
      <c r="BLA5" s="3436"/>
      <c r="BLB5" s="3436"/>
      <c r="BLC5" s="3436"/>
      <c r="BLD5" s="3436"/>
      <c r="BLE5" s="3436"/>
      <c r="BLF5" s="3436"/>
      <c r="BLG5" s="3436"/>
      <c r="BLH5" s="3436"/>
      <c r="BLI5" s="3436"/>
      <c r="BLJ5" s="3436"/>
      <c r="BLK5" s="3436"/>
      <c r="BLL5" s="3436"/>
      <c r="BLM5" s="3436"/>
      <c r="BLN5" s="3436"/>
      <c r="BLO5" s="3436"/>
      <c r="BLP5" s="3436"/>
      <c r="BLQ5" s="3436"/>
      <c r="BLR5" s="3436"/>
      <c r="BLS5" s="3436"/>
      <c r="BLT5" s="3436"/>
      <c r="BLU5" s="3436"/>
      <c r="BLV5" s="3436"/>
      <c r="BLW5" s="3436"/>
      <c r="BLX5" s="3436"/>
      <c r="BLY5" s="3436"/>
      <c r="BLZ5" s="3436"/>
      <c r="BMA5" s="3436"/>
      <c r="BMB5" s="3436"/>
      <c r="BMC5" s="3436"/>
      <c r="BMD5" s="3436"/>
      <c r="BME5" s="3436"/>
      <c r="BMF5" s="3436"/>
      <c r="BMG5" s="3436"/>
      <c r="BMH5" s="3436"/>
      <c r="BMI5" s="3436"/>
      <c r="BMJ5" s="3436"/>
      <c r="BMK5" s="3436"/>
      <c r="BML5" s="3436"/>
      <c r="BMM5" s="3436"/>
      <c r="BMN5" s="3436"/>
      <c r="BMO5" s="3436"/>
      <c r="BMP5" s="3436"/>
      <c r="BMQ5" s="3436"/>
      <c r="BMR5" s="3436"/>
      <c r="BMS5" s="3436"/>
      <c r="BMT5" s="3436"/>
      <c r="BMU5" s="3436"/>
      <c r="BMV5" s="3436"/>
      <c r="BMW5" s="3436"/>
      <c r="BMX5" s="3436"/>
      <c r="BMY5" s="3436"/>
      <c r="BMZ5" s="3436"/>
      <c r="BNA5" s="3436"/>
      <c r="BNB5" s="3436"/>
      <c r="BNC5" s="3436"/>
      <c r="BND5" s="3436"/>
      <c r="BNE5" s="3436"/>
      <c r="BNF5" s="3436"/>
      <c r="BNG5" s="3436"/>
      <c r="BNH5" s="3436"/>
      <c r="BNI5" s="3436"/>
      <c r="BNJ5" s="3436"/>
      <c r="BNK5" s="3436"/>
      <c r="BNL5" s="3436"/>
      <c r="BNM5" s="3436"/>
      <c r="BNN5" s="3436"/>
      <c r="BNO5" s="3436"/>
      <c r="BNP5" s="3436"/>
      <c r="BNQ5" s="3436"/>
      <c r="BNR5" s="3436"/>
      <c r="BNS5" s="3436"/>
      <c r="BNT5" s="3436"/>
      <c r="BNU5" s="3436"/>
      <c r="BNV5" s="3436"/>
      <c r="BNW5" s="3436"/>
      <c r="BNX5" s="3436"/>
      <c r="BNY5" s="3436"/>
      <c r="BNZ5" s="3436"/>
      <c r="BOA5" s="3436"/>
      <c r="BOB5" s="3436"/>
      <c r="BOC5" s="3436"/>
      <c r="BOD5" s="3436"/>
      <c r="BOE5" s="3436"/>
      <c r="BOF5" s="3436"/>
      <c r="BOG5" s="3436"/>
      <c r="BOH5" s="3436"/>
      <c r="BOI5" s="3436"/>
      <c r="BOJ5" s="3436"/>
      <c r="BOK5" s="3436"/>
      <c r="BOL5" s="3436"/>
      <c r="BOM5" s="3436"/>
      <c r="BON5" s="3436"/>
      <c r="BOO5" s="3436"/>
      <c r="BOP5" s="3436"/>
      <c r="BOQ5" s="3436"/>
      <c r="BOR5" s="3436"/>
      <c r="BOS5" s="3436"/>
      <c r="BOT5" s="3436"/>
      <c r="BOU5" s="3436"/>
      <c r="BOV5" s="3436"/>
      <c r="BOW5" s="3436"/>
      <c r="BOX5" s="3436"/>
      <c r="BOY5" s="3436"/>
      <c r="BOZ5" s="3436"/>
      <c r="BPA5" s="3436"/>
      <c r="BPB5" s="3436"/>
      <c r="BPC5" s="3436"/>
      <c r="BPD5" s="3436"/>
      <c r="BPE5" s="3436"/>
      <c r="BPF5" s="3436"/>
      <c r="BPG5" s="3436"/>
      <c r="BPH5" s="3436"/>
      <c r="BPI5" s="3436"/>
      <c r="BPJ5" s="3436"/>
      <c r="BPK5" s="3436"/>
      <c r="BPL5" s="3436"/>
      <c r="BPM5" s="3436"/>
      <c r="BPN5" s="3436"/>
      <c r="BPO5" s="3436"/>
      <c r="BPP5" s="3436"/>
      <c r="BPQ5" s="3436"/>
      <c r="BPR5" s="3436"/>
      <c r="BPS5" s="3436"/>
      <c r="BPT5" s="3436"/>
      <c r="BPU5" s="3436"/>
      <c r="BPV5" s="3436"/>
      <c r="BPW5" s="3436"/>
      <c r="BPX5" s="3436"/>
      <c r="BPY5" s="3436"/>
      <c r="BPZ5" s="3436"/>
      <c r="BQA5" s="3436"/>
      <c r="BQB5" s="3436"/>
      <c r="BQC5" s="3436"/>
      <c r="BQD5" s="3436"/>
      <c r="BQE5" s="3436"/>
      <c r="BQF5" s="3436"/>
      <c r="BQG5" s="3436"/>
      <c r="BQH5" s="3436"/>
      <c r="BQI5" s="3436"/>
      <c r="BQJ5" s="3436"/>
      <c r="BQK5" s="3436"/>
      <c r="BQL5" s="3436"/>
      <c r="BQM5" s="3436"/>
      <c r="BQN5" s="3436"/>
      <c r="BQO5" s="3436"/>
      <c r="BQP5" s="3436"/>
      <c r="BQQ5" s="3436"/>
      <c r="BQR5" s="3436"/>
      <c r="BQS5" s="3436"/>
      <c r="BQT5" s="3436"/>
      <c r="BQU5" s="3436"/>
      <c r="BQV5" s="3436"/>
      <c r="BQW5" s="3436"/>
      <c r="BQX5" s="3436"/>
      <c r="BQY5" s="3436"/>
      <c r="BQZ5" s="3436"/>
      <c r="BRA5" s="3436"/>
      <c r="BRB5" s="3436"/>
      <c r="BRC5" s="3436"/>
      <c r="BRD5" s="3436"/>
      <c r="BRE5" s="3436"/>
      <c r="BRF5" s="3436"/>
      <c r="BRG5" s="3436"/>
      <c r="BRH5" s="3436"/>
      <c r="BRI5" s="3436"/>
      <c r="BRJ5" s="3436"/>
      <c r="BRK5" s="3436"/>
      <c r="BRL5" s="3436"/>
      <c r="BRM5" s="3436"/>
      <c r="BRN5" s="3436"/>
      <c r="BRO5" s="3436"/>
      <c r="BRP5" s="3436"/>
      <c r="BRQ5" s="3436"/>
      <c r="BRR5" s="3436"/>
      <c r="BRS5" s="3436"/>
      <c r="BRT5" s="3436"/>
      <c r="BRU5" s="3436"/>
      <c r="BRV5" s="3436"/>
      <c r="BRW5" s="3436"/>
      <c r="BRX5" s="3436"/>
      <c r="BRY5" s="3436"/>
      <c r="BRZ5" s="3436"/>
      <c r="BSA5" s="3436"/>
      <c r="BSB5" s="3436"/>
      <c r="BSC5" s="3436"/>
      <c r="BSD5" s="3436"/>
      <c r="BSE5" s="3436"/>
      <c r="BSF5" s="3436"/>
      <c r="BSG5" s="3436"/>
      <c r="BSH5" s="3436"/>
      <c r="BSI5" s="3436"/>
      <c r="BSJ5" s="3436"/>
      <c r="BSK5" s="3436"/>
      <c r="BSL5" s="3436"/>
      <c r="BSM5" s="3436"/>
      <c r="BSN5" s="3436"/>
      <c r="BSO5" s="3436"/>
      <c r="BSP5" s="3436"/>
      <c r="BSQ5" s="3436"/>
      <c r="BSR5" s="3436"/>
      <c r="BSS5" s="3436"/>
      <c r="BST5" s="3436"/>
      <c r="BSU5" s="3436"/>
      <c r="BSV5" s="3436"/>
      <c r="BSW5" s="3436"/>
      <c r="BSX5" s="3436"/>
      <c r="BSY5" s="3436"/>
      <c r="BSZ5" s="3436"/>
      <c r="BTA5" s="3436"/>
      <c r="BTB5" s="3436"/>
      <c r="BTC5" s="3436"/>
      <c r="BTD5" s="3436"/>
      <c r="BTE5" s="3436"/>
      <c r="BTF5" s="3436"/>
      <c r="BTG5" s="3436"/>
      <c r="BTH5" s="3436"/>
      <c r="BTI5" s="3436"/>
      <c r="BTJ5" s="3436"/>
      <c r="BTK5" s="3436"/>
      <c r="BTL5" s="3436"/>
      <c r="BTM5" s="3436"/>
      <c r="BTN5" s="3436"/>
      <c r="BTO5" s="3436"/>
      <c r="BTP5" s="3436"/>
      <c r="BTQ5" s="3436"/>
      <c r="BTR5" s="3436"/>
      <c r="BTS5" s="3436"/>
      <c r="BTT5" s="3436"/>
      <c r="BTU5" s="3436"/>
      <c r="BTV5" s="3436"/>
      <c r="BTW5" s="3436"/>
      <c r="BTX5" s="3436"/>
      <c r="BTY5" s="3436"/>
      <c r="BTZ5" s="3436"/>
      <c r="BUA5" s="3436"/>
      <c r="BUB5" s="3436"/>
      <c r="BUC5" s="3436"/>
      <c r="BUD5" s="3436"/>
      <c r="BUE5" s="3436"/>
      <c r="BUF5" s="3436"/>
      <c r="BUG5" s="3436"/>
      <c r="BUH5" s="3436"/>
      <c r="BUI5" s="3436"/>
      <c r="BUJ5" s="3436"/>
      <c r="BUK5" s="3436"/>
      <c r="BUL5" s="3436"/>
      <c r="BUM5" s="3436"/>
      <c r="BUN5" s="3436"/>
      <c r="BUO5" s="3436"/>
      <c r="BUP5" s="3436"/>
      <c r="BUQ5" s="3436"/>
      <c r="BUR5" s="3436"/>
      <c r="BUS5" s="3436"/>
      <c r="BUT5" s="3436"/>
      <c r="BUU5" s="3436"/>
      <c r="BUV5" s="3436"/>
      <c r="BUW5" s="3436"/>
      <c r="BUX5" s="3436"/>
      <c r="BUY5" s="3436"/>
      <c r="BUZ5" s="3436"/>
      <c r="BVA5" s="3436"/>
      <c r="BVB5" s="3436"/>
      <c r="BVC5" s="3436"/>
      <c r="BVD5" s="3436"/>
      <c r="BVE5" s="3436"/>
      <c r="BVF5" s="3436"/>
      <c r="BVG5" s="3436"/>
      <c r="BVH5" s="3436"/>
      <c r="BVI5" s="3436"/>
      <c r="BVJ5" s="3436"/>
      <c r="BVK5" s="3436"/>
      <c r="BVL5" s="3436"/>
      <c r="BVM5" s="3436"/>
      <c r="BVN5" s="3436"/>
      <c r="BVO5" s="3436"/>
      <c r="BVP5" s="3436"/>
      <c r="BVQ5" s="3436"/>
      <c r="BVR5" s="3436"/>
      <c r="BVS5" s="3436"/>
      <c r="BVT5" s="3436"/>
      <c r="BVU5" s="3436"/>
      <c r="BVV5" s="3436"/>
      <c r="BVW5" s="3436"/>
      <c r="BVX5" s="3436"/>
      <c r="BVY5" s="3436"/>
      <c r="BVZ5" s="3436"/>
      <c r="BWA5" s="3436"/>
      <c r="BWB5" s="3436"/>
      <c r="BWC5" s="3436"/>
      <c r="BWD5" s="3436"/>
      <c r="BWE5" s="3436"/>
      <c r="BWF5" s="3436"/>
      <c r="BWG5" s="3436"/>
      <c r="BWH5" s="3436"/>
      <c r="BWI5" s="3436"/>
      <c r="BWJ5" s="3436"/>
      <c r="BWK5" s="3436"/>
      <c r="BWL5" s="3436"/>
      <c r="BWM5" s="3436"/>
      <c r="BWN5" s="3436"/>
      <c r="BWO5" s="3436"/>
      <c r="BWP5" s="3436"/>
      <c r="BWQ5" s="3436"/>
      <c r="BWR5" s="3436"/>
      <c r="BWS5" s="3436"/>
      <c r="BWT5" s="3436"/>
      <c r="BWU5" s="3436"/>
      <c r="BWV5" s="3436"/>
      <c r="BWW5" s="3436"/>
      <c r="BWX5" s="3436"/>
      <c r="BWY5" s="3436"/>
      <c r="BWZ5" s="3436"/>
      <c r="BXA5" s="3436"/>
      <c r="BXB5" s="3436"/>
      <c r="BXC5" s="3436"/>
      <c r="BXD5" s="3436"/>
      <c r="BXE5" s="3436"/>
      <c r="BXF5" s="3436"/>
      <c r="BXG5" s="3436"/>
      <c r="BXH5" s="3436"/>
      <c r="BXI5" s="3436"/>
      <c r="BXJ5" s="3436"/>
      <c r="BXK5" s="3436"/>
      <c r="BXL5" s="3436"/>
      <c r="BXM5" s="3436"/>
      <c r="BXN5" s="3436"/>
      <c r="BXO5" s="3436"/>
      <c r="BXP5" s="3436"/>
      <c r="BXQ5" s="3436"/>
      <c r="BXR5" s="3436"/>
      <c r="BXS5" s="3436"/>
      <c r="BXT5" s="3436"/>
      <c r="BXU5" s="3436"/>
      <c r="BXV5" s="3436"/>
      <c r="BXW5" s="3436"/>
      <c r="BXX5" s="3436"/>
      <c r="BXY5" s="3436"/>
      <c r="BXZ5" s="3436"/>
      <c r="BYA5" s="3436"/>
      <c r="BYB5" s="3436"/>
      <c r="BYC5" s="3436"/>
      <c r="BYD5" s="3436"/>
      <c r="BYE5" s="3436"/>
      <c r="BYF5" s="3436"/>
      <c r="BYG5" s="3436"/>
      <c r="BYH5" s="3436"/>
      <c r="BYI5" s="3436"/>
      <c r="BYJ5" s="3436"/>
      <c r="BYK5" s="3436"/>
      <c r="BYL5" s="3436"/>
      <c r="BYM5" s="3436"/>
      <c r="BYN5" s="3436"/>
      <c r="BYO5" s="3436"/>
      <c r="BYP5" s="3436"/>
      <c r="BYQ5" s="3436"/>
      <c r="BYR5" s="3436"/>
      <c r="BYS5" s="3436"/>
      <c r="BYT5" s="3436"/>
      <c r="BYU5" s="3436"/>
      <c r="BYV5" s="3436"/>
      <c r="BYW5" s="3436"/>
      <c r="BYX5" s="3436"/>
      <c r="BYY5" s="3436"/>
      <c r="BYZ5" s="3436"/>
      <c r="BZA5" s="3436"/>
      <c r="BZB5" s="3436"/>
      <c r="BZC5" s="3436"/>
      <c r="BZD5" s="3436"/>
      <c r="BZE5" s="3436"/>
      <c r="BZF5" s="3436"/>
      <c r="BZG5" s="3436"/>
      <c r="BZH5" s="3436"/>
      <c r="BZI5" s="3436"/>
      <c r="BZJ5" s="3436"/>
      <c r="BZK5" s="3436"/>
      <c r="BZL5" s="3436"/>
      <c r="BZM5" s="3436"/>
      <c r="BZN5" s="3436"/>
      <c r="BZO5" s="3436"/>
      <c r="BZP5" s="3436"/>
      <c r="BZQ5" s="3436"/>
      <c r="BZR5" s="3436"/>
      <c r="BZS5" s="3436"/>
      <c r="BZT5" s="3436"/>
      <c r="BZU5" s="3436"/>
      <c r="BZV5" s="3436"/>
      <c r="BZW5" s="3436"/>
      <c r="BZX5" s="3436"/>
      <c r="BZY5" s="3436"/>
      <c r="BZZ5" s="3436"/>
      <c r="CAA5" s="3436"/>
      <c r="CAB5" s="3436"/>
      <c r="CAC5" s="3436"/>
      <c r="CAD5" s="3436"/>
      <c r="CAE5" s="3436"/>
      <c r="CAF5" s="3436"/>
      <c r="CAG5" s="3436"/>
      <c r="CAH5" s="3436"/>
      <c r="CAI5" s="3436"/>
      <c r="CAJ5" s="3436"/>
      <c r="CAK5" s="3436"/>
      <c r="CAL5" s="3436"/>
      <c r="CAM5" s="3436"/>
      <c r="CAN5" s="3436"/>
      <c r="CAO5" s="3436"/>
      <c r="CAP5" s="3436"/>
      <c r="CAQ5" s="3436"/>
      <c r="CAR5" s="3436"/>
      <c r="CAS5" s="3436"/>
      <c r="CAT5" s="3436"/>
      <c r="CAU5" s="3436"/>
      <c r="CAV5" s="3436"/>
      <c r="CAW5" s="3436"/>
      <c r="CAX5" s="3436"/>
      <c r="CAY5" s="3436"/>
      <c r="CAZ5" s="3436"/>
      <c r="CBA5" s="3436"/>
      <c r="CBB5" s="3436"/>
      <c r="CBC5" s="3436"/>
      <c r="CBD5" s="3436"/>
      <c r="CBE5" s="3436"/>
      <c r="CBF5" s="3436"/>
      <c r="CBG5" s="3436"/>
      <c r="CBH5" s="3436"/>
      <c r="CBI5" s="3436"/>
      <c r="CBJ5" s="3436"/>
      <c r="CBK5" s="3436"/>
      <c r="CBL5" s="3436"/>
      <c r="CBM5" s="3436"/>
      <c r="CBN5" s="3436"/>
      <c r="CBO5" s="3436"/>
      <c r="CBP5" s="3436"/>
      <c r="CBQ5" s="3436"/>
      <c r="CBR5" s="3436"/>
      <c r="CBS5" s="3436"/>
      <c r="CBT5" s="3436"/>
      <c r="CBU5" s="3436"/>
      <c r="CBV5" s="3436"/>
      <c r="CBW5" s="3436"/>
      <c r="CBX5" s="3436"/>
      <c r="CBY5" s="3436"/>
      <c r="CBZ5" s="3436"/>
      <c r="CCA5" s="3436"/>
      <c r="CCB5" s="3436"/>
      <c r="CCC5" s="3436"/>
      <c r="CCD5" s="3436"/>
      <c r="CCE5" s="3436"/>
      <c r="CCF5" s="3436"/>
      <c r="CCG5" s="3436"/>
      <c r="CCH5" s="3436"/>
      <c r="CCI5" s="3436"/>
      <c r="CCJ5" s="3436"/>
      <c r="CCK5" s="3436"/>
      <c r="CCL5" s="3436"/>
      <c r="CCM5" s="3436"/>
      <c r="CCN5" s="3436"/>
      <c r="CCO5" s="3436"/>
      <c r="CCP5" s="3436"/>
      <c r="CCQ5" s="3436"/>
      <c r="CCR5" s="3436"/>
      <c r="CCS5" s="3436"/>
      <c r="CCT5" s="3436"/>
      <c r="CCU5" s="3436"/>
      <c r="CCV5" s="3436"/>
      <c r="CCW5" s="3436"/>
      <c r="CCX5" s="3436"/>
      <c r="CCY5" s="3436"/>
      <c r="CCZ5" s="3436"/>
      <c r="CDA5" s="3436"/>
      <c r="CDB5" s="3436"/>
      <c r="CDC5" s="3436"/>
      <c r="CDD5" s="3436"/>
      <c r="CDE5" s="3436"/>
      <c r="CDF5" s="3436"/>
      <c r="CDG5" s="3436"/>
      <c r="CDH5" s="3436"/>
      <c r="CDI5" s="3436"/>
      <c r="CDJ5" s="3436"/>
      <c r="CDK5" s="3436"/>
      <c r="CDL5" s="3436"/>
      <c r="CDM5" s="3436"/>
      <c r="CDN5" s="3436"/>
      <c r="CDO5" s="3436"/>
      <c r="CDP5" s="3436"/>
      <c r="CDQ5" s="3436"/>
      <c r="CDR5" s="3436"/>
      <c r="CDS5" s="3436"/>
      <c r="CDT5" s="3436"/>
      <c r="CDU5" s="3436"/>
      <c r="CDV5" s="3436"/>
      <c r="CDW5" s="3436"/>
      <c r="CDX5" s="3436"/>
      <c r="CDY5" s="3436"/>
      <c r="CDZ5" s="3436"/>
      <c r="CEA5" s="3436"/>
      <c r="CEB5" s="3436"/>
      <c r="CEC5" s="3436"/>
      <c r="CED5" s="3436"/>
      <c r="CEE5" s="3436"/>
      <c r="CEF5" s="3436"/>
      <c r="CEG5" s="3436"/>
      <c r="CEH5" s="3436"/>
      <c r="CEI5" s="3436"/>
      <c r="CEJ5" s="3436"/>
      <c r="CEK5" s="3436"/>
      <c r="CEL5" s="3436"/>
      <c r="CEM5" s="3436"/>
      <c r="CEN5" s="3436"/>
      <c r="CEO5" s="3436"/>
      <c r="CEP5" s="3436"/>
      <c r="CEQ5" s="3436"/>
      <c r="CER5" s="3436"/>
      <c r="CES5" s="3436"/>
      <c r="CET5" s="3436"/>
      <c r="CEU5" s="3436"/>
      <c r="CEV5" s="3436"/>
      <c r="CEW5" s="3436"/>
      <c r="CEX5" s="3436"/>
      <c r="CEY5" s="3436"/>
      <c r="CEZ5" s="3436"/>
      <c r="CFA5" s="3436"/>
      <c r="CFB5" s="3436"/>
      <c r="CFC5" s="3436"/>
      <c r="CFD5" s="3436"/>
      <c r="CFE5" s="3436"/>
      <c r="CFF5" s="3436"/>
      <c r="CFG5" s="3436"/>
      <c r="CFH5" s="3436"/>
      <c r="CFI5" s="3436"/>
      <c r="CFJ5" s="3436"/>
      <c r="CFK5" s="3436"/>
      <c r="CFL5" s="3436"/>
      <c r="CFM5" s="3436"/>
      <c r="CFN5" s="3436"/>
      <c r="CFO5" s="3436"/>
      <c r="CFP5" s="3436"/>
      <c r="CFQ5" s="3436"/>
      <c r="CFR5" s="3436"/>
      <c r="CFS5" s="3436"/>
      <c r="CFT5" s="3436"/>
      <c r="CFU5" s="3436"/>
      <c r="CFV5" s="3436"/>
      <c r="CFW5" s="3436"/>
      <c r="CFX5" s="3436"/>
      <c r="CFY5" s="3436"/>
      <c r="CFZ5" s="3436"/>
      <c r="CGA5" s="3436"/>
      <c r="CGB5" s="3436"/>
      <c r="CGC5" s="3436"/>
      <c r="CGD5" s="3436"/>
      <c r="CGE5" s="3436"/>
      <c r="CGF5" s="3436"/>
      <c r="CGG5" s="3436"/>
      <c r="CGH5" s="3436"/>
      <c r="CGI5" s="3436"/>
      <c r="CGJ5" s="3436"/>
      <c r="CGK5" s="3436"/>
      <c r="CGL5" s="3436"/>
      <c r="CGM5" s="3436"/>
      <c r="CGN5" s="3436"/>
      <c r="CGO5" s="3436"/>
      <c r="CGP5" s="3436"/>
      <c r="CGQ5" s="3436"/>
      <c r="CGR5" s="3436"/>
      <c r="CGS5" s="3436"/>
      <c r="CGT5" s="3436"/>
      <c r="CGU5" s="3436"/>
      <c r="CGV5" s="3436"/>
      <c r="CGW5" s="3436"/>
      <c r="CGX5" s="3436"/>
      <c r="CGY5" s="3436"/>
      <c r="CGZ5" s="3436"/>
      <c r="CHA5" s="3436"/>
      <c r="CHB5" s="3436"/>
      <c r="CHC5" s="3436"/>
      <c r="CHD5" s="3436"/>
      <c r="CHE5" s="3436"/>
      <c r="CHF5" s="3436"/>
      <c r="CHG5" s="3436"/>
      <c r="CHH5" s="3436"/>
      <c r="CHI5" s="3436"/>
      <c r="CHJ5" s="3436"/>
      <c r="CHK5" s="3436"/>
      <c r="CHL5" s="3436"/>
      <c r="CHM5" s="3436"/>
      <c r="CHN5" s="3436"/>
      <c r="CHO5" s="3436"/>
      <c r="CHP5" s="3436"/>
      <c r="CHQ5" s="3436"/>
      <c r="CHR5" s="3436"/>
      <c r="CHS5" s="3436"/>
      <c r="CHT5" s="3436"/>
      <c r="CHU5" s="3436"/>
      <c r="CHV5" s="3436"/>
      <c r="CHW5" s="3436"/>
      <c r="CHX5" s="3436"/>
      <c r="CHY5" s="3436"/>
      <c r="CHZ5" s="3436"/>
      <c r="CIA5" s="3436"/>
      <c r="CIB5" s="3436"/>
      <c r="CIC5" s="3436"/>
      <c r="CID5" s="3436"/>
      <c r="CIE5" s="3436"/>
      <c r="CIF5" s="3436"/>
      <c r="CIG5" s="3436"/>
      <c r="CIH5" s="3436"/>
      <c r="CII5" s="3436"/>
      <c r="CIJ5" s="3436"/>
      <c r="CIK5" s="3436"/>
      <c r="CIL5" s="3436"/>
      <c r="CIM5" s="3436"/>
      <c r="CIN5" s="3436"/>
      <c r="CIO5" s="3436"/>
      <c r="CIP5" s="3436"/>
      <c r="CIQ5" s="3436"/>
      <c r="CIR5" s="3436"/>
      <c r="CIS5" s="3436"/>
      <c r="CIT5" s="3436"/>
      <c r="CIU5" s="3436"/>
      <c r="CIV5" s="3436"/>
      <c r="CIW5" s="3436"/>
      <c r="CIX5" s="3436"/>
      <c r="CIY5" s="3436"/>
      <c r="CIZ5" s="3436"/>
      <c r="CJA5" s="3436"/>
      <c r="CJB5" s="3436"/>
      <c r="CJC5" s="3436"/>
      <c r="CJD5" s="3436"/>
      <c r="CJE5" s="3436"/>
      <c r="CJF5" s="3436"/>
      <c r="CJG5" s="3436"/>
      <c r="CJH5" s="3436"/>
      <c r="CJI5" s="3436"/>
      <c r="CJJ5" s="3436"/>
      <c r="CJK5" s="3436"/>
      <c r="CJL5" s="3436"/>
      <c r="CJM5" s="3436"/>
      <c r="CJN5" s="3436"/>
      <c r="CJO5" s="3436"/>
      <c r="CJP5" s="3436"/>
      <c r="CJQ5" s="3436"/>
      <c r="CJR5" s="3436"/>
      <c r="CJS5" s="3436"/>
      <c r="CJT5" s="3436"/>
      <c r="CJU5" s="3436"/>
      <c r="CJV5" s="3436"/>
      <c r="CJW5" s="3436"/>
      <c r="CJX5" s="3436"/>
      <c r="CJY5" s="3436"/>
      <c r="CJZ5" s="3436"/>
      <c r="CKA5" s="3436"/>
      <c r="CKB5" s="3436"/>
      <c r="CKC5" s="3436"/>
      <c r="CKD5" s="3436"/>
      <c r="CKE5" s="3436"/>
      <c r="CKF5" s="3436"/>
      <c r="CKG5" s="3436"/>
      <c r="CKH5" s="3436"/>
      <c r="CKI5" s="3436"/>
      <c r="CKJ5" s="3436"/>
      <c r="CKK5" s="3436"/>
      <c r="CKL5" s="3436"/>
      <c r="CKM5" s="3436"/>
      <c r="CKN5" s="3436"/>
      <c r="CKO5" s="3436"/>
      <c r="CKP5" s="3436"/>
      <c r="CKQ5" s="3436"/>
      <c r="CKR5" s="3436"/>
      <c r="CKS5" s="3436"/>
      <c r="CKT5" s="3436"/>
      <c r="CKU5" s="3436"/>
      <c r="CKV5" s="3436"/>
      <c r="CKW5" s="3436"/>
      <c r="CKX5" s="3436"/>
      <c r="CKY5" s="3436"/>
      <c r="CKZ5" s="3436"/>
      <c r="CLA5" s="3436"/>
      <c r="CLB5" s="3436"/>
      <c r="CLC5" s="3436"/>
      <c r="CLD5" s="3436"/>
      <c r="CLE5" s="3436"/>
      <c r="CLF5" s="3436"/>
      <c r="CLG5" s="3436"/>
      <c r="CLH5" s="3436"/>
      <c r="CLI5" s="3436"/>
      <c r="CLJ5" s="3436"/>
      <c r="CLK5" s="3436"/>
      <c r="CLL5" s="3436"/>
      <c r="CLM5" s="3436"/>
      <c r="CLN5" s="3436"/>
      <c r="CLO5" s="3436"/>
      <c r="CLP5" s="3436"/>
      <c r="CLQ5" s="3436"/>
      <c r="CLR5" s="3436"/>
      <c r="CLS5" s="3436"/>
      <c r="CLT5" s="3436"/>
      <c r="CLU5" s="3436"/>
      <c r="CLV5" s="3436"/>
      <c r="CLW5" s="3436"/>
      <c r="CLX5" s="3436"/>
      <c r="CLY5" s="3436"/>
      <c r="CLZ5" s="3436"/>
      <c r="CMA5" s="3436"/>
      <c r="CMB5" s="3436"/>
      <c r="CMC5" s="3436"/>
      <c r="CMD5" s="3436"/>
      <c r="CME5" s="3436"/>
      <c r="CMF5" s="3436"/>
      <c r="CMG5" s="3436"/>
      <c r="CMH5" s="3436"/>
      <c r="CMI5" s="3436"/>
      <c r="CMJ5" s="3436"/>
      <c r="CMK5" s="3436"/>
      <c r="CML5" s="3436"/>
      <c r="CMM5" s="3436"/>
      <c r="CMN5" s="3436"/>
      <c r="CMO5" s="3436"/>
      <c r="CMP5" s="3436"/>
      <c r="CMQ5" s="3436"/>
      <c r="CMR5" s="3436"/>
      <c r="CMS5" s="3436"/>
      <c r="CMT5" s="3436"/>
      <c r="CMU5" s="3436"/>
      <c r="CMV5" s="3436"/>
      <c r="CMW5" s="3436"/>
      <c r="CMX5" s="3436"/>
      <c r="CMY5" s="3436"/>
      <c r="CMZ5" s="3436"/>
      <c r="CNA5" s="3436"/>
      <c r="CNB5" s="3436"/>
      <c r="CNC5" s="3436"/>
      <c r="CND5" s="3436"/>
      <c r="CNE5" s="3436"/>
      <c r="CNF5" s="3436"/>
      <c r="CNG5" s="3436"/>
      <c r="CNH5" s="3436"/>
      <c r="CNI5" s="3436"/>
      <c r="CNJ5" s="3436"/>
      <c r="CNK5" s="3436"/>
      <c r="CNL5" s="3436"/>
      <c r="CNM5" s="3436"/>
      <c r="CNN5" s="3436"/>
      <c r="CNO5" s="3436"/>
      <c r="CNP5" s="3436"/>
      <c r="CNQ5" s="3436"/>
      <c r="CNR5" s="3436"/>
      <c r="CNS5" s="3436"/>
      <c r="CNT5" s="3436"/>
      <c r="CNU5" s="3436"/>
      <c r="CNV5" s="3436"/>
      <c r="CNW5" s="3436"/>
      <c r="CNX5" s="3436"/>
      <c r="CNY5" s="3436"/>
      <c r="CNZ5" s="3436"/>
      <c r="COA5" s="3436"/>
      <c r="COB5" s="3436"/>
      <c r="COC5" s="3436"/>
      <c r="COD5" s="3436"/>
      <c r="COE5" s="3436"/>
      <c r="COF5" s="3436"/>
      <c r="COG5" s="3436"/>
      <c r="COH5" s="3436"/>
      <c r="COI5" s="3436"/>
      <c r="COJ5" s="3436"/>
      <c r="COK5" s="3436"/>
      <c r="COL5" s="3436"/>
      <c r="COM5" s="3436"/>
      <c r="CON5" s="3436"/>
      <c r="COO5" s="3436"/>
      <c r="COP5" s="3436"/>
      <c r="COQ5" s="3436"/>
      <c r="COR5" s="3436"/>
      <c r="COS5" s="3436"/>
      <c r="COT5" s="3436"/>
      <c r="COU5" s="3436"/>
      <c r="COV5" s="3436"/>
      <c r="COW5" s="3436"/>
      <c r="COX5" s="3436"/>
      <c r="COY5" s="3436"/>
      <c r="COZ5" s="3436"/>
      <c r="CPA5" s="3436"/>
      <c r="CPB5" s="3436"/>
      <c r="CPC5" s="3436"/>
      <c r="CPD5" s="3436"/>
      <c r="CPE5" s="3436"/>
      <c r="CPF5" s="3436"/>
      <c r="CPG5" s="3436"/>
      <c r="CPH5" s="3436"/>
      <c r="CPI5" s="3436"/>
      <c r="CPJ5" s="3436"/>
      <c r="CPK5" s="3436"/>
      <c r="CPL5" s="3436"/>
      <c r="CPM5" s="3436"/>
      <c r="CPN5" s="3436"/>
      <c r="CPO5" s="3436"/>
      <c r="CPP5" s="3436"/>
      <c r="CPQ5" s="3436"/>
      <c r="CPR5" s="3436"/>
      <c r="CPS5" s="3436"/>
      <c r="CPT5" s="3436"/>
      <c r="CPU5" s="3436"/>
      <c r="CPV5" s="3436"/>
      <c r="CPW5" s="3436"/>
      <c r="CPX5" s="3436"/>
      <c r="CPY5" s="3436"/>
      <c r="CPZ5" s="3436"/>
      <c r="CQA5" s="3436"/>
      <c r="CQB5" s="3436"/>
      <c r="CQC5" s="3436"/>
      <c r="CQD5" s="3436"/>
      <c r="CQE5" s="3436"/>
      <c r="CQF5" s="3436"/>
      <c r="CQG5" s="3436"/>
      <c r="CQH5" s="3436"/>
      <c r="CQI5" s="3436"/>
      <c r="CQJ5" s="3436"/>
      <c r="CQK5" s="3436"/>
      <c r="CQL5" s="3436"/>
      <c r="CQM5" s="3436"/>
      <c r="CQN5" s="3436"/>
      <c r="CQO5" s="3436"/>
      <c r="CQP5" s="3436"/>
      <c r="CQQ5" s="3436"/>
      <c r="CQR5" s="3436"/>
      <c r="CQS5" s="3436"/>
      <c r="CQT5" s="3436"/>
      <c r="CQU5" s="3436"/>
      <c r="CQV5" s="3436"/>
      <c r="CQW5" s="3436"/>
      <c r="CQX5" s="3436"/>
      <c r="CQY5" s="3436"/>
      <c r="CQZ5" s="3436"/>
      <c r="CRA5" s="3436"/>
      <c r="CRB5" s="3436"/>
      <c r="CRC5" s="3436"/>
      <c r="CRD5" s="3436"/>
      <c r="CRE5" s="3436"/>
      <c r="CRF5" s="3436"/>
      <c r="CRG5" s="3436"/>
      <c r="CRH5" s="3436"/>
      <c r="CRI5" s="3436"/>
      <c r="CRJ5" s="3436"/>
      <c r="CRK5" s="3436"/>
      <c r="CRL5" s="3436"/>
      <c r="CRM5" s="3436"/>
      <c r="CRN5" s="3436"/>
      <c r="CRO5" s="3436"/>
      <c r="CRP5" s="3436"/>
      <c r="CRQ5" s="3436"/>
      <c r="CRR5" s="3436"/>
      <c r="CRS5" s="3436"/>
      <c r="CRT5" s="3436"/>
      <c r="CRU5" s="3436"/>
      <c r="CRV5" s="3436"/>
      <c r="CRW5" s="3436"/>
      <c r="CRX5" s="3436"/>
      <c r="CRY5" s="3436"/>
      <c r="CRZ5" s="3436"/>
      <c r="CSA5" s="3436"/>
      <c r="CSB5" s="3436"/>
      <c r="CSC5" s="3436"/>
      <c r="CSD5" s="3436"/>
      <c r="CSE5" s="3436"/>
      <c r="CSF5" s="3436"/>
      <c r="CSG5" s="3436"/>
      <c r="CSH5" s="3436"/>
      <c r="CSI5" s="3436"/>
      <c r="CSJ5" s="3436"/>
      <c r="CSK5" s="3436"/>
      <c r="CSL5" s="3436"/>
      <c r="CSM5" s="3436"/>
      <c r="CSN5" s="3436"/>
      <c r="CSO5" s="3436"/>
      <c r="CSP5" s="3436"/>
      <c r="CSQ5" s="3436"/>
      <c r="CSR5" s="3436"/>
      <c r="CSS5" s="3436"/>
      <c r="CST5" s="3436"/>
      <c r="CSU5" s="3436"/>
      <c r="CSV5" s="3436"/>
      <c r="CSW5" s="3436"/>
      <c r="CSX5" s="3436"/>
      <c r="CSY5" s="3436"/>
      <c r="CSZ5" s="3436"/>
      <c r="CTA5" s="3436"/>
      <c r="CTB5" s="3436"/>
      <c r="CTC5" s="3436"/>
      <c r="CTD5" s="3436"/>
      <c r="CTE5" s="3436"/>
      <c r="CTF5" s="3436"/>
      <c r="CTG5" s="3436"/>
      <c r="CTH5" s="3436"/>
      <c r="CTI5" s="3436"/>
      <c r="CTJ5" s="3436"/>
      <c r="CTK5" s="3436"/>
      <c r="CTL5" s="3436"/>
      <c r="CTM5" s="3436"/>
      <c r="CTN5" s="3436"/>
      <c r="CTO5" s="3436"/>
      <c r="CTP5" s="3436"/>
      <c r="CTQ5" s="3436"/>
      <c r="CTR5" s="3436"/>
      <c r="CTS5" s="3436"/>
      <c r="CTT5" s="3436"/>
      <c r="CTU5" s="3436"/>
      <c r="CTV5" s="3436"/>
      <c r="CTW5" s="3436"/>
      <c r="CTX5" s="3436"/>
      <c r="CTY5" s="3436"/>
      <c r="CTZ5" s="3436"/>
      <c r="CUA5" s="3436"/>
      <c r="CUB5" s="3436"/>
      <c r="CUC5" s="3436"/>
      <c r="CUD5" s="3436"/>
      <c r="CUE5" s="3436"/>
      <c r="CUF5" s="3436"/>
      <c r="CUG5" s="3436"/>
      <c r="CUH5" s="3436"/>
      <c r="CUI5" s="3436"/>
      <c r="CUJ5" s="3436"/>
      <c r="CUK5" s="3436"/>
      <c r="CUL5" s="3436"/>
      <c r="CUM5" s="3436"/>
      <c r="CUN5" s="3436"/>
      <c r="CUO5" s="3436"/>
      <c r="CUP5" s="3436"/>
      <c r="CUQ5" s="3436"/>
      <c r="CUR5" s="3436"/>
      <c r="CUS5" s="3436"/>
      <c r="CUT5" s="3436"/>
      <c r="CUU5" s="3436"/>
      <c r="CUV5" s="3436"/>
      <c r="CUW5" s="3436"/>
      <c r="CUX5" s="3436"/>
      <c r="CUY5" s="3436"/>
      <c r="CUZ5" s="3436"/>
      <c r="CVA5" s="3436"/>
      <c r="CVB5" s="3436"/>
      <c r="CVC5" s="3436"/>
      <c r="CVD5" s="3436"/>
      <c r="CVE5" s="3436"/>
      <c r="CVF5" s="3436"/>
      <c r="CVG5" s="3436"/>
      <c r="CVH5" s="3436"/>
      <c r="CVI5" s="3436"/>
      <c r="CVJ5" s="3436"/>
      <c r="CVK5" s="3436"/>
      <c r="CVL5" s="3436"/>
      <c r="CVM5" s="3436"/>
      <c r="CVN5" s="3436"/>
      <c r="CVO5" s="3436"/>
      <c r="CVP5" s="3436"/>
      <c r="CVQ5" s="3436"/>
      <c r="CVR5" s="3436"/>
      <c r="CVS5" s="3436"/>
      <c r="CVT5" s="3436"/>
      <c r="CVU5" s="3436"/>
      <c r="CVV5" s="3436"/>
      <c r="CVW5" s="3436"/>
      <c r="CVX5" s="3436"/>
      <c r="CVY5" s="3436"/>
      <c r="CVZ5" s="3436"/>
      <c r="CWA5" s="3436"/>
      <c r="CWB5" s="3436"/>
      <c r="CWC5" s="3436"/>
      <c r="CWD5" s="3436"/>
      <c r="CWE5" s="3436"/>
      <c r="CWF5" s="3436"/>
      <c r="CWG5" s="3436"/>
      <c r="CWH5" s="3436"/>
      <c r="CWI5" s="3436"/>
      <c r="CWJ5" s="3436"/>
      <c r="CWK5" s="3436"/>
      <c r="CWL5" s="3436"/>
      <c r="CWM5" s="3436"/>
      <c r="CWN5" s="3436"/>
      <c r="CWO5" s="3436"/>
      <c r="CWP5" s="3436"/>
      <c r="CWQ5" s="3436"/>
      <c r="CWR5" s="3436"/>
      <c r="CWS5" s="3436"/>
      <c r="CWT5" s="3436"/>
      <c r="CWU5" s="3436"/>
      <c r="CWV5" s="3436"/>
      <c r="CWW5" s="3436"/>
      <c r="CWX5" s="3436"/>
      <c r="CWY5" s="3436"/>
      <c r="CWZ5" s="3436"/>
      <c r="CXA5" s="3436"/>
      <c r="CXB5" s="3436"/>
      <c r="CXC5" s="3436"/>
      <c r="CXD5" s="3436"/>
      <c r="CXE5" s="3436"/>
      <c r="CXF5" s="3436"/>
      <c r="CXG5" s="3436"/>
      <c r="CXH5" s="3436"/>
      <c r="CXI5" s="3436"/>
      <c r="CXJ5" s="3436"/>
      <c r="CXK5" s="3436"/>
      <c r="CXL5" s="3436"/>
      <c r="CXM5" s="3436"/>
      <c r="CXN5" s="3436"/>
      <c r="CXO5" s="3436"/>
      <c r="CXP5" s="3436"/>
      <c r="CXQ5" s="3436"/>
      <c r="CXR5" s="3436"/>
      <c r="CXS5" s="3436"/>
      <c r="CXT5" s="3436"/>
      <c r="CXU5" s="3436"/>
      <c r="CXV5" s="3436"/>
      <c r="CXW5" s="3436"/>
      <c r="CXX5" s="3436"/>
      <c r="CXY5" s="3436"/>
      <c r="CXZ5" s="3436"/>
      <c r="CYA5" s="3436"/>
      <c r="CYB5" s="3436"/>
      <c r="CYC5" s="3436"/>
      <c r="CYD5" s="3436"/>
      <c r="CYE5" s="3436"/>
      <c r="CYF5" s="3436"/>
      <c r="CYG5" s="3436"/>
      <c r="CYH5" s="3436"/>
      <c r="CYI5" s="3436"/>
      <c r="CYJ5" s="3436"/>
      <c r="CYK5" s="3436"/>
      <c r="CYL5" s="3436"/>
      <c r="CYM5" s="3436"/>
      <c r="CYN5" s="3436"/>
      <c r="CYO5" s="3436"/>
      <c r="CYP5" s="3436"/>
      <c r="CYQ5" s="3436"/>
      <c r="CYR5" s="3436"/>
      <c r="CYS5" s="3436"/>
      <c r="CYT5" s="3436"/>
      <c r="CYU5" s="3436"/>
      <c r="CYV5" s="3436"/>
      <c r="CYW5" s="3436"/>
      <c r="CYX5" s="3436"/>
      <c r="CYY5" s="3436"/>
      <c r="CYZ5" s="3436"/>
      <c r="CZA5" s="3436"/>
      <c r="CZB5" s="3436"/>
      <c r="CZC5" s="3436"/>
      <c r="CZD5" s="3436"/>
      <c r="CZE5" s="3436"/>
      <c r="CZF5" s="3436"/>
      <c r="CZG5" s="3436"/>
      <c r="CZH5" s="3436"/>
      <c r="CZI5" s="3436"/>
      <c r="CZJ5" s="3436"/>
      <c r="CZK5" s="3436"/>
      <c r="CZL5" s="3436"/>
      <c r="CZM5" s="3436"/>
      <c r="CZN5" s="3436"/>
      <c r="CZO5" s="3436"/>
      <c r="CZP5" s="3436"/>
      <c r="CZQ5" s="3436"/>
      <c r="CZR5" s="3436"/>
      <c r="CZS5" s="3436"/>
      <c r="CZT5" s="3436"/>
      <c r="CZU5" s="3436"/>
      <c r="CZV5" s="3436"/>
      <c r="CZW5" s="3436"/>
      <c r="CZX5" s="3436"/>
      <c r="CZY5" s="3436"/>
      <c r="CZZ5" s="3436"/>
      <c r="DAA5" s="3436"/>
      <c r="DAB5" s="3436"/>
      <c r="DAC5" s="3436"/>
      <c r="DAD5" s="3436"/>
      <c r="DAE5" s="3436"/>
      <c r="DAF5" s="3436"/>
      <c r="DAG5" s="3436"/>
      <c r="DAH5" s="3436"/>
      <c r="DAI5" s="3436"/>
      <c r="DAJ5" s="3436"/>
      <c r="DAK5" s="3436"/>
      <c r="DAL5" s="3436"/>
      <c r="DAM5" s="3436"/>
      <c r="DAN5" s="3436"/>
      <c r="DAO5" s="3436"/>
      <c r="DAP5" s="3436"/>
      <c r="DAQ5" s="3436"/>
      <c r="DAR5" s="3436"/>
      <c r="DAS5" s="3436"/>
      <c r="DAT5" s="3436"/>
      <c r="DAU5" s="3436"/>
      <c r="DAV5" s="3436"/>
      <c r="DAW5" s="3436"/>
      <c r="DAX5" s="3436"/>
      <c r="DAY5" s="3436"/>
      <c r="DAZ5" s="3436"/>
      <c r="DBA5" s="3436"/>
      <c r="DBB5" s="3436"/>
      <c r="DBC5" s="3436"/>
      <c r="DBD5" s="3436"/>
      <c r="DBE5" s="3436"/>
      <c r="DBF5" s="3436"/>
      <c r="DBG5" s="3436"/>
      <c r="DBH5" s="3436"/>
      <c r="DBI5" s="3436"/>
      <c r="DBJ5" s="3436"/>
      <c r="DBK5" s="3436"/>
      <c r="DBL5" s="3436"/>
      <c r="DBM5" s="3436"/>
      <c r="DBN5" s="3436"/>
      <c r="DBO5" s="3436"/>
      <c r="DBP5" s="3436"/>
      <c r="DBQ5" s="3436"/>
      <c r="DBR5" s="3436"/>
      <c r="DBS5" s="3436"/>
      <c r="DBT5" s="3436"/>
      <c r="DBU5" s="3436"/>
      <c r="DBV5" s="3436"/>
      <c r="DBW5" s="3436"/>
      <c r="DBX5" s="3436"/>
      <c r="DBY5" s="3436"/>
      <c r="DBZ5" s="3436"/>
      <c r="DCA5" s="3436"/>
      <c r="DCB5" s="3436"/>
      <c r="DCC5" s="3436"/>
      <c r="DCD5" s="3436"/>
      <c r="DCE5" s="3436"/>
      <c r="DCF5" s="3436"/>
      <c r="DCG5" s="3436"/>
      <c r="DCH5" s="3436"/>
      <c r="DCI5" s="3436"/>
      <c r="DCJ5" s="3436"/>
      <c r="DCK5" s="3436"/>
      <c r="DCL5" s="3436"/>
      <c r="DCM5" s="3436"/>
      <c r="DCN5" s="3436"/>
      <c r="DCO5" s="3436"/>
      <c r="DCP5" s="3436"/>
      <c r="DCQ5" s="3436"/>
      <c r="DCR5" s="3436"/>
      <c r="DCS5" s="3436"/>
      <c r="DCT5" s="3436"/>
      <c r="DCU5" s="3436"/>
      <c r="DCV5" s="3436"/>
      <c r="DCW5" s="3436"/>
      <c r="DCX5" s="3436"/>
      <c r="DCY5" s="3436"/>
      <c r="DCZ5" s="3436"/>
      <c r="DDA5" s="3436"/>
      <c r="DDB5" s="3436"/>
      <c r="DDC5" s="3436"/>
      <c r="DDD5" s="3436"/>
      <c r="DDE5" s="3436"/>
      <c r="DDF5" s="3436"/>
      <c r="DDG5" s="3436"/>
      <c r="DDH5" s="3436"/>
      <c r="DDI5" s="3436"/>
      <c r="DDJ5" s="3436"/>
      <c r="DDK5" s="3436"/>
      <c r="DDL5" s="3436"/>
      <c r="DDM5" s="3436"/>
      <c r="DDN5" s="3436"/>
      <c r="DDO5" s="3436"/>
      <c r="DDP5" s="3436"/>
      <c r="DDQ5" s="3436"/>
      <c r="DDR5" s="3436"/>
      <c r="DDS5" s="3436"/>
      <c r="DDT5" s="3436"/>
      <c r="DDU5" s="3436"/>
      <c r="DDV5" s="3436"/>
      <c r="DDW5" s="3436"/>
      <c r="DDX5" s="3436"/>
      <c r="DDY5" s="3436"/>
      <c r="DDZ5" s="3436"/>
      <c r="DEA5" s="3436"/>
      <c r="DEB5" s="3436"/>
      <c r="DEC5" s="3436"/>
      <c r="DED5" s="3436"/>
      <c r="DEE5" s="3436"/>
      <c r="DEF5" s="3436"/>
      <c r="DEG5" s="3436"/>
      <c r="DEH5" s="3436"/>
      <c r="DEI5" s="3436"/>
      <c r="DEJ5" s="3436"/>
      <c r="DEK5" s="3436"/>
      <c r="DEL5" s="3436"/>
      <c r="DEM5" s="3436"/>
      <c r="DEN5" s="3436"/>
      <c r="DEO5" s="3436"/>
      <c r="DEP5" s="3436"/>
      <c r="DEQ5" s="3436"/>
      <c r="DER5" s="3436"/>
      <c r="DES5" s="3436"/>
      <c r="DET5" s="3436"/>
      <c r="DEU5" s="3436"/>
      <c r="DEV5" s="3436"/>
      <c r="DEW5" s="3436"/>
      <c r="DEX5" s="3436"/>
      <c r="DEY5" s="3436"/>
      <c r="DEZ5" s="3436"/>
      <c r="DFA5" s="3436"/>
      <c r="DFB5" s="3436"/>
      <c r="DFC5" s="3436"/>
      <c r="DFD5" s="3436"/>
      <c r="DFE5" s="3436"/>
      <c r="DFF5" s="3436"/>
      <c r="DFG5" s="3436"/>
      <c r="DFH5" s="3436"/>
      <c r="DFI5" s="3436"/>
      <c r="DFJ5" s="3436"/>
      <c r="DFK5" s="3436"/>
      <c r="DFL5" s="3436"/>
      <c r="DFM5" s="3436"/>
      <c r="DFN5" s="3436"/>
      <c r="DFO5" s="3436"/>
      <c r="DFP5" s="3436"/>
      <c r="DFQ5" s="3436"/>
      <c r="DFR5" s="3436"/>
      <c r="DFS5" s="3436"/>
      <c r="DFT5" s="3436"/>
      <c r="DFU5" s="3436"/>
      <c r="DFV5" s="3436"/>
      <c r="DFW5" s="3436"/>
      <c r="DFX5" s="3436"/>
      <c r="DFY5" s="3436"/>
      <c r="DFZ5" s="3436"/>
      <c r="DGA5" s="3436"/>
      <c r="DGB5" s="3436"/>
      <c r="DGC5" s="3436"/>
      <c r="DGD5" s="3436"/>
      <c r="DGE5" s="3436"/>
      <c r="DGF5" s="3436"/>
      <c r="DGG5" s="3436"/>
      <c r="DGH5" s="3436"/>
      <c r="DGI5" s="3436"/>
      <c r="DGJ5" s="3436"/>
      <c r="DGK5" s="3436"/>
      <c r="DGL5" s="3436"/>
      <c r="DGM5" s="3436"/>
      <c r="DGN5" s="3436"/>
      <c r="DGO5" s="3436"/>
      <c r="DGP5" s="3436"/>
      <c r="DGQ5" s="3436"/>
      <c r="DGR5" s="3436"/>
      <c r="DGS5" s="3436"/>
      <c r="DGT5" s="3436"/>
      <c r="DGU5" s="3436"/>
      <c r="DGV5" s="3436"/>
      <c r="DGW5" s="3436"/>
      <c r="DGX5" s="3436"/>
      <c r="DGY5" s="3436"/>
      <c r="DGZ5" s="3436"/>
      <c r="DHA5" s="3436"/>
      <c r="DHB5" s="3436"/>
      <c r="DHC5" s="3436"/>
      <c r="DHD5" s="3436"/>
      <c r="DHE5" s="3436"/>
      <c r="DHF5" s="3436"/>
      <c r="DHG5" s="3436"/>
      <c r="DHH5" s="3436"/>
      <c r="DHI5" s="3436"/>
      <c r="DHJ5" s="3436"/>
      <c r="DHK5" s="3436"/>
      <c r="DHL5" s="3436"/>
      <c r="DHM5" s="3436"/>
      <c r="DHN5" s="3436"/>
      <c r="DHO5" s="3436"/>
      <c r="DHP5" s="3436"/>
      <c r="DHQ5" s="3436"/>
      <c r="DHR5" s="3436"/>
      <c r="DHS5" s="3436"/>
      <c r="DHT5" s="3436"/>
      <c r="DHU5" s="3436"/>
      <c r="DHV5" s="3436"/>
      <c r="DHW5" s="3436"/>
      <c r="DHX5" s="3436"/>
      <c r="DHY5" s="3436"/>
      <c r="DHZ5" s="3436"/>
      <c r="DIA5" s="3436"/>
      <c r="DIB5" s="3436"/>
      <c r="DIC5" s="3436"/>
      <c r="DID5" s="3436"/>
      <c r="DIE5" s="3436"/>
      <c r="DIF5" s="3436"/>
      <c r="DIG5" s="3436"/>
      <c r="DIH5" s="3436"/>
      <c r="DII5" s="3436"/>
      <c r="DIJ5" s="3436"/>
      <c r="DIK5" s="3436"/>
      <c r="DIL5" s="3436"/>
      <c r="DIM5" s="3436"/>
      <c r="DIN5" s="3436"/>
      <c r="DIO5" s="3436"/>
      <c r="DIP5" s="3436"/>
      <c r="DIQ5" s="3436"/>
      <c r="DIR5" s="3436"/>
      <c r="DIS5" s="3436"/>
      <c r="DIT5" s="3436"/>
      <c r="DIU5" s="3436"/>
      <c r="DIV5" s="3436"/>
      <c r="DIW5" s="3436"/>
      <c r="DIX5" s="3436"/>
      <c r="DIY5" s="3436"/>
      <c r="DIZ5" s="3436"/>
      <c r="DJA5" s="3436"/>
      <c r="DJB5" s="3436"/>
      <c r="DJC5" s="3436"/>
      <c r="DJD5" s="3436"/>
      <c r="DJE5" s="3436"/>
      <c r="DJF5" s="3436"/>
      <c r="DJG5" s="3436"/>
      <c r="DJH5" s="3436"/>
      <c r="DJI5" s="3436"/>
      <c r="DJJ5" s="3436"/>
      <c r="DJK5" s="3436"/>
      <c r="DJL5" s="3436"/>
      <c r="DJM5" s="3436"/>
      <c r="DJN5" s="3436"/>
      <c r="DJO5" s="3436"/>
      <c r="DJP5" s="3436"/>
      <c r="DJQ5" s="3436"/>
      <c r="DJR5" s="3436"/>
      <c r="DJS5" s="3436"/>
      <c r="DJT5" s="3436"/>
      <c r="DJU5" s="3436"/>
      <c r="DJV5" s="3436"/>
      <c r="DJW5" s="3436"/>
      <c r="DJX5" s="3436"/>
      <c r="DJY5" s="3436"/>
      <c r="DJZ5" s="3436"/>
      <c r="DKA5" s="3436"/>
      <c r="DKB5" s="3436"/>
      <c r="DKC5" s="3436"/>
      <c r="DKD5" s="3436"/>
      <c r="DKE5" s="3436"/>
      <c r="DKF5" s="3436"/>
      <c r="DKG5" s="3436"/>
      <c r="DKH5" s="3436"/>
      <c r="DKI5" s="3436"/>
      <c r="DKJ5" s="3436"/>
      <c r="DKK5" s="3436"/>
      <c r="DKL5" s="3436"/>
      <c r="DKM5" s="3436"/>
      <c r="DKN5" s="3436"/>
      <c r="DKO5" s="3436"/>
      <c r="DKP5" s="3436"/>
      <c r="DKQ5" s="3436"/>
      <c r="DKR5" s="3436"/>
      <c r="DKS5" s="3436"/>
      <c r="DKT5" s="3436"/>
      <c r="DKU5" s="3436"/>
      <c r="DKV5" s="3436"/>
      <c r="DKW5" s="3436"/>
      <c r="DKX5" s="3436"/>
      <c r="DKY5" s="3436"/>
      <c r="DKZ5" s="3436"/>
      <c r="DLA5" s="3436"/>
      <c r="DLB5" s="3436"/>
      <c r="DLC5" s="3436"/>
      <c r="DLD5" s="3436"/>
      <c r="DLE5" s="3436"/>
      <c r="DLF5" s="3436"/>
      <c r="DLG5" s="3436"/>
      <c r="DLH5" s="3436"/>
      <c r="DLI5" s="3436"/>
      <c r="DLJ5" s="3436"/>
      <c r="DLK5" s="3436"/>
      <c r="DLL5" s="3436"/>
      <c r="DLM5" s="3436"/>
      <c r="DLN5" s="3436"/>
      <c r="DLO5" s="3436"/>
      <c r="DLP5" s="3436"/>
      <c r="DLQ5" s="3436"/>
      <c r="DLR5" s="3436"/>
      <c r="DLS5" s="3436"/>
      <c r="DLT5" s="3436"/>
      <c r="DLU5" s="3436"/>
      <c r="DLV5" s="3436"/>
      <c r="DLW5" s="3436"/>
      <c r="DLX5" s="3436"/>
      <c r="DLY5" s="3436"/>
      <c r="DLZ5" s="3436"/>
      <c r="DMA5" s="3436"/>
      <c r="DMB5" s="3436"/>
      <c r="DMC5" s="3436"/>
      <c r="DMD5" s="3436"/>
      <c r="DME5" s="3436"/>
      <c r="DMF5" s="3436"/>
      <c r="DMG5" s="3436"/>
      <c r="DMH5" s="3436"/>
      <c r="DMI5" s="3436"/>
      <c r="DMJ5" s="3436"/>
      <c r="DMK5" s="3436"/>
      <c r="DML5" s="3436"/>
      <c r="DMM5" s="3436"/>
      <c r="DMN5" s="3436"/>
      <c r="DMO5" s="3436"/>
      <c r="DMP5" s="3436"/>
      <c r="DMQ5" s="3436"/>
      <c r="DMR5" s="3436"/>
      <c r="DMS5" s="3436"/>
      <c r="DMT5" s="3436"/>
      <c r="DMU5" s="3436"/>
      <c r="DMV5" s="3436"/>
      <c r="DMW5" s="3436"/>
      <c r="DMX5" s="3436"/>
      <c r="DMY5" s="3436"/>
      <c r="DMZ5" s="3436"/>
      <c r="DNA5" s="3436"/>
      <c r="DNB5" s="3436"/>
      <c r="DNC5" s="3436"/>
      <c r="DND5" s="3436"/>
      <c r="DNE5" s="3436"/>
      <c r="DNF5" s="3436"/>
      <c r="DNG5" s="3436"/>
      <c r="DNH5" s="3436"/>
      <c r="DNI5" s="3436"/>
      <c r="DNJ5" s="3436"/>
      <c r="DNK5" s="3436"/>
      <c r="DNL5" s="3436"/>
      <c r="DNM5" s="3436"/>
      <c r="DNN5" s="3436"/>
      <c r="DNO5" s="3436"/>
      <c r="DNP5" s="3436"/>
      <c r="DNQ5" s="3436"/>
      <c r="DNR5" s="3436"/>
      <c r="DNS5" s="3436"/>
      <c r="DNT5" s="3436"/>
      <c r="DNU5" s="3436"/>
      <c r="DNV5" s="3436"/>
      <c r="DNW5" s="3436"/>
      <c r="DNX5" s="3436"/>
      <c r="DNY5" s="3436"/>
      <c r="DNZ5" s="3436"/>
      <c r="DOA5" s="3436"/>
      <c r="DOB5" s="3436"/>
      <c r="DOC5" s="3436"/>
      <c r="DOD5" s="3436"/>
      <c r="DOE5" s="3436"/>
      <c r="DOF5" s="3436"/>
      <c r="DOG5" s="3436"/>
      <c r="DOH5" s="3436"/>
      <c r="DOI5" s="3436"/>
      <c r="DOJ5" s="3436"/>
      <c r="DOK5" s="3436"/>
      <c r="DOL5" s="3436"/>
      <c r="DOM5" s="3436"/>
      <c r="DON5" s="3436"/>
      <c r="DOO5" s="3436"/>
      <c r="DOP5" s="3436"/>
      <c r="DOQ5" s="3436"/>
      <c r="DOR5" s="3436"/>
      <c r="DOS5" s="3436"/>
      <c r="DOT5" s="3436"/>
      <c r="DOU5" s="3436"/>
      <c r="DOV5" s="3436"/>
      <c r="DOW5" s="3436"/>
      <c r="DOX5" s="3436"/>
      <c r="DOY5" s="3436"/>
      <c r="DOZ5" s="3436"/>
      <c r="DPA5" s="3436"/>
      <c r="DPB5" s="3436"/>
      <c r="DPC5" s="3436"/>
      <c r="DPD5" s="3436"/>
      <c r="DPE5" s="3436"/>
      <c r="DPF5" s="3436"/>
      <c r="DPG5" s="3436"/>
      <c r="DPH5" s="3436"/>
      <c r="DPI5" s="3436"/>
      <c r="DPJ5" s="3436"/>
      <c r="DPK5" s="3436"/>
      <c r="DPL5" s="3436"/>
      <c r="DPM5" s="3436"/>
      <c r="DPN5" s="3436"/>
      <c r="DPO5" s="3436"/>
      <c r="DPP5" s="3436"/>
      <c r="DPQ5" s="3436"/>
      <c r="DPR5" s="3436"/>
      <c r="DPS5" s="3436"/>
      <c r="DPT5" s="3436"/>
      <c r="DPU5" s="3436"/>
      <c r="DPV5" s="3436"/>
      <c r="DPW5" s="3436"/>
      <c r="DPX5" s="3436"/>
      <c r="DPY5" s="3436"/>
      <c r="DPZ5" s="3436"/>
      <c r="DQA5" s="3436"/>
      <c r="DQB5" s="3436"/>
      <c r="DQC5" s="3436"/>
      <c r="DQD5" s="3436"/>
      <c r="DQE5" s="3436"/>
      <c r="DQF5" s="3436"/>
      <c r="DQG5" s="3436"/>
      <c r="DQH5" s="3436"/>
      <c r="DQI5" s="3436"/>
      <c r="DQJ5" s="3436"/>
      <c r="DQK5" s="3436"/>
      <c r="DQL5" s="3436"/>
      <c r="DQM5" s="3436"/>
      <c r="DQN5" s="3436"/>
      <c r="DQO5" s="3436"/>
      <c r="DQP5" s="3436"/>
      <c r="DQQ5" s="3436"/>
      <c r="DQR5" s="3436"/>
      <c r="DQS5" s="3436"/>
      <c r="DQT5" s="3436"/>
      <c r="DQU5" s="3436"/>
      <c r="DQV5" s="3436"/>
      <c r="DQW5" s="3436"/>
      <c r="DQX5" s="3436"/>
      <c r="DQY5" s="3436"/>
      <c r="DQZ5" s="3436"/>
      <c r="DRA5" s="3436"/>
      <c r="DRB5" s="3436"/>
      <c r="DRC5" s="3436"/>
      <c r="DRD5" s="3436"/>
      <c r="DRE5" s="3436"/>
      <c r="DRF5" s="3436"/>
      <c r="DRG5" s="3436"/>
      <c r="DRH5" s="3436"/>
      <c r="DRI5" s="3436"/>
      <c r="DRJ5" s="3436"/>
      <c r="DRK5" s="3436"/>
      <c r="DRL5" s="3436"/>
      <c r="DRM5" s="3436"/>
      <c r="DRN5" s="3436"/>
      <c r="DRO5" s="3436"/>
      <c r="DRP5" s="3436"/>
      <c r="DRQ5" s="3436"/>
      <c r="DRR5" s="3436"/>
      <c r="DRS5" s="3436"/>
      <c r="DRT5" s="3436"/>
      <c r="DRU5" s="3436"/>
      <c r="DRV5" s="3436"/>
      <c r="DRW5" s="3436"/>
      <c r="DRX5" s="3436"/>
      <c r="DRY5" s="3436"/>
      <c r="DRZ5" s="3436"/>
      <c r="DSA5" s="3436"/>
      <c r="DSB5" s="3436"/>
      <c r="DSC5" s="3436"/>
      <c r="DSD5" s="3436"/>
      <c r="DSE5" s="3436"/>
      <c r="DSF5" s="3436"/>
      <c r="DSG5" s="3436"/>
      <c r="DSH5" s="3436"/>
      <c r="DSI5" s="3436"/>
      <c r="DSJ5" s="3436"/>
      <c r="DSK5" s="3436"/>
      <c r="DSL5" s="3436"/>
      <c r="DSM5" s="3436"/>
      <c r="DSN5" s="3436"/>
      <c r="DSO5" s="3436"/>
      <c r="DSP5" s="3436"/>
      <c r="DSQ5" s="3436"/>
      <c r="DSR5" s="3436"/>
      <c r="DSS5" s="3436"/>
      <c r="DST5" s="3436"/>
      <c r="DSU5" s="3436"/>
      <c r="DSV5" s="3436"/>
      <c r="DSW5" s="3436"/>
      <c r="DSX5" s="3436"/>
      <c r="DSY5" s="3436"/>
      <c r="DSZ5" s="3436"/>
      <c r="DTA5" s="3436"/>
      <c r="DTB5" s="3436"/>
      <c r="DTC5" s="3436"/>
      <c r="DTD5" s="3436"/>
      <c r="DTE5" s="3436"/>
      <c r="DTF5" s="3436"/>
      <c r="DTG5" s="3436"/>
      <c r="DTH5" s="3436"/>
      <c r="DTI5" s="3436"/>
      <c r="DTJ5" s="3436"/>
      <c r="DTK5" s="3436"/>
      <c r="DTL5" s="3436"/>
      <c r="DTM5" s="3436"/>
      <c r="DTN5" s="3436"/>
      <c r="DTO5" s="3436"/>
      <c r="DTP5" s="3436"/>
      <c r="DTQ5" s="3436"/>
      <c r="DTR5" s="3436"/>
      <c r="DTS5" s="3436"/>
      <c r="DTT5" s="3436"/>
      <c r="DTU5" s="3436"/>
      <c r="DTV5" s="3436"/>
      <c r="DTW5" s="3436"/>
      <c r="DTX5" s="3436"/>
      <c r="DTY5" s="3436"/>
      <c r="DTZ5" s="3436"/>
      <c r="DUA5" s="3436"/>
      <c r="DUB5" s="3436"/>
      <c r="DUC5" s="3436"/>
      <c r="DUD5" s="3436"/>
      <c r="DUE5" s="3436"/>
      <c r="DUF5" s="3436"/>
      <c r="DUG5" s="3436"/>
      <c r="DUH5" s="3436"/>
      <c r="DUI5" s="3436"/>
      <c r="DUJ5" s="3436"/>
      <c r="DUK5" s="3436"/>
      <c r="DUL5" s="3436"/>
      <c r="DUM5" s="3436"/>
      <c r="DUN5" s="3436"/>
      <c r="DUO5" s="3436"/>
      <c r="DUP5" s="3436"/>
      <c r="DUQ5" s="3436"/>
      <c r="DUR5" s="3436"/>
      <c r="DUS5" s="3436"/>
      <c r="DUT5" s="3436"/>
      <c r="DUU5" s="3436"/>
      <c r="DUV5" s="3436"/>
      <c r="DUW5" s="3436"/>
      <c r="DUX5" s="3436"/>
      <c r="DUY5" s="3436"/>
      <c r="DUZ5" s="3436"/>
      <c r="DVA5" s="3436"/>
      <c r="DVB5" s="3436"/>
      <c r="DVC5" s="3436"/>
      <c r="DVD5" s="3436"/>
      <c r="DVE5" s="3436"/>
      <c r="DVF5" s="3436"/>
      <c r="DVG5" s="3436"/>
      <c r="DVH5" s="3436"/>
      <c r="DVI5" s="3436"/>
      <c r="DVJ5" s="3436"/>
      <c r="DVK5" s="3436"/>
      <c r="DVL5" s="3436"/>
      <c r="DVM5" s="3436"/>
      <c r="DVN5" s="3436"/>
      <c r="DVO5" s="3436"/>
      <c r="DVP5" s="3436"/>
      <c r="DVQ5" s="3436"/>
      <c r="DVR5" s="3436"/>
      <c r="DVS5" s="3436"/>
      <c r="DVT5" s="3436"/>
      <c r="DVU5" s="3436"/>
      <c r="DVV5" s="3436"/>
      <c r="DVW5" s="3436"/>
      <c r="DVX5" s="3436"/>
      <c r="DVY5" s="3436"/>
      <c r="DVZ5" s="3436"/>
      <c r="DWA5" s="3436"/>
      <c r="DWB5" s="3436"/>
      <c r="DWC5" s="3436"/>
      <c r="DWD5" s="3436"/>
      <c r="DWE5" s="3436"/>
      <c r="DWF5" s="3436"/>
      <c r="DWG5" s="3436"/>
      <c r="DWH5" s="3436"/>
      <c r="DWI5" s="3436"/>
      <c r="DWJ5" s="3436"/>
      <c r="DWK5" s="3436"/>
      <c r="DWL5" s="3436"/>
      <c r="DWM5" s="3436"/>
      <c r="DWN5" s="3436"/>
      <c r="DWO5" s="3436"/>
      <c r="DWP5" s="3436"/>
      <c r="DWQ5" s="3436"/>
      <c r="DWR5" s="3436"/>
      <c r="DWS5" s="3436"/>
      <c r="DWT5" s="3436"/>
      <c r="DWU5" s="3436"/>
      <c r="DWV5" s="3436"/>
      <c r="DWW5" s="3436"/>
      <c r="DWX5" s="3436"/>
      <c r="DWY5" s="3436"/>
      <c r="DWZ5" s="3436"/>
      <c r="DXA5" s="3436"/>
      <c r="DXB5" s="3436"/>
      <c r="DXC5" s="3436"/>
      <c r="DXD5" s="3436"/>
      <c r="DXE5" s="3436"/>
      <c r="DXF5" s="3436"/>
      <c r="DXG5" s="3436"/>
      <c r="DXH5" s="3436"/>
      <c r="DXI5" s="3436"/>
      <c r="DXJ5" s="3436"/>
      <c r="DXK5" s="3436"/>
      <c r="DXL5" s="3436"/>
      <c r="DXM5" s="3436"/>
      <c r="DXN5" s="3436"/>
      <c r="DXO5" s="3436"/>
      <c r="DXP5" s="3436"/>
      <c r="DXQ5" s="3436"/>
      <c r="DXR5" s="3436"/>
      <c r="DXS5" s="3436"/>
      <c r="DXT5" s="3436"/>
      <c r="DXU5" s="3436"/>
      <c r="DXV5" s="3436"/>
      <c r="DXW5" s="3436"/>
      <c r="DXX5" s="3436"/>
      <c r="DXY5" s="3436"/>
      <c r="DXZ5" s="3436"/>
      <c r="DYA5" s="3436"/>
      <c r="DYB5" s="3436"/>
      <c r="DYC5" s="3436"/>
      <c r="DYD5" s="3436"/>
      <c r="DYE5" s="3436"/>
      <c r="DYF5" s="3436"/>
      <c r="DYG5" s="3436"/>
      <c r="DYH5" s="3436"/>
      <c r="DYI5" s="3436"/>
      <c r="DYJ5" s="3436"/>
      <c r="DYK5" s="3436"/>
      <c r="DYL5" s="3436"/>
      <c r="DYM5" s="3436"/>
      <c r="DYN5" s="3436"/>
      <c r="DYO5" s="3436"/>
      <c r="DYP5" s="3436"/>
      <c r="DYQ5" s="3436"/>
      <c r="DYR5" s="3436"/>
      <c r="DYS5" s="3436"/>
      <c r="DYT5" s="3436"/>
      <c r="DYU5" s="3436"/>
      <c r="DYV5" s="3436"/>
      <c r="DYW5" s="3436"/>
      <c r="DYX5" s="3436"/>
      <c r="DYY5" s="3436"/>
      <c r="DYZ5" s="3436"/>
      <c r="DZA5" s="3436"/>
      <c r="DZB5" s="3436"/>
      <c r="DZC5" s="3436"/>
      <c r="DZD5" s="3436"/>
      <c r="DZE5" s="3436"/>
      <c r="DZF5" s="3436"/>
      <c r="DZG5" s="3436"/>
      <c r="DZH5" s="3436"/>
      <c r="DZI5" s="3436"/>
      <c r="DZJ5" s="3436"/>
      <c r="DZK5" s="3436"/>
      <c r="DZL5" s="3436"/>
      <c r="DZM5" s="3436"/>
      <c r="DZN5" s="3436"/>
      <c r="DZO5" s="3436"/>
      <c r="DZP5" s="3436"/>
      <c r="DZQ5" s="3436"/>
      <c r="DZR5" s="3436"/>
      <c r="DZS5" s="3436"/>
      <c r="DZT5" s="3436"/>
      <c r="DZU5" s="3436"/>
      <c r="DZV5" s="3436"/>
      <c r="DZW5" s="3436"/>
      <c r="DZX5" s="3436"/>
      <c r="DZY5" s="3436"/>
      <c r="DZZ5" s="3436"/>
      <c r="EAA5" s="3436"/>
      <c r="EAB5" s="3436"/>
      <c r="EAC5" s="3436"/>
      <c r="EAD5" s="3436"/>
      <c r="EAE5" s="3436"/>
      <c r="EAF5" s="3436"/>
      <c r="EAG5" s="3436"/>
      <c r="EAH5" s="3436"/>
      <c r="EAI5" s="3436"/>
      <c r="EAJ5" s="3436"/>
      <c r="EAK5" s="3436"/>
      <c r="EAL5" s="3436"/>
      <c r="EAM5" s="3436"/>
      <c r="EAN5" s="3436"/>
      <c r="EAO5" s="3436"/>
      <c r="EAP5" s="3436"/>
      <c r="EAQ5" s="3436"/>
      <c r="EAR5" s="3436"/>
      <c r="EAS5" s="3436"/>
      <c r="EAT5" s="3436"/>
      <c r="EAU5" s="3436"/>
      <c r="EAV5" s="3436"/>
      <c r="EAW5" s="3436"/>
      <c r="EAX5" s="3436"/>
      <c r="EAY5" s="3436"/>
      <c r="EAZ5" s="3436"/>
      <c r="EBA5" s="3436"/>
      <c r="EBB5" s="3436"/>
      <c r="EBC5" s="3436"/>
      <c r="EBD5" s="3436"/>
      <c r="EBE5" s="3436"/>
      <c r="EBF5" s="3436"/>
      <c r="EBG5" s="3436"/>
      <c r="EBH5" s="3436"/>
      <c r="EBI5" s="3436"/>
      <c r="EBJ5" s="3436"/>
      <c r="EBK5" s="3436"/>
      <c r="EBL5" s="3436"/>
      <c r="EBM5" s="3436"/>
      <c r="EBN5" s="3436"/>
      <c r="EBO5" s="3436"/>
      <c r="EBP5" s="3436"/>
      <c r="EBQ5" s="3436"/>
      <c r="EBR5" s="3436"/>
      <c r="EBS5" s="3436"/>
      <c r="EBT5" s="3436"/>
      <c r="EBU5" s="3436"/>
      <c r="EBV5" s="3436"/>
      <c r="EBW5" s="3436"/>
      <c r="EBX5" s="3436"/>
      <c r="EBY5" s="3436"/>
      <c r="EBZ5" s="3436"/>
      <c r="ECA5" s="3436"/>
      <c r="ECB5" s="3436"/>
      <c r="ECC5" s="3436"/>
      <c r="ECD5" s="3436"/>
      <c r="ECE5" s="3436"/>
      <c r="ECF5" s="3436"/>
      <c r="ECG5" s="3436"/>
      <c r="ECH5" s="3436"/>
      <c r="ECI5" s="3436"/>
      <c r="ECJ5" s="3436"/>
      <c r="ECK5" s="3436"/>
      <c r="ECL5" s="3436"/>
      <c r="ECM5" s="3436"/>
      <c r="ECN5" s="3436"/>
      <c r="ECO5" s="3436"/>
      <c r="ECP5" s="3436"/>
      <c r="ECQ5" s="3436"/>
      <c r="ECR5" s="3436"/>
      <c r="ECS5" s="3436"/>
      <c r="ECT5" s="3436"/>
      <c r="ECU5" s="3436"/>
      <c r="ECV5" s="3436"/>
      <c r="ECW5" s="3436"/>
      <c r="ECX5" s="3436"/>
      <c r="ECY5" s="3436"/>
      <c r="ECZ5" s="3436"/>
      <c r="EDA5" s="3436"/>
      <c r="EDB5" s="3436"/>
      <c r="EDC5" s="3436"/>
      <c r="EDD5" s="3436"/>
      <c r="EDE5" s="3436"/>
      <c r="EDF5" s="3436"/>
      <c r="EDG5" s="3436"/>
      <c r="EDH5" s="3436"/>
      <c r="EDI5" s="3436"/>
      <c r="EDJ5" s="3436"/>
      <c r="EDK5" s="3436"/>
      <c r="EDL5" s="3436"/>
      <c r="EDM5" s="3436"/>
      <c r="EDN5" s="3436"/>
      <c r="EDO5" s="3436"/>
      <c r="EDP5" s="3436"/>
      <c r="EDQ5" s="3436"/>
      <c r="EDR5" s="3436"/>
      <c r="EDS5" s="3436"/>
      <c r="EDT5" s="3436"/>
      <c r="EDU5" s="3436"/>
      <c r="EDV5" s="3436"/>
      <c r="EDW5" s="3436"/>
      <c r="EDX5" s="3436"/>
      <c r="EDY5" s="3436"/>
      <c r="EDZ5" s="3436"/>
      <c r="EEA5" s="3436"/>
      <c r="EEB5" s="3436"/>
      <c r="EEC5" s="3436"/>
      <c r="EED5" s="3436"/>
      <c r="EEE5" s="3436"/>
      <c r="EEF5" s="3436"/>
      <c r="EEG5" s="3436"/>
      <c r="EEH5" s="3436"/>
      <c r="EEI5" s="3436"/>
      <c r="EEJ5" s="3436"/>
      <c r="EEK5" s="3436"/>
      <c r="EEL5" s="3436"/>
      <c r="EEM5" s="3436"/>
      <c r="EEN5" s="3436"/>
      <c r="EEO5" s="3436"/>
      <c r="EEP5" s="3436"/>
      <c r="EEQ5" s="3436"/>
      <c r="EER5" s="3436"/>
      <c r="EES5" s="3436"/>
      <c r="EET5" s="3436"/>
      <c r="EEU5" s="3436"/>
      <c r="EEV5" s="3436"/>
      <c r="EEW5" s="3436"/>
      <c r="EEX5" s="3436"/>
      <c r="EEY5" s="3436"/>
      <c r="EEZ5" s="3436"/>
      <c r="EFA5" s="3436"/>
      <c r="EFB5" s="3436"/>
      <c r="EFC5" s="3436"/>
      <c r="EFD5" s="3436"/>
      <c r="EFE5" s="3436"/>
      <c r="EFF5" s="3436"/>
      <c r="EFG5" s="3436"/>
      <c r="EFH5" s="3436"/>
      <c r="EFI5" s="3436"/>
      <c r="EFJ5" s="3436"/>
      <c r="EFK5" s="3436"/>
      <c r="EFL5" s="3436"/>
      <c r="EFM5" s="3436"/>
      <c r="EFN5" s="3436"/>
      <c r="EFO5" s="3436"/>
      <c r="EFP5" s="3436"/>
      <c r="EFQ5" s="3436"/>
      <c r="EFR5" s="3436"/>
      <c r="EFS5" s="3436"/>
      <c r="EFT5" s="3436"/>
      <c r="EFU5" s="3436"/>
      <c r="EFV5" s="3436"/>
      <c r="EFW5" s="3436"/>
      <c r="EFX5" s="3436"/>
      <c r="EFY5" s="3436"/>
      <c r="EFZ5" s="3436"/>
      <c r="EGA5" s="3436"/>
      <c r="EGB5" s="3436"/>
      <c r="EGC5" s="3436"/>
      <c r="EGD5" s="3436"/>
      <c r="EGE5" s="3436"/>
      <c r="EGF5" s="3436"/>
      <c r="EGG5" s="3436"/>
      <c r="EGH5" s="3436"/>
      <c r="EGI5" s="3436"/>
      <c r="EGJ5" s="3436"/>
      <c r="EGK5" s="3436"/>
      <c r="EGL5" s="3436"/>
      <c r="EGM5" s="3436"/>
      <c r="EGN5" s="3436"/>
      <c r="EGO5" s="3436"/>
      <c r="EGP5" s="3436"/>
      <c r="EGQ5" s="3436"/>
      <c r="EGR5" s="3436"/>
      <c r="EGS5" s="3436"/>
      <c r="EGT5" s="3436"/>
      <c r="EGU5" s="3436"/>
      <c r="EGV5" s="3436"/>
      <c r="EGW5" s="3436"/>
      <c r="EGX5" s="3436"/>
      <c r="EGY5" s="3436"/>
      <c r="EGZ5" s="3436"/>
      <c r="EHA5" s="3436"/>
      <c r="EHB5" s="3436"/>
      <c r="EHC5" s="3436"/>
      <c r="EHD5" s="3436"/>
      <c r="EHE5" s="3436"/>
      <c r="EHF5" s="3436"/>
      <c r="EHG5" s="3436"/>
      <c r="EHH5" s="3436"/>
      <c r="EHI5" s="3436"/>
      <c r="EHJ5" s="3436"/>
      <c r="EHK5" s="3436"/>
      <c r="EHL5" s="3436"/>
      <c r="EHM5" s="3436"/>
      <c r="EHN5" s="3436"/>
      <c r="EHO5" s="3436"/>
      <c r="EHP5" s="3436"/>
      <c r="EHQ5" s="3436"/>
      <c r="EHR5" s="3436"/>
      <c r="EHS5" s="3436"/>
      <c r="EHT5" s="3436"/>
      <c r="EHU5" s="3436"/>
      <c r="EHV5" s="3436"/>
      <c r="EHW5" s="3436"/>
      <c r="EHX5" s="3436"/>
      <c r="EHY5" s="3436"/>
      <c r="EHZ5" s="3436"/>
      <c r="EIA5" s="3436"/>
      <c r="EIB5" s="3436"/>
      <c r="EIC5" s="3436"/>
      <c r="EID5" s="3436"/>
      <c r="EIE5" s="3436"/>
      <c r="EIF5" s="3436"/>
      <c r="EIG5" s="3436"/>
      <c r="EIH5" s="3436"/>
      <c r="EII5" s="3436"/>
      <c r="EIJ5" s="3436"/>
      <c r="EIK5" s="3436"/>
      <c r="EIL5" s="3436"/>
      <c r="EIM5" s="3436"/>
      <c r="EIN5" s="3436"/>
      <c r="EIO5" s="3436"/>
      <c r="EIP5" s="3436"/>
      <c r="EIQ5" s="3436"/>
      <c r="EIR5" s="3436"/>
      <c r="EIS5" s="3436"/>
      <c r="EIT5" s="3436"/>
      <c r="EIU5" s="3436"/>
      <c r="EIV5" s="3436"/>
      <c r="EIW5" s="3436"/>
      <c r="EIX5" s="3436"/>
      <c r="EIY5" s="3436"/>
      <c r="EIZ5" s="3436"/>
      <c r="EJA5" s="3436"/>
      <c r="EJB5" s="3436"/>
      <c r="EJC5" s="3436"/>
      <c r="EJD5" s="3436"/>
      <c r="EJE5" s="3436"/>
      <c r="EJF5" s="3436"/>
      <c r="EJG5" s="3436"/>
      <c r="EJH5" s="3436"/>
      <c r="EJI5" s="3436"/>
      <c r="EJJ5" s="3436"/>
      <c r="EJK5" s="3436"/>
      <c r="EJL5" s="3436"/>
      <c r="EJM5" s="3436"/>
      <c r="EJN5" s="3436"/>
      <c r="EJO5" s="3436"/>
      <c r="EJP5" s="3436"/>
      <c r="EJQ5" s="3436"/>
      <c r="EJR5" s="3436"/>
      <c r="EJS5" s="3436"/>
      <c r="EJT5" s="3436"/>
      <c r="EJU5" s="3436"/>
      <c r="EJV5" s="3436"/>
      <c r="EJW5" s="3436"/>
      <c r="EJX5" s="3436"/>
      <c r="EJY5" s="3436"/>
      <c r="EJZ5" s="3436"/>
      <c r="EKA5" s="3436"/>
      <c r="EKB5" s="3436"/>
      <c r="EKC5" s="3436"/>
      <c r="EKD5" s="3436"/>
      <c r="EKE5" s="3436"/>
      <c r="EKF5" s="3436"/>
      <c r="EKG5" s="3436"/>
      <c r="EKH5" s="3436"/>
      <c r="EKI5" s="3436"/>
      <c r="EKJ5" s="3436"/>
      <c r="EKK5" s="3436"/>
      <c r="EKL5" s="3436"/>
      <c r="EKM5" s="3436"/>
      <c r="EKN5" s="3436"/>
      <c r="EKO5" s="3436"/>
      <c r="EKP5" s="3436"/>
      <c r="EKQ5" s="3436"/>
      <c r="EKR5" s="3436"/>
      <c r="EKS5" s="3436"/>
      <c r="EKT5" s="3436"/>
      <c r="EKU5" s="3436"/>
      <c r="EKV5" s="3436"/>
      <c r="EKW5" s="3436"/>
      <c r="EKX5" s="3436"/>
      <c r="EKY5" s="3436"/>
      <c r="EKZ5" s="3436"/>
      <c r="ELA5" s="3436"/>
      <c r="ELB5" s="3436"/>
      <c r="ELC5" s="3436"/>
      <c r="ELD5" s="3436"/>
      <c r="ELE5" s="3436"/>
      <c r="ELF5" s="3436"/>
      <c r="ELG5" s="3436"/>
      <c r="ELH5" s="3436"/>
      <c r="ELI5" s="3436"/>
      <c r="ELJ5" s="3436"/>
      <c r="ELK5" s="3436"/>
      <c r="ELL5" s="3436"/>
      <c r="ELM5" s="3436"/>
      <c r="ELN5" s="3436"/>
      <c r="ELO5" s="3436"/>
      <c r="ELP5" s="3436"/>
      <c r="ELQ5" s="3436"/>
      <c r="ELR5" s="3436"/>
      <c r="ELS5" s="3436"/>
      <c r="ELT5" s="3436"/>
      <c r="ELU5" s="3436"/>
      <c r="ELV5" s="3436"/>
      <c r="ELW5" s="3436"/>
      <c r="ELX5" s="3436"/>
      <c r="ELY5" s="3436"/>
      <c r="ELZ5" s="3436"/>
      <c r="EMA5" s="3436"/>
      <c r="EMB5" s="3436"/>
      <c r="EMC5" s="3436"/>
      <c r="EMD5" s="3436"/>
      <c r="EME5" s="3436"/>
      <c r="EMF5" s="3436"/>
      <c r="EMG5" s="3436"/>
      <c r="EMH5" s="3436"/>
      <c r="EMI5" s="3436"/>
      <c r="EMJ5" s="3436"/>
      <c r="EMK5" s="3436"/>
      <c r="EML5" s="3436"/>
      <c r="EMM5" s="3436"/>
      <c r="EMN5" s="3436"/>
      <c r="EMO5" s="3436"/>
      <c r="EMP5" s="3436"/>
      <c r="EMQ5" s="3436"/>
      <c r="EMR5" s="3436"/>
      <c r="EMS5" s="3436"/>
      <c r="EMT5" s="3436"/>
      <c r="EMU5" s="3436"/>
      <c r="EMV5" s="3436"/>
      <c r="EMW5" s="3436"/>
      <c r="EMX5" s="3436"/>
      <c r="EMY5" s="3436"/>
      <c r="EMZ5" s="3436"/>
      <c r="ENA5" s="3436"/>
      <c r="ENB5" s="3436"/>
      <c r="ENC5" s="3436"/>
      <c r="END5" s="3436"/>
      <c r="ENE5" s="3436"/>
      <c r="ENF5" s="3436"/>
      <c r="ENG5" s="3436"/>
      <c r="ENH5" s="3436"/>
      <c r="ENI5" s="3436"/>
      <c r="ENJ5" s="3436"/>
      <c r="ENK5" s="3436"/>
      <c r="ENL5" s="3436"/>
      <c r="ENM5" s="3436"/>
      <c r="ENN5" s="3436"/>
      <c r="ENO5" s="3436"/>
      <c r="ENP5" s="3436"/>
      <c r="ENQ5" s="3436"/>
      <c r="ENR5" s="3436"/>
      <c r="ENS5" s="3436"/>
      <c r="ENT5" s="3436"/>
      <c r="ENU5" s="3436"/>
      <c r="ENV5" s="3436"/>
      <c r="ENW5" s="3436"/>
      <c r="ENX5" s="3436"/>
      <c r="ENY5" s="3436"/>
      <c r="ENZ5" s="3436"/>
      <c r="EOA5" s="3436"/>
      <c r="EOB5" s="3436"/>
      <c r="EOC5" s="3436"/>
      <c r="EOD5" s="3436"/>
      <c r="EOE5" s="3436"/>
      <c r="EOF5" s="3436"/>
      <c r="EOG5" s="3436"/>
      <c r="EOH5" s="3436"/>
      <c r="EOI5" s="3436"/>
      <c r="EOJ5" s="3436"/>
      <c r="EOK5" s="3436"/>
      <c r="EOL5" s="3436"/>
      <c r="EOM5" s="3436"/>
      <c r="EON5" s="3436"/>
      <c r="EOO5" s="3436"/>
      <c r="EOP5" s="3436"/>
      <c r="EOQ5" s="3436"/>
      <c r="EOR5" s="3436"/>
      <c r="EOS5" s="3436"/>
      <c r="EOT5" s="3436"/>
      <c r="EOU5" s="3436"/>
      <c r="EOV5" s="3436"/>
      <c r="EOW5" s="3436"/>
      <c r="EOX5" s="3436"/>
      <c r="EOY5" s="3436"/>
      <c r="EOZ5" s="3436"/>
      <c r="EPA5" s="3436"/>
      <c r="EPB5" s="3436"/>
      <c r="EPC5" s="3436"/>
      <c r="EPD5" s="3436"/>
      <c r="EPE5" s="3436"/>
      <c r="EPF5" s="3436"/>
      <c r="EPG5" s="3436"/>
      <c r="EPH5" s="3436"/>
      <c r="EPI5" s="3436"/>
      <c r="EPJ5" s="3436"/>
      <c r="EPK5" s="3436"/>
      <c r="EPL5" s="3436"/>
      <c r="EPM5" s="3436"/>
      <c r="EPN5" s="3436"/>
      <c r="EPO5" s="3436"/>
      <c r="EPP5" s="3436"/>
      <c r="EPQ5" s="3436"/>
      <c r="EPR5" s="3436"/>
      <c r="EPS5" s="3436"/>
      <c r="EPT5" s="3436"/>
      <c r="EPU5" s="3436"/>
      <c r="EPV5" s="3436"/>
      <c r="EPW5" s="3436"/>
      <c r="EPX5" s="3436"/>
      <c r="EPY5" s="3436"/>
      <c r="EPZ5" s="3436"/>
      <c r="EQA5" s="3436"/>
      <c r="EQB5" s="3436"/>
      <c r="EQC5" s="3436"/>
      <c r="EQD5" s="3436"/>
      <c r="EQE5" s="3436"/>
      <c r="EQF5" s="3436"/>
      <c r="EQG5" s="3436"/>
      <c r="EQH5" s="3436"/>
      <c r="EQI5" s="3436"/>
      <c r="EQJ5" s="3436"/>
      <c r="EQK5" s="3436"/>
      <c r="EQL5" s="3436"/>
      <c r="EQM5" s="3436"/>
      <c r="EQN5" s="3436"/>
      <c r="EQO5" s="3436"/>
      <c r="EQP5" s="3436"/>
      <c r="EQQ5" s="3436"/>
      <c r="EQR5" s="3436"/>
      <c r="EQS5" s="3436"/>
      <c r="EQT5" s="3436"/>
      <c r="EQU5" s="3436"/>
      <c r="EQV5" s="3436"/>
      <c r="EQW5" s="3436"/>
      <c r="EQX5" s="3436"/>
      <c r="EQY5" s="3436"/>
      <c r="EQZ5" s="3436"/>
      <c r="ERA5" s="3436"/>
      <c r="ERB5" s="3436"/>
      <c r="ERC5" s="3436"/>
      <c r="ERD5" s="3436"/>
      <c r="ERE5" s="3436"/>
      <c r="ERF5" s="3436"/>
      <c r="ERG5" s="3436"/>
      <c r="ERH5" s="3436"/>
      <c r="ERI5" s="3436"/>
      <c r="ERJ5" s="3436"/>
      <c r="ERK5" s="3436"/>
      <c r="ERL5" s="3436"/>
      <c r="ERM5" s="3436"/>
      <c r="ERN5" s="3436"/>
      <c r="ERO5" s="3436"/>
      <c r="ERP5" s="3436"/>
      <c r="ERQ5" s="3436"/>
      <c r="ERR5" s="3436"/>
      <c r="ERS5" s="3436"/>
      <c r="ERT5" s="3436"/>
      <c r="ERU5" s="3436"/>
      <c r="ERV5" s="3436"/>
      <c r="ERW5" s="3436"/>
      <c r="ERX5" s="3436"/>
      <c r="ERY5" s="3436"/>
      <c r="ERZ5" s="3436"/>
      <c r="ESA5" s="3436"/>
      <c r="ESB5" s="3436"/>
      <c r="ESC5" s="3436"/>
      <c r="ESD5" s="3436"/>
      <c r="ESE5" s="3436"/>
      <c r="ESF5" s="3436"/>
      <c r="ESG5" s="3436"/>
      <c r="ESH5" s="3436"/>
      <c r="ESI5" s="3436"/>
      <c r="ESJ5" s="3436"/>
      <c r="ESK5" s="3436"/>
      <c r="ESL5" s="3436"/>
      <c r="ESM5" s="3436"/>
      <c r="ESN5" s="3436"/>
      <c r="ESO5" s="3436"/>
      <c r="ESP5" s="3436"/>
      <c r="ESQ5" s="3436"/>
      <c r="ESR5" s="3436"/>
      <c r="ESS5" s="3436"/>
      <c r="EST5" s="3436"/>
      <c r="ESU5" s="3436"/>
      <c r="ESV5" s="3436"/>
      <c r="ESW5" s="3436"/>
      <c r="ESX5" s="3436"/>
      <c r="ESY5" s="3436"/>
      <c r="ESZ5" s="3436"/>
      <c r="ETA5" s="3436"/>
      <c r="ETB5" s="3436"/>
      <c r="ETC5" s="3436"/>
      <c r="ETD5" s="3436"/>
      <c r="ETE5" s="3436"/>
      <c r="ETF5" s="3436"/>
      <c r="ETG5" s="3436"/>
      <c r="ETH5" s="3436"/>
      <c r="ETI5" s="3436"/>
      <c r="ETJ5" s="3436"/>
      <c r="ETK5" s="3436"/>
      <c r="ETL5" s="3436"/>
      <c r="ETM5" s="3436"/>
      <c r="ETN5" s="3436"/>
      <c r="ETO5" s="3436"/>
      <c r="ETP5" s="3436"/>
      <c r="ETQ5" s="3436"/>
      <c r="ETR5" s="3436"/>
      <c r="ETS5" s="3436"/>
      <c r="ETT5" s="3436"/>
      <c r="ETU5" s="3436"/>
      <c r="ETV5" s="3436"/>
      <c r="ETW5" s="3436"/>
      <c r="ETX5" s="3436"/>
      <c r="ETY5" s="3436"/>
      <c r="ETZ5" s="3436"/>
      <c r="EUA5" s="3436"/>
      <c r="EUB5" s="3436"/>
      <c r="EUC5" s="3436"/>
      <c r="EUD5" s="3436"/>
      <c r="EUE5" s="3436"/>
      <c r="EUF5" s="3436"/>
      <c r="EUG5" s="3436"/>
      <c r="EUH5" s="3436"/>
      <c r="EUI5" s="3436"/>
      <c r="EUJ5" s="3436"/>
      <c r="EUK5" s="3436"/>
      <c r="EUL5" s="3436"/>
      <c r="EUM5" s="3436"/>
      <c r="EUN5" s="3436"/>
      <c r="EUO5" s="3436"/>
      <c r="EUP5" s="3436"/>
      <c r="EUQ5" s="3436"/>
      <c r="EUR5" s="3436"/>
      <c r="EUS5" s="3436"/>
      <c r="EUT5" s="3436"/>
      <c r="EUU5" s="3436"/>
      <c r="EUV5" s="3436"/>
      <c r="EUW5" s="3436"/>
      <c r="EUX5" s="3436"/>
      <c r="EUY5" s="3436"/>
      <c r="EUZ5" s="3436"/>
      <c r="EVA5" s="3436"/>
      <c r="EVB5" s="3436"/>
      <c r="EVC5" s="3436"/>
      <c r="EVD5" s="3436"/>
      <c r="EVE5" s="3436"/>
      <c r="EVF5" s="3436"/>
      <c r="EVG5" s="3436"/>
      <c r="EVH5" s="3436"/>
      <c r="EVI5" s="3436"/>
      <c r="EVJ5" s="3436"/>
      <c r="EVK5" s="3436"/>
      <c r="EVL5" s="3436"/>
      <c r="EVM5" s="3436"/>
      <c r="EVN5" s="3436"/>
      <c r="EVO5" s="3436"/>
      <c r="EVP5" s="3436"/>
      <c r="EVQ5" s="3436"/>
      <c r="EVR5" s="3436"/>
      <c r="EVS5" s="3436"/>
      <c r="EVT5" s="3436"/>
      <c r="EVU5" s="3436"/>
      <c r="EVV5" s="3436"/>
      <c r="EVW5" s="3436"/>
      <c r="EVX5" s="3436"/>
      <c r="EVY5" s="3436"/>
      <c r="EVZ5" s="3436"/>
      <c r="EWA5" s="3436"/>
      <c r="EWB5" s="3436"/>
      <c r="EWC5" s="3436"/>
      <c r="EWD5" s="3436"/>
      <c r="EWE5" s="3436"/>
      <c r="EWF5" s="3436"/>
      <c r="EWG5" s="3436"/>
      <c r="EWH5" s="3436"/>
      <c r="EWI5" s="3436"/>
      <c r="EWJ5" s="3436"/>
      <c r="EWK5" s="3436"/>
      <c r="EWL5" s="3436"/>
      <c r="EWM5" s="3436"/>
      <c r="EWN5" s="3436"/>
      <c r="EWO5" s="3436"/>
      <c r="EWP5" s="3436"/>
      <c r="EWQ5" s="3436"/>
      <c r="EWR5" s="3436"/>
      <c r="EWS5" s="3436"/>
      <c r="EWT5" s="3436"/>
      <c r="EWU5" s="3436"/>
      <c r="EWV5" s="3436"/>
      <c r="EWW5" s="3436"/>
      <c r="EWX5" s="3436"/>
      <c r="EWY5" s="3436"/>
      <c r="EWZ5" s="3436"/>
      <c r="EXA5" s="3436"/>
      <c r="EXB5" s="3436"/>
      <c r="EXC5" s="3436"/>
      <c r="EXD5" s="3436"/>
      <c r="EXE5" s="3436"/>
      <c r="EXF5" s="3436"/>
      <c r="EXG5" s="3436"/>
      <c r="EXH5" s="3436"/>
      <c r="EXI5" s="3436"/>
      <c r="EXJ5" s="3436"/>
      <c r="EXK5" s="3436"/>
      <c r="EXL5" s="3436"/>
      <c r="EXM5" s="3436"/>
      <c r="EXN5" s="3436"/>
      <c r="EXO5" s="3436"/>
      <c r="EXP5" s="3436"/>
      <c r="EXQ5" s="3436"/>
      <c r="EXR5" s="3436"/>
      <c r="EXS5" s="3436"/>
      <c r="EXT5" s="3436"/>
      <c r="EXU5" s="3436"/>
      <c r="EXV5" s="3436"/>
      <c r="EXW5" s="3436"/>
      <c r="EXX5" s="3436"/>
      <c r="EXY5" s="3436"/>
      <c r="EXZ5" s="3436"/>
      <c r="EYA5" s="3436"/>
      <c r="EYB5" s="3436"/>
      <c r="EYC5" s="3436"/>
      <c r="EYD5" s="3436"/>
      <c r="EYE5" s="3436"/>
      <c r="EYF5" s="3436"/>
      <c r="EYG5" s="3436"/>
      <c r="EYH5" s="3436"/>
      <c r="EYI5" s="3436"/>
      <c r="EYJ5" s="3436"/>
      <c r="EYK5" s="3436"/>
      <c r="EYL5" s="3436"/>
      <c r="EYM5" s="3436"/>
      <c r="EYN5" s="3436"/>
      <c r="EYO5" s="3436"/>
      <c r="EYP5" s="3436"/>
      <c r="EYQ5" s="3436"/>
      <c r="EYR5" s="3436"/>
      <c r="EYS5" s="3436"/>
      <c r="EYT5" s="3436"/>
      <c r="EYU5" s="3436"/>
      <c r="EYV5" s="3436"/>
      <c r="EYW5" s="3436"/>
      <c r="EYX5" s="3436"/>
      <c r="EYY5" s="3436"/>
      <c r="EYZ5" s="3436"/>
      <c r="EZA5" s="3436"/>
      <c r="EZB5" s="3436"/>
      <c r="EZC5" s="3436"/>
      <c r="EZD5" s="3436"/>
      <c r="EZE5" s="3436"/>
      <c r="EZF5" s="3436"/>
      <c r="EZG5" s="3436"/>
      <c r="EZH5" s="3436"/>
      <c r="EZI5" s="3436"/>
      <c r="EZJ5" s="3436"/>
      <c r="EZK5" s="3436"/>
      <c r="EZL5" s="3436"/>
      <c r="EZM5" s="3436"/>
      <c r="EZN5" s="3436"/>
      <c r="EZO5" s="3436"/>
      <c r="EZP5" s="3436"/>
      <c r="EZQ5" s="3436"/>
      <c r="EZR5" s="3436"/>
      <c r="EZS5" s="3436"/>
      <c r="EZT5" s="3436"/>
      <c r="EZU5" s="3436"/>
      <c r="EZV5" s="3436"/>
      <c r="EZW5" s="3436"/>
      <c r="EZX5" s="3436"/>
      <c r="EZY5" s="3436"/>
      <c r="EZZ5" s="3436"/>
      <c r="FAA5" s="3436"/>
      <c r="FAB5" s="3436"/>
      <c r="FAC5" s="3436"/>
      <c r="FAD5" s="3436"/>
      <c r="FAE5" s="3436"/>
      <c r="FAF5" s="3436"/>
      <c r="FAG5" s="3436"/>
      <c r="FAH5" s="3436"/>
      <c r="FAI5" s="3436"/>
      <c r="FAJ5" s="3436"/>
      <c r="FAK5" s="3436"/>
      <c r="FAL5" s="3436"/>
      <c r="FAM5" s="3436"/>
      <c r="FAN5" s="3436"/>
      <c r="FAO5" s="3436"/>
      <c r="FAP5" s="3436"/>
      <c r="FAQ5" s="3436"/>
      <c r="FAR5" s="3436"/>
      <c r="FAS5" s="3436"/>
      <c r="FAT5" s="3436"/>
      <c r="FAU5" s="3436"/>
      <c r="FAV5" s="3436"/>
      <c r="FAW5" s="3436"/>
      <c r="FAX5" s="3436"/>
      <c r="FAY5" s="3436"/>
      <c r="FAZ5" s="3436"/>
      <c r="FBA5" s="3436"/>
      <c r="FBB5" s="3436"/>
      <c r="FBC5" s="3436"/>
      <c r="FBD5" s="3436"/>
      <c r="FBE5" s="3436"/>
      <c r="FBF5" s="3436"/>
      <c r="FBG5" s="3436"/>
      <c r="FBH5" s="3436"/>
      <c r="FBI5" s="3436"/>
      <c r="FBJ5" s="3436"/>
      <c r="FBK5" s="3436"/>
      <c r="FBL5" s="3436"/>
      <c r="FBM5" s="3436"/>
      <c r="FBN5" s="3436"/>
      <c r="FBO5" s="3436"/>
      <c r="FBP5" s="3436"/>
      <c r="FBQ5" s="3436"/>
      <c r="FBR5" s="3436"/>
      <c r="FBS5" s="3436"/>
      <c r="FBT5" s="3436"/>
      <c r="FBU5" s="3436"/>
      <c r="FBV5" s="3436"/>
      <c r="FBW5" s="3436"/>
      <c r="FBX5" s="3436"/>
      <c r="FBY5" s="3436"/>
      <c r="FBZ5" s="3436"/>
      <c r="FCA5" s="3436"/>
      <c r="FCB5" s="3436"/>
      <c r="FCC5" s="3436"/>
      <c r="FCD5" s="3436"/>
      <c r="FCE5" s="3436"/>
      <c r="FCF5" s="3436"/>
      <c r="FCG5" s="3436"/>
      <c r="FCH5" s="3436"/>
      <c r="FCI5" s="3436"/>
      <c r="FCJ5" s="3436"/>
      <c r="FCK5" s="3436"/>
      <c r="FCL5" s="3436"/>
      <c r="FCM5" s="3436"/>
      <c r="FCN5" s="3436"/>
      <c r="FCO5" s="3436"/>
      <c r="FCP5" s="3436"/>
      <c r="FCQ5" s="3436"/>
      <c r="FCR5" s="3436"/>
      <c r="FCS5" s="3436"/>
      <c r="FCT5" s="3436"/>
      <c r="FCU5" s="3436"/>
      <c r="FCV5" s="3436"/>
      <c r="FCW5" s="3436"/>
      <c r="FCX5" s="3436"/>
      <c r="FCY5" s="3436"/>
      <c r="FCZ5" s="3436"/>
      <c r="FDA5" s="3436"/>
      <c r="FDB5" s="3436"/>
      <c r="FDC5" s="3436"/>
      <c r="FDD5" s="3436"/>
      <c r="FDE5" s="3436"/>
      <c r="FDF5" s="3436"/>
      <c r="FDG5" s="3436"/>
      <c r="FDH5" s="3436"/>
      <c r="FDI5" s="3436"/>
      <c r="FDJ5" s="3436"/>
      <c r="FDK5" s="3436"/>
      <c r="FDL5" s="3436"/>
      <c r="FDM5" s="3436"/>
      <c r="FDN5" s="3436"/>
      <c r="FDO5" s="3436"/>
      <c r="FDP5" s="3436"/>
      <c r="FDQ5" s="3436"/>
      <c r="FDR5" s="3436"/>
      <c r="FDS5" s="3436"/>
      <c r="FDT5" s="3436"/>
      <c r="FDU5" s="3436"/>
      <c r="FDV5" s="3436"/>
      <c r="FDW5" s="3436"/>
      <c r="FDX5" s="3436"/>
      <c r="FDY5" s="3436"/>
      <c r="FDZ5" s="3436"/>
      <c r="FEA5" s="3436"/>
      <c r="FEB5" s="3436"/>
      <c r="FEC5" s="3436"/>
      <c r="FED5" s="3436"/>
      <c r="FEE5" s="3436"/>
      <c r="FEF5" s="3436"/>
      <c r="FEG5" s="3436"/>
      <c r="FEH5" s="3436"/>
      <c r="FEI5" s="3436"/>
      <c r="FEJ5" s="3436"/>
      <c r="FEK5" s="3436"/>
      <c r="FEL5" s="3436"/>
      <c r="FEM5" s="3436"/>
      <c r="FEN5" s="3436"/>
      <c r="FEO5" s="3436"/>
      <c r="FEP5" s="3436"/>
      <c r="FEQ5" s="3436"/>
      <c r="FER5" s="3436"/>
      <c r="FES5" s="3436"/>
      <c r="FET5" s="3436"/>
      <c r="FEU5" s="3436"/>
      <c r="FEV5" s="3436"/>
      <c r="FEW5" s="3436"/>
      <c r="FEX5" s="3436"/>
      <c r="FEY5" s="3436"/>
      <c r="FEZ5" s="3436"/>
      <c r="FFA5" s="3436"/>
      <c r="FFB5" s="3436"/>
      <c r="FFC5" s="3436"/>
      <c r="FFD5" s="3436"/>
      <c r="FFE5" s="3436"/>
      <c r="FFF5" s="3436"/>
      <c r="FFG5" s="3436"/>
      <c r="FFH5" s="3436"/>
      <c r="FFI5" s="3436"/>
      <c r="FFJ5" s="3436"/>
      <c r="FFK5" s="3436"/>
      <c r="FFL5" s="3436"/>
      <c r="FFM5" s="3436"/>
      <c r="FFN5" s="3436"/>
      <c r="FFO5" s="3436"/>
      <c r="FFP5" s="3436"/>
      <c r="FFQ5" s="3436"/>
      <c r="FFR5" s="3436"/>
      <c r="FFS5" s="3436"/>
      <c r="FFT5" s="3436"/>
      <c r="FFU5" s="3436"/>
      <c r="FFV5" s="3436"/>
      <c r="FFW5" s="3436"/>
      <c r="FFX5" s="3436"/>
      <c r="FFY5" s="3436"/>
      <c r="FFZ5" s="3436"/>
      <c r="FGA5" s="3436"/>
      <c r="FGB5" s="3436"/>
      <c r="FGC5" s="3436"/>
      <c r="FGD5" s="3436"/>
      <c r="FGE5" s="3436"/>
      <c r="FGF5" s="3436"/>
      <c r="FGG5" s="3436"/>
      <c r="FGH5" s="3436"/>
      <c r="FGI5" s="3436"/>
      <c r="FGJ5" s="3436"/>
      <c r="FGK5" s="3436"/>
      <c r="FGL5" s="3436"/>
      <c r="FGM5" s="3436"/>
      <c r="FGN5" s="3436"/>
      <c r="FGO5" s="3436"/>
      <c r="FGP5" s="3436"/>
      <c r="FGQ5" s="3436"/>
      <c r="FGR5" s="3436"/>
      <c r="FGS5" s="3436"/>
      <c r="FGT5" s="3436"/>
      <c r="FGU5" s="3436"/>
      <c r="FGV5" s="3436"/>
      <c r="FGW5" s="3436"/>
      <c r="FGX5" s="3436"/>
      <c r="FGY5" s="3436"/>
      <c r="FGZ5" s="3436"/>
      <c r="FHA5" s="3436"/>
      <c r="FHB5" s="3436"/>
      <c r="FHC5" s="3436"/>
      <c r="FHD5" s="3436"/>
      <c r="FHE5" s="3436"/>
      <c r="FHF5" s="3436"/>
      <c r="FHG5" s="3436"/>
      <c r="FHH5" s="3436"/>
      <c r="FHI5" s="3436"/>
      <c r="FHJ5" s="3436"/>
      <c r="FHK5" s="3436"/>
      <c r="FHL5" s="3436"/>
      <c r="FHM5" s="3436"/>
      <c r="FHN5" s="3436"/>
      <c r="FHO5" s="3436"/>
      <c r="FHP5" s="3436"/>
      <c r="FHQ5" s="3436"/>
      <c r="FHR5" s="3436"/>
      <c r="FHS5" s="3436"/>
      <c r="FHT5" s="3436"/>
      <c r="FHU5" s="3436"/>
      <c r="FHV5" s="3436"/>
      <c r="FHW5" s="3436"/>
      <c r="FHX5" s="3436"/>
      <c r="FHY5" s="3436"/>
      <c r="FHZ5" s="3436"/>
      <c r="FIA5" s="3436"/>
      <c r="FIB5" s="3436"/>
      <c r="FIC5" s="3436"/>
      <c r="FID5" s="3436"/>
      <c r="FIE5" s="3436"/>
      <c r="FIF5" s="3436"/>
      <c r="FIG5" s="3436"/>
      <c r="FIH5" s="3436"/>
      <c r="FII5" s="3436"/>
      <c r="FIJ5" s="3436"/>
      <c r="FIK5" s="3436"/>
      <c r="FIL5" s="3436"/>
      <c r="FIM5" s="3436"/>
      <c r="FIN5" s="3436"/>
      <c r="FIO5" s="3436"/>
      <c r="FIP5" s="3436"/>
      <c r="FIQ5" s="3436"/>
      <c r="FIR5" s="3436"/>
      <c r="FIS5" s="3436"/>
      <c r="FIT5" s="3436"/>
      <c r="FIU5" s="3436"/>
      <c r="FIV5" s="3436"/>
      <c r="FIW5" s="3436"/>
      <c r="FIX5" s="3436"/>
      <c r="FIY5" s="3436"/>
      <c r="FIZ5" s="3436"/>
      <c r="FJA5" s="3436"/>
      <c r="FJB5" s="3436"/>
      <c r="FJC5" s="3436"/>
      <c r="FJD5" s="3436"/>
      <c r="FJE5" s="3436"/>
      <c r="FJF5" s="3436"/>
      <c r="FJG5" s="3436"/>
      <c r="FJH5" s="3436"/>
      <c r="FJI5" s="3436"/>
      <c r="FJJ5" s="3436"/>
      <c r="FJK5" s="3436"/>
      <c r="FJL5" s="3436"/>
      <c r="FJM5" s="3436"/>
      <c r="FJN5" s="3436"/>
      <c r="FJO5" s="3436"/>
      <c r="FJP5" s="3436"/>
      <c r="FJQ5" s="3436"/>
      <c r="FJR5" s="3436"/>
      <c r="FJS5" s="3436"/>
      <c r="FJT5" s="3436"/>
      <c r="FJU5" s="3436"/>
      <c r="FJV5" s="3436"/>
      <c r="FJW5" s="3436"/>
      <c r="FJX5" s="3436"/>
      <c r="FJY5" s="3436"/>
      <c r="FJZ5" s="3436"/>
      <c r="FKA5" s="3436"/>
      <c r="FKB5" s="3436"/>
      <c r="FKC5" s="3436"/>
      <c r="FKD5" s="3436"/>
      <c r="FKE5" s="3436"/>
      <c r="FKF5" s="3436"/>
      <c r="FKG5" s="3436"/>
      <c r="FKH5" s="3436"/>
      <c r="FKI5" s="3436"/>
      <c r="FKJ5" s="3436"/>
      <c r="FKK5" s="3436"/>
      <c r="FKL5" s="3436"/>
      <c r="FKM5" s="3436"/>
      <c r="FKN5" s="3436"/>
      <c r="FKO5" s="3436"/>
      <c r="FKP5" s="3436"/>
      <c r="FKQ5" s="3436"/>
      <c r="FKR5" s="3436"/>
      <c r="FKS5" s="3436"/>
      <c r="FKT5" s="3436"/>
      <c r="FKU5" s="3436"/>
      <c r="FKV5" s="3436"/>
      <c r="FKW5" s="3436"/>
      <c r="FKX5" s="3436"/>
      <c r="FKY5" s="3436"/>
      <c r="FKZ5" s="3436"/>
      <c r="FLA5" s="3436"/>
      <c r="FLB5" s="3436"/>
      <c r="FLC5" s="3436"/>
      <c r="FLD5" s="3436"/>
      <c r="FLE5" s="3436"/>
      <c r="FLF5" s="3436"/>
      <c r="FLG5" s="3436"/>
      <c r="FLH5" s="3436"/>
      <c r="FLI5" s="3436"/>
      <c r="FLJ5" s="3436"/>
      <c r="FLK5" s="3436"/>
      <c r="FLL5" s="3436"/>
      <c r="FLM5" s="3436"/>
      <c r="FLN5" s="3436"/>
      <c r="FLO5" s="3436"/>
      <c r="FLP5" s="3436"/>
      <c r="FLQ5" s="3436"/>
      <c r="FLR5" s="3436"/>
      <c r="FLS5" s="3436"/>
      <c r="FLT5" s="3436"/>
      <c r="FLU5" s="3436"/>
      <c r="FLV5" s="3436"/>
      <c r="FLW5" s="3436"/>
      <c r="FLX5" s="3436"/>
      <c r="FLY5" s="3436"/>
      <c r="FLZ5" s="3436"/>
      <c r="FMA5" s="3436"/>
      <c r="FMB5" s="3436"/>
      <c r="FMC5" s="3436"/>
      <c r="FMD5" s="3436"/>
      <c r="FME5" s="3436"/>
      <c r="FMF5" s="3436"/>
      <c r="FMG5" s="3436"/>
      <c r="FMH5" s="3436"/>
      <c r="FMI5" s="3436"/>
      <c r="FMJ5" s="3436"/>
      <c r="FMK5" s="3436"/>
      <c r="FML5" s="3436"/>
      <c r="FMM5" s="3436"/>
      <c r="FMN5" s="3436"/>
      <c r="FMO5" s="3436"/>
      <c r="FMP5" s="3436"/>
      <c r="FMQ5" s="3436"/>
      <c r="FMR5" s="3436"/>
      <c r="FMS5" s="3436"/>
      <c r="FMT5" s="3436"/>
      <c r="FMU5" s="3436"/>
      <c r="FMV5" s="3436"/>
      <c r="FMW5" s="3436"/>
      <c r="FMX5" s="3436"/>
      <c r="FMY5" s="3436"/>
      <c r="FMZ5" s="3436"/>
      <c r="FNA5" s="3436"/>
      <c r="FNB5" s="3436"/>
      <c r="FNC5" s="3436"/>
      <c r="FND5" s="3436"/>
      <c r="FNE5" s="3436"/>
      <c r="FNF5" s="3436"/>
      <c r="FNG5" s="3436"/>
      <c r="FNH5" s="3436"/>
      <c r="FNI5" s="3436"/>
      <c r="FNJ5" s="3436"/>
      <c r="FNK5" s="3436"/>
      <c r="FNL5" s="3436"/>
      <c r="FNM5" s="3436"/>
      <c r="FNN5" s="3436"/>
      <c r="FNO5" s="3436"/>
      <c r="FNP5" s="3436"/>
      <c r="FNQ5" s="3436"/>
      <c r="FNR5" s="3436"/>
      <c r="FNS5" s="3436"/>
      <c r="FNT5" s="3436"/>
      <c r="FNU5" s="3436"/>
      <c r="FNV5" s="3436"/>
      <c r="FNW5" s="3436"/>
      <c r="FNX5" s="3436"/>
      <c r="FNY5" s="3436"/>
      <c r="FNZ5" s="3436"/>
      <c r="FOA5" s="3436"/>
      <c r="FOB5" s="3436"/>
      <c r="FOC5" s="3436"/>
      <c r="FOD5" s="3436"/>
      <c r="FOE5" s="3436"/>
      <c r="FOF5" s="3436"/>
      <c r="FOG5" s="3436"/>
      <c r="FOH5" s="3436"/>
      <c r="FOI5" s="3436"/>
      <c r="FOJ5" s="3436"/>
      <c r="FOK5" s="3436"/>
      <c r="FOL5" s="3436"/>
      <c r="FOM5" s="3436"/>
      <c r="FON5" s="3436"/>
      <c r="FOO5" s="3436"/>
      <c r="FOP5" s="3436"/>
      <c r="FOQ5" s="3436"/>
      <c r="FOR5" s="3436"/>
      <c r="FOS5" s="3436"/>
      <c r="FOT5" s="3436"/>
      <c r="FOU5" s="3436"/>
      <c r="FOV5" s="3436"/>
      <c r="FOW5" s="3436"/>
      <c r="FOX5" s="3436"/>
      <c r="FOY5" s="3436"/>
      <c r="FOZ5" s="3436"/>
      <c r="FPA5" s="3436"/>
      <c r="FPB5" s="3436"/>
      <c r="FPC5" s="3436"/>
      <c r="FPD5" s="3436"/>
      <c r="FPE5" s="3436"/>
      <c r="FPF5" s="3436"/>
      <c r="FPG5" s="3436"/>
      <c r="FPH5" s="3436"/>
      <c r="FPI5" s="3436"/>
      <c r="FPJ5" s="3436"/>
      <c r="FPK5" s="3436"/>
      <c r="FPL5" s="3436"/>
      <c r="FPM5" s="3436"/>
      <c r="FPN5" s="3436"/>
      <c r="FPO5" s="3436"/>
      <c r="FPP5" s="3436"/>
      <c r="FPQ5" s="3436"/>
      <c r="FPR5" s="3436"/>
      <c r="FPS5" s="3436"/>
      <c r="FPT5" s="3436"/>
      <c r="FPU5" s="3436"/>
      <c r="FPV5" s="3436"/>
      <c r="FPW5" s="3436"/>
      <c r="FPX5" s="3436"/>
      <c r="FPY5" s="3436"/>
      <c r="FPZ5" s="3436"/>
      <c r="FQA5" s="3436"/>
      <c r="FQB5" s="3436"/>
      <c r="FQC5" s="3436"/>
      <c r="FQD5" s="3436"/>
      <c r="FQE5" s="3436"/>
      <c r="FQF5" s="3436"/>
      <c r="FQG5" s="3436"/>
      <c r="FQH5" s="3436"/>
      <c r="FQI5" s="3436"/>
      <c r="FQJ5" s="3436"/>
      <c r="FQK5" s="3436"/>
      <c r="FQL5" s="3436"/>
      <c r="FQM5" s="3436"/>
      <c r="FQN5" s="3436"/>
      <c r="FQO5" s="3436"/>
      <c r="FQP5" s="3436"/>
      <c r="FQQ5" s="3436"/>
      <c r="FQR5" s="3436"/>
      <c r="FQS5" s="3436"/>
      <c r="FQT5" s="3436"/>
      <c r="FQU5" s="3436"/>
      <c r="FQV5" s="3436"/>
      <c r="FQW5" s="3436"/>
      <c r="FQX5" s="3436"/>
      <c r="FQY5" s="3436"/>
      <c r="FQZ5" s="3436"/>
      <c r="FRA5" s="3436"/>
      <c r="FRB5" s="3436"/>
      <c r="FRC5" s="3436"/>
      <c r="FRD5" s="3436"/>
      <c r="FRE5" s="3436"/>
      <c r="FRF5" s="3436"/>
      <c r="FRG5" s="3436"/>
      <c r="FRH5" s="3436"/>
      <c r="FRI5" s="3436"/>
      <c r="FRJ5" s="3436"/>
      <c r="FRK5" s="3436"/>
      <c r="FRL5" s="3436"/>
      <c r="FRM5" s="3436"/>
      <c r="FRN5" s="3436"/>
      <c r="FRO5" s="3436"/>
      <c r="FRP5" s="3436"/>
      <c r="FRQ5" s="3436"/>
      <c r="FRR5" s="3436"/>
      <c r="FRS5" s="3436"/>
      <c r="FRT5" s="3436"/>
      <c r="FRU5" s="3436"/>
      <c r="FRV5" s="3436"/>
      <c r="FRW5" s="3436"/>
      <c r="FRX5" s="3436"/>
      <c r="FRY5" s="3436"/>
      <c r="FRZ5" s="3436"/>
      <c r="FSA5" s="3436"/>
      <c r="FSB5" s="3436"/>
      <c r="FSC5" s="3436"/>
      <c r="FSD5" s="3436"/>
      <c r="FSE5" s="3436"/>
      <c r="FSF5" s="3436"/>
      <c r="FSG5" s="3436"/>
      <c r="FSH5" s="3436"/>
      <c r="FSI5" s="3436"/>
      <c r="FSJ5" s="3436"/>
      <c r="FSK5" s="3436"/>
      <c r="FSL5" s="3436"/>
      <c r="FSM5" s="3436"/>
      <c r="FSN5" s="3436"/>
      <c r="FSO5" s="3436"/>
      <c r="FSP5" s="3436"/>
      <c r="FSQ5" s="3436"/>
      <c r="FSR5" s="3436"/>
      <c r="FSS5" s="3436"/>
      <c r="FST5" s="3436"/>
      <c r="FSU5" s="3436"/>
      <c r="FSV5" s="3436"/>
      <c r="FSW5" s="3436"/>
      <c r="FSX5" s="3436"/>
      <c r="FSY5" s="3436"/>
      <c r="FSZ5" s="3436"/>
      <c r="FTA5" s="3436"/>
      <c r="FTB5" s="3436"/>
      <c r="FTC5" s="3436"/>
      <c r="FTD5" s="3436"/>
      <c r="FTE5" s="3436"/>
      <c r="FTF5" s="3436"/>
      <c r="FTG5" s="3436"/>
      <c r="FTH5" s="3436"/>
      <c r="FTI5" s="3436"/>
      <c r="FTJ5" s="3436"/>
      <c r="FTK5" s="3436"/>
      <c r="FTL5" s="3436"/>
      <c r="FTM5" s="3436"/>
      <c r="FTN5" s="3436"/>
      <c r="FTO5" s="3436"/>
      <c r="FTP5" s="3436"/>
      <c r="FTQ5" s="3436"/>
      <c r="FTR5" s="3436"/>
      <c r="FTS5" s="3436"/>
      <c r="FTT5" s="3436"/>
      <c r="FTU5" s="3436"/>
      <c r="FTV5" s="3436"/>
      <c r="FTW5" s="3436"/>
      <c r="FTX5" s="3436"/>
      <c r="FTY5" s="3436"/>
      <c r="FTZ5" s="3436"/>
      <c r="FUA5" s="3436"/>
      <c r="FUB5" s="3436"/>
      <c r="FUC5" s="3436"/>
      <c r="FUD5" s="3436"/>
      <c r="FUE5" s="3436"/>
      <c r="FUF5" s="3436"/>
      <c r="FUG5" s="3436"/>
      <c r="FUH5" s="3436"/>
      <c r="FUI5" s="3436"/>
      <c r="FUJ5" s="3436"/>
      <c r="FUK5" s="3436"/>
      <c r="FUL5" s="3436"/>
      <c r="FUM5" s="3436"/>
      <c r="FUN5" s="3436"/>
      <c r="FUO5" s="3436"/>
      <c r="FUP5" s="3436"/>
      <c r="FUQ5" s="3436"/>
      <c r="FUR5" s="3436"/>
      <c r="FUS5" s="3436"/>
      <c r="FUT5" s="3436"/>
      <c r="FUU5" s="3436"/>
      <c r="FUV5" s="3436"/>
      <c r="FUW5" s="3436"/>
      <c r="FUX5" s="3436"/>
      <c r="FUY5" s="3436"/>
      <c r="FUZ5" s="3436"/>
      <c r="FVA5" s="3436"/>
      <c r="FVB5" s="3436"/>
      <c r="FVC5" s="3436"/>
      <c r="FVD5" s="3436"/>
      <c r="FVE5" s="3436"/>
      <c r="FVF5" s="3436"/>
      <c r="FVG5" s="3436"/>
      <c r="FVH5" s="3436"/>
      <c r="FVI5" s="3436"/>
      <c r="FVJ5" s="3436"/>
      <c r="FVK5" s="3436"/>
      <c r="FVL5" s="3436"/>
      <c r="FVM5" s="3436"/>
      <c r="FVN5" s="3436"/>
      <c r="FVO5" s="3436"/>
      <c r="FVP5" s="3436"/>
      <c r="FVQ5" s="3436"/>
      <c r="FVR5" s="3436"/>
      <c r="FVS5" s="3436"/>
      <c r="FVT5" s="3436"/>
      <c r="FVU5" s="3436"/>
      <c r="FVV5" s="3436"/>
      <c r="FVW5" s="3436"/>
      <c r="FVX5" s="3436"/>
      <c r="FVY5" s="3436"/>
      <c r="FVZ5" s="3436"/>
      <c r="FWA5" s="3436"/>
      <c r="FWB5" s="3436"/>
      <c r="FWC5" s="3436"/>
      <c r="FWD5" s="3436"/>
      <c r="FWE5" s="3436"/>
      <c r="FWF5" s="3436"/>
      <c r="FWG5" s="3436"/>
      <c r="FWH5" s="3436"/>
      <c r="FWI5" s="3436"/>
      <c r="FWJ5" s="3436"/>
      <c r="FWK5" s="3436"/>
      <c r="FWL5" s="3436"/>
      <c r="FWM5" s="3436"/>
      <c r="FWN5" s="3436"/>
      <c r="FWO5" s="3436"/>
      <c r="FWP5" s="3436"/>
      <c r="FWQ5" s="3436"/>
      <c r="FWR5" s="3436"/>
      <c r="FWS5" s="3436"/>
      <c r="FWT5" s="3436"/>
      <c r="FWU5" s="3436"/>
      <c r="FWV5" s="3436"/>
      <c r="FWW5" s="3436"/>
      <c r="FWX5" s="3436"/>
      <c r="FWY5" s="3436"/>
      <c r="FWZ5" s="3436"/>
      <c r="FXA5" s="3436"/>
      <c r="FXB5" s="3436"/>
      <c r="FXC5" s="3436"/>
      <c r="FXD5" s="3436"/>
      <c r="FXE5" s="3436"/>
      <c r="FXF5" s="3436"/>
      <c r="FXG5" s="3436"/>
      <c r="FXH5" s="3436"/>
      <c r="FXI5" s="3436"/>
      <c r="FXJ5" s="3436"/>
      <c r="FXK5" s="3436"/>
      <c r="FXL5" s="3436"/>
      <c r="FXM5" s="3436"/>
      <c r="FXN5" s="3436"/>
      <c r="FXO5" s="3436"/>
      <c r="FXP5" s="3436"/>
      <c r="FXQ5" s="3436"/>
      <c r="FXR5" s="3436"/>
      <c r="FXS5" s="3436"/>
      <c r="FXT5" s="3436"/>
      <c r="FXU5" s="3436"/>
      <c r="FXV5" s="3436"/>
      <c r="FXW5" s="3436"/>
      <c r="FXX5" s="3436"/>
      <c r="FXY5" s="3436"/>
      <c r="FXZ5" s="3436"/>
      <c r="FYA5" s="3436"/>
      <c r="FYB5" s="3436"/>
      <c r="FYC5" s="3436"/>
      <c r="FYD5" s="3436"/>
      <c r="FYE5" s="3436"/>
      <c r="FYF5" s="3436"/>
      <c r="FYG5" s="3436"/>
      <c r="FYH5" s="3436"/>
      <c r="FYI5" s="3436"/>
      <c r="FYJ5" s="3436"/>
      <c r="FYK5" s="3436"/>
      <c r="FYL5" s="3436"/>
      <c r="FYM5" s="3436"/>
      <c r="FYN5" s="3436"/>
      <c r="FYO5" s="3436"/>
      <c r="FYP5" s="3436"/>
      <c r="FYQ5" s="3436"/>
      <c r="FYR5" s="3436"/>
      <c r="FYS5" s="3436"/>
      <c r="FYT5" s="3436"/>
      <c r="FYU5" s="3436"/>
      <c r="FYV5" s="3436"/>
      <c r="FYW5" s="3436"/>
      <c r="FYX5" s="3436"/>
      <c r="FYY5" s="3436"/>
      <c r="FYZ5" s="3436"/>
      <c r="FZA5" s="3436"/>
      <c r="FZB5" s="3436"/>
      <c r="FZC5" s="3436"/>
      <c r="FZD5" s="3436"/>
      <c r="FZE5" s="3436"/>
      <c r="FZF5" s="3436"/>
      <c r="FZG5" s="3436"/>
      <c r="FZH5" s="3436"/>
      <c r="FZI5" s="3436"/>
      <c r="FZJ5" s="3436"/>
      <c r="FZK5" s="3436"/>
      <c r="FZL5" s="3436"/>
      <c r="FZM5" s="3436"/>
      <c r="FZN5" s="3436"/>
      <c r="FZO5" s="3436"/>
      <c r="FZP5" s="3436"/>
      <c r="FZQ5" s="3436"/>
      <c r="FZR5" s="3436"/>
      <c r="FZS5" s="3436"/>
      <c r="FZT5" s="3436"/>
      <c r="FZU5" s="3436"/>
      <c r="FZV5" s="3436"/>
      <c r="FZW5" s="3436"/>
      <c r="FZX5" s="3436"/>
      <c r="FZY5" s="3436"/>
      <c r="FZZ5" s="3436"/>
      <c r="GAA5" s="3436"/>
      <c r="GAB5" s="3436"/>
      <c r="GAC5" s="3436"/>
      <c r="GAD5" s="3436"/>
      <c r="GAE5" s="3436"/>
      <c r="GAF5" s="3436"/>
      <c r="GAG5" s="3436"/>
      <c r="GAH5" s="3436"/>
      <c r="GAI5" s="3436"/>
      <c r="GAJ5" s="3436"/>
      <c r="GAK5" s="3436"/>
      <c r="GAL5" s="3436"/>
      <c r="GAM5" s="3436"/>
      <c r="GAN5" s="3436"/>
      <c r="GAO5" s="3436"/>
      <c r="GAP5" s="3436"/>
      <c r="GAQ5" s="3436"/>
      <c r="GAR5" s="3436"/>
      <c r="GAS5" s="3436"/>
      <c r="GAT5" s="3436"/>
      <c r="GAU5" s="3436"/>
      <c r="GAV5" s="3436"/>
      <c r="GAW5" s="3436"/>
      <c r="GAX5" s="3436"/>
      <c r="GAY5" s="3436"/>
      <c r="GAZ5" s="3436"/>
      <c r="GBA5" s="3436"/>
      <c r="GBB5" s="3436"/>
      <c r="GBC5" s="3436"/>
      <c r="GBD5" s="3436"/>
      <c r="GBE5" s="3436"/>
      <c r="GBF5" s="3436"/>
      <c r="GBG5" s="3436"/>
      <c r="GBH5" s="3436"/>
      <c r="GBI5" s="3436"/>
      <c r="GBJ5" s="3436"/>
      <c r="GBK5" s="3436"/>
      <c r="GBL5" s="3436"/>
      <c r="GBM5" s="3436"/>
      <c r="GBN5" s="3436"/>
      <c r="GBO5" s="3436"/>
      <c r="GBP5" s="3436"/>
      <c r="GBQ5" s="3436"/>
      <c r="GBR5" s="3436"/>
      <c r="GBS5" s="3436"/>
      <c r="GBT5" s="3436"/>
      <c r="GBU5" s="3436"/>
      <c r="GBV5" s="3436"/>
      <c r="GBW5" s="3436"/>
      <c r="GBX5" s="3436"/>
      <c r="GBY5" s="3436"/>
      <c r="GBZ5" s="3436"/>
      <c r="GCA5" s="3436"/>
      <c r="GCB5" s="3436"/>
      <c r="GCC5" s="3436"/>
      <c r="GCD5" s="3436"/>
      <c r="GCE5" s="3436"/>
      <c r="GCF5" s="3436"/>
      <c r="GCG5" s="3436"/>
      <c r="GCH5" s="3436"/>
      <c r="GCI5" s="3436"/>
      <c r="GCJ5" s="3436"/>
      <c r="GCK5" s="3436"/>
      <c r="GCL5" s="3436"/>
      <c r="GCM5" s="3436"/>
      <c r="GCN5" s="3436"/>
      <c r="GCO5" s="3436"/>
      <c r="GCP5" s="3436"/>
      <c r="GCQ5" s="3436"/>
      <c r="GCR5" s="3436"/>
      <c r="GCS5" s="3436"/>
      <c r="GCT5" s="3436"/>
      <c r="GCU5" s="3436"/>
      <c r="GCV5" s="3436"/>
      <c r="GCW5" s="3436"/>
      <c r="GCX5" s="3436"/>
      <c r="GCY5" s="3436"/>
      <c r="GCZ5" s="3436"/>
      <c r="GDA5" s="3436"/>
      <c r="GDB5" s="3436"/>
      <c r="GDC5" s="3436"/>
      <c r="GDD5" s="3436"/>
      <c r="GDE5" s="3436"/>
      <c r="GDF5" s="3436"/>
      <c r="GDG5" s="3436"/>
      <c r="GDH5" s="3436"/>
      <c r="GDI5" s="3436"/>
      <c r="GDJ5" s="3436"/>
      <c r="GDK5" s="3436"/>
      <c r="GDL5" s="3436"/>
      <c r="GDM5" s="3436"/>
      <c r="GDN5" s="3436"/>
      <c r="GDO5" s="3436"/>
      <c r="GDP5" s="3436"/>
      <c r="GDQ5" s="3436"/>
      <c r="GDR5" s="3436"/>
      <c r="GDS5" s="3436"/>
      <c r="GDT5" s="3436"/>
      <c r="GDU5" s="3436"/>
      <c r="GDV5" s="3436"/>
      <c r="GDW5" s="3436"/>
      <c r="GDX5" s="3436"/>
      <c r="GDY5" s="3436"/>
      <c r="GDZ5" s="3436"/>
      <c r="GEA5" s="3436"/>
      <c r="GEB5" s="3436"/>
      <c r="GEC5" s="3436"/>
      <c r="GED5" s="3436"/>
      <c r="GEE5" s="3436"/>
      <c r="GEF5" s="3436"/>
      <c r="GEG5" s="3436"/>
      <c r="GEH5" s="3436"/>
      <c r="GEI5" s="3436"/>
      <c r="GEJ5" s="3436"/>
      <c r="GEK5" s="3436"/>
      <c r="GEL5" s="3436"/>
      <c r="GEM5" s="3436"/>
      <c r="GEN5" s="3436"/>
      <c r="GEO5" s="3436"/>
      <c r="GEP5" s="3436"/>
      <c r="GEQ5" s="3436"/>
      <c r="GER5" s="3436"/>
      <c r="GES5" s="3436"/>
      <c r="GET5" s="3436"/>
      <c r="GEU5" s="3436"/>
      <c r="GEV5" s="3436"/>
      <c r="GEW5" s="3436"/>
      <c r="GEX5" s="3436"/>
      <c r="GEY5" s="3436"/>
      <c r="GEZ5" s="3436"/>
      <c r="GFA5" s="3436"/>
      <c r="GFB5" s="3436"/>
      <c r="GFC5" s="3436"/>
      <c r="GFD5" s="3436"/>
      <c r="GFE5" s="3436"/>
      <c r="GFF5" s="3436"/>
      <c r="GFG5" s="3436"/>
      <c r="GFH5" s="3436"/>
      <c r="GFI5" s="3436"/>
      <c r="GFJ5" s="3436"/>
      <c r="GFK5" s="3436"/>
      <c r="GFL5" s="3436"/>
      <c r="GFM5" s="3436"/>
      <c r="GFN5" s="3436"/>
      <c r="GFO5" s="3436"/>
      <c r="GFP5" s="3436"/>
      <c r="GFQ5" s="3436"/>
      <c r="GFR5" s="3436"/>
      <c r="GFS5" s="3436"/>
      <c r="GFT5" s="3436"/>
      <c r="GFU5" s="3436"/>
      <c r="GFV5" s="3436"/>
      <c r="GFW5" s="3436"/>
      <c r="GFX5" s="3436"/>
      <c r="GFY5" s="3436"/>
      <c r="GFZ5" s="3436"/>
      <c r="GGA5" s="3436"/>
      <c r="GGB5" s="3436"/>
      <c r="GGC5" s="3436"/>
      <c r="GGD5" s="3436"/>
      <c r="GGE5" s="3436"/>
      <c r="GGF5" s="3436"/>
      <c r="GGG5" s="3436"/>
      <c r="GGH5" s="3436"/>
      <c r="GGI5" s="3436"/>
      <c r="GGJ5" s="3436"/>
      <c r="GGK5" s="3436"/>
      <c r="GGL5" s="3436"/>
      <c r="GGM5" s="3436"/>
      <c r="GGN5" s="3436"/>
      <c r="GGO5" s="3436"/>
      <c r="GGP5" s="3436"/>
      <c r="GGQ5" s="3436"/>
      <c r="GGR5" s="3436"/>
      <c r="GGS5" s="3436"/>
      <c r="GGT5" s="3436"/>
      <c r="GGU5" s="3436"/>
      <c r="GGV5" s="3436"/>
      <c r="GGW5" s="3436"/>
      <c r="GGX5" s="3436"/>
      <c r="GGY5" s="3436"/>
      <c r="GGZ5" s="3436"/>
      <c r="GHA5" s="3436"/>
      <c r="GHB5" s="3436"/>
      <c r="GHC5" s="3436"/>
      <c r="GHD5" s="3436"/>
      <c r="GHE5" s="3436"/>
      <c r="GHF5" s="3436"/>
      <c r="GHG5" s="3436"/>
      <c r="GHH5" s="3436"/>
      <c r="GHI5" s="3436"/>
      <c r="GHJ5" s="3436"/>
      <c r="GHK5" s="3436"/>
      <c r="GHL5" s="3436"/>
      <c r="GHM5" s="3436"/>
      <c r="GHN5" s="3436"/>
      <c r="GHO5" s="3436"/>
      <c r="GHP5" s="3436"/>
      <c r="GHQ5" s="3436"/>
      <c r="GHR5" s="3436"/>
      <c r="GHS5" s="3436"/>
      <c r="GHT5" s="3436"/>
      <c r="GHU5" s="3436"/>
      <c r="GHV5" s="3436"/>
      <c r="GHW5" s="3436"/>
      <c r="GHX5" s="3436"/>
      <c r="GHY5" s="3436"/>
      <c r="GHZ5" s="3436"/>
      <c r="GIA5" s="3436"/>
      <c r="GIB5" s="3436"/>
      <c r="GIC5" s="3436"/>
      <c r="GID5" s="3436"/>
      <c r="GIE5" s="3436"/>
      <c r="GIF5" s="3436"/>
      <c r="GIG5" s="3436"/>
      <c r="GIH5" s="3436"/>
      <c r="GII5" s="3436"/>
      <c r="GIJ5" s="3436"/>
      <c r="GIK5" s="3436"/>
      <c r="GIL5" s="3436"/>
      <c r="GIM5" s="3436"/>
      <c r="GIN5" s="3436"/>
      <c r="GIO5" s="3436"/>
      <c r="GIP5" s="3436"/>
      <c r="GIQ5" s="3436"/>
      <c r="GIR5" s="3436"/>
      <c r="GIS5" s="3436"/>
      <c r="GIT5" s="3436"/>
      <c r="GIU5" s="3436"/>
      <c r="GIV5" s="3436"/>
      <c r="GIW5" s="3436"/>
      <c r="GIX5" s="3436"/>
      <c r="GIY5" s="3436"/>
      <c r="GIZ5" s="3436"/>
      <c r="GJA5" s="3436"/>
      <c r="GJB5" s="3436"/>
      <c r="GJC5" s="3436"/>
      <c r="GJD5" s="3436"/>
      <c r="GJE5" s="3436"/>
      <c r="GJF5" s="3436"/>
      <c r="GJG5" s="3436"/>
      <c r="GJH5" s="3436"/>
      <c r="GJI5" s="3436"/>
      <c r="GJJ5" s="3436"/>
      <c r="GJK5" s="3436"/>
      <c r="GJL5" s="3436"/>
      <c r="GJM5" s="3436"/>
      <c r="GJN5" s="3436"/>
      <c r="GJO5" s="3436"/>
      <c r="GJP5" s="3436"/>
      <c r="GJQ5" s="3436"/>
      <c r="GJR5" s="3436"/>
      <c r="GJS5" s="3436"/>
      <c r="GJT5" s="3436"/>
      <c r="GJU5" s="3436"/>
      <c r="GJV5" s="3436"/>
      <c r="GJW5" s="3436"/>
      <c r="GJX5" s="3436"/>
      <c r="GJY5" s="3436"/>
      <c r="GJZ5" s="3436"/>
      <c r="GKA5" s="3436"/>
      <c r="GKB5" s="3436"/>
      <c r="GKC5" s="3436"/>
      <c r="GKD5" s="3436"/>
      <c r="GKE5" s="3436"/>
      <c r="GKF5" s="3436"/>
      <c r="GKG5" s="3436"/>
      <c r="GKH5" s="3436"/>
      <c r="GKI5" s="3436"/>
      <c r="GKJ5" s="3436"/>
      <c r="GKK5" s="3436"/>
      <c r="GKL5" s="3436"/>
      <c r="GKM5" s="3436"/>
      <c r="GKN5" s="3436"/>
      <c r="GKO5" s="3436"/>
      <c r="GKP5" s="3436"/>
      <c r="GKQ5" s="3436"/>
      <c r="GKR5" s="3436"/>
      <c r="GKS5" s="3436"/>
      <c r="GKT5" s="3436"/>
      <c r="GKU5" s="3436"/>
      <c r="GKV5" s="3436"/>
      <c r="GKW5" s="3436"/>
      <c r="GKX5" s="3436"/>
      <c r="GKY5" s="3436"/>
      <c r="GKZ5" s="3436"/>
      <c r="GLA5" s="3436"/>
      <c r="GLB5" s="3436"/>
      <c r="GLC5" s="3436"/>
      <c r="GLD5" s="3436"/>
      <c r="GLE5" s="3436"/>
      <c r="GLF5" s="3436"/>
      <c r="GLG5" s="3436"/>
      <c r="GLH5" s="3436"/>
      <c r="GLI5" s="3436"/>
      <c r="GLJ5" s="3436"/>
      <c r="GLK5" s="3436"/>
      <c r="GLL5" s="3436"/>
      <c r="GLM5" s="3436"/>
      <c r="GLN5" s="3436"/>
      <c r="GLO5" s="3436"/>
      <c r="GLP5" s="3436"/>
      <c r="GLQ5" s="3436"/>
      <c r="GLR5" s="3436"/>
      <c r="GLS5" s="3436"/>
      <c r="GLT5" s="3436"/>
      <c r="GLU5" s="3436"/>
      <c r="GLV5" s="3436"/>
      <c r="GLW5" s="3436"/>
      <c r="GLX5" s="3436"/>
      <c r="GLY5" s="3436"/>
      <c r="GLZ5" s="3436"/>
      <c r="GMA5" s="3436"/>
      <c r="GMB5" s="3436"/>
      <c r="GMC5" s="3436"/>
      <c r="GMD5" s="3436"/>
      <c r="GME5" s="3436"/>
      <c r="GMF5" s="3436"/>
      <c r="GMG5" s="3436"/>
      <c r="GMH5" s="3436"/>
      <c r="GMI5" s="3436"/>
      <c r="GMJ5" s="3436"/>
      <c r="GMK5" s="3436"/>
      <c r="GML5" s="3436"/>
      <c r="GMM5" s="3436"/>
      <c r="GMN5" s="3436"/>
      <c r="GMO5" s="3436"/>
      <c r="GMP5" s="3436"/>
      <c r="GMQ5" s="3436"/>
      <c r="GMR5" s="3436"/>
      <c r="GMS5" s="3436"/>
      <c r="GMT5" s="3436"/>
      <c r="GMU5" s="3436"/>
      <c r="GMV5" s="3436"/>
      <c r="GMW5" s="3436"/>
      <c r="GMX5" s="3436"/>
      <c r="GMY5" s="3436"/>
      <c r="GMZ5" s="3436"/>
      <c r="GNA5" s="3436"/>
      <c r="GNB5" s="3436"/>
      <c r="GNC5" s="3436"/>
      <c r="GND5" s="3436"/>
      <c r="GNE5" s="3436"/>
      <c r="GNF5" s="3436"/>
      <c r="GNG5" s="3436"/>
      <c r="GNH5" s="3436"/>
      <c r="GNI5" s="3436"/>
      <c r="GNJ5" s="3436"/>
      <c r="GNK5" s="3436"/>
      <c r="GNL5" s="3436"/>
      <c r="GNM5" s="3436"/>
      <c r="GNN5" s="3436"/>
      <c r="GNO5" s="3436"/>
      <c r="GNP5" s="3436"/>
      <c r="GNQ5" s="3436"/>
      <c r="GNR5" s="3436"/>
      <c r="GNS5" s="3436"/>
      <c r="GNT5" s="3436"/>
      <c r="GNU5" s="3436"/>
      <c r="GNV5" s="3436"/>
      <c r="GNW5" s="3436"/>
      <c r="GNX5" s="3436"/>
      <c r="GNY5" s="3436"/>
      <c r="GNZ5" s="3436"/>
      <c r="GOA5" s="3436"/>
      <c r="GOB5" s="3436"/>
      <c r="GOC5" s="3436"/>
      <c r="GOD5" s="3436"/>
      <c r="GOE5" s="3436"/>
      <c r="GOF5" s="3436"/>
      <c r="GOG5" s="3436"/>
      <c r="GOH5" s="3436"/>
      <c r="GOI5" s="3436"/>
      <c r="GOJ5" s="3436"/>
      <c r="GOK5" s="3436"/>
      <c r="GOL5" s="3436"/>
      <c r="GOM5" s="3436"/>
      <c r="GON5" s="3436"/>
      <c r="GOO5" s="3436"/>
      <c r="GOP5" s="3436"/>
      <c r="GOQ5" s="3436"/>
      <c r="GOR5" s="3436"/>
      <c r="GOS5" s="3436"/>
      <c r="GOT5" s="3436"/>
      <c r="GOU5" s="3436"/>
      <c r="GOV5" s="3436"/>
      <c r="GOW5" s="3436"/>
      <c r="GOX5" s="3436"/>
      <c r="GOY5" s="3436"/>
      <c r="GOZ5" s="3436"/>
      <c r="GPA5" s="3436"/>
      <c r="GPB5" s="3436"/>
      <c r="GPC5" s="3436"/>
      <c r="GPD5" s="3436"/>
      <c r="GPE5" s="3436"/>
      <c r="GPF5" s="3436"/>
      <c r="GPG5" s="3436"/>
      <c r="GPH5" s="3436"/>
      <c r="GPI5" s="3436"/>
      <c r="GPJ5" s="3436"/>
      <c r="GPK5" s="3436"/>
      <c r="GPL5" s="3436"/>
      <c r="GPM5" s="3436"/>
      <c r="GPN5" s="3436"/>
      <c r="GPO5" s="3436"/>
      <c r="GPP5" s="3436"/>
      <c r="GPQ5" s="3436"/>
      <c r="GPR5" s="3436"/>
      <c r="GPS5" s="3436"/>
      <c r="GPT5" s="3436"/>
      <c r="GPU5" s="3436"/>
      <c r="GPV5" s="3436"/>
      <c r="GPW5" s="3436"/>
      <c r="GPX5" s="3436"/>
      <c r="GPY5" s="3436"/>
      <c r="GPZ5" s="3436"/>
      <c r="GQA5" s="3436"/>
      <c r="GQB5" s="3436"/>
      <c r="GQC5" s="3436"/>
      <c r="GQD5" s="3436"/>
      <c r="GQE5" s="3436"/>
      <c r="GQF5" s="3436"/>
      <c r="GQG5" s="3436"/>
      <c r="GQH5" s="3436"/>
      <c r="GQI5" s="3436"/>
      <c r="GQJ5" s="3436"/>
      <c r="GQK5" s="3436"/>
      <c r="GQL5" s="3436"/>
      <c r="GQM5" s="3436"/>
      <c r="GQN5" s="3436"/>
      <c r="GQO5" s="3436"/>
      <c r="GQP5" s="3436"/>
      <c r="GQQ5" s="3436"/>
      <c r="GQR5" s="3436"/>
      <c r="GQS5" s="3436"/>
      <c r="GQT5" s="3436"/>
      <c r="GQU5" s="3436"/>
      <c r="GQV5" s="3436"/>
      <c r="GQW5" s="3436"/>
      <c r="GQX5" s="3436"/>
      <c r="GQY5" s="3436"/>
      <c r="GQZ5" s="3436"/>
      <c r="GRA5" s="3436"/>
      <c r="GRB5" s="3436"/>
      <c r="GRC5" s="3436"/>
      <c r="GRD5" s="3436"/>
      <c r="GRE5" s="3436"/>
      <c r="GRF5" s="3436"/>
      <c r="GRG5" s="3436"/>
      <c r="GRH5" s="3436"/>
      <c r="GRI5" s="3436"/>
      <c r="GRJ5" s="3436"/>
      <c r="GRK5" s="3436"/>
      <c r="GRL5" s="3436"/>
      <c r="GRM5" s="3436"/>
      <c r="GRN5" s="3436"/>
      <c r="GRO5" s="3436"/>
      <c r="GRP5" s="3436"/>
      <c r="GRQ5" s="3436"/>
      <c r="GRR5" s="3436"/>
      <c r="GRS5" s="3436"/>
      <c r="GRT5" s="3436"/>
      <c r="GRU5" s="3436"/>
      <c r="GRV5" s="3436"/>
      <c r="GRW5" s="3436"/>
      <c r="GRX5" s="3436"/>
      <c r="GRY5" s="3436"/>
      <c r="GRZ5" s="3436"/>
      <c r="GSA5" s="3436"/>
      <c r="GSB5" s="3436"/>
      <c r="GSC5" s="3436"/>
      <c r="GSD5" s="3436"/>
      <c r="GSE5" s="3436"/>
      <c r="GSF5" s="3436"/>
      <c r="GSG5" s="3436"/>
      <c r="GSH5" s="3436"/>
      <c r="GSI5" s="3436"/>
      <c r="GSJ5" s="3436"/>
      <c r="GSK5" s="3436"/>
      <c r="GSL5" s="3436"/>
      <c r="GSM5" s="3436"/>
      <c r="GSN5" s="3436"/>
      <c r="GSO5" s="3436"/>
      <c r="GSP5" s="3436"/>
      <c r="GSQ5" s="3436"/>
      <c r="GSR5" s="3436"/>
      <c r="GSS5" s="3436"/>
      <c r="GST5" s="3436"/>
      <c r="GSU5" s="3436"/>
      <c r="GSV5" s="3436"/>
      <c r="GSW5" s="3436"/>
      <c r="GSX5" s="3436"/>
      <c r="GSY5" s="3436"/>
      <c r="GSZ5" s="3436"/>
      <c r="GTA5" s="3436"/>
      <c r="GTB5" s="3436"/>
      <c r="GTC5" s="3436"/>
      <c r="GTD5" s="3436"/>
      <c r="GTE5" s="3436"/>
      <c r="GTF5" s="3436"/>
      <c r="GTG5" s="3436"/>
      <c r="GTH5" s="3436"/>
      <c r="GTI5" s="3436"/>
      <c r="GTJ5" s="3436"/>
      <c r="GTK5" s="3436"/>
      <c r="GTL5" s="3436"/>
      <c r="GTM5" s="3436"/>
      <c r="GTN5" s="3436"/>
      <c r="GTO5" s="3436"/>
      <c r="GTP5" s="3436"/>
      <c r="GTQ5" s="3436"/>
      <c r="GTR5" s="3436"/>
      <c r="GTS5" s="3436"/>
      <c r="GTT5" s="3436"/>
      <c r="GTU5" s="3436"/>
      <c r="GTV5" s="3436"/>
      <c r="GTW5" s="3436"/>
      <c r="GTX5" s="3436"/>
      <c r="GTY5" s="3436"/>
      <c r="GTZ5" s="3436"/>
      <c r="GUA5" s="3436"/>
      <c r="GUB5" s="3436"/>
      <c r="GUC5" s="3436"/>
      <c r="GUD5" s="3436"/>
      <c r="GUE5" s="3436"/>
      <c r="GUF5" s="3436"/>
      <c r="GUG5" s="3436"/>
      <c r="GUH5" s="3436"/>
      <c r="GUI5" s="3436"/>
      <c r="GUJ5" s="3436"/>
      <c r="GUK5" s="3436"/>
      <c r="GUL5" s="3436"/>
      <c r="GUM5" s="3436"/>
      <c r="GUN5" s="3436"/>
      <c r="GUO5" s="3436"/>
      <c r="GUP5" s="3436"/>
      <c r="GUQ5" s="3436"/>
      <c r="GUR5" s="3436"/>
      <c r="GUS5" s="3436"/>
      <c r="GUT5" s="3436"/>
      <c r="GUU5" s="3436"/>
      <c r="GUV5" s="3436"/>
      <c r="GUW5" s="3436"/>
      <c r="GUX5" s="3436"/>
      <c r="GUY5" s="3436"/>
      <c r="GUZ5" s="3436"/>
      <c r="GVA5" s="3436"/>
      <c r="GVB5" s="3436"/>
      <c r="GVC5" s="3436"/>
      <c r="GVD5" s="3436"/>
      <c r="GVE5" s="3436"/>
      <c r="GVF5" s="3436"/>
      <c r="GVG5" s="3436"/>
      <c r="GVH5" s="3436"/>
      <c r="GVI5" s="3436"/>
      <c r="GVJ5" s="3436"/>
      <c r="GVK5" s="3436"/>
      <c r="GVL5" s="3436"/>
      <c r="GVM5" s="3436"/>
      <c r="GVN5" s="3436"/>
      <c r="GVO5" s="3436"/>
      <c r="GVP5" s="3436"/>
      <c r="GVQ5" s="3436"/>
      <c r="GVR5" s="3436"/>
      <c r="GVS5" s="3436"/>
      <c r="GVT5" s="3436"/>
      <c r="GVU5" s="3436"/>
      <c r="GVV5" s="3436"/>
      <c r="GVW5" s="3436"/>
      <c r="GVX5" s="3436"/>
      <c r="GVY5" s="3436"/>
      <c r="GVZ5" s="3436"/>
      <c r="GWA5" s="3436"/>
      <c r="GWB5" s="3436"/>
      <c r="GWC5" s="3436"/>
      <c r="GWD5" s="3436"/>
      <c r="GWE5" s="3436"/>
      <c r="GWF5" s="3436"/>
      <c r="GWG5" s="3436"/>
      <c r="GWH5" s="3436"/>
      <c r="GWI5" s="3436"/>
      <c r="GWJ5" s="3436"/>
      <c r="GWK5" s="3436"/>
      <c r="GWL5" s="3436"/>
      <c r="GWM5" s="3436"/>
      <c r="GWN5" s="3436"/>
      <c r="GWO5" s="3436"/>
      <c r="GWP5" s="3436"/>
      <c r="GWQ5" s="3436"/>
      <c r="GWR5" s="3436"/>
      <c r="GWS5" s="3436"/>
      <c r="GWT5" s="3436"/>
      <c r="GWU5" s="3436"/>
      <c r="GWV5" s="3436"/>
      <c r="GWW5" s="3436"/>
      <c r="GWX5" s="3436"/>
      <c r="GWY5" s="3436"/>
      <c r="GWZ5" s="3436"/>
      <c r="GXA5" s="3436"/>
      <c r="GXB5" s="3436"/>
      <c r="GXC5" s="3436"/>
      <c r="GXD5" s="3436"/>
      <c r="GXE5" s="3436"/>
      <c r="GXF5" s="3436"/>
      <c r="GXG5" s="3436"/>
      <c r="GXH5" s="3436"/>
      <c r="GXI5" s="3436"/>
      <c r="GXJ5" s="3436"/>
      <c r="GXK5" s="3436"/>
      <c r="GXL5" s="3436"/>
      <c r="GXM5" s="3436"/>
      <c r="GXN5" s="3436"/>
      <c r="GXO5" s="3436"/>
      <c r="GXP5" s="3436"/>
      <c r="GXQ5" s="3436"/>
      <c r="GXR5" s="3436"/>
      <c r="GXS5" s="3436"/>
      <c r="GXT5" s="3436"/>
      <c r="GXU5" s="3436"/>
      <c r="GXV5" s="3436"/>
      <c r="GXW5" s="3436"/>
      <c r="GXX5" s="3436"/>
      <c r="GXY5" s="3436"/>
      <c r="GXZ5" s="3436"/>
      <c r="GYA5" s="3436"/>
      <c r="GYB5" s="3436"/>
      <c r="GYC5" s="3436"/>
      <c r="GYD5" s="3436"/>
      <c r="GYE5" s="3436"/>
      <c r="GYF5" s="3436"/>
      <c r="GYG5" s="3436"/>
      <c r="GYH5" s="3436"/>
      <c r="GYI5" s="3436"/>
      <c r="GYJ5" s="3436"/>
      <c r="GYK5" s="3436"/>
      <c r="GYL5" s="3436"/>
      <c r="GYM5" s="3436"/>
      <c r="GYN5" s="3436"/>
      <c r="GYO5" s="3436"/>
      <c r="GYP5" s="3436"/>
      <c r="GYQ5" s="3436"/>
      <c r="GYR5" s="3436"/>
      <c r="GYS5" s="3436"/>
      <c r="GYT5" s="3436"/>
      <c r="GYU5" s="3436"/>
      <c r="GYV5" s="3436"/>
      <c r="GYW5" s="3436"/>
      <c r="GYX5" s="3436"/>
      <c r="GYY5" s="3436"/>
      <c r="GYZ5" s="3436"/>
      <c r="GZA5" s="3436"/>
      <c r="GZB5" s="3436"/>
      <c r="GZC5" s="3436"/>
      <c r="GZD5" s="3436"/>
      <c r="GZE5" s="3436"/>
      <c r="GZF5" s="3436"/>
      <c r="GZG5" s="3436"/>
      <c r="GZH5" s="3436"/>
      <c r="GZI5" s="3436"/>
      <c r="GZJ5" s="3436"/>
      <c r="GZK5" s="3436"/>
      <c r="GZL5" s="3436"/>
      <c r="GZM5" s="3436"/>
      <c r="GZN5" s="3436"/>
      <c r="GZO5" s="3436"/>
      <c r="GZP5" s="3436"/>
      <c r="GZQ5" s="3436"/>
      <c r="GZR5" s="3436"/>
      <c r="GZS5" s="3436"/>
      <c r="GZT5" s="3436"/>
      <c r="GZU5" s="3436"/>
      <c r="GZV5" s="3436"/>
      <c r="GZW5" s="3436"/>
      <c r="GZX5" s="3436"/>
      <c r="GZY5" s="3436"/>
      <c r="GZZ5" s="3436"/>
      <c r="HAA5" s="3436"/>
      <c r="HAB5" s="3436"/>
      <c r="HAC5" s="3436"/>
      <c r="HAD5" s="3436"/>
      <c r="HAE5" s="3436"/>
      <c r="HAF5" s="3436"/>
      <c r="HAG5" s="3436"/>
      <c r="HAH5" s="3436"/>
      <c r="HAI5" s="3436"/>
      <c r="HAJ5" s="3436"/>
      <c r="HAK5" s="3436"/>
      <c r="HAL5" s="3436"/>
      <c r="HAM5" s="3436"/>
      <c r="HAN5" s="3436"/>
      <c r="HAO5" s="3436"/>
      <c r="HAP5" s="3436"/>
      <c r="HAQ5" s="3436"/>
      <c r="HAR5" s="3436"/>
      <c r="HAS5" s="3436"/>
      <c r="HAT5" s="3436"/>
      <c r="HAU5" s="3436"/>
      <c r="HAV5" s="3436"/>
      <c r="HAW5" s="3436"/>
      <c r="HAX5" s="3436"/>
      <c r="HAY5" s="3436"/>
      <c r="HAZ5" s="3436"/>
      <c r="HBA5" s="3436"/>
      <c r="HBB5" s="3436"/>
      <c r="HBC5" s="3436"/>
      <c r="HBD5" s="3436"/>
      <c r="HBE5" s="3436"/>
      <c r="HBF5" s="3436"/>
      <c r="HBG5" s="3436"/>
      <c r="HBH5" s="3436"/>
      <c r="HBI5" s="3436"/>
      <c r="HBJ5" s="3436"/>
      <c r="HBK5" s="3436"/>
      <c r="HBL5" s="3436"/>
      <c r="HBM5" s="3436"/>
      <c r="HBN5" s="3436"/>
      <c r="HBO5" s="3436"/>
      <c r="HBP5" s="3436"/>
      <c r="HBQ5" s="3436"/>
      <c r="HBR5" s="3436"/>
      <c r="HBS5" s="3436"/>
      <c r="HBT5" s="3436"/>
      <c r="HBU5" s="3436"/>
      <c r="HBV5" s="3436"/>
      <c r="HBW5" s="3436"/>
      <c r="HBX5" s="3436"/>
      <c r="HBY5" s="3436"/>
      <c r="HBZ5" s="3436"/>
      <c r="HCA5" s="3436"/>
      <c r="HCB5" s="3436"/>
      <c r="HCC5" s="3436"/>
      <c r="HCD5" s="3436"/>
      <c r="HCE5" s="3436"/>
      <c r="HCF5" s="3436"/>
      <c r="HCG5" s="3436"/>
      <c r="HCH5" s="3436"/>
      <c r="HCI5" s="3436"/>
      <c r="HCJ5" s="3436"/>
      <c r="HCK5" s="3436"/>
      <c r="HCL5" s="3436"/>
      <c r="HCM5" s="3436"/>
      <c r="HCN5" s="3436"/>
      <c r="HCO5" s="3436"/>
      <c r="HCP5" s="3436"/>
      <c r="HCQ5" s="3436"/>
      <c r="HCR5" s="3436"/>
      <c r="HCS5" s="3436"/>
      <c r="HCT5" s="3436"/>
      <c r="HCU5" s="3436"/>
      <c r="HCV5" s="3436"/>
      <c r="HCW5" s="3436"/>
      <c r="HCX5" s="3436"/>
      <c r="HCY5" s="3436"/>
      <c r="HCZ5" s="3436"/>
      <c r="HDA5" s="3436"/>
      <c r="HDB5" s="3436"/>
      <c r="HDC5" s="3436"/>
      <c r="HDD5" s="3436"/>
      <c r="HDE5" s="3436"/>
      <c r="HDF5" s="3436"/>
      <c r="HDG5" s="3436"/>
      <c r="HDH5" s="3436"/>
      <c r="HDI5" s="3436"/>
      <c r="HDJ5" s="3436"/>
      <c r="HDK5" s="3436"/>
      <c r="HDL5" s="3436"/>
      <c r="HDM5" s="3436"/>
      <c r="HDN5" s="3436"/>
      <c r="HDO5" s="3436"/>
      <c r="HDP5" s="3436"/>
      <c r="HDQ5" s="3436"/>
      <c r="HDR5" s="3436"/>
      <c r="HDS5" s="3436"/>
      <c r="HDT5" s="3436"/>
      <c r="HDU5" s="3436"/>
      <c r="HDV5" s="3436"/>
      <c r="HDW5" s="3436"/>
      <c r="HDX5" s="3436"/>
      <c r="HDY5" s="3436"/>
      <c r="HDZ5" s="3436"/>
      <c r="HEA5" s="3436"/>
      <c r="HEB5" s="3436"/>
      <c r="HEC5" s="3436"/>
      <c r="HED5" s="3436"/>
      <c r="HEE5" s="3436"/>
      <c r="HEF5" s="3436"/>
      <c r="HEG5" s="3436"/>
      <c r="HEH5" s="3436"/>
      <c r="HEI5" s="3436"/>
      <c r="HEJ5" s="3436"/>
      <c r="HEK5" s="3436"/>
      <c r="HEL5" s="3436"/>
      <c r="HEM5" s="3436"/>
      <c r="HEN5" s="3436"/>
      <c r="HEO5" s="3436"/>
      <c r="HEP5" s="3436"/>
      <c r="HEQ5" s="3436"/>
      <c r="HER5" s="3436"/>
      <c r="HES5" s="3436"/>
      <c r="HET5" s="3436"/>
      <c r="HEU5" s="3436"/>
      <c r="HEV5" s="3436"/>
      <c r="HEW5" s="3436"/>
      <c r="HEX5" s="3436"/>
      <c r="HEY5" s="3436"/>
      <c r="HEZ5" s="3436"/>
      <c r="HFA5" s="3436"/>
      <c r="HFB5" s="3436"/>
      <c r="HFC5" s="3436"/>
      <c r="HFD5" s="3436"/>
      <c r="HFE5" s="3436"/>
      <c r="HFF5" s="3436"/>
      <c r="HFG5" s="3436"/>
      <c r="HFH5" s="3436"/>
      <c r="HFI5" s="3436"/>
      <c r="HFJ5" s="3436"/>
      <c r="HFK5" s="3436"/>
      <c r="HFL5" s="3436"/>
      <c r="HFM5" s="3436"/>
      <c r="HFN5" s="3436"/>
      <c r="HFO5" s="3436"/>
      <c r="HFP5" s="3436"/>
      <c r="HFQ5" s="3436"/>
      <c r="HFR5" s="3436"/>
      <c r="HFS5" s="3436"/>
      <c r="HFT5" s="3436"/>
      <c r="HFU5" s="3436"/>
      <c r="HFV5" s="3436"/>
      <c r="HFW5" s="3436"/>
      <c r="HFX5" s="3436"/>
      <c r="HFY5" s="3436"/>
      <c r="HFZ5" s="3436"/>
      <c r="HGA5" s="3436"/>
      <c r="HGB5" s="3436"/>
      <c r="HGC5" s="3436"/>
      <c r="HGD5" s="3436"/>
      <c r="HGE5" s="3436"/>
      <c r="HGF5" s="3436"/>
      <c r="HGG5" s="3436"/>
      <c r="HGH5" s="3436"/>
      <c r="HGI5" s="3436"/>
      <c r="HGJ5" s="3436"/>
      <c r="HGK5" s="3436"/>
      <c r="HGL5" s="3436"/>
      <c r="HGM5" s="3436"/>
      <c r="HGN5" s="3436"/>
      <c r="HGO5" s="3436"/>
      <c r="HGP5" s="3436"/>
      <c r="HGQ5" s="3436"/>
      <c r="HGR5" s="3436"/>
      <c r="HGS5" s="3436"/>
      <c r="HGT5" s="3436"/>
      <c r="HGU5" s="3436"/>
      <c r="HGV5" s="3436"/>
      <c r="HGW5" s="3436"/>
      <c r="HGX5" s="3436"/>
      <c r="HGY5" s="3436"/>
      <c r="HGZ5" s="3436"/>
      <c r="HHA5" s="3436"/>
      <c r="HHB5" s="3436"/>
      <c r="HHC5" s="3436"/>
      <c r="HHD5" s="3436"/>
      <c r="HHE5" s="3436"/>
      <c r="HHF5" s="3436"/>
      <c r="HHG5" s="3436"/>
      <c r="HHH5" s="3436"/>
      <c r="HHI5" s="3436"/>
      <c r="HHJ5" s="3436"/>
      <c r="HHK5" s="3436"/>
      <c r="HHL5" s="3436"/>
      <c r="HHM5" s="3436"/>
      <c r="HHN5" s="3436"/>
      <c r="HHO5" s="3436"/>
      <c r="HHP5" s="3436"/>
      <c r="HHQ5" s="3436"/>
      <c r="HHR5" s="3436"/>
      <c r="HHS5" s="3436"/>
      <c r="HHT5" s="3436"/>
      <c r="HHU5" s="3436"/>
      <c r="HHV5" s="3436"/>
      <c r="HHW5" s="3436"/>
      <c r="HHX5" s="3436"/>
      <c r="HHY5" s="3436"/>
      <c r="HHZ5" s="3436"/>
      <c r="HIA5" s="3436"/>
      <c r="HIB5" s="3436"/>
      <c r="HIC5" s="3436"/>
      <c r="HID5" s="3436"/>
      <c r="HIE5" s="3436"/>
      <c r="HIF5" s="3436"/>
      <c r="HIG5" s="3436"/>
      <c r="HIH5" s="3436"/>
      <c r="HII5" s="3436"/>
      <c r="HIJ5" s="3436"/>
      <c r="HIK5" s="3436"/>
      <c r="HIL5" s="3436"/>
      <c r="HIM5" s="3436"/>
      <c r="HIN5" s="3436"/>
      <c r="HIO5" s="3436"/>
      <c r="HIP5" s="3436"/>
      <c r="HIQ5" s="3436"/>
      <c r="HIR5" s="3436"/>
      <c r="HIS5" s="3436"/>
      <c r="HIT5" s="3436"/>
      <c r="HIU5" s="3436"/>
      <c r="HIV5" s="3436"/>
      <c r="HIW5" s="3436"/>
      <c r="HIX5" s="3436"/>
      <c r="HIY5" s="3436"/>
      <c r="HIZ5" s="3436"/>
      <c r="HJA5" s="3436"/>
      <c r="HJB5" s="3436"/>
      <c r="HJC5" s="3436"/>
      <c r="HJD5" s="3436"/>
      <c r="HJE5" s="3436"/>
      <c r="HJF5" s="3436"/>
      <c r="HJG5" s="3436"/>
      <c r="HJH5" s="3436"/>
      <c r="HJI5" s="3436"/>
      <c r="HJJ5" s="3436"/>
      <c r="HJK5" s="3436"/>
      <c r="HJL5" s="3436"/>
      <c r="HJM5" s="3436"/>
      <c r="HJN5" s="3436"/>
      <c r="HJO5" s="3436"/>
      <c r="HJP5" s="3436"/>
      <c r="HJQ5" s="3436"/>
      <c r="HJR5" s="3436"/>
      <c r="HJS5" s="3436"/>
      <c r="HJT5" s="3436"/>
      <c r="HJU5" s="3436"/>
      <c r="HJV5" s="3436"/>
      <c r="HJW5" s="3436"/>
      <c r="HJX5" s="3436"/>
      <c r="HJY5" s="3436"/>
      <c r="HJZ5" s="3436"/>
      <c r="HKA5" s="3436"/>
      <c r="HKB5" s="3436"/>
      <c r="HKC5" s="3436"/>
      <c r="HKD5" s="3436"/>
      <c r="HKE5" s="3436"/>
      <c r="HKF5" s="3436"/>
      <c r="HKG5" s="3436"/>
      <c r="HKH5" s="3436"/>
      <c r="HKI5" s="3436"/>
      <c r="HKJ5" s="3436"/>
      <c r="HKK5" s="3436"/>
      <c r="HKL5" s="3436"/>
      <c r="HKM5" s="3436"/>
      <c r="HKN5" s="3436"/>
      <c r="HKO5" s="3436"/>
      <c r="HKP5" s="3436"/>
      <c r="HKQ5" s="3436"/>
      <c r="HKR5" s="3436"/>
      <c r="HKS5" s="3436"/>
      <c r="HKT5" s="3436"/>
      <c r="HKU5" s="3436"/>
      <c r="HKV5" s="3436"/>
      <c r="HKW5" s="3436"/>
      <c r="HKX5" s="3436"/>
      <c r="HKY5" s="3436"/>
      <c r="HKZ5" s="3436"/>
      <c r="HLA5" s="3436"/>
      <c r="HLB5" s="3436"/>
      <c r="HLC5" s="3436"/>
      <c r="HLD5" s="3436"/>
      <c r="HLE5" s="3436"/>
      <c r="HLF5" s="3436"/>
      <c r="HLG5" s="3436"/>
      <c r="HLH5" s="3436"/>
      <c r="HLI5" s="3436"/>
      <c r="HLJ5" s="3436"/>
      <c r="HLK5" s="3436"/>
      <c r="HLL5" s="3436"/>
      <c r="HLM5" s="3436"/>
      <c r="HLN5" s="3436"/>
      <c r="HLO5" s="3436"/>
      <c r="HLP5" s="3436"/>
      <c r="HLQ5" s="3436"/>
      <c r="HLR5" s="3436"/>
      <c r="HLS5" s="3436"/>
      <c r="HLT5" s="3436"/>
      <c r="HLU5" s="3436"/>
      <c r="HLV5" s="3436"/>
      <c r="HLW5" s="3436"/>
      <c r="HLX5" s="3436"/>
      <c r="HLY5" s="3436"/>
      <c r="HLZ5" s="3436"/>
      <c r="HMA5" s="3436"/>
      <c r="HMB5" s="3436"/>
      <c r="HMC5" s="3436"/>
      <c r="HMD5" s="3436"/>
      <c r="HME5" s="3436"/>
      <c r="HMF5" s="3436"/>
      <c r="HMG5" s="3436"/>
      <c r="HMH5" s="3436"/>
      <c r="HMI5" s="3436"/>
      <c r="HMJ5" s="3436"/>
      <c r="HMK5" s="3436"/>
      <c r="HML5" s="3436"/>
      <c r="HMM5" s="3436"/>
      <c r="HMN5" s="3436"/>
      <c r="HMO5" s="3436"/>
      <c r="HMP5" s="3436"/>
      <c r="HMQ5" s="3436"/>
      <c r="HMR5" s="3436"/>
      <c r="HMS5" s="3436"/>
      <c r="HMT5" s="3436"/>
      <c r="HMU5" s="3436"/>
      <c r="HMV5" s="3436"/>
      <c r="HMW5" s="3436"/>
      <c r="HMX5" s="3436"/>
      <c r="HMY5" s="3436"/>
      <c r="HMZ5" s="3436"/>
      <c r="HNA5" s="3436"/>
      <c r="HNB5" s="3436"/>
      <c r="HNC5" s="3436"/>
      <c r="HND5" s="3436"/>
      <c r="HNE5" s="3436"/>
      <c r="HNF5" s="3436"/>
      <c r="HNG5" s="3436"/>
      <c r="HNH5" s="3436"/>
      <c r="HNI5" s="3436"/>
      <c r="HNJ5" s="3436"/>
      <c r="HNK5" s="3436"/>
      <c r="HNL5" s="3436"/>
      <c r="HNM5" s="3436"/>
      <c r="HNN5" s="3436"/>
      <c r="HNO5" s="3436"/>
      <c r="HNP5" s="3436"/>
      <c r="HNQ5" s="3436"/>
      <c r="HNR5" s="3436"/>
      <c r="HNS5" s="3436"/>
      <c r="HNT5" s="3436"/>
      <c r="HNU5" s="3436"/>
      <c r="HNV5" s="3436"/>
      <c r="HNW5" s="3436"/>
      <c r="HNX5" s="3436"/>
      <c r="HNY5" s="3436"/>
      <c r="HNZ5" s="3436"/>
      <c r="HOA5" s="3436"/>
      <c r="HOB5" s="3436"/>
      <c r="HOC5" s="3436"/>
      <c r="HOD5" s="3436"/>
      <c r="HOE5" s="3436"/>
      <c r="HOF5" s="3436"/>
      <c r="HOG5" s="3436"/>
      <c r="HOH5" s="3436"/>
      <c r="HOI5" s="3436"/>
      <c r="HOJ5" s="3436"/>
      <c r="HOK5" s="3436"/>
      <c r="HOL5" s="3436"/>
      <c r="HOM5" s="3436"/>
      <c r="HON5" s="3436"/>
      <c r="HOO5" s="3436"/>
      <c r="HOP5" s="3436"/>
      <c r="HOQ5" s="3436"/>
      <c r="HOR5" s="3436"/>
      <c r="HOS5" s="3436"/>
      <c r="HOT5" s="3436"/>
      <c r="HOU5" s="3436"/>
      <c r="HOV5" s="3436"/>
      <c r="HOW5" s="3436"/>
      <c r="HOX5" s="3436"/>
      <c r="HOY5" s="3436"/>
      <c r="HOZ5" s="3436"/>
      <c r="HPA5" s="3436"/>
      <c r="HPB5" s="3436"/>
      <c r="HPC5" s="3436"/>
      <c r="HPD5" s="3436"/>
      <c r="HPE5" s="3436"/>
      <c r="HPF5" s="3436"/>
      <c r="HPG5" s="3436"/>
      <c r="HPH5" s="3436"/>
      <c r="HPI5" s="3436"/>
      <c r="HPJ5" s="3436"/>
      <c r="HPK5" s="3436"/>
      <c r="HPL5" s="3436"/>
      <c r="HPM5" s="3436"/>
      <c r="HPN5" s="3436"/>
      <c r="HPO5" s="3436"/>
      <c r="HPP5" s="3436"/>
      <c r="HPQ5" s="3436"/>
      <c r="HPR5" s="3436"/>
      <c r="HPS5" s="3436"/>
      <c r="HPT5" s="3436"/>
      <c r="HPU5" s="3436"/>
      <c r="HPV5" s="3436"/>
      <c r="HPW5" s="3436"/>
      <c r="HPX5" s="3436"/>
      <c r="HPY5" s="3436"/>
      <c r="HPZ5" s="3436"/>
      <c r="HQA5" s="3436"/>
      <c r="HQB5" s="3436"/>
      <c r="HQC5" s="3436"/>
      <c r="HQD5" s="3436"/>
      <c r="HQE5" s="3436"/>
      <c r="HQF5" s="3436"/>
      <c r="HQG5" s="3436"/>
      <c r="HQH5" s="3436"/>
      <c r="HQI5" s="3436"/>
      <c r="HQJ5" s="3436"/>
      <c r="HQK5" s="3436"/>
      <c r="HQL5" s="3436"/>
      <c r="HQM5" s="3436"/>
      <c r="HQN5" s="3436"/>
      <c r="HQO5" s="3436"/>
      <c r="HQP5" s="3436"/>
      <c r="HQQ5" s="3436"/>
      <c r="HQR5" s="3436"/>
      <c r="HQS5" s="3436"/>
      <c r="HQT5" s="3436"/>
      <c r="HQU5" s="3436"/>
      <c r="HQV5" s="3436"/>
      <c r="HQW5" s="3436"/>
      <c r="HQX5" s="3436"/>
      <c r="HQY5" s="3436"/>
      <c r="HQZ5" s="3436"/>
      <c r="HRA5" s="3436"/>
      <c r="HRB5" s="3436"/>
      <c r="HRC5" s="3436"/>
      <c r="HRD5" s="3436"/>
      <c r="HRE5" s="3436"/>
      <c r="HRF5" s="3436"/>
      <c r="HRG5" s="3436"/>
      <c r="HRH5" s="3436"/>
      <c r="HRI5" s="3436"/>
      <c r="HRJ5" s="3436"/>
      <c r="HRK5" s="3436"/>
      <c r="HRL5" s="3436"/>
      <c r="HRM5" s="3436"/>
      <c r="HRN5" s="3436"/>
      <c r="HRO5" s="3436"/>
      <c r="HRP5" s="3436"/>
      <c r="HRQ5" s="3436"/>
      <c r="HRR5" s="3436"/>
      <c r="HRS5" s="3436"/>
      <c r="HRT5" s="3436"/>
      <c r="HRU5" s="3436"/>
      <c r="HRV5" s="3436"/>
      <c r="HRW5" s="3436"/>
      <c r="HRX5" s="3436"/>
      <c r="HRY5" s="3436"/>
      <c r="HRZ5" s="3436"/>
      <c r="HSA5" s="3436"/>
      <c r="HSB5" s="3436"/>
      <c r="HSC5" s="3436"/>
      <c r="HSD5" s="3436"/>
      <c r="HSE5" s="3436"/>
      <c r="HSF5" s="3436"/>
      <c r="HSG5" s="3436"/>
      <c r="HSH5" s="3436"/>
      <c r="HSI5" s="3436"/>
      <c r="HSJ5" s="3436"/>
      <c r="HSK5" s="3436"/>
      <c r="HSL5" s="3436"/>
      <c r="HSM5" s="3436"/>
      <c r="HSN5" s="3436"/>
      <c r="HSO5" s="3436"/>
      <c r="HSP5" s="3436"/>
      <c r="HSQ5" s="3436"/>
      <c r="HSR5" s="3436"/>
      <c r="HSS5" s="3436"/>
      <c r="HST5" s="3436"/>
      <c r="HSU5" s="3436"/>
      <c r="HSV5" s="3436"/>
      <c r="HSW5" s="3436"/>
      <c r="HSX5" s="3436"/>
      <c r="HSY5" s="3436"/>
      <c r="HSZ5" s="3436"/>
      <c r="HTA5" s="3436"/>
      <c r="HTB5" s="3436"/>
      <c r="HTC5" s="3436"/>
      <c r="HTD5" s="3436"/>
      <c r="HTE5" s="3436"/>
      <c r="HTF5" s="3436"/>
      <c r="HTG5" s="3436"/>
      <c r="HTH5" s="3436"/>
      <c r="HTI5" s="3436"/>
      <c r="HTJ5" s="3436"/>
      <c r="HTK5" s="3436"/>
      <c r="HTL5" s="3436"/>
      <c r="HTM5" s="3436"/>
      <c r="HTN5" s="3436"/>
      <c r="HTO5" s="3436"/>
      <c r="HTP5" s="3436"/>
      <c r="HTQ5" s="3436"/>
      <c r="HTR5" s="3436"/>
      <c r="HTS5" s="3436"/>
      <c r="HTT5" s="3436"/>
      <c r="HTU5" s="3436"/>
      <c r="HTV5" s="3436"/>
      <c r="HTW5" s="3436"/>
      <c r="HTX5" s="3436"/>
      <c r="HTY5" s="3436"/>
      <c r="HTZ5" s="3436"/>
      <c r="HUA5" s="3436"/>
      <c r="HUB5" s="3436"/>
      <c r="HUC5" s="3436"/>
      <c r="HUD5" s="3436"/>
      <c r="HUE5" s="3436"/>
      <c r="HUF5" s="3436"/>
      <c r="HUG5" s="3436"/>
      <c r="HUH5" s="3436"/>
      <c r="HUI5" s="3436"/>
      <c r="HUJ5" s="3436"/>
      <c r="HUK5" s="3436"/>
      <c r="HUL5" s="3436"/>
      <c r="HUM5" s="3436"/>
      <c r="HUN5" s="3436"/>
      <c r="HUO5" s="3436"/>
      <c r="HUP5" s="3436"/>
      <c r="HUQ5" s="3436"/>
      <c r="HUR5" s="3436"/>
      <c r="HUS5" s="3436"/>
      <c r="HUT5" s="3436"/>
      <c r="HUU5" s="3436"/>
      <c r="HUV5" s="3436"/>
      <c r="HUW5" s="3436"/>
      <c r="HUX5" s="3436"/>
      <c r="HUY5" s="3436"/>
      <c r="HUZ5" s="3436"/>
      <c r="HVA5" s="3436"/>
      <c r="HVB5" s="3436"/>
      <c r="HVC5" s="3436"/>
      <c r="HVD5" s="3436"/>
      <c r="HVE5" s="3436"/>
      <c r="HVF5" s="3436"/>
      <c r="HVG5" s="3436"/>
      <c r="HVH5" s="3436"/>
      <c r="HVI5" s="3436"/>
      <c r="HVJ5" s="3436"/>
      <c r="HVK5" s="3436"/>
      <c r="HVL5" s="3436"/>
      <c r="HVM5" s="3436"/>
      <c r="HVN5" s="3436"/>
      <c r="HVO5" s="3436"/>
      <c r="HVP5" s="3436"/>
      <c r="HVQ5" s="3436"/>
      <c r="HVR5" s="3436"/>
      <c r="HVS5" s="3436"/>
      <c r="HVT5" s="3436"/>
      <c r="HVU5" s="3436"/>
      <c r="HVV5" s="3436"/>
      <c r="HVW5" s="3436"/>
      <c r="HVX5" s="3436"/>
      <c r="HVY5" s="3436"/>
      <c r="HVZ5" s="3436"/>
      <c r="HWA5" s="3436"/>
      <c r="HWB5" s="3436"/>
      <c r="HWC5" s="3436"/>
      <c r="HWD5" s="3436"/>
      <c r="HWE5" s="3436"/>
      <c r="HWF5" s="3436"/>
      <c r="HWG5" s="3436"/>
      <c r="HWH5" s="3436"/>
      <c r="HWI5" s="3436"/>
      <c r="HWJ5" s="3436"/>
      <c r="HWK5" s="3436"/>
      <c r="HWL5" s="3436"/>
      <c r="HWM5" s="3436"/>
      <c r="HWN5" s="3436"/>
      <c r="HWO5" s="3436"/>
      <c r="HWP5" s="3436"/>
      <c r="HWQ5" s="3436"/>
      <c r="HWR5" s="3436"/>
      <c r="HWS5" s="3436"/>
      <c r="HWT5" s="3436"/>
      <c r="HWU5" s="3436"/>
      <c r="HWV5" s="3436"/>
      <c r="HWW5" s="3436"/>
      <c r="HWX5" s="3436"/>
      <c r="HWY5" s="3436"/>
      <c r="HWZ5" s="3436"/>
      <c r="HXA5" s="3436"/>
      <c r="HXB5" s="3436"/>
      <c r="HXC5" s="3436"/>
      <c r="HXD5" s="3436"/>
      <c r="HXE5" s="3436"/>
      <c r="HXF5" s="3436"/>
      <c r="HXG5" s="3436"/>
      <c r="HXH5" s="3436"/>
      <c r="HXI5" s="3436"/>
      <c r="HXJ5" s="3436"/>
      <c r="HXK5" s="3436"/>
      <c r="HXL5" s="3436"/>
      <c r="HXM5" s="3436"/>
      <c r="HXN5" s="3436"/>
      <c r="HXO5" s="3436"/>
      <c r="HXP5" s="3436"/>
      <c r="HXQ5" s="3436"/>
      <c r="HXR5" s="3436"/>
      <c r="HXS5" s="3436"/>
      <c r="HXT5" s="3436"/>
      <c r="HXU5" s="3436"/>
      <c r="HXV5" s="3436"/>
      <c r="HXW5" s="3436"/>
      <c r="HXX5" s="3436"/>
      <c r="HXY5" s="3436"/>
      <c r="HXZ5" s="3436"/>
      <c r="HYA5" s="3436"/>
      <c r="HYB5" s="3436"/>
      <c r="HYC5" s="3436"/>
      <c r="HYD5" s="3436"/>
      <c r="HYE5" s="3436"/>
      <c r="HYF5" s="3436"/>
      <c r="HYG5" s="3436"/>
      <c r="HYH5" s="3436"/>
      <c r="HYI5" s="3436"/>
      <c r="HYJ5" s="3436"/>
      <c r="HYK5" s="3436"/>
      <c r="HYL5" s="3436"/>
      <c r="HYM5" s="3436"/>
      <c r="HYN5" s="3436"/>
      <c r="HYO5" s="3436"/>
      <c r="HYP5" s="3436"/>
      <c r="HYQ5" s="3436"/>
      <c r="HYR5" s="3436"/>
      <c r="HYS5" s="3436"/>
      <c r="HYT5" s="3436"/>
      <c r="HYU5" s="3436"/>
      <c r="HYV5" s="3436"/>
      <c r="HYW5" s="3436"/>
      <c r="HYX5" s="3436"/>
      <c r="HYY5" s="3436"/>
      <c r="HYZ5" s="3436"/>
      <c r="HZA5" s="3436"/>
      <c r="HZB5" s="3436"/>
      <c r="HZC5" s="3436"/>
      <c r="HZD5" s="3436"/>
      <c r="HZE5" s="3436"/>
      <c r="HZF5" s="3436"/>
      <c r="HZG5" s="3436"/>
      <c r="HZH5" s="3436"/>
      <c r="HZI5" s="3436"/>
      <c r="HZJ5" s="3436"/>
      <c r="HZK5" s="3436"/>
      <c r="HZL5" s="3436"/>
      <c r="HZM5" s="3436"/>
      <c r="HZN5" s="3436"/>
      <c r="HZO5" s="3436"/>
      <c r="HZP5" s="3436"/>
      <c r="HZQ5" s="3436"/>
      <c r="HZR5" s="3436"/>
      <c r="HZS5" s="3436"/>
      <c r="HZT5" s="3436"/>
      <c r="HZU5" s="3436"/>
      <c r="HZV5" s="3436"/>
      <c r="HZW5" s="3436"/>
      <c r="HZX5" s="3436"/>
      <c r="HZY5" s="3436"/>
      <c r="HZZ5" s="3436"/>
      <c r="IAA5" s="3436"/>
      <c r="IAB5" s="3436"/>
      <c r="IAC5" s="3436"/>
      <c r="IAD5" s="3436"/>
      <c r="IAE5" s="3436"/>
      <c r="IAF5" s="3436"/>
      <c r="IAG5" s="3436"/>
      <c r="IAH5" s="3436"/>
      <c r="IAI5" s="3436"/>
      <c r="IAJ5" s="3436"/>
      <c r="IAK5" s="3436"/>
      <c r="IAL5" s="3436"/>
      <c r="IAM5" s="3436"/>
      <c r="IAN5" s="3436"/>
      <c r="IAO5" s="3436"/>
      <c r="IAP5" s="3436"/>
      <c r="IAQ5" s="3436"/>
      <c r="IAR5" s="3436"/>
      <c r="IAS5" s="3436"/>
      <c r="IAT5" s="3436"/>
      <c r="IAU5" s="3436"/>
      <c r="IAV5" s="3436"/>
      <c r="IAW5" s="3436"/>
      <c r="IAX5" s="3436"/>
      <c r="IAY5" s="3436"/>
      <c r="IAZ5" s="3436"/>
      <c r="IBA5" s="3436"/>
      <c r="IBB5" s="3436"/>
      <c r="IBC5" s="3436"/>
      <c r="IBD5" s="3436"/>
      <c r="IBE5" s="3436"/>
      <c r="IBF5" s="3436"/>
      <c r="IBG5" s="3436"/>
      <c r="IBH5" s="3436"/>
      <c r="IBI5" s="3436"/>
      <c r="IBJ5" s="3436"/>
      <c r="IBK5" s="3436"/>
      <c r="IBL5" s="3436"/>
      <c r="IBM5" s="3436"/>
      <c r="IBN5" s="3436"/>
      <c r="IBO5" s="3436"/>
      <c r="IBP5" s="3436"/>
      <c r="IBQ5" s="3436"/>
      <c r="IBR5" s="3436"/>
      <c r="IBS5" s="3436"/>
      <c r="IBT5" s="3436"/>
      <c r="IBU5" s="3436"/>
      <c r="IBV5" s="3436"/>
      <c r="IBW5" s="3436"/>
      <c r="IBX5" s="3436"/>
      <c r="IBY5" s="3436"/>
      <c r="IBZ5" s="3436"/>
      <c r="ICA5" s="3436"/>
      <c r="ICB5" s="3436"/>
      <c r="ICC5" s="3436"/>
      <c r="ICD5" s="3436"/>
      <c r="ICE5" s="3436"/>
      <c r="ICF5" s="3436"/>
      <c r="ICG5" s="3436"/>
      <c r="ICH5" s="3436"/>
      <c r="ICI5" s="3436"/>
      <c r="ICJ5" s="3436"/>
      <c r="ICK5" s="3436"/>
      <c r="ICL5" s="3436"/>
      <c r="ICM5" s="3436"/>
      <c r="ICN5" s="3436"/>
      <c r="ICO5" s="3436"/>
      <c r="ICP5" s="3436"/>
      <c r="ICQ5" s="3436"/>
      <c r="ICR5" s="3436"/>
      <c r="ICS5" s="3436"/>
      <c r="ICT5" s="3436"/>
      <c r="ICU5" s="3436"/>
      <c r="ICV5" s="3436"/>
      <c r="ICW5" s="3436"/>
      <c r="ICX5" s="3436"/>
      <c r="ICY5" s="3436"/>
      <c r="ICZ5" s="3436"/>
      <c r="IDA5" s="3436"/>
      <c r="IDB5" s="3436"/>
      <c r="IDC5" s="3436"/>
      <c r="IDD5" s="3436"/>
      <c r="IDE5" s="3436"/>
      <c r="IDF5" s="3436"/>
      <c r="IDG5" s="3436"/>
      <c r="IDH5" s="3436"/>
      <c r="IDI5" s="3436"/>
      <c r="IDJ5" s="3436"/>
      <c r="IDK5" s="3436"/>
      <c r="IDL5" s="3436"/>
      <c r="IDM5" s="3436"/>
      <c r="IDN5" s="3436"/>
      <c r="IDO5" s="3436"/>
      <c r="IDP5" s="3436"/>
      <c r="IDQ5" s="3436"/>
      <c r="IDR5" s="3436"/>
      <c r="IDS5" s="3436"/>
      <c r="IDT5" s="3436"/>
      <c r="IDU5" s="3436"/>
      <c r="IDV5" s="3436"/>
      <c r="IDW5" s="3436"/>
      <c r="IDX5" s="3436"/>
      <c r="IDY5" s="3436"/>
      <c r="IDZ5" s="3436"/>
      <c r="IEA5" s="3436"/>
      <c r="IEB5" s="3436"/>
      <c r="IEC5" s="3436"/>
      <c r="IED5" s="3436"/>
      <c r="IEE5" s="3436"/>
      <c r="IEF5" s="3436"/>
      <c r="IEG5" s="3436"/>
      <c r="IEH5" s="3436"/>
      <c r="IEI5" s="3436"/>
      <c r="IEJ5" s="3436"/>
      <c r="IEK5" s="3436"/>
      <c r="IEL5" s="3436"/>
      <c r="IEM5" s="3436"/>
      <c r="IEN5" s="3436"/>
      <c r="IEO5" s="3436"/>
      <c r="IEP5" s="3436"/>
      <c r="IEQ5" s="3436"/>
      <c r="IER5" s="3436"/>
      <c r="IES5" s="3436"/>
      <c r="IET5" s="3436"/>
      <c r="IEU5" s="3436"/>
      <c r="IEV5" s="3436"/>
      <c r="IEW5" s="3436"/>
      <c r="IEX5" s="3436"/>
      <c r="IEY5" s="3436"/>
      <c r="IEZ5" s="3436"/>
      <c r="IFA5" s="3436"/>
      <c r="IFB5" s="3436"/>
      <c r="IFC5" s="3436"/>
      <c r="IFD5" s="3436"/>
      <c r="IFE5" s="3436"/>
      <c r="IFF5" s="3436"/>
      <c r="IFG5" s="3436"/>
      <c r="IFH5" s="3436"/>
      <c r="IFI5" s="3436"/>
      <c r="IFJ5" s="3436"/>
      <c r="IFK5" s="3436"/>
      <c r="IFL5" s="3436"/>
      <c r="IFM5" s="3436"/>
      <c r="IFN5" s="3436"/>
      <c r="IFO5" s="3436"/>
      <c r="IFP5" s="3436"/>
      <c r="IFQ5" s="3436"/>
      <c r="IFR5" s="3436"/>
      <c r="IFS5" s="3436"/>
      <c r="IFT5" s="3436"/>
      <c r="IFU5" s="3436"/>
      <c r="IFV5" s="3436"/>
      <c r="IFW5" s="3436"/>
      <c r="IFX5" s="3436"/>
      <c r="IFY5" s="3436"/>
      <c r="IFZ5" s="3436"/>
      <c r="IGA5" s="3436"/>
      <c r="IGB5" s="3436"/>
      <c r="IGC5" s="3436"/>
      <c r="IGD5" s="3436"/>
      <c r="IGE5" s="3436"/>
      <c r="IGF5" s="3436"/>
      <c r="IGG5" s="3436"/>
      <c r="IGH5" s="3436"/>
      <c r="IGI5" s="3436"/>
      <c r="IGJ5" s="3436"/>
      <c r="IGK5" s="3436"/>
      <c r="IGL5" s="3436"/>
      <c r="IGM5" s="3436"/>
      <c r="IGN5" s="3436"/>
      <c r="IGO5" s="3436"/>
      <c r="IGP5" s="3436"/>
      <c r="IGQ5" s="3436"/>
      <c r="IGR5" s="3436"/>
      <c r="IGS5" s="3436"/>
      <c r="IGT5" s="3436"/>
      <c r="IGU5" s="3436"/>
      <c r="IGV5" s="3436"/>
      <c r="IGW5" s="3436"/>
      <c r="IGX5" s="3436"/>
      <c r="IGY5" s="3436"/>
      <c r="IGZ5" s="3436"/>
      <c r="IHA5" s="3436"/>
      <c r="IHB5" s="3436"/>
      <c r="IHC5" s="3436"/>
      <c r="IHD5" s="3436"/>
      <c r="IHE5" s="3436"/>
      <c r="IHF5" s="3436"/>
      <c r="IHG5" s="3436"/>
      <c r="IHH5" s="3436"/>
      <c r="IHI5" s="3436"/>
      <c r="IHJ5" s="3436"/>
      <c r="IHK5" s="3436"/>
      <c r="IHL5" s="3436"/>
      <c r="IHM5" s="3436"/>
      <c r="IHN5" s="3436"/>
      <c r="IHO5" s="3436"/>
      <c r="IHP5" s="3436"/>
      <c r="IHQ5" s="3436"/>
      <c r="IHR5" s="3436"/>
      <c r="IHS5" s="3436"/>
      <c r="IHT5" s="3436"/>
      <c r="IHU5" s="3436"/>
      <c r="IHV5" s="3436"/>
      <c r="IHW5" s="3436"/>
      <c r="IHX5" s="3436"/>
      <c r="IHY5" s="3436"/>
      <c r="IHZ5" s="3436"/>
      <c r="IIA5" s="3436"/>
      <c r="IIB5" s="3436"/>
      <c r="IIC5" s="3436"/>
      <c r="IID5" s="3436"/>
      <c r="IIE5" s="3436"/>
      <c r="IIF5" s="3436"/>
      <c r="IIG5" s="3436"/>
      <c r="IIH5" s="3436"/>
      <c r="III5" s="3436"/>
      <c r="IIJ5" s="3436"/>
      <c r="IIK5" s="3436"/>
      <c r="IIL5" s="3436"/>
      <c r="IIM5" s="3436"/>
      <c r="IIN5" s="3436"/>
      <c r="IIO5" s="3436"/>
      <c r="IIP5" s="3436"/>
      <c r="IIQ5" s="3436"/>
      <c r="IIR5" s="3436"/>
      <c r="IIS5" s="3436"/>
      <c r="IIT5" s="3436"/>
      <c r="IIU5" s="3436"/>
      <c r="IIV5" s="3436"/>
      <c r="IIW5" s="3436"/>
      <c r="IIX5" s="3436"/>
      <c r="IIY5" s="3436"/>
      <c r="IIZ5" s="3436"/>
      <c r="IJA5" s="3436"/>
      <c r="IJB5" s="3436"/>
      <c r="IJC5" s="3436"/>
      <c r="IJD5" s="3436"/>
      <c r="IJE5" s="3436"/>
      <c r="IJF5" s="3436"/>
      <c r="IJG5" s="3436"/>
      <c r="IJH5" s="3436"/>
      <c r="IJI5" s="3436"/>
      <c r="IJJ5" s="3436"/>
      <c r="IJK5" s="3436"/>
      <c r="IJL5" s="3436"/>
      <c r="IJM5" s="3436"/>
      <c r="IJN5" s="3436"/>
      <c r="IJO5" s="3436"/>
      <c r="IJP5" s="3436"/>
      <c r="IJQ5" s="3436"/>
      <c r="IJR5" s="3436"/>
      <c r="IJS5" s="3436"/>
      <c r="IJT5" s="3436"/>
      <c r="IJU5" s="3436"/>
      <c r="IJV5" s="3436"/>
      <c r="IJW5" s="3436"/>
      <c r="IJX5" s="3436"/>
      <c r="IJY5" s="3436"/>
      <c r="IJZ5" s="3436"/>
      <c r="IKA5" s="3436"/>
      <c r="IKB5" s="3436"/>
      <c r="IKC5" s="3436"/>
      <c r="IKD5" s="3436"/>
      <c r="IKE5" s="3436"/>
      <c r="IKF5" s="3436"/>
      <c r="IKG5" s="3436"/>
      <c r="IKH5" s="3436"/>
      <c r="IKI5" s="3436"/>
      <c r="IKJ5" s="3436"/>
      <c r="IKK5" s="3436"/>
      <c r="IKL5" s="3436"/>
      <c r="IKM5" s="3436"/>
      <c r="IKN5" s="3436"/>
      <c r="IKO5" s="3436"/>
      <c r="IKP5" s="3436"/>
      <c r="IKQ5" s="3436"/>
      <c r="IKR5" s="3436"/>
      <c r="IKS5" s="3436"/>
      <c r="IKT5" s="3436"/>
      <c r="IKU5" s="3436"/>
      <c r="IKV5" s="3436"/>
      <c r="IKW5" s="3436"/>
      <c r="IKX5" s="3436"/>
      <c r="IKY5" s="3436"/>
      <c r="IKZ5" s="3436"/>
      <c r="ILA5" s="3436"/>
      <c r="ILB5" s="3436"/>
      <c r="ILC5" s="3436"/>
      <c r="ILD5" s="3436"/>
      <c r="ILE5" s="3436"/>
      <c r="ILF5" s="3436"/>
      <c r="ILG5" s="3436"/>
      <c r="ILH5" s="3436"/>
      <c r="ILI5" s="3436"/>
      <c r="ILJ5" s="3436"/>
      <c r="ILK5" s="3436"/>
      <c r="ILL5" s="3436"/>
      <c r="ILM5" s="3436"/>
      <c r="ILN5" s="3436"/>
      <c r="ILO5" s="3436"/>
      <c r="ILP5" s="3436"/>
      <c r="ILQ5" s="3436"/>
      <c r="ILR5" s="3436"/>
      <c r="ILS5" s="3436"/>
      <c r="ILT5" s="3436"/>
      <c r="ILU5" s="3436"/>
      <c r="ILV5" s="3436"/>
      <c r="ILW5" s="3436"/>
      <c r="ILX5" s="3436"/>
      <c r="ILY5" s="3436"/>
      <c r="ILZ5" s="3436"/>
      <c r="IMA5" s="3436"/>
      <c r="IMB5" s="3436"/>
      <c r="IMC5" s="3436"/>
      <c r="IMD5" s="3436"/>
      <c r="IME5" s="3436"/>
      <c r="IMF5" s="3436"/>
      <c r="IMG5" s="3436"/>
      <c r="IMH5" s="3436"/>
      <c r="IMI5" s="3436"/>
      <c r="IMJ5" s="3436"/>
      <c r="IMK5" s="3436"/>
      <c r="IML5" s="3436"/>
      <c r="IMM5" s="3436"/>
      <c r="IMN5" s="3436"/>
      <c r="IMO5" s="3436"/>
      <c r="IMP5" s="3436"/>
      <c r="IMQ5" s="3436"/>
      <c r="IMR5" s="3436"/>
      <c r="IMS5" s="3436"/>
      <c r="IMT5" s="3436"/>
      <c r="IMU5" s="3436"/>
      <c r="IMV5" s="3436"/>
      <c r="IMW5" s="3436"/>
      <c r="IMX5" s="3436"/>
      <c r="IMY5" s="3436"/>
      <c r="IMZ5" s="3436"/>
      <c r="INA5" s="3436"/>
      <c r="INB5" s="3436"/>
      <c r="INC5" s="3436"/>
      <c r="IND5" s="3436"/>
      <c r="INE5" s="3436"/>
      <c r="INF5" s="3436"/>
      <c r="ING5" s="3436"/>
      <c r="INH5" s="3436"/>
      <c r="INI5" s="3436"/>
      <c r="INJ5" s="3436"/>
      <c r="INK5" s="3436"/>
      <c r="INL5" s="3436"/>
      <c r="INM5" s="3436"/>
      <c r="INN5" s="3436"/>
      <c r="INO5" s="3436"/>
      <c r="INP5" s="3436"/>
      <c r="INQ5" s="3436"/>
      <c r="INR5" s="3436"/>
      <c r="INS5" s="3436"/>
      <c r="INT5" s="3436"/>
      <c r="INU5" s="3436"/>
      <c r="INV5" s="3436"/>
      <c r="INW5" s="3436"/>
      <c r="INX5" s="3436"/>
      <c r="INY5" s="3436"/>
      <c r="INZ5" s="3436"/>
      <c r="IOA5" s="3436"/>
      <c r="IOB5" s="3436"/>
      <c r="IOC5" s="3436"/>
      <c r="IOD5" s="3436"/>
      <c r="IOE5" s="3436"/>
      <c r="IOF5" s="3436"/>
      <c r="IOG5" s="3436"/>
      <c r="IOH5" s="3436"/>
      <c r="IOI5" s="3436"/>
      <c r="IOJ5" s="3436"/>
      <c r="IOK5" s="3436"/>
      <c r="IOL5" s="3436"/>
      <c r="IOM5" s="3436"/>
      <c r="ION5" s="3436"/>
      <c r="IOO5" s="3436"/>
      <c r="IOP5" s="3436"/>
      <c r="IOQ5" s="3436"/>
      <c r="IOR5" s="3436"/>
      <c r="IOS5" s="3436"/>
      <c r="IOT5" s="3436"/>
      <c r="IOU5" s="3436"/>
      <c r="IOV5" s="3436"/>
      <c r="IOW5" s="3436"/>
      <c r="IOX5" s="3436"/>
      <c r="IOY5" s="3436"/>
      <c r="IOZ5" s="3436"/>
      <c r="IPA5" s="3436"/>
      <c r="IPB5" s="3436"/>
      <c r="IPC5" s="3436"/>
      <c r="IPD5" s="3436"/>
      <c r="IPE5" s="3436"/>
      <c r="IPF5" s="3436"/>
      <c r="IPG5" s="3436"/>
      <c r="IPH5" s="3436"/>
      <c r="IPI5" s="3436"/>
      <c r="IPJ5" s="3436"/>
      <c r="IPK5" s="3436"/>
      <c r="IPL5" s="3436"/>
      <c r="IPM5" s="3436"/>
      <c r="IPN5" s="3436"/>
      <c r="IPO5" s="3436"/>
      <c r="IPP5" s="3436"/>
      <c r="IPQ5" s="3436"/>
      <c r="IPR5" s="3436"/>
      <c r="IPS5" s="3436"/>
      <c r="IPT5" s="3436"/>
      <c r="IPU5" s="3436"/>
      <c r="IPV5" s="3436"/>
      <c r="IPW5" s="3436"/>
      <c r="IPX5" s="3436"/>
      <c r="IPY5" s="3436"/>
      <c r="IPZ5" s="3436"/>
      <c r="IQA5" s="3436"/>
      <c r="IQB5" s="3436"/>
      <c r="IQC5" s="3436"/>
      <c r="IQD5" s="3436"/>
      <c r="IQE5" s="3436"/>
      <c r="IQF5" s="3436"/>
      <c r="IQG5" s="3436"/>
      <c r="IQH5" s="3436"/>
      <c r="IQI5" s="3436"/>
      <c r="IQJ5" s="3436"/>
      <c r="IQK5" s="3436"/>
      <c r="IQL5" s="3436"/>
      <c r="IQM5" s="3436"/>
      <c r="IQN5" s="3436"/>
      <c r="IQO5" s="3436"/>
      <c r="IQP5" s="3436"/>
      <c r="IQQ5" s="3436"/>
      <c r="IQR5" s="3436"/>
      <c r="IQS5" s="3436"/>
      <c r="IQT5" s="3436"/>
      <c r="IQU5" s="3436"/>
      <c r="IQV5" s="3436"/>
      <c r="IQW5" s="3436"/>
      <c r="IQX5" s="3436"/>
      <c r="IQY5" s="3436"/>
      <c r="IQZ5" s="3436"/>
      <c r="IRA5" s="3436"/>
      <c r="IRB5" s="3436"/>
      <c r="IRC5" s="3436"/>
      <c r="IRD5" s="3436"/>
      <c r="IRE5" s="3436"/>
      <c r="IRF5" s="3436"/>
      <c r="IRG5" s="3436"/>
      <c r="IRH5" s="3436"/>
      <c r="IRI5" s="3436"/>
      <c r="IRJ5" s="3436"/>
      <c r="IRK5" s="3436"/>
      <c r="IRL5" s="3436"/>
      <c r="IRM5" s="3436"/>
      <c r="IRN5" s="3436"/>
      <c r="IRO5" s="3436"/>
      <c r="IRP5" s="3436"/>
      <c r="IRQ5" s="3436"/>
      <c r="IRR5" s="3436"/>
      <c r="IRS5" s="3436"/>
      <c r="IRT5" s="3436"/>
      <c r="IRU5" s="3436"/>
      <c r="IRV5" s="3436"/>
      <c r="IRW5" s="3436"/>
      <c r="IRX5" s="3436"/>
      <c r="IRY5" s="3436"/>
      <c r="IRZ5" s="3436"/>
      <c r="ISA5" s="3436"/>
      <c r="ISB5" s="3436"/>
      <c r="ISC5" s="3436"/>
      <c r="ISD5" s="3436"/>
      <c r="ISE5" s="3436"/>
      <c r="ISF5" s="3436"/>
      <c r="ISG5" s="3436"/>
      <c r="ISH5" s="3436"/>
      <c r="ISI5" s="3436"/>
      <c r="ISJ5" s="3436"/>
      <c r="ISK5" s="3436"/>
      <c r="ISL5" s="3436"/>
      <c r="ISM5" s="3436"/>
      <c r="ISN5" s="3436"/>
      <c r="ISO5" s="3436"/>
      <c r="ISP5" s="3436"/>
      <c r="ISQ5" s="3436"/>
      <c r="ISR5" s="3436"/>
      <c r="ISS5" s="3436"/>
      <c r="IST5" s="3436"/>
      <c r="ISU5" s="3436"/>
      <c r="ISV5" s="3436"/>
      <c r="ISW5" s="3436"/>
      <c r="ISX5" s="3436"/>
      <c r="ISY5" s="3436"/>
      <c r="ISZ5" s="3436"/>
      <c r="ITA5" s="3436"/>
      <c r="ITB5" s="3436"/>
      <c r="ITC5" s="3436"/>
      <c r="ITD5" s="3436"/>
      <c r="ITE5" s="3436"/>
      <c r="ITF5" s="3436"/>
      <c r="ITG5" s="3436"/>
      <c r="ITH5" s="3436"/>
      <c r="ITI5" s="3436"/>
      <c r="ITJ5" s="3436"/>
      <c r="ITK5" s="3436"/>
      <c r="ITL5" s="3436"/>
      <c r="ITM5" s="3436"/>
      <c r="ITN5" s="3436"/>
      <c r="ITO5" s="3436"/>
      <c r="ITP5" s="3436"/>
      <c r="ITQ5" s="3436"/>
      <c r="ITR5" s="3436"/>
      <c r="ITS5" s="3436"/>
      <c r="ITT5" s="3436"/>
      <c r="ITU5" s="3436"/>
      <c r="ITV5" s="3436"/>
      <c r="ITW5" s="3436"/>
      <c r="ITX5" s="3436"/>
      <c r="ITY5" s="3436"/>
      <c r="ITZ5" s="3436"/>
      <c r="IUA5" s="3436"/>
      <c r="IUB5" s="3436"/>
      <c r="IUC5" s="3436"/>
      <c r="IUD5" s="3436"/>
      <c r="IUE5" s="3436"/>
      <c r="IUF5" s="3436"/>
      <c r="IUG5" s="3436"/>
      <c r="IUH5" s="3436"/>
      <c r="IUI5" s="3436"/>
      <c r="IUJ5" s="3436"/>
      <c r="IUK5" s="3436"/>
      <c r="IUL5" s="3436"/>
      <c r="IUM5" s="3436"/>
      <c r="IUN5" s="3436"/>
      <c r="IUO5" s="3436"/>
      <c r="IUP5" s="3436"/>
      <c r="IUQ5" s="3436"/>
      <c r="IUR5" s="3436"/>
      <c r="IUS5" s="3436"/>
      <c r="IUT5" s="3436"/>
      <c r="IUU5" s="3436"/>
      <c r="IUV5" s="3436"/>
      <c r="IUW5" s="3436"/>
      <c r="IUX5" s="3436"/>
      <c r="IUY5" s="3436"/>
      <c r="IUZ5" s="3436"/>
      <c r="IVA5" s="3436"/>
      <c r="IVB5" s="3436"/>
      <c r="IVC5" s="3436"/>
      <c r="IVD5" s="3436"/>
      <c r="IVE5" s="3436"/>
      <c r="IVF5" s="3436"/>
      <c r="IVG5" s="3436"/>
      <c r="IVH5" s="3436"/>
      <c r="IVI5" s="3436"/>
      <c r="IVJ5" s="3436"/>
      <c r="IVK5" s="3436"/>
      <c r="IVL5" s="3436"/>
      <c r="IVM5" s="3436"/>
      <c r="IVN5" s="3436"/>
      <c r="IVO5" s="3436"/>
      <c r="IVP5" s="3436"/>
      <c r="IVQ5" s="3436"/>
      <c r="IVR5" s="3436"/>
      <c r="IVS5" s="3436"/>
      <c r="IVT5" s="3436"/>
      <c r="IVU5" s="3436"/>
      <c r="IVV5" s="3436"/>
      <c r="IVW5" s="3436"/>
      <c r="IVX5" s="3436"/>
      <c r="IVY5" s="3436"/>
      <c r="IVZ5" s="3436"/>
      <c r="IWA5" s="3436"/>
      <c r="IWB5" s="3436"/>
      <c r="IWC5" s="3436"/>
      <c r="IWD5" s="3436"/>
      <c r="IWE5" s="3436"/>
      <c r="IWF5" s="3436"/>
      <c r="IWG5" s="3436"/>
      <c r="IWH5" s="3436"/>
      <c r="IWI5" s="3436"/>
      <c r="IWJ5" s="3436"/>
      <c r="IWK5" s="3436"/>
      <c r="IWL5" s="3436"/>
      <c r="IWM5" s="3436"/>
      <c r="IWN5" s="3436"/>
      <c r="IWO5" s="3436"/>
      <c r="IWP5" s="3436"/>
      <c r="IWQ5" s="3436"/>
      <c r="IWR5" s="3436"/>
      <c r="IWS5" s="3436"/>
      <c r="IWT5" s="3436"/>
      <c r="IWU5" s="3436"/>
      <c r="IWV5" s="3436"/>
      <c r="IWW5" s="3436"/>
      <c r="IWX5" s="3436"/>
      <c r="IWY5" s="3436"/>
      <c r="IWZ5" s="3436"/>
      <c r="IXA5" s="3436"/>
      <c r="IXB5" s="3436"/>
      <c r="IXC5" s="3436"/>
      <c r="IXD5" s="3436"/>
      <c r="IXE5" s="3436"/>
      <c r="IXF5" s="3436"/>
      <c r="IXG5" s="3436"/>
      <c r="IXH5" s="3436"/>
      <c r="IXI5" s="3436"/>
      <c r="IXJ5" s="3436"/>
      <c r="IXK5" s="3436"/>
      <c r="IXL5" s="3436"/>
      <c r="IXM5" s="3436"/>
      <c r="IXN5" s="3436"/>
      <c r="IXO5" s="3436"/>
      <c r="IXP5" s="3436"/>
      <c r="IXQ5" s="3436"/>
      <c r="IXR5" s="3436"/>
      <c r="IXS5" s="3436"/>
      <c r="IXT5" s="3436"/>
      <c r="IXU5" s="3436"/>
      <c r="IXV5" s="3436"/>
      <c r="IXW5" s="3436"/>
      <c r="IXX5" s="3436"/>
      <c r="IXY5" s="3436"/>
      <c r="IXZ5" s="3436"/>
      <c r="IYA5" s="3436"/>
      <c r="IYB5" s="3436"/>
      <c r="IYC5" s="3436"/>
      <c r="IYD5" s="3436"/>
      <c r="IYE5" s="3436"/>
      <c r="IYF5" s="3436"/>
      <c r="IYG5" s="3436"/>
      <c r="IYH5" s="3436"/>
      <c r="IYI5" s="3436"/>
      <c r="IYJ5" s="3436"/>
      <c r="IYK5" s="3436"/>
      <c r="IYL5" s="3436"/>
      <c r="IYM5" s="3436"/>
      <c r="IYN5" s="3436"/>
      <c r="IYO5" s="3436"/>
      <c r="IYP5" s="3436"/>
      <c r="IYQ5" s="3436"/>
      <c r="IYR5" s="3436"/>
      <c r="IYS5" s="3436"/>
      <c r="IYT5" s="3436"/>
      <c r="IYU5" s="3436"/>
      <c r="IYV5" s="3436"/>
      <c r="IYW5" s="3436"/>
      <c r="IYX5" s="3436"/>
      <c r="IYY5" s="3436"/>
      <c r="IYZ5" s="3436"/>
      <c r="IZA5" s="3436"/>
      <c r="IZB5" s="3436"/>
      <c r="IZC5" s="3436"/>
      <c r="IZD5" s="3436"/>
      <c r="IZE5" s="3436"/>
      <c r="IZF5" s="3436"/>
      <c r="IZG5" s="3436"/>
      <c r="IZH5" s="3436"/>
      <c r="IZI5" s="3436"/>
      <c r="IZJ5" s="3436"/>
      <c r="IZK5" s="3436"/>
      <c r="IZL5" s="3436"/>
      <c r="IZM5" s="3436"/>
      <c r="IZN5" s="3436"/>
      <c r="IZO5" s="3436"/>
      <c r="IZP5" s="3436"/>
      <c r="IZQ5" s="3436"/>
      <c r="IZR5" s="3436"/>
      <c r="IZS5" s="3436"/>
      <c r="IZT5" s="3436"/>
      <c r="IZU5" s="3436"/>
      <c r="IZV5" s="3436"/>
      <c r="IZW5" s="3436"/>
      <c r="IZX5" s="3436"/>
      <c r="IZY5" s="3436"/>
      <c r="IZZ5" s="3436"/>
      <c r="JAA5" s="3436"/>
      <c r="JAB5" s="3436"/>
      <c r="JAC5" s="3436"/>
      <c r="JAD5" s="3436"/>
      <c r="JAE5" s="3436"/>
      <c r="JAF5" s="3436"/>
      <c r="JAG5" s="3436"/>
      <c r="JAH5" s="3436"/>
      <c r="JAI5" s="3436"/>
      <c r="JAJ5" s="3436"/>
      <c r="JAK5" s="3436"/>
      <c r="JAL5" s="3436"/>
      <c r="JAM5" s="3436"/>
      <c r="JAN5" s="3436"/>
      <c r="JAO5" s="3436"/>
      <c r="JAP5" s="3436"/>
      <c r="JAQ5" s="3436"/>
      <c r="JAR5" s="3436"/>
      <c r="JAS5" s="3436"/>
      <c r="JAT5" s="3436"/>
      <c r="JAU5" s="3436"/>
      <c r="JAV5" s="3436"/>
      <c r="JAW5" s="3436"/>
      <c r="JAX5" s="3436"/>
      <c r="JAY5" s="3436"/>
      <c r="JAZ5" s="3436"/>
      <c r="JBA5" s="3436"/>
      <c r="JBB5" s="3436"/>
      <c r="JBC5" s="3436"/>
      <c r="JBD5" s="3436"/>
      <c r="JBE5" s="3436"/>
      <c r="JBF5" s="3436"/>
      <c r="JBG5" s="3436"/>
      <c r="JBH5" s="3436"/>
      <c r="JBI5" s="3436"/>
      <c r="JBJ5" s="3436"/>
      <c r="JBK5" s="3436"/>
      <c r="JBL5" s="3436"/>
      <c r="JBM5" s="3436"/>
      <c r="JBN5" s="3436"/>
      <c r="JBO5" s="3436"/>
      <c r="JBP5" s="3436"/>
      <c r="JBQ5" s="3436"/>
      <c r="JBR5" s="3436"/>
      <c r="JBS5" s="3436"/>
      <c r="JBT5" s="3436"/>
      <c r="JBU5" s="3436"/>
      <c r="JBV5" s="3436"/>
      <c r="JBW5" s="3436"/>
      <c r="JBX5" s="3436"/>
      <c r="JBY5" s="3436"/>
      <c r="JBZ5" s="3436"/>
      <c r="JCA5" s="3436"/>
      <c r="JCB5" s="3436"/>
      <c r="JCC5" s="3436"/>
      <c r="JCD5" s="3436"/>
      <c r="JCE5" s="3436"/>
      <c r="JCF5" s="3436"/>
      <c r="JCG5" s="3436"/>
      <c r="JCH5" s="3436"/>
      <c r="JCI5" s="3436"/>
      <c r="JCJ5" s="3436"/>
      <c r="JCK5" s="3436"/>
      <c r="JCL5" s="3436"/>
      <c r="JCM5" s="3436"/>
      <c r="JCN5" s="3436"/>
      <c r="JCO5" s="3436"/>
      <c r="JCP5" s="3436"/>
      <c r="JCQ5" s="3436"/>
      <c r="JCR5" s="3436"/>
      <c r="JCS5" s="3436"/>
      <c r="JCT5" s="3436"/>
      <c r="JCU5" s="3436"/>
      <c r="JCV5" s="3436"/>
      <c r="JCW5" s="3436"/>
      <c r="JCX5" s="3436"/>
      <c r="JCY5" s="3436"/>
      <c r="JCZ5" s="3436"/>
      <c r="JDA5" s="3436"/>
      <c r="JDB5" s="3436"/>
      <c r="JDC5" s="3436"/>
      <c r="JDD5" s="3436"/>
      <c r="JDE5" s="3436"/>
      <c r="JDF5" s="3436"/>
      <c r="JDG5" s="3436"/>
      <c r="JDH5" s="3436"/>
      <c r="JDI5" s="3436"/>
      <c r="JDJ5" s="3436"/>
      <c r="JDK5" s="3436"/>
      <c r="JDL5" s="3436"/>
      <c r="JDM5" s="3436"/>
      <c r="JDN5" s="3436"/>
      <c r="JDO5" s="3436"/>
      <c r="JDP5" s="3436"/>
      <c r="JDQ5" s="3436"/>
      <c r="JDR5" s="3436"/>
      <c r="JDS5" s="3436"/>
      <c r="JDT5" s="3436"/>
      <c r="JDU5" s="3436"/>
      <c r="JDV5" s="3436"/>
      <c r="JDW5" s="3436"/>
      <c r="JDX5" s="3436"/>
      <c r="JDY5" s="3436"/>
      <c r="JDZ5" s="3436"/>
      <c r="JEA5" s="3436"/>
      <c r="JEB5" s="3436"/>
      <c r="JEC5" s="3436"/>
      <c r="JED5" s="3436"/>
      <c r="JEE5" s="3436"/>
      <c r="JEF5" s="3436"/>
      <c r="JEG5" s="3436"/>
      <c r="JEH5" s="3436"/>
      <c r="JEI5" s="3436"/>
      <c r="JEJ5" s="3436"/>
      <c r="JEK5" s="3436"/>
      <c r="JEL5" s="3436"/>
      <c r="JEM5" s="3436"/>
      <c r="JEN5" s="3436"/>
      <c r="JEO5" s="3436"/>
      <c r="JEP5" s="3436"/>
      <c r="JEQ5" s="3436"/>
      <c r="JER5" s="3436"/>
      <c r="JES5" s="3436"/>
      <c r="JET5" s="3436"/>
      <c r="JEU5" s="3436"/>
      <c r="JEV5" s="3436"/>
      <c r="JEW5" s="3436"/>
      <c r="JEX5" s="3436"/>
      <c r="JEY5" s="3436"/>
      <c r="JEZ5" s="3436"/>
      <c r="JFA5" s="3436"/>
      <c r="JFB5" s="3436"/>
      <c r="JFC5" s="3436"/>
      <c r="JFD5" s="3436"/>
      <c r="JFE5" s="3436"/>
      <c r="JFF5" s="3436"/>
      <c r="JFG5" s="3436"/>
      <c r="JFH5" s="3436"/>
      <c r="JFI5" s="3436"/>
      <c r="JFJ5" s="3436"/>
      <c r="JFK5" s="3436"/>
      <c r="JFL5" s="3436"/>
      <c r="JFM5" s="3436"/>
      <c r="JFN5" s="3436"/>
      <c r="JFO5" s="3436"/>
      <c r="JFP5" s="3436"/>
      <c r="JFQ5" s="3436"/>
      <c r="JFR5" s="3436"/>
      <c r="JFS5" s="3436"/>
      <c r="JFT5" s="3436"/>
      <c r="JFU5" s="3436"/>
      <c r="JFV5" s="3436"/>
      <c r="JFW5" s="3436"/>
      <c r="JFX5" s="3436"/>
      <c r="JFY5" s="3436"/>
      <c r="JFZ5" s="3436"/>
      <c r="JGA5" s="3436"/>
      <c r="JGB5" s="3436"/>
      <c r="JGC5" s="3436"/>
      <c r="JGD5" s="3436"/>
      <c r="JGE5" s="3436"/>
      <c r="JGF5" s="3436"/>
      <c r="JGG5" s="3436"/>
      <c r="JGH5" s="3436"/>
      <c r="JGI5" s="3436"/>
      <c r="JGJ5" s="3436"/>
      <c r="JGK5" s="3436"/>
      <c r="JGL5" s="3436"/>
      <c r="JGM5" s="3436"/>
      <c r="JGN5" s="3436"/>
      <c r="JGO5" s="3436"/>
      <c r="JGP5" s="3436"/>
      <c r="JGQ5" s="3436"/>
      <c r="JGR5" s="3436"/>
      <c r="JGS5" s="3436"/>
      <c r="JGT5" s="3436"/>
      <c r="JGU5" s="3436"/>
      <c r="JGV5" s="3436"/>
      <c r="JGW5" s="3436"/>
      <c r="JGX5" s="3436"/>
      <c r="JGY5" s="3436"/>
      <c r="JGZ5" s="3436"/>
      <c r="JHA5" s="3436"/>
      <c r="JHB5" s="3436"/>
      <c r="JHC5" s="3436"/>
      <c r="JHD5" s="3436"/>
      <c r="JHE5" s="3436"/>
      <c r="JHF5" s="3436"/>
      <c r="JHG5" s="3436"/>
      <c r="JHH5" s="3436"/>
      <c r="JHI5" s="3436"/>
      <c r="JHJ5" s="3436"/>
      <c r="JHK5" s="3436"/>
      <c r="JHL5" s="3436"/>
      <c r="JHM5" s="3436"/>
      <c r="JHN5" s="3436"/>
      <c r="JHO5" s="3436"/>
      <c r="JHP5" s="3436"/>
      <c r="JHQ5" s="3436"/>
      <c r="JHR5" s="3436"/>
      <c r="JHS5" s="3436"/>
      <c r="JHT5" s="3436"/>
      <c r="JHU5" s="3436"/>
      <c r="JHV5" s="3436"/>
      <c r="JHW5" s="3436"/>
      <c r="JHX5" s="3436"/>
      <c r="JHY5" s="3436"/>
      <c r="JHZ5" s="3436"/>
      <c r="JIA5" s="3436"/>
      <c r="JIB5" s="3436"/>
      <c r="JIC5" s="3436"/>
      <c r="JID5" s="3436"/>
      <c r="JIE5" s="3436"/>
      <c r="JIF5" s="3436"/>
      <c r="JIG5" s="3436"/>
      <c r="JIH5" s="3436"/>
      <c r="JII5" s="3436"/>
      <c r="JIJ5" s="3436"/>
      <c r="JIK5" s="3436"/>
      <c r="JIL5" s="3436"/>
      <c r="JIM5" s="3436"/>
      <c r="JIN5" s="3436"/>
      <c r="JIO5" s="3436"/>
      <c r="JIP5" s="3436"/>
      <c r="JIQ5" s="3436"/>
      <c r="JIR5" s="3436"/>
      <c r="JIS5" s="3436"/>
      <c r="JIT5" s="3436"/>
      <c r="JIU5" s="3436"/>
      <c r="JIV5" s="3436"/>
      <c r="JIW5" s="3436"/>
      <c r="JIX5" s="3436"/>
      <c r="JIY5" s="3436"/>
      <c r="JIZ5" s="3436"/>
      <c r="JJA5" s="3436"/>
      <c r="JJB5" s="3436"/>
      <c r="JJC5" s="3436"/>
      <c r="JJD5" s="3436"/>
      <c r="JJE5" s="3436"/>
      <c r="JJF5" s="3436"/>
      <c r="JJG5" s="3436"/>
      <c r="JJH5" s="3436"/>
      <c r="JJI5" s="3436"/>
      <c r="JJJ5" s="3436"/>
      <c r="JJK5" s="3436"/>
      <c r="JJL5" s="3436"/>
      <c r="JJM5" s="3436"/>
      <c r="JJN5" s="3436"/>
      <c r="JJO5" s="3436"/>
      <c r="JJP5" s="3436"/>
      <c r="JJQ5" s="3436"/>
      <c r="JJR5" s="3436"/>
      <c r="JJS5" s="3436"/>
      <c r="JJT5" s="3436"/>
      <c r="JJU5" s="3436"/>
      <c r="JJV5" s="3436"/>
      <c r="JJW5" s="3436"/>
      <c r="JJX5" s="3436"/>
      <c r="JJY5" s="3436"/>
      <c r="JJZ5" s="3436"/>
      <c r="JKA5" s="3436"/>
      <c r="JKB5" s="3436"/>
      <c r="JKC5" s="3436"/>
      <c r="JKD5" s="3436"/>
      <c r="JKE5" s="3436"/>
      <c r="JKF5" s="3436"/>
      <c r="JKG5" s="3436"/>
      <c r="JKH5" s="3436"/>
      <c r="JKI5" s="3436"/>
      <c r="JKJ5" s="3436"/>
      <c r="JKK5" s="3436"/>
      <c r="JKL5" s="3436"/>
      <c r="JKM5" s="3436"/>
      <c r="JKN5" s="3436"/>
      <c r="JKO5" s="3436"/>
      <c r="JKP5" s="3436"/>
      <c r="JKQ5" s="3436"/>
      <c r="JKR5" s="3436"/>
      <c r="JKS5" s="3436"/>
      <c r="JKT5" s="3436"/>
      <c r="JKU5" s="3436"/>
      <c r="JKV5" s="3436"/>
      <c r="JKW5" s="3436"/>
      <c r="JKX5" s="3436"/>
      <c r="JKY5" s="3436"/>
      <c r="JKZ5" s="3436"/>
      <c r="JLA5" s="3436"/>
      <c r="JLB5" s="3436"/>
      <c r="JLC5" s="3436"/>
      <c r="JLD5" s="3436"/>
      <c r="JLE5" s="3436"/>
      <c r="JLF5" s="3436"/>
      <c r="JLG5" s="3436"/>
      <c r="JLH5" s="3436"/>
      <c r="JLI5" s="3436"/>
      <c r="JLJ5" s="3436"/>
      <c r="JLK5" s="3436"/>
      <c r="JLL5" s="3436"/>
      <c r="JLM5" s="3436"/>
      <c r="JLN5" s="3436"/>
      <c r="JLO5" s="3436"/>
      <c r="JLP5" s="3436"/>
      <c r="JLQ5" s="3436"/>
      <c r="JLR5" s="3436"/>
      <c r="JLS5" s="3436"/>
      <c r="JLT5" s="3436"/>
      <c r="JLU5" s="3436"/>
      <c r="JLV5" s="3436"/>
      <c r="JLW5" s="3436"/>
      <c r="JLX5" s="3436"/>
      <c r="JLY5" s="3436"/>
      <c r="JLZ5" s="3436"/>
      <c r="JMA5" s="3436"/>
      <c r="JMB5" s="3436"/>
      <c r="JMC5" s="3436"/>
      <c r="JMD5" s="3436"/>
      <c r="JME5" s="3436"/>
      <c r="JMF5" s="3436"/>
      <c r="JMG5" s="3436"/>
      <c r="JMH5" s="3436"/>
      <c r="JMI5" s="3436"/>
      <c r="JMJ5" s="3436"/>
      <c r="JMK5" s="3436"/>
      <c r="JML5" s="3436"/>
      <c r="JMM5" s="3436"/>
      <c r="JMN5" s="3436"/>
      <c r="JMO5" s="3436"/>
      <c r="JMP5" s="3436"/>
      <c r="JMQ5" s="3436"/>
      <c r="JMR5" s="3436"/>
      <c r="JMS5" s="3436"/>
      <c r="JMT5" s="3436"/>
      <c r="JMU5" s="3436"/>
      <c r="JMV5" s="3436"/>
      <c r="JMW5" s="3436"/>
      <c r="JMX5" s="3436"/>
      <c r="JMY5" s="3436"/>
      <c r="JMZ5" s="3436"/>
      <c r="JNA5" s="3436"/>
      <c r="JNB5" s="3436"/>
      <c r="JNC5" s="3436"/>
      <c r="JND5" s="3436"/>
      <c r="JNE5" s="3436"/>
      <c r="JNF5" s="3436"/>
      <c r="JNG5" s="3436"/>
      <c r="JNH5" s="3436"/>
      <c r="JNI5" s="3436"/>
      <c r="JNJ5" s="3436"/>
      <c r="JNK5" s="3436"/>
      <c r="JNL5" s="3436"/>
      <c r="JNM5" s="3436"/>
      <c r="JNN5" s="3436"/>
      <c r="JNO5" s="3436"/>
      <c r="JNP5" s="3436"/>
      <c r="JNQ5" s="3436"/>
      <c r="JNR5" s="3436"/>
      <c r="JNS5" s="3436"/>
      <c r="JNT5" s="3436"/>
      <c r="JNU5" s="3436"/>
      <c r="JNV5" s="3436"/>
      <c r="JNW5" s="3436"/>
      <c r="JNX5" s="3436"/>
      <c r="JNY5" s="3436"/>
      <c r="JNZ5" s="3436"/>
      <c r="JOA5" s="3436"/>
      <c r="JOB5" s="3436"/>
      <c r="JOC5" s="3436"/>
      <c r="JOD5" s="3436"/>
      <c r="JOE5" s="3436"/>
      <c r="JOF5" s="3436"/>
      <c r="JOG5" s="3436"/>
      <c r="JOH5" s="3436"/>
      <c r="JOI5" s="3436"/>
      <c r="JOJ5" s="3436"/>
      <c r="JOK5" s="3436"/>
      <c r="JOL5" s="3436"/>
      <c r="JOM5" s="3436"/>
      <c r="JON5" s="3436"/>
      <c r="JOO5" s="3436"/>
      <c r="JOP5" s="3436"/>
      <c r="JOQ5" s="3436"/>
      <c r="JOR5" s="3436"/>
      <c r="JOS5" s="3436"/>
      <c r="JOT5" s="3436"/>
      <c r="JOU5" s="3436"/>
      <c r="JOV5" s="3436"/>
      <c r="JOW5" s="3436"/>
      <c r="JOX5" s="3436"/>
      <c r="JOY5" s="3436"/>
      <c r="JOZ5" s="3436"/>
      <c r="JPA5" s="3436"/>
      <c r="JPB5" s="3436"/>
      <c r="JPC5" s="3436"/>
      <c r="JPD5" s="3436"/>
      <c r="JPE5" s="3436"/>
      <c r="JPF5" s="3436"/>
      <c r="JPG5" s="3436"/>
      <c r="JPH5" s="3436"/>
      <c r="JPI5" s="3436"/>
      <c r="JPJ5" s="3436"/>
      <c r="JPK5" s="3436"/>
      <c r="JPL5" s="3436"/>
      <c r="JPM5" s="3436"/>
      <c r="JPN5" s="3436"/>
      <c r="JPO5" s="3436"/>
      <c r="JPP5" s="3436"/>
      <c r="JPQ5" s="3436"/>
      <c r="JPR5" s="3436"/>
      <c r="JPS5" s="3436"/>
      <c r="JPT5" s="3436"/>
      <c r="JPU5" s="3436"/>
      <c r="JPV5" s="3436"/>
      <c r="JPW5" s="3436"/>
      <c r="JPX5" s="3436"/>
      <c r="JPY5" s="3436"/>
      <c r="JPZ5" s="3436"/>
      <c r="JQA5" s="3436"/>
      <c r="JQB5" s="3436"/>
      <c r="JQC5" s="3436"/>
      <c r="JQD5" s="3436"/>
      <c r="JQE5" s="3436"/>
      <c r="JQF5" s="3436"/>
      <c r="JQG5" s="3436"/>
      <c r="JQH5" s="3436"/>
      <c r="JQI5" s="3436"/>
      <c r="JQJ5" s="3436"/>
      <c r="JQK5" s="3436"/>
      <c r="JQL5" s="3436"/>
      <c r="JQM5" s="3436"/>
      <c r="JQN5" s="3436"/>
      <c r="JQO5" s="3436"/>
      <c r="JQP5" s="3436"/>
      <c r="JQQ5" s="3436"/>
      <c r="JQR5" s="3436"/>
      <c r="JQS5" s="3436"/>
      <c r="JQT5" s="3436"/>
      <c r="JQU5" s="3436"/>
      <c r="JQV5" s="3436"/>
      <c r="JQW5" s="3436"/>
      <c r="JQX5" s="3436"/>
      <c r="JQY5" s="3436"/>
      <c r="JQZ5" s="3436"/>
      <c r="JRA5" s="3436"/>
      <c r="JRB5" s="3436"/>
      <c r="JRC5" s="3436"/>
      <c r="JRD5" s="3436"/>
      <c r="JRE5" s="3436"/>
      <c r="JRF5" s="3436"/>
      <c r="JRG5" s="3436"/>
      <c r="JRH5" s="3436"/>
      <c r="JRI5" s="3436"/>
      <c r="JRJ5" s="3436"/>
      <c r="JRK5" s="3436"/>
      <c r="JRL5" s="3436"/>
      <c r="JRM5" s="3436"/>
      <c r="JRN5" s="3436"/>
      <c r="JRO5" s="3436"/>
      <c r="JRP5" s="3436"/>
      <c r="JRQ5" s="3436"/>
      <c r="JRR5" s="3436"/>
      <c r="JRS5" s="3436"/>
      <c r="JRT5" s="3436"/>
      <c r="JRU5" s="3436"/>
      <c r="JRV5" s="3436"/>
      <c r="JRW5" s="3436"/>
      <c r="JRX5" s="3436"/>
      <c r="JRY5" s="3436"/>
      <c r="JRZ5" s="3436"/>
      <c r="JSA5" s="3436"/>
      <c r="JSB5" s="3436"/>
      <c r="JSC5" s="3436"/>
      <c r="JSD5" s="3436"/>
      <c r="JSE5" s="3436"/>
      <c r="JSF5" s="3436"/>
      <c r="JSG5" s="3436"/>
      <c r="JSH5" s="3436"/>
      <c r="JSI5" s="3436"/>
      <c r="JSJ5" s="3436"/>
      <c r="JSK5" s="3436"/>
      <c r="JSL5" s="3436"/>
      <c r="JSM5" s="3436"/>
      <c r="JSN5" s="3436"/>
      <c r="JSO5" s="3436"/>
      <c r="JSP5" s="3436"/>
      <c r="JSQ5" s="3436"/>
      <c r="JSR5" s="3436"/>
      <c r="JSS5" s="3436"/>
      <c r="JST5" s="3436"/>
      <c r="JSU5" s="3436"/>
      <c r="JSV5" s="3436"/>
      <c r="JSW5" s="3436"/>
      <c r="JSX5" s="3436"/>
      <c r="JSY5" s="3436"/>
      <c r="JSZ5" s="3436"/>
      <c r="JTA5" s="3436"/>
      <c r="JTB5" s="3436"/>
      <c r="JTC5" s="3436"/>
      <c r="JTD5" s="3436"/>
      <c r="JTE5" s="3436"/>
      <c r="JTF5" s="3436"/>
      <c r="JTG5" s="3436"/>
      <c r="JTH5" s="3436"/>
      <c r="JTI5" s="3436"/>
      <c r="JTJ5" s="3436"/>
      <c r="JTK5" s="3436"/>
      <c r="JTL5" s="3436"/>
      <c r="JTM5" s="3436"/>
      <c r="JTN5" s="3436"/>
      <c r="JTO5" s="3436"/>
      <c r="JTP5" s="3436"/>
      <c r="JTQ5" s="3436"/>
      <c r="JTR5" s="3436"/>
      <c r="JTS5" s="3436"/>
      <c r="JTT5" s="3436"/>
      <c r="JTU5" s="3436"/>
      <c r="JTV5" s="3436"/>
      <c r="JTW5" s="3436"/>
      <c r="JTX5" s="3436"/>
      <c r="JTY5" s="3436"/>
      <c r="JTZ5" s="3436"/>
      <c r="JUA5" s="3436"/>
      <c r="JUB5" s="3436"/>
      <c r="JUC5" s="3436"/>
      <c r="JUD5" s="3436"/>
      <c r="JUE5" s="3436"/>
      <c r="JUF5" s="3436"/>
      <c r="JUG5" s="3436"/>
      <c r="JUH5" s="3436"/>
      <c r="JUI5" s="3436"/>
      <c r="JUJ5" s="3436"/>
      <c r="JUK5" s="3436"/>
      <c r="JUL5" s="3436"/>
      <c r="JUM5" s="3436"/>
      <c r="JUN5" s="3436"/>
      <c r="JUO5" s="3436"/>
      <c r="JUP5" s="3436"/>
      <c r="JUQ5" s="3436"/>
      <c r="JUR5" s="3436"/>
      <c r="JUS5" s="3436"/>
      <c r="JUT5" s="3436"/>
      <c r="JUU5" s="3436"/>
      <c r="JUV5" s="3436"/>
      <c r="JUW5" s="3436"/>
      <c r="JUX5" s="3436"/>
      <c r="JUY5" s="3436"/>
      <c r="JUZ5" s="3436"/>
      <c r="JVA5" s="3436"/>
      <c r="JVB5" s="3436"/>
      <c r="JVC5" s="3436"/>
      <c r="JVD5" s="3436"/>
      <c r="JVE5" s="3436"/>
      <c r="JVF5" s="3436"/>
      <c r="JVG5" s="3436"/>
      <c r="JVH5" s="3436"/>
      <c r="JVI5" s="3436"/>
      <c r="JVJ5" s="3436"/>
      <c r="JVK5" s="3436"/>
      <c r="JVL5" s="3436"/>
      <c r="JVM5" s="3436"/>
      <c r="JVN5" s="3436"/>
      <c r="JVO5" s="3436"/>
      <c r="JVP5" s="3436"/>
      <c r="JVQ5" s="3436"/>
      <c r="JVR5" s="3436"/>
      <c r="JVS5" s="3436"/>
      <c r="JVT5" s="3436"/>
      <c r="JVU5" s="3436"/>
      <c r="JVV5" s="3436"/>
      <c r="JVW5" s="3436"/>
      <c r="JVX5" s="3436"/>
      <c r="JVY5" s="3436"/>
      <c r="JVZ5" s="3436"/>
      <c r="JWA5" s="3436"/>
      <c r="JWB5" s="3436"/>
      <c r="JWC5" s="3436"/>
      <c r="JWD5" s="3436"/>
      <c r="JWE5" s="3436"/>
      <c r="JWF5" s="3436"/>
      <c r="JWG5" s="3436"/>
      <c r="JWH5" s="3436"/>
      <c r="JWI5" s="3436"/>
      <c r="JWJ5" s="3436"/>
      <c r="JWK5" s="3436"/>
      <c r="JWL5" s="3436"/>
      <c r="JWM5" s="3436"/>
      <c r="JWN5" s="3436"/>
      <c r="JWO5" s="3436"/>
      <c r="JWP5" s="3436"/>
      <c r="JWQ5" s="3436"/>
      <c r="JWR5" s="3436"/>
      <c r="JWS5" s="3436"/>
      <c r="JWT5" s="3436"/>
      <c r="JWU5" s="3436"/>
      <c r="JWV5" s="3436"/>
      <c r="JWW5" s="3436"/>
      <c r="JWX5" s="3436"/>
      <c r="JWY5" s="3436"/>
      <c r="JWZ5" s="3436"/>
      <c r="JXA5" s="3436"/>
      <c r="JXB5" s="3436"/>
      <c r="JXC5" s="3436"/>
      <c r="JXD5" s="3436"/>
      <c r="JXE5" s="3436"/>
      <c r="JXF5" s="3436"/>
      <c r="JXG5" s="3436"/>
      <c r="JXH5" s="3436"/>
      <c r="JXI5" s="3436"/>
      <c r="JXJ5" s="3436"/>
      <c r="JXK5" s="3436"/>
      <c r="JXL5" s="3436"/>
      <c r="JXM5" s="3436"/>
      <c r="JXN5" s="3436"/>
      <c r="JXO5" s="3436"/>
      <c r="JXP5" s="3436"/>
      <c r="JXQ5" s="3436"/>
      <c r="JXR5" s="3436"/>
      <c r="JXS5" s="3436"/>
      <c r="JXT5" s="3436"/>
      <c r="JXU5" s="3436"/>
      <c r="JXV5" s="3436"/>
      <c r="JXW5" s="3436"/>
      <c r="JXX5" s="3436"/>
      <c r="JXY5" s="3436"/>
      <c r="JXZ5" s="3436"/>
      <c r="JYA5" s="3436"/>
      <c r="JYB5" s="3436"/>
      <c r="JYC5" s="3436"/>
      <c r="JYD5" s="3436"/>
      <c r="JYE5" s="3436"/>
      <c r="JYF5" s="3436"/>
      <c r="JYG5" s="3436"/>
      <c r="JYH5" s="3436"/>
      <c r="JYI5" s="3436"/>
      <c r="JYJ5" s="3436"/>
      <c r="JYK5" s="3436"/>
      <c r="JYL5" s="3436"/>
      <c r="JYM5" s="3436"/>
      <c r="JYN5" s="3436"/>
      <c r="JYO5" s="3436"/>
      <c r="JYP5" s="3436"/>
      <c r="JYQ5" s="3436"/>
      <c r="JYR5" s="3436"/>
      <c r="JYS5" s="3436"/>
      <c r="JYT5" s="3436"/>
      <c r="JYU5" s="3436"/>
      <c r="JYV5" s="3436"/>
      <c r="JYW5" s="3436"/>
      <c r="JYX5" s="3436"/>
      <c r="JYY5" s="3436"/>
      <c r="JYZ5" s="3436"/>
      <c r="JZA5" s="3436"/>
      <c r="JZB5" s="3436"/>
      <c r="JZC5" s="3436"/>
      <c r="JZD5" s="3436"/>
      <c r="JZE5" s="3436"/>
      <c r="JZF5" s="3436"/>
      <c r="JZG5" s="3436"/>
      <c r="JZH5" s="3436"/>
      <c r="JZI5" s="3436"/>
      <c r="JZJ5" s="3436"/>
      <c r="JZK5" s="3436"/>
      <c r="JZL5" s="3436"/>
      <c r="JZM5" s="3436"/>
      <c r="JZN5" s="3436"/>
      <c r="JZO5" s="3436"/>
      <c r="JZP5" s="3436"/>
      <c r="JZQ5" s="3436"/>
      <c r="JZR5" s="3436"/>
      <c r="JZS5" s="3436"/>
      <c r="JZT5" s="3436"/>
      <c r="JZU5" s="3436"/>
      <c r="JZV5" s="3436"/>
      <c r="JZW5" s="3436"/>
      <c r="JZX5" s="3436"/>
      <c r="JZY5" s="3436"/>
      <c r="JZZ5" s="3436"/>
      <c r="KAA5" s="3436"/>
      <c r="KAB5" s="3436"/>
      <c r="KAC5" s="3436"/>
      <c r="KAD5" s="3436"/>
      <c r="KAE5" s="3436"/>
      <c r="KAF5" s="3436"/>
      <c r="KAG5" s="3436"/>
      <c r="KAH5" s="3436"/>
      <c r="KAI5" s="3436"/>
      <c r="KAJ5" s="3436"/>
      <c r="KAK5" s="3436"/>
      <c r="KAL5" s="3436"/>
      <c r="KAM5" s="3436"/>
      <c r="KAN5" s="3436"/>
      <c r="KAO5" s="3436"/>
      <c r="KAP5" s="3436"/>
      <c r="KAQ5" s="3436"/>
      <c r="KAR5" s="3436"/>
      <c r="KAS5" s="3436"/>
      <c r="KAT5" s="3436"/>
      <c r="KAU5" s="3436"/>
      <c r="KAV5" s="3436"/>
      <c r="KAW5" s="3436"/>
      <c r="KAX5" s="3436"/>
      <c r="KAY5" s="3436"/>
      <c r="KAZ5" s="3436"/>
      <c r="KBA5" s="3436"/>
      <c r="KBB5" s="3436"/>
      <c r="KBC5" s="3436"/>
      <c r="KBD5" s="3436"/>
      <c r="KBE5" s="3436"/>
      <c r="KBF5" s="3436"/>
      <c r="KBG5" s="3436"/>
      <c r="KBH5" s="3436"/>
      <c r="KBI5" s="3436"/>
      <c r="KBJ5" s="3436"/>
      <c r="KBK5" s="3436"/>
      <c r="KBL5" s="3436"/>
      <c r="KBM5" s="3436"/>
      <c r="KBN5" s="3436"/>
      <c r="KBO5" s="3436"/>
      <c r="KBP5" s="3436"/>
      <c r="KBQ5" s="3436"/>
      <c r="KBR5" s="3436"/>
      <c r="KBS5" s="3436"/>
      <c r="KBT5" s="3436"/>
      <c r="KBU5" s="3436"/>
      <c r="KBV5" s="3436"/>
      <c r="KBW5" s="3436"/>
      <c r="KBX5" s="3436"/>
      <c r="KBY5" s="3436"/>
      <c r="KBZ5" s="3436"/>
      <c r="KCA5" s="3436"/>
      <c r="KCB5" s="3436"/>
      <c r="KCC5" s="3436"/>
      <c r="KCD5" s="3436"/>
      <c r="KCE5" s="3436"/>
      <c r="KCF5" s="3436"/>
      <c r="KCG5" s="3436"/>
      <c r="KCH5" s="3436"/>
      <c r="KCI5" s="3436"/>
      <c r="KCJ5" s="3436"/>
      <c r="KCK5" s="3436"/>
      <c r="KCL5" s="3436"/>
      <c r="KCM5" s="3436"/>
      <c r="KCN5" s="3436"/>
      <c r="KCO5" s="3436"/>
      <c r="KCP5" s="3436"/>
      <c r="KCQ5" s="3436"/>
      <c r="KCR5" s="3436"/>
      <c r="KCS5" s="3436"/>
      <c r="KCT5" s="3436"/>
      <c r="KCU5" s="3436"/>
      <c r="KCV5" s="3436"/>
      <c r="KCW5" s="3436"/>
      <c r="KCX5" s="3436"/>
      <c r="KCY5" s="3436"/>
      <c r="KCZ5" s="3436"/>
      <c r="KDA5" s="3436"/>
      <c r="KDB5" s="3436"/>
      <c r="KDC5" s="3436"/>
      <c r="KDD5" s="3436"/>
      <c r="KDE5" s="3436"/>
      <c r="KDF5" s="3436"/>
      <c r="KDG5" s="3436"/>
      <c r="KDH5" s="3436"/>
      <c r="KDI5" s="3436"/>
      <c r="KDJ5" s="3436"/>
      <c r="KDK5" s="3436"/>
      <c r="KDL5" s="3436"/>
      <c r="KDM5" s="3436"/>
      <c r="KDN5" s="3436"/>
      <c r="KDO5" s="3436"/>
      <c r="KDP5" s="3436"/>
      <c r="KDQ5" s="3436"/>
      <c r="KDR5" s="3436"/>
      <c r="KDS5" s="3436"/>
      <c r="KDT5" s="3436"/>
      <c r="KDU5" s="3436"/>
      <c r="KDV5" s="3436"/>
      <c r="KDW5" s="3436"/>
      <c r="KDX5" s="3436"/>
      <c r="KDY5" s="3436"/>
      <c r="KDZ5" s="3436"/>
      <c r="KEA5" s="3436"/>
      <c r="KEB5" s="3436"/>
      <c r="KEC5" s="3436"/>
      <c r="KED5" s="3436"/>
      <c r="KEE5" s="3436"/>
      <c r="KEF5" s="3436"/>
      <c r="KEG5" s="3436"/>
      <c r="KEH5" s="3436"/>
      <c r="KEI5" s="3436"/>
      <c r="KEJ5" s="3436"/>
      <c r="KEK5" s="3436"/>
      <c r="KEL5" s="3436"/>
      <c r="KEM5" s="3436"/>
      <c r="KEN5" s="3436"/>
      <c r="KEO5" s="3436"/>
      <c r="KEP5" s="3436"/>
      <c r="KEQ5" s="3436"/>
      <c r="KER5" s="3436"/>
      <c r="KES5" s="3436"/>
      <c r="KET5" s="3436"/>
      <c r="KEU5" s="3436"/>
      <c r="KEV5" s="3436"/>
      <c r="KEW5" s="3436"/>
      <c r="KEX5" s="3436"/>
      <c r="KEY5" s="3436"/>
      <c r="KEZ5" s="3436"/>
      <c r="KFA5" s="3436"/>
      <c r="KFB5" s="3436"/>
      <c r="KFC5" s="3436"/>
      <c r="KFD5" s="3436"/>
      <c r="KFE5" s="3436"/>
      <c r="KFF5" s="3436"/>
      <c r="KFG5" s="3436"/>
      <c r="KFH5" s="3436"/>
      <c r="KFI5" s="3436"/>
      <c r="KFJ5" s="3436"/>
      <c r="KFK5" s="3436"/>
      <c r="KFL5" s="3436"/>
      <c r="KFM5" s="3436"/>
      <c r="KFN5" s="3436"/>
      <c r="KFO5" s="3436"/>
      <c r="KFP5" s="3436"/>
      <c r="KFQ5" s="3436"/>
      <c r="KFR5" s="3436"/>
      <c r="KFS5" s="3436"/>
      <c r="KFT5" s="3436"/>
      <c r="KFU5" s="3436"/>
      <c r="KFV5" s="3436"/>
      <c r="KFW5" s="3436"/>
      <c r="KFX5" s="3436"/>
      <c r="KFY5" s="3436"/>
      <c r="KFZ5" s="3436"/>
      <c r="KGA5" s="3436"/>
      <c r="KGB5" s="3436"/>
      <c r="KGC5" s="3436"/>
      <c r="KGD5" s="3436"/>
      <c r="KGE5" s="3436"/>
      <c r="KGF5" s="3436"/>
      <c r="KGG5" s="3436"/>
      <c r="KGH5" s="3436"/>
      <c r="KGI5" s="3436"/>
      <c r="KGJ5" s="3436"/>
      <c r="KGK5" s="3436"/>
      <c r="KGL5" s="3436"/>
      <c r="KGM5" s="3436"/>
      <c r="KGN5" s="3436"/>
      <c r="KGO5" s="3436"/>
      <c r="KGP5" s="3436"/>
      <c r="KGQ5" s="3436"/>
      <c r="KGR5" s="3436"/>
      <c r="KGS5" s="3436"/>
      <c r="KGT5" s="3436"/>
      <c r="KGU5" s="3436"/>
      <c r="KGV5" s="3436"/>
      <c r="KGW5" s="3436"/>
      <c r="KGX5" s="3436"/>
      <c r="KGY5" s="3436"/>
      <c r="KGZ5" s="3436"/>
      <c r="KHA5" s="3436"/>
      <c r="KHB5" s="3436"/>
      <c r="KHC5" s="3436"/>
      <c r="KHD5" s="3436"/>
      <c r="KHE5" s="3436"/>
      <c r="KHF5" s="3436"/>
      <c r="KHG5" s="3436"/>
      <c r="KHH5" s="3436"/>
      <c r="KHI5" s="3436"/>
      <c r="KHJ5" s="3436"/>
      <c r="KHK5" s="3436"/>
      <c r="KHL5" s="3436"/>
      <c r="KHM5" s="3436"/>
      <c r="KHN5" s="3436"/>
      <c r="KHO5" s="3436"/>
      <c r="KHP5" s="3436"/>
      <c r="KHQ5" s="3436"/>
      <c r="KHR5" s="3436"/>
      <c r="KHS5" s="3436"/>
      <c r="KHT5" s="3436"/>
      <c r="KHU5" s="3436"/>
      <c r="KHV5" s="3436"/>
      <c r="KHW5" s="3436"/>
      <c r="KHX5" s="3436"/>
      <c r="KHY5" s="3436"/>
      <c r="KHZ5" s="3436"/>
      <c r="KIA5" s="3436"/>
      <c r="KIB5" s="3436"/>
      <c r="KIC5" s="3436"/>
      <c r="KID5" s="3436"/>
      <c r="KIE5" s="3436"/>
      <c r="KIF5" s="3436"/>
      <c r="KIG5" s="3436"/>
      <c r="KIH5" s="3436"/>
      <c r="KII5" s="3436"/>
      <c r="KIJ5" s="3436"/>
      <c r="KIK5" s="3436"/>
      <c r="KIL5" s="3436"/>
      <c r="KIM5" s="3436"/>
      <c r="KIN5" s="3436"/>
      <c r="KIO5" s="3436"/>
      <c r="KIP5" s="3436"/>
      <c r="KIQ5" s="3436"/>
      <c r="KIR5" s="3436"/>
      <c r="KIS5" s="3436"/>
      <c r="KIT5" s="3436"/>
      <c r="KIU5" s="3436"/>
      <c r="KIV5" s="3436"/>
      <c r="KIW5" s="3436"/>
      <c r="KIX5" s="3436"/>
      <c r="KIY5" s="3436"/>
      <c r="KIZ5" s="3436"/>
      <c r="KJA5" s="3436"/>
      <c r="KJB5" s="3436"/>
      <c r="KJC5" s="3436"/>
      <c r="KJD5" s="3436"/>
      <c r="KJE5" s="3436"/>
      <c r="KJF5" s="3436"/>
      <c r="KJG5" s="3436"/>
      <c r="KJH5" s="3436"/>
      <c r="KJI5" s="3436"/>
      <c r="KJJ5" s="3436"/>
      <c r="KJK5" s="3436"/>
      <c r="KJL5" s="3436"/>
      <c r="KJM5" s="3436"/>
      <c r="KJN5" s="3436"/>
      <c r="KJO5" s="3436"/>
      <c r="KJP5" s="3436"/>
      <c r="KJQ5" s="3436"/>
      <c r="KJR5" s="3436"/>
      <c r="KJS5" s="3436"/>
      <c r="KJT5" s="3436"/>
      <c r="KJU5" s="3436"/>
      <c r="KJV5" s="3436"/>
      <c r="KJW5" s="3436"/>
      <c r="KJX5" s="3436"/>
      <c r="KJY5" s="3436"/>
      <c r="KJZ5" s="3436"/>
      <c r="KKA5" s="3436"/>
      <c r="KKB5" s="3436"/>
      <c r="KKC5" s="3436"/>
      <c r="KKD5" s="3436"/>
      <c r="KKE5" s="3436"/>
      <c r="KKF5" s="3436"/>
      <c r="KKG5" s="3436"/>
      <c r="KKH5" s="3436"/>
      <c r="KKI5" s="3436"/>
      <c r="KKJ5" s="3436"/>
      <c r="KKK5" s="3436"/>
      <c r="KKL5" s="3436"/>
      <c r="KKM5" s="3436"/>
      <c r="KKN5" s="3436"/>
      <c r="KKO5" s="3436"/>
      <c r="KKP5" s="3436"/>
      <c r="KKQ5" s="3436"/>
      <c r="KKR5" s="3436"/>
      <c r="KKS5" s="3436"/>
      <c r="KKT5" s="3436"/>
      <c r="KKU5" s="3436"/>
      <c r="KKV5" s="3436"/>
      <c r="KKW5" s="3436"/>
      <c r="KKX5" s="3436"/>
      <c r="KKY5" s="3436"/>
      <c r="KKZ5" s="3436"/>
      <c r="KLA5" s="3436"/>
      <c r="KLB5" s="3436"/>
      <c r="KLC5" s="3436"/>
      <c r="KLD5" s="3436"/>
      <c r="KLE5" s="3436"/>
      <c r="KLF5" s="3436"/>
      <c r="KLG5" s="3436"/>
      <c r="KLH5" s="3436"/>
      <c r="KLI5" s="3436"/>
      <c r="KLJ5" s="3436"/>
      <c r="KLK5" s="3436"/>
      <c r="KLL5" s="3436"/>
      <c r="KLM5" s="3436"/>
      <c r="KLN5" s="3436"/>
      <c r="KLO5" s="3436"/>
      <c r="KLP5" s="3436"/>
      <c r="KLQ5" s="3436"/>
      <c r="KLR5" s="3436"/>
      <c r="KLS5" s="3436"/>
      <c r="KLT5" s="3436"/>
      <c r="KLU5" s="3436"/>
      <c r="KLV5" s="3436"/>
      <c r="KLW5" s="3436"/>
      <c r="KLX5" s="3436"/>
      <c r="KLY5" s="3436"/>
      <c r="KLZ5" s="3436"/>
      <c r="KMA5" s="3436"/>
      <c r="KMB5" s="3436"/>
      <c r="KMC5" s="3436"/>
      <c r="KMD5" s="3436"/>
      <c r="KME5" s="3436"/>
      <c r="KMF5" s="3436"/>
      <c r="KMG5" s="3436"/>
      <c r="KMH5" s="3436"/>
      <c r="KMI5" s="3436"/>
      <c r="KMJ5" s="3436"/>
      <c r="KMK5" s="3436"/>
      <c r="KML5" s="3436"/>
      <c r="KMM5" s="3436"/>
      <c r="KMN5" s="3436"/>
      <c r="KMO5" s="3436"/>
      <c r="KMP5" s="3436"/>
      <c r="KMQ5" s="3436"/>
      <c r="KMR5" s="3436"/>
      <c r="KMS5" s="3436"/>
      <c r="KMT5" s="3436"/>
      <c r="KMU5" s="3436"/>
      <c r="KMV5" s="3436"/>
      <c r="KMW5" s="3436"/>
      <c r="KMX5" s="3436"/>
      <c r="KMY5" s="3436"/>
      <c r="KMZ5" s="3436"/>
      <c r="KNA5" s="3436"/>
      <c r="KNB5" s="3436"/>
      <c r="KNC5" s="3436"/>
      <c r="KND5" s="3436"/>
      <c r="KNE5" s="3436"/>
      <c r="KNF5" s="3436"/>
      <c r="KNG5" s="3436"/>
      <c r="KNH5" s="3436"/>
      <c r="KNI5" s="3436"/>
      <c r="KNJ5" s="3436"/>
      <c r="KNK5" s="3436"/>
      <c r="KNL5" s="3436"/>
      <c r="KNM5" s="3436"/>
      <c r="KNN5" s="3436"/>
      <c r="KNO5" s="3436"/>
      <c r="KNP5" s="3436"/>
      <c r="KNQ5" s="3436"/>
      <c r="KNR5" s="3436"/>
      <c r="KNS5" s="3436"/>
      <c r="KNT5" s="3436"/>
      <c r="KNU5" s="3436"/>
      <c r="KNV5" s="3436"/>
      <c r="KNW5" s="3436"/>
      <c r="KNX5" s="3436"/>
      <c r="KNY5" s="3436"/>
      <c r="KNZ5" s="3436"/>
      <c r="KOA5" s="3436"/>
      <c r="KOB5" s="3436"/>
      <c r="KOC5" s="3436"/>
      <c r="KOD5" s="3436"/>
      <c r="KOE5" s="3436"/>
      <c r="KOF5" s="3436"/>
      <c r="KOG5" s="3436"/>
      <c r="KOH5" s="3436"/>
      <c r="KOI5" s="3436"/>
      <c r="KOJ5" s="3436"/>
      <c r="KOK5" s="3436"/>
      <c r="KOL5" s="3436"/>
      <c r="KOM5" s="3436"/>
      <c r="KON5" s="3436"/>
      <c r="KOO5" s="3436"/>
      <c r="KOP5" s="3436"/>
      <c r="KOQ5" s="3436"/>
      <c r="KOR5" s="3436"/>
      <c r="KOS5" s="3436"/>
      <c r="KOT5" s="3436"/>
      <c r="KOU5" s="3436"/>
      <c r="KOV5" s="3436"/>
      <c r="KOW5" s="3436"/>
      <c r="KOX5" s="3436"/>
      <c r="KOY5" s="3436"/>
      <c r="KOZ5" s="3436"/>
      <c r="KPA5" s="3436"/>
      <c r="KPB5" s="3436"/>
      <c r="KPC5" s="3436"/>
      <c r="KPD5" s="3436"/>
      <c r="KPE5" s="3436"/>
      <c r="KPF5" s="3436"/>
      <c r="KPG5" s="3436"/>
      <c r="KPH5" s="3436"/>
      <c r="KPI5" s="3436"/>
      <c r="KPJ5" s="3436"/>
      <c r="KPK5" s="3436"/>
      <c r="KPL5" s="3436"/>
      <c r="KPM5" s="3436"/>
      <c r="KPN5" s="3436"/>
      <c r="KPO5" s="3436"/>
      <c r="KPP5" s="3436"/>
      <c r="KPQ5" s="3436"/>
      <c r="KPR5" s="3436"/>
      <c r="KPS5" s="3436"/>
      <c r="KPT5" s="3436"/>
      <c r="KPU5" s="3436"/>
      <c r="KPV5" s="3436"/>
      <c r="KPW5" s="3436"/>
      <c r="KPX5" s="3436"/>
      <c r="KPY5" s="3436"/>
      <c r="KPZ5" s="3436"/>
      <c r="KQA5" s="3436"/>
      <c r="KQB5" s="3436"/>
      <c r="KQC5" s="3436"/>
      <c r="KQD5" s="3436"/>
      <c r="KQE5" s="3436"/>
      <c r="KQF5" s="3436"/>
      <c r="KQG5" s="3436"/>
      <c r="KQH5" s="3436"/>
      <c r="KQI5" s="3436"/>
      <c r="KQJ5" s="3436"/>
      <c r="KQK5" s="3436"/>
      <c r="KQL5" s="3436"/>
      <c r="KQM5" s="3436"/>
      <c r="KQN5" s="3436"/>
      <c r="KQO5" s="3436"/>
      <c r="KQP5" s="3436"/>
      <c r="KQQ5" s="3436"/>
      <c r="KQR5" s="3436"/>
      <c r="KQS5" s="3436"/>
      <c r="KQT5" s="3436"/>
      <c r="KQU5" s="3436"/>
      <c r="KQV5" s="3436"/>
      <c r="KQW5" s="3436"/>
      <c r="KQX5" s="3436"/>
      <c r="KQY5" s="3436"/>
      <c r="KQZ5" s="3436"/>
      <c r="KRA5" s="3436"/>
      <c r="KRB5" s="3436"/>
      <c r="KRC5" s="3436"/>
      <c r="KRD5" s="3436"/>
      <c r="KRE5" s="3436"/>
      <c r="KRF5" s="3436"/>
      <c r="KRG5" s="3436"/>
      <c r="KRH5" s="3436"/>
      <c r="KRI5" s="3436"/>
      <c r="KRJ5" s="3436"/>
      <c r="KRK5" s="3436"/>
      <c r="KRL5" s="3436"/>
      <c r="KRM5" s="3436"/>
      <c r="KRN5" s="3436"/>
      <c r="KRO5" s="3436"/>
      <c r="KRP5" s="3436"/>
      <c r="KRQ5" s="3436"/>
      <c r="KRR5" s="3436"/>
      <c r="KRS5" s="3436"/>
      <c r="KRT5" s="3436"/>
      <c r="KRU5" s="3436"/>
      <c r="KRV5" s="3436"/>
      <c r="KRW5" s="3436"/>
      <c r="KRX5" s="3436"/>
      <c r="KRY5" s="3436"/>
      <c r="KRZ5" s="3436"/>
      <c r="KSA5" s="3436"/>
      <c r="KSB5" s="3436"/>
      <c r="KSC5" s="3436"/>
      <c r="KSD5" s="3436"/>
      <c r="KSE5" s="3436"/>
      <c r="KSF5" s="3436"/>
      <c r="KSG5" s="3436"/>
      <c r="KSH5" s="3436"/>
      <c r="KSI5" s="3436"/>
      <c r="KSJ5" s="3436"/>
      <c r="KSK5" s="3436"/>
      <c r="KSL5" s="3436"/>
      <c r="KSM5" s="3436"/>
      <c r="KSN5" s="3436"/>
      <c r="KSO5" s="3436"/>
      <c r="KSP5" s="3436"/>
      <c r="KSQ5" s="3436"/>
      <c r="KSR5" s="3436"/>
      <c r="KSS5" s="3436"/>
      <c r="KST5" s="3436"/>
      <c r="KSU5" s="3436"/>
      <c r="KSV5" s="3436"/>
      <c r="KSW5" s="3436"/>
      <c r="KSX5" s="3436"/>
      <c r="KSY5" s="3436"/>
      <c r="KSZ5" s="3436"/>
      <c r="KTA5" s="3436"/>
      <c r="KTB5" s="3436"/>
      <c r="KTC5" s="3436"/>
      <c r="KTD5" s="3436"/>
      <c r="KTE5" s="3436"/>
      <c r="KTF5" s="3436"/>
      <c r="KTG5" s="3436"/>
      <c r="KTH5" s="3436"/>
      <c r="KTI5" s="3436"/>
      <c r="KTJ5" s="3436"/>
      <c r="KTK5" s="3436"/>
      <c r="KTL5" s="3436"/>
      <c r="KTM5" s="3436"/>
      <c r="KTN5" s="3436"/>
      <c r="KTO5" s="3436"/>
      <c r="KTP5" s="3436"/>
      <c r="KTQ5" s="3436"/>
      <c r="KTR5" s="3436"/>
      <c r="KTS5" s="3436"/>
      <c r="KTT5" s="3436"/>
      <c r="KTU5" s="3436"/>
      <c r="KTV5" s="3436"/>
      <c r="KTW5" s="3436"/>
      <c r="KTX5" s="3436"/>
      <c r="KTY5" s="3436"/>
      <c r="KTZ5" s="3436"/>
      <c r="KUA5" s="3436"/>
      <c r="KUB5" s="3436"/>
      <c r="KUC5" s="3436"/>
      <c r="KUD5" s="3436"/>
      <c r="KUE5" s="3436"/>
      <c r="KUF5" s="3436"/>
      <c r="KUG5" s="3436"/>
      <c r="KUH5" s="3436"/>
      <c r="KUI5" s="3436"/>
      <c r="KUJ5" s="3436"/>
      <c r="KUK5" s="3436"/>
      <c r="KUL5" s="3436"/>
      <c r="KUM5" s="3436"/>
      <c r="KUN5" s="3436"/>
      <c r="KUO5" s="3436"/>
      <c r="KUP5" s="3436"/>
      <c r="KUQ5" s="3436"/>
      <c r="KUR5" s="3436"/>
      <c r="KUS5" s="3436"/>
      <c r="KUT5" s="3436"/>
      <c r="KUU5" s="3436"/>
      <c r="KUV5" s="3436"/>
      <c r="KUW5" s="3436"/>
      <c r="KUX5" s="3436"/>
      <c r="KUY5" s="3436"/>
      <c r="KUZ5" s="3436"/>
      <c r="KVA5" s="3436"/>
      <c r="KVB5" s="3436"/>
      <c r="KVC5" s="3436"/>
      <c r="KVD5" s="3436"/>
      <c r="KVE5" s="3436"/>
      <c r="KVF5" s="3436"/>
      <c r="KVG5" s="3436"/>
      <c r="KVH5" s="3436"/>
      <c r="KVI5" s="3436"/>
      <c r="KVJ5" s="3436"/>
      <c r="KVK5" s="3436"/>
      <c r="KVL5" s="3436"/>
      <c r="KVM5" s="3436"/>
      <c r="KVN5" s="3436"/>
      <c r="KVO5" s="3436"/>
      <c r="KVP5" s="3436"/>
      <c r="KVQ5" s="3436"/>
      <c r="KVR5" s="3436"/>
      <c r="KVS5" s="3436"/>
      <c r="KVT5" s="3436"/>
      <c r="KVU5" s="3436"/>
      <c r="KVV5" s="3436"/>
      <c r="KVW5" s="3436"/>
      <c r="KVX5" s="3436"/>
      <c r="KVY5" s="3436"/>
      <c r="KVZ5" s="3436"/>
      <c r="KWA5" s="3436"/>
      <c r="KWB5" s="3436"/>
      <c r="KWC5" s="3436"/>
      <c r="KWD5" s="3436"/>
      <c r="KWE5" s="3436"/>
      <c r="KWF5" s="3436"/>
      <c r="KWG5" s="3436"/>
      <c r="KWH5" s="3436"/>
      <c r="KWI5" s="3436"/>
      <c r="KWJ5" s="3436"/>
      <c r="KWK5" s="3436"/>
      <c r="KWL5" s="3436"/>
      <c r="KWM5" s="3436"/>
      <c r="KWN5" s="3436"/>
      <c r="KWO5" s="3436"/>
      <c r="KWP5" s="3436"/>
      <c r="KWQ5" s="3436"/>
      <c r="KWR5" s="3436"/>
      <c r="KWS5" s="3436"/>
      <c r="KWT5" s="3436"/>
      <c r="KWU5" s="3436"/>
      <c r="KWV5" s="3436"/>
      <c r="KWW5" s="3436"/>
      <c r="KWX5" s="3436"/>
      <c r="KWY5" s="3436"/>
      <c r="KWZ5" s="3436"/>
      <c r="KXA5" s="3436"/>
      <c r="KXB5" s="3436"/>
      <c r="KXC5" s="3436"/>
      <c r="KXD5" s="3436"/>
      <c r="KXE5" s="3436"/>
      <c r="KXF5" s="3436"/>
      <c r="KXG5" s="3436"/>
      <c r="KXH5" s="3436"/>
      <c r="KXI5" s="3436"/>
      <c r="KXJ5" s="3436"/>
      <c r="KXK5" s="3436"/>
      <c r="KXL5" s="3436"/>
      <c r="KXM5" s="3436"/>
      <c r="KXN5" s="3436"/>
      <c r="KXO5" s="3436"/>
      <c r="KXP5" s="3436"/>
      <c r="KXQ5" s="3436"/>
      <c r="KXR5" s="3436"/>
      <c r="KXS5" s="3436"/>
      <c r="KXT5" s="3436"/>
      <c r="KXU5" s="3436"/>
      <c r="KXV5" s="3436"/>
      <c r="KXW5" s="3436"/>
      <c r="KXX5" s="3436"/>
      <c r="KXY5" s="3436"/>
      <c r="KXZ5" s="3436"/>
      <c r="KYA5" s="3436"/>
      <c r="KYB5" s="3436"/>
      <c r="KYC5" s="3436"/>
      <c r="KYD5" s="3436"/>
      <c r="KYE5" s="3436"/>
      <c r="KYF5" s="3436"/>
      <c r="KYG5" s="3436"/>
      <c r="KYH5" s="3436"/>
      <c r="KYI5" s="3436"/>
      <c r="KYJ5" s="3436"/>
      <c r="KYK5" s="3436"/>
      <c r="KYL5" s="3436"/>
      <c r="KYM5" s="3436"/>
      <c r="KYN5" s="3436"/>
      <c r="KYO5" s="3436"/>
      <c r="KYP5" s="3436"/>
      <c r="KYQ5" s="3436"/>
      <c r="KYR5" s="3436"/>
      <c r="KYS5" s="3436"/>
      <c r="KYT5" s="3436"/>
      <c r="KYU5" s="3436"/>
      <c r="KYV5" s="3436"/>
      <c r="KYW5" s="3436"/>
      <c r="KYX5" s="3436"/>
      <c r="KYY5" s="3436"/>
      <c r="KYZ5" s="3436"/>
      <c r="KZA5" s="3436"/>
      <c r="KZB5" s="3436"/>
      <c r="KZC5" s="3436"/>
      <c r="KZD5" s="3436"/>
      <c r="KZE5" s="3436"/>
      <c r="KZF5" s="3436"/>
      <c r="KZG5" s="3436"/>
      <c r="KZH5" s="3436"/>
      <c r="KZI5" s="3436"/>
      <c r="KZJ5" s="3436"/>
      <c r="KZK5" s="3436"/>
      <c r="KZL5" s="3436"/>
      <c r="KZM5" s="3436"/>
      <c r="KZN5" s="3436"/>
      <c r="KZO5" s="3436"/>
      <c r="KZP5" s="3436"/>
      <c r="KZQ5" s="3436"/>
      <c r="KZR5" s="3436"/>
      <c r="KZS5" s="3436"/>
      <c r="KZT5" s="3436"/>
      <c r="KZU5" s="3436"/>
      <c r="KZV5" s="3436"/>
      <c r="KZW5" s="3436"/>
      <c r="KZX5" s="3436"/>
      <c r="KZY5" s="3436"/>
      <c r="KZZ5" s="3436"/>
      <c r="LAA5" s="3436"/>
      <c r="LAB5" s="3436"/>
      <c r="LAC5" s="3436"/>
      <c r="LAD5" s="3436"/>
      <c r="LAE5" s="3436"/>
      <c r="LAF5" s="3436"/>
      <c r="LAG5" s="3436"/>
      <c r="LAH5" s="3436"/>
      <c r="LAI5" s="3436"/>
      <c r="LAJ5" s="3436"/>
      <c r="LAK5" s="3436"/>
      <c r="LAL5" s="3436"/>
      <c r="LAM5" s="3436"/>
      <c r="LAN5" s="3436"/>
      <c r="LAO5" s="3436"/>
      <c r="LAP5" s="3436"/>
      <c r="LAQ5" s="3436"/>
      <c r="LAR5" s="3436"/>
      <c r="LAS5" s="3436"/>
      <c r="LAT5" s="3436"/>
      <c r="LAU5" s="3436"/>
      <c r="LAV5" s="3436"/>
      <c r="LAW5" s="3436"/>
      <c r="LAX5" s="3436"/>
      <c r="LAY5" s="3436"/>
      <c r="LAZ5" s="3436"/>
      <c r="LBA5" s="3436"/>
      <c r="LBB5" s="3436"/>
      <c r="LBC5" s="3436"/>
      <c r="LBD5" s="3436"/>
      <c r="LBE5" s="3436"/>
      <c r="LBF5" s="3436"/>
      <c r="LBG5" s="3436"/>
      <c r="LBH5" s="3436"/>
      <c r="LBI5" s="3436"/>
      <c r="LBJ5" s="3436"/>
      <c r="LBK5" s="3436"/>
      <c r="LBL5" s="3436"/>
      <c r="LBM5" s="3436"/>
      <c r="LBN5" s="3436"/>
      <c r="LBO5" s="3436"/>
      <c r="LBP5" s="3436"/>
      <c r="LBQ5" s="3436"/>
      <c r="LBR5" s="3436"/>
      <c r="LBS5" s="3436"/>
      <c r="LBT5" s="3436"/>
      <c r="LBU5" s="3436"/>
      <c r="LBV5" s="3436"/>
      <c r="LBW5" s="3436"/>
      <c r="LBX5" s="3436"/>
      <c r="LBY5" s="3436"/>
      <c r="LBZ5" s="3436"/>
      <c r="LCA5" s="3436"/>
      <c r="LCB5" s="3436"/>
      <c r="LCC5" s="3436"/>
      <c r="LCD5" s="3436"/>
      <c r="LCE5" s="3436"/>
      <c r="LCF5" s="3436"/>
      <c r="LCG5" s="3436"/>
      <c r="LCH5" s="3436"/>
      <c r="LCI5" s="3436"/>
      <c r="LCJ5" s="3436"/>
      <c r="LCK5" s="3436"/>
      <c r="LCL5" s="3436"/>
      <c r="LCM5" s="3436"/>
      <c r="LCN5" s="3436"/>
      <c r="LCO5" s="3436"/>
      <c r="LCP5" s="3436"/>
      <c r="LCQ5" s="3436"/>
      <c r="LCR5" s="3436"/>
      <c r="LCS5" s="3436"/>
      <c r="LCT5" s="3436"/>
      <c r="LCU5" s="3436"/>
      <c r="LCV5" s="3436"/>
      <c r="LCW5" s="3436"/>
      <c r="LCX5" s="3436"/>
      <c r="LCY5" s="3436"/>
      <c r="LCZ5" s="3436"/>
      <c r="LDA5" s="3436"/>
      <c r="LDB5" s="3436"/>
      <c r="LDC5" s="3436"/>
      <c r="LDD5" s="3436"/>
      <c r="LDE5" s="3436"/>
      <c r="LDF5" s="3436"/>
      <c r="LDG5" s="3436"/>
      <c r="LDH5" s="3436"/>
      <c r="LDI5" s="3436"/>
      <c r="LDJ5" s="3436"/>
      <c r="LDK5" s="3436"/>
      <c r="LDL5" s="3436"/>
      <c r="LDM5" s="3436"/>
      <c r="LDN5" s="3436"/>
      <c r="LDO5" s="3436"/>
      <c r="LDP5" s="3436"/>
      <c r="LDQ5" s="3436"/>
      <c r="LDR5" s="3436"/>
      <c r="LDS5" s="3436"/>
      <c r="LDT5" s="3436"/>
      <c r="LDU5" s="3436"/>
      <c r="LDV5" s="3436"/>
      <c r="LDW5" s="3436"/>
      <c r="LDX5" s="3436"/>
      <c r="LDY5" s="3436"/>
      <c r="LDZ5" s="3436"/>
      <c r="LEA5" s="3436"/>
      <c r="LEB5" s="3436"/>
      <c r="LEC5" s="3436"/>
      <c r="LED5" s="3436"/>
      <c r="LEE5" s="3436"/>
      <c r="LEF5" s="3436"/>
      <c r="LEG5" s="3436"/>
      <c r="LEH5" s="3436"/>
      <c r="LEI5" s="3436"/>
      <c r="LEJ5" s="3436"/>
      <c r="LEK5" s="3436"/>
      <c r="LEL5" s="3436"/>
      <c r="LEM5" s="3436"/>
      <c r="LEN5" s="3436"/>
      <c r="LEO5" s="3436"/>
      <c r="LEP5" s="3436"/>
      <c r="LEQ5" s="3436"/>
      <c r="LER5" s="3436"/>
      <c r="LES5" s="3436"/>
      <c r="LET5" s="3436"/>
      <c r="LEU5" s="3436"/>
      <c r="LEV5" s="3436"/>
      <c r="LEW5" s="3436"/>
      <c r="LEX5" s="3436"/>
      <c r="LEY5" s="3436"/>
      <c r="LEZ5" s="3436"/>
      <c r="LFA5" s="3436"/>
      <c r="LFB5" s="3436"/>
      <c r="LFC5" s="3436"/>
      <c r="LFD5" s="3436"/>
      <c r="LFE5" s="3436"/>
      <c r="LFF5" s="3436"/>
      <c r="LFG5" s="3436"/>
      <c r="LFH5" s="3436"/>
      <c r="LFI5" s="3436"/>
      <c r="LFJ5" s="3436"/>
      <c r="LFK5" s="3436"/>
      <c r="LFL5" s="3436"/>
      <c r="LFM5" s="3436"/>
      <c r="LFN5" s="3436"/>
      <c r="LFO5" s="3436"/>
      <c r="LFP5" s="3436"/>
      <c r="LFQ5" s="3436"/>
      <c r="LFR5" s="3436"/>
      <c r="LFS5" s="3436"/>
      <c r="LFT5" s="3436"/>
      <c r="LFU5" s="3436"/>
      <c r="LFV5" s="3436"/>
      <c r="LFW5" s="3436"/>
      <c r="LFX5" s="3436"/>
      <c r="LFY5" s="3436"/>
      <c r="LFZ5" s="3436"/>
      <c r="LGA5" s="3436"/>
      <c r="LGB5" s="3436"/>
      <c r="LGC5" s="3436"/>
      <c r="LGD5" s="3436"/>
      <c r="LGE5" s="3436"/>
      <c r="LGF5" s="3436"/>
      <c r="LGG5" s="3436"/>
      <c r="LGH5" s="3436"/>
      <c r="LGI5" s="3436"/>
      <c r="LGJ5" s="3436"/>
      <c r="LGK5" s="3436"/>
      <c r="LGL5" s="3436"/>
      <c r="LGM5" s="3436"/>
      <c r="LGN5" s="3436"/>
      <c r="LGO5" s="3436"/>
      <c r="LGP5" s="3436"/>
      <c r="LGQ5" s="3436"/>
      <c r="LGR5" s="3436"/>
      <c r="LGS5" s="3436"/>
      <c r="LGT5" s="3436"/>
      <c r="LGU5" s="3436"/>
      <c r="LGV5" s="3436"/>
      <c r="LGW5" s="3436"/>
      <c r="LGX5" s="3436"/>
      <c r="LGY5" s="3436"/>
      <c r="LGZ5" s="3436"/>
      <c r="LHA5" s="3436"/>
      <c r="LHB5" s="3436"/>
      <c r="LHC5" s="3436"/>
      <c r="LHD5" s="3436"/>
      <c r="LHE5" s="3436"/>
      <c r="LHF5" s="3436"/>
      <c r="LHG5" s="3436"/>
      <c r="LHH5" s="3436"/>
      <c r="LHI5" s="3436"/>
      <c r="LHJ5" s="3436"/>
      <c r="LHK5" s="3436"/>
      <c r="LHL5" s="3436"/>
      <c r="LHM5" s="3436"/>
      <c r="LHN5" s="3436"/>
      <c r="LHO5" s="3436"/>
      <c r="LHP5" s="3436"/>
      <c r="LHQ5" s="3436"/>
      <c r="LHR5" s="3436"/>
      <c r="LHS5" s="3436"/>
      <c r="LHT5" s="3436"/>
      <c r="LHU5" s="3436"/>
      <c r="LHV5" s="3436"/>
      <c r="LHW5" s="3436"/>
      <c r="LHX5" s="3436"/>
      <c r="LHY5" s="3436"/>
      <c r="LHZ5" s="3436"/>
      <c r="LIA5" s="3436"/>
      <c r="LIB5" s="3436"/>
      <c r="LIC5" s="3436"/>
      <c r="LID5" s="3436"/>
      <c r="LIE5" s="3436"/>
      <c r="LIF5" s="3436"/>
      <c r="LIG5" s="3436"/>
      <c r="LIH5" s="3436"/>
      <c r="LII5" s="3436"/>
      <c r="LIJ5" s="3436"/>
      <c r="LIK5" s="3436"/>
      <c r="LIL5" s="3436"/>
      <c r="LIM5" s="3436"/>
      <c r="LIN5" s="3436"/>
      <c r="LIO5" s="3436"/>
      <c r="LIP5" s="3436"/>
      <c r="LIQ5" s="3436"/>
      <c r="LIR5" s="3436"/>
      <c r="LIS5" s="3436"/>
      <c r="LIT5" s="3436"/>
      <c r="LIU5" s="3436"/>
      <c r="LIV5" s="3436"/>
      <c r="LIW5" s="3436"/>
      <c r="LIX5" s="3436"/>
      <c r="LIY5" s="3436"/>
      <c r="LIZ5" s="3436"/>
      <c r="LJA5" s="3436"/>
      <c r="LJB5" s="3436"/>
      <c r="LJC5" s="3436"/>
      <c r="LJD5" s="3436"/>
      <c r="LJE5" s="3436"/>
      <c r="LJF5" s="3436"/>
      <c r="LJG5" s="3436"/>
      <c r="LJH5" s="3436"/>
      <c r="LJI5" s="3436"/>
      <c r="LJJ5" s="3436"/>
      <c r="LJK5" s="3436"/>
      <c r="LJL5" s="3436"/>
      <c r="LJM5" s="3436"/>
      <c r="LJN5" s="3436"/>
      <c r="LJO5" s="3436"/>
      <c r="LJP5" s="3436"/>
      <c r="LJQ5" s="3436"/>
      <c r="LJR5" s="3436"/>
      <c r="LJS5" s="3436"/>
      <c r="LJT5" s="3436"/>
      <c r="LJU5" s="3436"/>
      <c r="LJV5" s="3436"/>
      <c r="LJW5" s="3436"/>
      <c r="LJX5" s="3436"/>
      <c r="LJY5" s="3436"/>
      <c r="LJZ5" s="3436"/>
      <c r="LKA5" s="3436"/>
      <c r="LKB5" s="3436"/>
      <c r="LKC5" s="3436"/>
      <c r="LKD5" s="3436"/>
      <c r="LKE5" s="3436"/>
      <c r="LKF5" s="3436"/>
      <c r="LKG5" s="3436"/>
      <c r="LKH5" s="3436"/>
      <c r="LKI5" s="3436"/>
      <c r="LKJ5" s="3436"/>
      <c r="LKK5" s="3436"/>
      <c r="LKL5" s="3436"/>
      <c r="LKM5" s="3436"/>
      <c r="LKN5" s="3436"/>
      <c r="LKO5" s="3436"/>
      <c r="LKP5" s="3436"/>
      <c r="LKQ5" s="3436"/>
      <c r="LKR5" s="3436"/>
      <c r="LKS5" s="3436"/>
      <c r="LKT5" s="3436"/>
      <c r="LKU5" s="3436"/>
      <c r="LKV5" s="3436"/>
      <c r="LKW5" s="3436"/>
      <c r="LKX5" s="3436"/>
      <c r="LKY5" s="3436"/>
      <c r="LKZ5" s="3436"/>
      <c r="LLA5" s="3436"/>
      <c r="LLB5" s="3436"/>
      <c r="LLC5" s="3436"/>
      <c r="LLD5" s="3436"/>
      <c r="LLE5" s="3436"/>
      <c r="LLF5" s="3436"/>
      <c r="LLG5" s="3436"/>
      <c r="LLH5" s="3436"/>
      <c r="LLI5" s="3436"/>
      <c r="LLJ5" s="3436"/>
      <c r="LLK5" s="3436"/>
      <c r="LLL5" s="3436"/>
      <c r="LLM5" s="3436"/>
      <c r="LLN5" s="3436"/>
      <c r="LLO5" s="3436"/>
      <c r="LLP5" s="3436"/>
      <c r="LLQ5" s="3436"/>
      <c r="LLR5" s="3436"/>
      <c r="LLS5" s="3436"/>
      <c r="LLT5" s="3436"/>
      <c r="LLU5" s="3436"/>
      <c r="LLV5" s="3436"/>
      <c r="LLW5" s="3436"/>
      <c r="LLX5" s="3436"/>
      <c r="LLY5" s="3436"/>
      <c r="LLZ5" s="3436"/>
      <c r="LMA5" s="3436"/>
      <c r="LMB5" s="3436"/>
      <c r="LMC5" s="3436"/>
      <c r="LMD5" s="3436"/>
      <c r="LME5" s="3436"/>
      <c r="LMF5" s="3436"/>
      <c r="LMG5" s="3436"/>
      <c r="LMH5" s="3436"/>
      <c r="LMI5" s="3436"/>
      <c r="LMJ5" s="3436"/>
      <c r="LMK5" s="3436"/>
      <c r="LML5" s="3436"/>
      <c r="LMM5" s="3436"/>
      <c r="LMN5" s="3436"/>
      <c r="LMO5" s="3436"/>
      <c r="LMP5" s="3436"/>
      <c r="LMQ5" s="3436"/>
      <c r="LMR5" s="3436"/>
      <c r="LMS5" s="3436"/>
      <c r="LMT5" s="3436"/>
      <c r="LMU5" s="3436"/>
      <c r="LMV5" s="3436"/>
      <c r="LMW5" s="3436"/>
      <c r="LMX5" s="3436"/>
      <c r="LMY5" s="3436"/>
      <c r="LMZ5" s="3436"/>
      <c r="LNA5" s="3436"/>
      <c r="LNB5" s="3436"/>
      <c r="LNC5" s="3436"/>
      <c r="LND5" s="3436"/>
      <c r="LNE5" s="3436"/>
      <c r="LNF5" s="3436"/>
      <c r="LNG5" s="3436"/>
      <c r="LNH5" s="3436"/>
      <c r="LNI5" s="3436"/>
      <c r="LNJ5" s="3436"/>
      <c r="LNK5" s="3436"/>
      <c r="LNL5" s="3436"/>
      <c r="LNM5" s="3436"/>
      <c r="LNN5" s="3436"/>
      <c r="LNO5" s="3436"/>
      <c r="LNP5" s="3436"/>
      <c r="LNQ5" s="3436"/>
      <c r="LNR5" s="3436"/>
      <c r="LNS5" s="3436"/>
      <c r="LNT5" s="3436"/>
      <c r="LNU5" s="3436"/>
      <c r="LNV5" s="3436"/>
      <c r="LNW5" s="3436"/>
      <c r="LNX5" s="3436"/>
      <c r="LNY5" s="3436"/>
      <c r="LNZ5" s="3436"/>
      <c r="LOA5" s="3436"/>
      <c r="LOB5" s="3436"/>
      <c r="LOC5" s="3436"/>
      <c r="LOD5" s="3436"/>
      <c r="LOE5" s="3436"/>
      <c r="LOF5" s="3436"/>
      <c r="LOG5" s="3436"/>
      <c r="LOH5" s="3436"/>
      <c r="LOI5" s="3436"/>
      <c r="LOJ5" s="3436"/>
      <c r="LOK5" s="3436"/>
      <c r="LOL5" s="3436"/>
      <c r="LOM5" s="3436"/>
      <c r="LON5" s="3436"/>
      <c r="LOO5" s="3436"/>
      <c r="LOP5" s="3436"/>
      <c r="LOQ5" s="3436"/>
      <c r="LOR5" s="3436"/>
      <c r="LOS5" s="3436"/>
      <c r="LOT5" s="3436"/>
      <c r="LOU5" s="3436"/>
      <c r="LOV5" s="3436"/>
      <c r="LOW5" s="3436"/>
      <c r="LOX5" s="3436"/>
      <c r="LOY5" s="3436"/>
      <c r="LOZ5" s="3436"/>
      <c r="LPA5" s="3436"/>
      <c r="LPB5" s="3436"/>
      <c r="LPC5" s="3436"/>
      <c r="LPD5" s="3436"/>
      <c r="LPE5" s="3436"/>
      <c r="LPF5" s="3436"/>
      <c r="LPG5" s="3436"/>
      <c r="LPH5" s="3436"/>
      <c r="LPI5" s="3436"/>
      <c r="LPJ5" s="3436"/>
      <c r="LPK5" s="3436"/>
      <c r="LPL5" s="3436"/>
      <c r="LPM5" s="3436"/>
      <c r="LPN5" s="3436"/>
      <c r="LPO5" s="3436"/>
      <c r="LPP5" s="3436"/>
      <c r="LPQ5" s="3436"/>
      <c r="LPR5" s="3436"/>
      <c r="LPS5" s="3436"/>
      <c r="LPT5" s="3436"/>
      <c r="LPU5" s="3436"/>
      <c r="LPV5" s="3436"/>
      <c r="LPW5" s="3436"/>
      <c r="LPX5" s="3436"/>
      <c r="LPY5" s="3436"/>
      <c r="LPZ5" s="3436"/>
      <c r="LQA5" s="3436"/>
      <c r="LQB5" s="3436"/>
      <c r="LQC5" s="3436"/>
      <c r="LQD5" s="3436"/>
      <c r="LQE5" s="3436"/>
      <c r="LQF5" s="3436"/>
      <c r="LQG5" s="3436"/>
      <c r="LQH5" s="3436"/>
      <c r="LQI5" s="3436"/>
      <c r="LQJ5" s="3436"/>
      <c r="LQK5" s="3436"/>
      <c r="LQL5" s="3436"/>
      <c r="LQM5" s="3436"/>
      <c r="LQN5" s="3436"/>
      <c r="LQO5" s="3436"/>
      <c r="LQP5" s="3436"/>
      <c r="LQQ5" s="3436"/>
      <c r="LQR5" s="3436"/>
      <c r="LQS5" s="3436"/>
      <c r="LQT5" s="3436"/>
      <c r="LQU5" s="3436"/>
      <c r="LQV5" s="3436"/>
      <c r="LQW5" s="3436"/>
      <c r="LQX5" s="3436"/>
      <c r="LQY5" s="3436"/>
      <c r="LQZ5" s="3436"/>
      <c r="LRA5" s="3436"/>
      <c r="LRB5" s="3436"/>
      <c r="LRC5" s="3436"/>
      <c r="LRD5" s="3436"/>
      <c r="LRE5" s="3436"/>
      <c r="LRF5" s="3436"/>
      <c r="LRG5" s="3436"/>
      <c r="LRH5" s="3436"/>
      <c r="LRI5" s="3436"/>
      <c r="LRJ5" s="3436"/>
      <c r="LRK5" s="3436"/>
      <c r="LRL5" s="3436"/>
      <c r="LRM5" s="3436"/>
      <c r="LRN5" s="3436"/>
      <c r="LRO5" s="3436"/>
      <c r="LRP5" s="3436"/>
      <c r="LRQ5" s="3436"/>
      <c r="LRR5" s="3436"/>
      <c r="LRS5" s="3436"/>
      <c r="LRT5" s="3436"/>
      <c r="LRU5" s="3436"/>
      <c r="LRV5" s="3436"/>
      <c r="LRW5" s="3436"/>
      <c r="LRX5" s="3436"/>
      <c r="LRY5" s="3436"/>
      <c r="LRZ5" s="3436"/>
      <c r="LSA5" s="3436"/>
      <c r="LSB5" s="3436"/>
      <c r="LSC5" s="3436"/>
      <c r="LSD5" s="3436"/>
      <c r="LSE5" s="3436"/>
      <c r="LSF5" s="3436"/>
      <c r="LSG5" s="3436"/>
      <c r="LSH5" s="3436"/>
      <c r="LSI5" s="3436"/>
      <c r="LSJ5" s="3436"/>
      <c r="LSK5" s="3436"/>
      <c r="LSL5" s="3436"/>
      <c r="LSM5" s="3436"/>
      <c r="LSN5" s="3436"/>
      <c r="LSO5" s="3436"/>
      <c r="LSP5" s="3436"/>
      <c r="LSQ5" s="3436"/>
      <c r="LSR5" s="3436"/>
      <c r="LSS5" s="3436"/>
      <c r="LST5" s="3436"/>
      <c r="LSU5" s="3436"/>
      <c r="LSV5" s="3436"/>
      <c r="LSW5" s="3436"/>
      <c r="LSX5" s="3436"/>
      <c r="LSY5" s="3436"/>
      <c r="LSZ5" s="3436"/>
      <c r="LTA5" s="3436"/>
      <c r="LTB5" s="3436"/>
      <c r="LTC5" s="3436"/>
      <c r="LTD5" s="3436"/>
      <c r="LTE5" s="3436"/>
      <c r="LTF5" s="3436"/>
      <c r="LTG5" s="3436"/>
      <c r="LTH5" s="3436"/>
      <c r="LTI5" s="3436"/>
      <c r="LTJ5" s="3436"/>
      <c r="LTK5" s="3436"/>
      <c r="LTL5" s="3436"/>
      <c r="LTM5" s="3436"/>
      <c r="LTN5" s="3436"/>
      <c r="LTO5" s="3436"/>
      <c r="LTP5" s="3436"/>
      <c r="LTQ5" s="3436"/>
      <c r="LTR5" s="3436"/>
      <c r="LTS5" s="3436"/>
      <c r="LTT5" s="3436"/>
      <c r="LTU5" s="3436"/>
      <c r="LTV5" s="3436"/>
      <c r="LTW5" s="3436"/>
      <c r="LTX5" s="3436"/>
      <c r="LTY5" s="3436"/>
      <c r="LTZ5" s="3436"/>
      <c r="LUA5" s="3436"/>
      <c r="LUB5" s="3436"/>
      <c r="LUC5" s="3436"/>
      <c r="LUD5" s="3436"/>
      <c r="LUE5" s="3436"/>
      <c r="LUF5" s="3436"/>
      <c r="LUG5" s="3436"/>
      <c r="LUH5" s="3436"/>
      <c r="LUI5" s="3436"/>
      <c r="LUJ5" s="3436"/>
      <c r="LUK5" s="3436"/>
      <c r="LUL5" s="3436"/>
      <c r="LUM5" s="3436"/>
      <c r="LUN5" s="3436"/>
      <c r="LUO5" s="3436"/>
      <c r="LUP5" s="3436"/>
      <c r="LUQ5" s="3436"/>
      <c r="LUR5" s="3436"/>
      <c r="LUS5" s="3436"/>
      <c r="LUT5" s="3436"/>
      <c r="LUU5" s="3436"/>
      <c r="LUV5" s="3436"/>
      <c r="LUW5" s="3436"/>
      <c r="LUX5" s="3436"/>
      <c r="LUY5" s="3436"/>
      <c r="LUZ5" s="3436"/>
      <c r="LVA5" s="3436"/>
      <c r="LVB5" s="3436"/>
      <c r="LVC5" s="3436"/>
      <c r="LVD5" s="3436"/>
      <c r="LVE5" s="3436"/>
      <c r="LVF5" s="3436"/>
      <c r="LVG5" s="3436"/>
      <c r="LVH5" s="3436"/>
      <c r="LVI5" s="3436"/>
      <c r="LVJ5" s="3436"/>
      <c r="LVK5" s="3436"/>
      <c r="LVL5" s="3436"/>
      <c r="LVM5" s="3436"/>
      <c r="LVN5" s="3436"/>
      <c r="LVO5" s="3436"/>
      <c r="LVP5" s="3436"/>
      <c r="LVQ5" s="3436"/>
      <c r="LVR5" s="3436"/>
      <c r="LVS5" s="3436"/>
      <c r="LVT5" s="3436"/>
      <c r="LVU5" s="3436"/>
      <c r="LVV5" s="3436"/>
      <c r="LVW5" s="3436"/>
      <c r="LVX5" s="3436"/>
      <c r="LVY5" s="3436"/>
      <c r="LVZ5" s="3436"/>
      <c r="LWA5" s="3436"/>
      <c r="LWB5" s="3436"/>
      <c r="LWC5" s="3436"/>
      <c r="LWD5" s="3436"/>
      <c r="LWE5" s="3436"/>
      <c r="LWF5" s="3436"/>
      <c r="LWG5" s="3436"/>
      <c r="LWH5" s="3436"/>
      <c r="LWI5" s="3436"/>
      <c r="LWJ5" s="3436"/>
      <c r="LWK5" s="3436"/>
      <c r="LWL5" s="3436"/>
      <c r="LWM5" s="3436"/>
      <c r="LWN5" s="3436"/>
      <c r="LWO5" s="3436"/>
      <c r="LWP5" s="3436"/>
      <c r="LWQ5" s="3436"/>
      <c r="LWR5" s="3436"/>
      <c r="LWS5" s="3436"/>
      <c r="LWT5" s="3436"/>
      <c r="LWU5" s="3436"/>
      <c r="LWV5" s="3436"/>
      <c r="LWW5" s="3436"/>
      <c r="LWX5" s="3436"/>
      <c r="LWY5" s="3436"/>
      <c r="LWZ5" s="3436"/>
      <c r="LXA5" s="3436"/>
      <c r="LXB5" s="3436"/>
      <c r="LXC5" s="3436"/>
      <c r="LXD5" s="3436"/>
      <c r="LXE5" s="3436"/>
      <c r="LXF5" s="3436"/>
      <c r="LXG5" s="3436"/>
      <c r="LXH5" s="3436"/>
      <c r="LXI5" s="3436"/>
      <c r="LXJ5" s="3436"/>
      <c r="LXK5" s="3436"/>
      <c r="LXL5" s="3436"/>
      <c r="LXM5" s="3436"/>
      <c r="LXN5" s="3436"/>
      <c r="LXO5" s="3436"/>
      <c r="LXP5" s="3436"/>
      <c r="LXQ5" s="3436"/>
      <c r="LXR5" s="3436"/>
      <c r="LXS5" s="3436"/>
      <c r="LXT5" s="3436"/>
      <c r="LXU5" s="3436"/>
      <c r="LXV5" s="3436"/>
      <c r="LXW5" s="3436"/>
      <c r="LXX5" s="3436"/>
      <c r="LXY5" s="3436"/>
      <c r="LXZ5" s="3436"/>
      <c r="LYA5" s="3436"/>
      <c r="LYB5" s="3436"/>
      <c r="LYC5" s="3436"/>
      <c r="LYD5" s="3436"/>
      <c r="LYE5" s="3436"/>
      <c r="LYF5" s="3436"/>
      <c r="LYG5" s="3436"/>
      <c r="LYH5" s="3436"/>
      <c r="LYI5" s="3436"/>
      <c r="LYJ5" s="3436"/>
      <c r="LYK5" s="3436"/>
      <c r="LYL5" s="3436"/>
      <c r="LYM5" s="3436"/>
      <c r="LYN5" s="3436"/>
      <c r="LYO5" s="3436"/>
      <c r="LYP5" s="3436"/>
      <c r="LYQ5" s="3436"/>
      <c r="LYR5" s="3436"/>
      <c r="LYS5" s="3436"/>
      <c r="LYT5" s="3436"/>
      <c r="LYU5" s="3436"/>
      <c r="LYV5" s="3436"/>
      <c r="LYW5" s="3436"/>
      <c r="LYX5" s="3436"/>
      <c r="LYY5" s="3436"/>
      <c r="LYZ5" s="3436"/>
      <c r="LZA5" s="3436"/>
      <c r="LZB5" s="3436"/>
      <c r="LZC5" s="3436"/>
      <c r="LZD5" s="3436"/>
      <c r="LZE5" s="3436"/>
      <c r="LZF5" s="3436"/>
      <c r="LZG5" s="3436"/>
      <c r="LZH5" s="3436"/>
      <c r="LZI5" s="3436"/>
      <c r="LZJ5" s="3436"/>
      <c r="LZK5" s="3436"/>
      <c r="LZL5" s="3436"/>
      <c r="LZM5" s="3436"/>
      <c r="LZN5" s="3436"/>
      <c r="LZO5" s="3436"/>
      <c r="LZP5" s="3436"/>
      <c r="LZQ5" s="3436"/>
      <c r="LZR5" s="3436"/>
      <c r="LZS5" s="3436"/>
      <c r="LZT5" s="3436"/>
      <c r="LZU5" s="3436"/>
      <c r="LZV5" s="3436"/>
      <c r="LZW5" s="3436"/>
      <c r="LZX5" s="3436"/>
      <c r="LZY5" s="3436"/>
      <c r="LZZ5" s="3436"/>
      <c r="MAA5" s="3436"/>
      <c r="MAB5" s="3436"/>
      <c r="MAC5" s="3436"/>
      <c r="MAD5" s="3436"/>
      <c r="MAE5" s="3436"/>
      <c r="MAF5" s="3436"/>
      <c r="MAG5" s="3436"/>
      <c r="MAH5" s="3436"/>
      <c r="MAI5" s="3436"/>
      <c r="MAJ5" s="3436"/>
      <c r="MAK5" s="3436"/>
      <c r="MAL5" s="3436"/>
      <c r="MAM5" s="3436"/>
      <c r="MAN5" s="3436"/>
      <c r="MAO5" s="3436"/>
      <c r="MAP5" s="3436"/>
      <c r="MAQ5" s="3436"/>
      <c r="MAR5" s="3436"/>
      <c r="MAS5" s="3436"/>
      <c r="MAT5" s="3436"/>
      <c r="MAU5" s="3436"/>
      <c r="MAV5" s="3436"/>
      <c r="MAW5" s="3436"/>
      <c r="MAX5" s="3436"/>
      <c r="MAY5" s="3436"/>
      <c r="MAZ5" s="3436"/>
      <c r="MBA5" s="3436"/>
      <c r="MBB5" s="3436"/>
      <c r="MBC5" s="3436"/>
      <c r="MBD5" s="3436"/>
      <c r="MBE5" s="3436"/>
      <c r="MBF5" s="3436"/>
      <c r="MBG5" s="3436"/>
      <c r="MBH5" s="3436"/>
      <c r="MBI5" s="3436"/>
      <c r="MBJ5" s="3436"/>
      <c r="MBK5" s="3436"/>
      <c r="MBL5" s="3436"/>
      <c r="MBM5" s="3436"/>
      <c r="MBN5" s="3436"/>
      <c r="MBO5" s="3436"/>
      <c r="MBP5" s="3436"/>
      <c r="MBQ5" s="3436"/>
      <c r="MBR5" s="3436"/>
      <c r="MBS5" s="3436"/>
      <c r="MBT5" s="3436"/>
      <c r="MBU5" s="3436"/>
      <c r="MBV5" s="3436"/>
      <c r="MBW5" s="3436"/>
      <c r="MBX5" s="3436"/>
      <c r="MBY5" s="3436"/>
      <c r="MBZ5" s="3436"/>
      <c r="MCA5" s="3436"/>
      <c r="MCB5" s="3436"/>
      <c r="MCC5" s="3436"/>
      <c r="MCD5" s="3436"/>
      <c r="MCE5" s="3436"/>
      <c r="MCF5" s="3436"/>
      <c r="MCG5" s="3436"/>
      <c r="MCH5" s="3436"/>
      <c r="MCI5" s="3436"/>
      <c r="MCJ5" s="3436"/>
      <c r="MCK5" s="3436"/>
      <c r="MCL5" s="3436"/>
      <c r="MCM5" s="3436"/>
      <c r="MCN5" s="3436"/>
      <c r="MCO5" s="3436"/>
      <c r="MCP5" s="3436"/>
      <c r="MCQ5" s="3436"/>
      <c r="MCR5" s="3436"/>
      <c r="MCS5" s="3436"/>
      <c r="MCT5" s="3436"/>
      <c r="MCU5" s="3436"/>
      <c r="MCV5" s="3436"/>
      <c r="MCW5" s="3436"/>
      <c r="MCX5" s="3436"/>
      <c r="MCY5" s="3436"/>
      <c r="MCZ5" s="3436"/>
      <c r="MDA5" s="3436"/>
      <c r="MDB5" s="3436"/>
      <c r="MDC5" s="3436"/>
      <c r="MDD5" s="3436"/>
      <c r="MDE5" s="3436"/>
      <c r="MDF5" s="3436"/>
      <c r="MDG5" s="3436"/>
      <c r="MDH5" s="3436"/>
      <c r="MDI5" s="3436"/>
      <c r="MDJ5" s="3436"/>
      <c r="MDK5" s="3436"/>
      <c r="MDL5" s="3436"/>
      <c r="MDM5" s="3436"/>
      <c r="MDN5" s="3436"/>
      <c r="MDO5" s="3436"/>
      <c r="MDP5" s="3436"/>
      <c r="MDQ5" s="3436"/>
      <c r="MDR5" s="3436"/>
      <c r="MDS5" s="3436"/>
      <c r="MDT5" s="3436"/>
      <c r="MDU5" s="3436"/>
      <c r="MDV5" s="3436"/>
      <c r="MDW5" s="3436"/>
      <c r="MDX5" s="3436"/>
      <c r="MDY5" s="3436"/>
      <c r="MDZ5" s="3436"/>
      <c r="MEA5" s="3436"/>
      <c r="MEB5" s="3436"/>
      <c r="MEC5" s="3436"/>
      <c r="MED5" s="3436"/>
      <c r="MEE5" s="3436"/>
      <c r="MEF5" s="3436"/>
      <c r="MEG5" s="3436"/>
      <c r="MEH5" s="3436"/>
      <c r="MEI5" s="3436"/>
      <c r="MEJ5" s="3436"/>
      <c r="MEK5" s="3436"/>
      <c r="MEL5" s="3436"/>
      <c r="MEM5" s="3436"/>
      <c r="MEN5" s="3436"/>
      <c r="MEO5" s="3436"/>
      <c r="MEP5" s="3436"/>
      <c r="MEQ5" s="3436"/>
      <c r="MER5" s="3436"/>
      <c r="MES5" s="3436"/>
      <c r="MET5" s="3436"/>
      <c r="MEU5" s="3436"/>
      <c r="MEV5" s="3436"/>
      <c r="MEW5" s="3436"/>
      <c r="MEX5" s="3436"/>
      <c r="MEY5" s="3436"/>
      <c r="MEZ5" s="3436"/>
      <c r="MFA5" s="3436"/>
      <c r="MFB5" s="3436"/>
      <c r="MFC5" s="3436"/>
      <c r="MFD5" s="3436"/>
      <c r="MFE5" s="3436"/>
      <c r="MFF5" s="3436"/>
      <c r="MFG5" s="3436"/>
      <c r="MFH5" s="3436"/>
      <c r="MFI5" s="3436"/>
      <c r="MFJ5" s="3436"/>
      <c r="MFK5" s="3436"/>
      <c r="MFL5" s="3436"/>
      <c r="MFM5" s="3436"/>
      <c r="MFN5" s="3436"/>
      <c r="MFO5" s="3436"/>
      <c r="MFP5" s="3436"/>
      <c r="MFQ5" s="3436"/>
      <c r="MFR5" s="3436"/>
      <c r="MFS5" s="3436"/>
      <c r="MFT5" s="3436"/>
      <c r="MFU5" s="3436"/>
      <c r="MFV5" s="3436"/>
      <c r="MFW5" s="3436"/>
      <c r="MFX5" s="3436"/>
      <c r="MFY5" s="3436"/>
      <c r="MFZ5" s="3436"/>
      <c r="MGA5" s="3436"/>
      <c r="MGB5" s="3436"/>
      <c r="MGC5" s="3436"/>
      <c r="MGD5" s="3436"/>
      <c r="MGE5" s="3436"/>
      <c r="MGF5" s="3436"/>
      <c r="MGG5" s="3436"/>
      <c r="MGH5" s="3436"/>
      <c r="MGI5" s="3436"/>
      <c r="MGJ5" s="3436"/>
      <c r="MGK5" s="3436"/>
      <c r="MGL5" s="3436"/>
      <c r="MGM5" s="3436"/>
      <c r="MGN5" s="3436"/>
      <c r="MGO5" s="3436"/>
      <c r="MGP5" s="3436"/>
      <c r="MGQ5" s="3436"/>
      <c r="MGR5" s="3436"/>
      <c r="MGS5" s="3436"/>
      <c r="MGT5" s="3436"/>
      <c r="MGU5" s="3436"/>
      <c r="MGV5" s="3436"/>
      <c r="MGW5" s="3436"/>
      <c r="MGX5" s="3436"/>
      <c r="MGY5" s="3436"/>
      <c r="MGZ5" s="3436"/>
      <c r="MHA5" s="3436"/>
      <c r="MHB5" s="3436"/>
      <c r="MHC5" s="3436"/>
      <c r="MHD5" s="3436"/>
      <c r="MHE5" s="3436"/>
      <c r="MHF5" s="3436"/>
      <c r="MHG5" s="3436"/>
      <c r="MHH5" s="3436"/>
      <c r="MHI5" s="3436"/>
      <c r="MHJ5" s="3436"/>
      <c r="MHK5" s="3436"/>
      <c r="MHL5" s="3436"/>
      <c r="MHM5" s="3436"/>
      <c r="MHN5" s="3436"/>
      <c r="MHO5" s="3436"/>
      <c r="MHP5" s="3436"/>
      <c r="MHQ5" s="3436"/>
      <c r="MHR5" s="3436"/>
      <c r="MHS5" s="3436"/>
      <c r="MHT5" s="3436"/>
      <c r="MHU5" s="3436"/>
      <c r="MHV5" s="3436"/>
      <c r="MHW5" s="3436"/>
      <c r="MHX5" s="3436"/>
      <c r="MHY5" s="3436"/>
      <c r="MHZ5" s="3436"/>
      <c r="MIA5" s="3436"/>
      <c r="MIB5" s="3436"/>
      <c r="MIC5" s="3436"/>
      <c r="MID5" s="3436"/>
      <c r="MIE5" s="3436"/>
      <c r="MIF5" s="3436"/>
      <c r="MIG5" s="3436"/>
      <c r="MIH5" s="3436"/>
      <c r="MII5" s="3436"/>
      <c r="MIJ5" s="3436"/>
      <c r="MIK5" s="3436"/>
      <c r="MIL5" s="3436"/>
      <c r="MIM5" s="3436"/>
      <c r="MIN5" s="3436"/>
      <c r="MIO5" s="3436"/>
      <c r="MIP5" s="3436"/>
      <c r="MIQ5" s="3436"/>
      <c r="MIR5" s="3436"/>
      <c r="MIS5" s="3436"/>
      <c r="MIT5" s="3436"/>
      <c r="MIU5" s="3436"/>
      <c r="MIV5" s="3436"/>
      <c r="MIW5" s="3436"/>
      <c r="MIX5" s="3436"/>
      <c r="MIY5" s="3436"/>
      <c r="MIZ5" s="3436"/>
      <c r="MJA5" s="3436"/>
      <c r="MJB5" s="3436"/>
      <c r="MJC5" s="3436"/>
      <c r="MJD5" s="3436"/>
      <c r="MJE5" s="3436"/>
      <c r="MJF5" s="3436"/>
      <c r="MJG5" s="3436"/>
      <c r="MJH5" s="3436"/>
      <c r="MJI5" s="3436"/>
      <c r="MJJ5" s="3436"/>
      <c r="MJK5" s="3436"/>
      <c r="MJL5" s="3436"/>
      <c r="MJM5" s="3436"/>
      <c r="MJN5" s="3436"/>
      <c r="MJO5" s="3436"/>
      <c r="MJP5" s="3436"/>
      <c r="MJQ5" s="3436"/>
      <c r="MJR5" s="3436"/>
      <c r="MJS5" s="3436"/>
      <c r="MJT5" s="3436"/>
      <c r="MJU5" s="3436"/>
      <c r="MJV5" s="3436"/>
      <c r="MJW5" s="3436"/>
      <c r="MJX5" s="3436"/>
      <c r="MJY5" s="3436"/>
      <c r="MJZ5" s="3436"/>
      <c r="MKA5" s="3436"/>
      <c r="MKB5" s="3436"/>
      <c r="MKC5" s="3436"/>
      <c r="MKD5" s="3436"/>
      <c r="MKE5" s="3436"/>
      <c r="MKF5" s="3436"/>
      <c r="MKG5" s="3436"/>
      <c r="MKH5" s="3436"/>
      <c r="MKI5" s="3436"/>
      <c r="MKJ5" s="3436"/>
      <c r="MKK5" s="3436"/>
      <c r="MKL5" s="3436"/>
      <c r="MKM5" s="3436"/>
      <c r="MKN5" s="3436"/>
      <c r="MKO5" s="3436"/>
      <c r="MKP5" s="3436"/>
      <c r="MKQ5" s="3436"/>
      <c r="MKR5" s="3436"/>
      <c r="MKS5" s="3436"/>
      <c r="MKT5" s="3436"/>
      <c r="MKU5" s="3436"/>
      <c r="MKV5" s="3436"/>
      <c r="MKW5" s="3436"/>
      <c r="MKX5" s="3436"/>
      <c r="MKY5" s="3436"/>
      <c r="MKZ5" s="3436"/>
      <c r="MLA5" s="3436"/>
      <c r="MLB5" s="3436"/>
      <c r="MLC5" s="3436"/>
      <c r="MLD5" s="3436"/>
      <c r="MLE5" s="3436"/>
      <c r="MLF5" s="3436"/>
      <c r="MLG5" s="3436"/>
      <c r="MLH5" s="3436"/>
      <c r="MLI5" s="3436"/>
      <c r="MLJ5" s="3436"/>
      <c r="MLK5" s="3436"/>
      <c r="MLL5" s="3436"/>
      <c r="MLM5" s="3436"/>
      <c r="MLN5" s="3436"/>
      <c r="MLO5" s="3436"/>
      <c r="MLP5" s="3436"/>
      <c r="MLQ5" s="3436"/>
      <c r="MLR5" s="3436"/>
      <c r="MLS5" s="3436"/>
      <c r="MLT5" s="3436"/>
      <c r="MLU5" s="3436"/>
      <c r="MLV5" s="3436"/>
      <c r="MLW5" s="3436"/>
      <c r="MLX5" s="3436"/>
      <c r="MLY5" s="3436"/>
      <c r="MLZ5" s="3436"/>
      <c r="MMA5" s="3436"/>
      <c r="MMB5" s="3436"/>
      <c r="MMC5" s="3436"/>
      <c r="MMD5" s="3436"/>
      <c r="MME5" s="3436"/>
      <c r="MMF5" s="3436"/>
      <c r="MMG5" s="3436"/>
      <c r="MMH5" s="3436"/>
      <c r="MMI5" s="3436"/>
      <c r="MMJ5" s="3436"/>
      <c r="MMK5" s="3436"/>
      <c r="MML5" s="3436"/>
      <c r="MMM5" s="3436"/>
      <c r="MMN5" s="3436"/>
      <c r="MMO5" s="3436"/>
      <c r="MMP5" s="3436"/>
      <c r="MMQ5" s="3436"/>
      <c r="MMR5" s="3436"/>
      <c r="MMS5" s="3436"/>
      <c r="MMT5" s="3436"/>
      <c r="MMU5" s="3436"/>
      <c r="MMV5" s="3436"/>
      <c r="MMW5" s="3436"/>
      <c r="MMX5" s="3436"/>
      <c r="MMY5" s="3436"/>
      <c r="MMZ5" s="3436"/>
      <c r="MNA5" s="3436"/>
      <c r="MNB5" s="3436"/>
      <c r="MNC5" s="3436"/>
      <c r="MND5" s="3436"/>
      <c r="MNE5" s="3436"/>
      <c r="MNF5" s="3436"/>
      <c r="MNG5" s="3436"/>
      <c r="MNH5" s="3436"/>
      <c r="MNI5" s="3436"/>
      <c r="MNJ5" s="3436"/>
      <c r="MNK5" s="3436"/>
      <c r="MNL5" s="3436"/>
      <c r="MNM5" s="3436"/>
      <c r="MNN5" s="3436"/>
      <c r="MNO5" s="3436"/>
      <c r="MNP5" s="3436"/>
      <c r="MNQ5" s="3436"/>
      <c r="MNR5" s="3436"/>
      <c r="MNS5" s="3436"/>
      <c r="MNT5" s="3436"/>
      <c r="MNU5" s="3436"/>
      <c r="MNV5" s="3436"/>
      <c r="MNW5" s="3436"/>
      <c r="MNX5" s="3436"/>
      <c r="MNY5" s="3436"/>
      <c r="MNZ5" s="3436"/>
      <c r="MOA5" s="3436"/>
      <c r="MOB5" s="3436"/>
      <c r="MOC5" s="3436"/>
      <c r="MOD5" s="3436"/>
      <c r="MOE5" s="3436"/>
      <c r="MOF5" s="3436"/>
      <c r="MOG5" s="3436"/>
      <c r="MOH5" s="3436"/>
      <c r="MOI5" s="3436"/>
      <c r="MOJ5" s="3436"/>
      <c r="MOK5" s="3436"/>
      <c r="MOL5" s="3436"/>
      <c r="MOM5" s="3436"/>
      <c r="MON5" s="3436"/>
      <c r="MOO5" s="3436"/>
      <c r="MOP5" s="3436"/>
      <c r="MOQ5" s="3436"/>
      <c r="MOR5" s="3436"/>
      <c r="MOS5" s="3436"/>
      <c r="MOT5" s="3436"/>
      <c r="MOU5" s="3436"/>
      <c r="MOV5" s="3436"/>
      <c r="MOW5" s="3436"/>
      <c r="MOX5" s="3436"/>
      <c r="MOY5" s="3436"/>
      <c r="MOZ5" s="3436"/>
      <c r="MPA5" s="3436"/>
      <c r="MPB5" s="3436"/>
      <c r="MPC5" s="3436"/>
      <c r="MPD5" s="3436"/>
      <c r="MPE5" s="3436"/>
      <c r="MPF5" s="3436"/>
      <c r="MPG5" s="3436"/>
      <c r="MPH5" s="3436"/>
      <c r="MPI5" s="3436"/>
      <c r="MPJ5" s="3436"/>
      <c r="MPK5" s="3436"/>
      <c r="MPL5" s="3436"/>
      <c r="MPM5" s="3436"/>
      <c r="MPN5" s="3436"/>
      <c r="MPO5" s="3436"/>
      <c r="MPP5" s="3436"/>
      <c r="MPQ5" s="3436"/>
      <c r="MPR5" s="3436"/>
      <c r="MPS5" s="3436"/>
      <c r="MPT5" s="3436"/>
      <c r="MPU5" s="3436"/>
      <c r="MPV5" s="3436"/>
      <c r="MPW5" s="3436"/>
      <c r="MPX5" s="3436"/>
      <c r="MPY5" s="3436"/>
      <c r="MPZ5" s="3436"/>
      <c r="MQA5" s="3436"/>
      <c r="MQB5" s="3436"/>
      <c r="MQC5" s="3436"/>
      <c r="MQD5" s="3436"/>
      <c r="MQE5" s="3436"/>
      <c r="MQF5" s="3436"/>
      <c r="MQG5" s="3436"/>
      <c r="MQH5" s="3436"/>
      <c r="MQI5" s="3436"/>
      <c r="MQJ5" s="3436"/>
      <c r="MQK5" s="3436"/>
      <c r="MQL5" s="3436"/>
      <c r="MQM5" s="3436"/>
      <c r="MQN5" s="3436"/>
      <c r="MQO5" s="3436"/>
      <c r="MQP5" s="3436"/>
      <c r="MQQ5" s="3436"/>
      <c r="MQR5" s="3436"/>
      <c r="MQS5" s="3436"/>
      <c r="MQT5" s="3436"/>
      <c r="MQU5" s="3436"/>
      <c r="MQV5" s="3436"/>
      <c r="MQW5" s="3436"/>
      <c r="MQX5" s="3436"/>
      <c r="MQY5" s="3436"/>
      <c r="MQZ5" s="3436"/>
      <c r="MRA5" s="3436"/>
      <c r="MRB5" s="3436"/>
      <c r="MRC5" s="3436"/>
      <c r="MRD5" s="3436"/>
      <c r="MRE5" s="3436"/>
      <c r="MRF5" s="3436"/>
      <c r="MRG5" s="3436"/>
      <c r="MRH5" s="3436"/>
      <c r="MRI5" s="3436"/>
      <c r="MRJ5" s="3436"/>
      <c r="MRK5" s="3436"/>
      <c r="MRL5" s="3436"/>
      <c r="MRM5" s="3436"/>
      <c r="MRN5" s="3436"/>
      <c r="MRO5" s="3436"/>
      <c r="MRP5" s="3436"/>
      <c r="MRQ5" s="3436"/>
      <c r="MRR5" s="3436"/>
      <c r="MRS5" s="3436"/>
      <c r="MRT5" s="3436"/>
      <c r="MRU5" s="3436"/>
      <c r="MRV5" s="3436"/>
      <c r="MRW5" s="3436"/>
      <c r="MRX5" s="3436"/>
      <c r="MRY5" s="3436"/>
      <c r="MRZ5" s="3436"/>
      <c r="MSA5" s="3436"/>
      <c r="MSB5" s="3436"/>
      <c r="MSC5" s="3436"/>
      <c r="MSD5" s="3436"/>
      <c r="MSE5" s="3436"/>
      <c r="MSF5" s="3436"/>
      <c r="MSG5" s="3436"/>
      <c r="MSH5" s="3436"/>
      <c r="MSI5" s="3436"/>
      <c r="MSJ5" s="3436"/>
      <c r="MSK5" s="3436"/>
      <c r="MSL5" s="3436"/>
      <c r="MSM5" s="3436"/>
      <c r="MSN5" s="3436"/>
      <c r="MSO5" s="3436"/>
      <c r="MSP5" s="3436"/>
      <c r="MSQ5" s="3436"/>
      <c r="MSR5" s="3436"/>
      <c r="MSS5" s="3436"/>
      <c r="MST5" s="3436"/>
      <c r="MSU5" s="3436"/>
      <c r="MSV5" s="3436"/>
      <c r="MSW5" s="3436"/>
      <c r="MSX5" s="3436"/>
      <c r="MSY5" s="3436"/>
      <c r="MSZ5" s="3436"/>
      <c r="MTA5" s="3436"/>
      <c r="MTB5" s="3436"/>
      <c r="MTC5" s="3436"/>
      <c r="MTD5" s="3436"/>
      <c r="MTE5" s="3436"/>
      <c r="MTF5" s="3436"/>
      <c r="MTG5" s="3436"/>
      <c r="MTH5" s="3436"/>
      <c r="MTI5" s="3436"/>
      <c r="MTJ5" s="3436"/>
      <c r="MTK5" s="3436"/>
      <c r="MTL5" s="3436"/>
      <c r="MTM5" s="3436"/>
      <c r="MTN5" s="3436"/>
      <c r="MTO5" s="3436"/>
      <c r="MTP5" s="3436"/>
      <c r="MTQ5" s="3436"/>
      <c r="MTR5" s="3436"/>
      <c r="MTS5" s="3436"/>
      <c r="MTT5" s="3436"/>
      <c r="MTU5" s="3436"/>
      <c r="MTV5" s="3436"/>
      <c r="MTW5" s="3436"/>
      <c r="MTX5" s="3436"/>
      <c r="MTY5" s="3436"/>
      <c r="MTZ5" s="3436"/>
      <c r="MUA5" s="3436"/>
      <c r="MUB5" s="3436"/>
      <c r="MUC5" s="3436"/>
      <c r="MUD5" s="3436"/>
      <c r="MUE5" s="3436"/>
      <c r="MUF5" s="3436"/>
      <c r="MUG5" s="3436"/>
      <c r="MUH5" s="3436"/>
      <c r="MUI5" s="3436"/>
      <c r="MUJ5" s="3436"/>
      <c r="MUK5" s="3436"/>
      <c r="MUL5" s="3436"/>
      <c r="MUM5" s="3436"/>
      <c r="MUN5" s="3436"/>
      <c r="MUO5" s="3436"/>
      <c r="MUP5" s="3436"/>
      <c r="MUQ5" s="3436"/>
      <c r="MUR5" s="3436"/>
      <c r="MUS5" s="3436"/>
      <c r="MUT5" s="3436"/>
      <c r="MUU5" s="3436"/>
      <c r="MUV5" s="3436"/>
      <c r="MUW5" s="3436"/>
      <c r="MUX5" s="3436"/>
      <c r="MUY5" s="3436"/>
      <c r="MUZ5" s="3436"/>
      <c r="MVA5" s="3436"/>
      <c r="MVB5" s="3436"/>
      <c r="MVC5" s="3436"/>
      <c r="MVD5" s="3436"/>
      <c r="MVE5" s="3436"/>
      <c r="MVF5" s="3436"/>
      <c r="MVG5" s="3436"/>
      <c r="MVH5" s="3436"/>
      <c r="MVI5" s="3436"/>
      <c r="MVJ5" s="3436"/>
      <c r="MVK5" s="3436"/>
      <c r="MVL5" s="3436"/>
      <c r="MVM5" s="3436"/>
      <c r="MVN5" s="3436"/>
      <c r="MVO5" s="3436"/>
      <c r="MVP5" s="3436"/>
      <c r="MVQ5" s="3436"/>
      <c r="MVR5" s="3436"/>
      <c r="MVS5" s="3436"/>
      <c r="MVT5" s="3436"/>
      <c r="MVU5" s="3436"/>
      <c r="MVV5" s="3436"/>
      <c r="MVW5" s="3436"/>
      <c r="MVX5" s="3436"/>
      <c r="MVY5" s="3436"/>
      <c r="MVZ5" s="3436"/>
      <c r="MWA5" s="3436"/>
      <c r="MWB5" s="3436"/>
      <c r="MWC5" s="3436"/>
      <c r="MWD5" s="3436"/>
      <c r="MWE5" s="3436"/>
      <c r="MWF5" s="3436"/>
      <c r="MWG5" s="3436"/>
      <c r="MWH5" s="3436"/>
      <c r="MWI5" s="3436"/>
      <c r="MWJ5" s="3436"/>
      <c r="MWK5" s="3436"/>
      <c r="MWL5" s="3436"/>
      <c r="MWM5" s="3436"/>
      <c r="MWN5" s="3436"/>
      <c r="MWO5" s="3436"/>
      <c r="MWP5" s="3436"/>
      <c r="MWQ5" s="3436"/>
      <c r="MWR5" s="3436"/>
      <c r="MWS5" s="3436"/>
      <c r="MWT5" s="3436"/>
      <c r="MWU5" s="3436"/>
      <c r="MWV5" s="3436"/>
      <c r="MWW5" s="3436"/>
      <c r="MWX5" s="3436"/>
      <c r="MWY5" s="3436"/>
      <c r="MWZ5" s="3436"/>
      <c r="MXA5" s="3436"/>
      <c r="MXB5" s="3436"/>
      <c r="MXC5" s="3436"/>
      <c r="MXD5" s="3436"/>
      <c r="MXE5" s="3436"/>
      <c r="MXF5" s="3436"/>
      <c r="MXG5" s="3436"/>
      <c r="MXH5" s="3436"/>
      <c r="MXI5" s="3436"/>
      <c r="MXJ5" s="3436"/>
      <c r="MXK5" s="3436"/>
      <c r="MXL5" s="3436"/>
      <c r="MXM5" s="3436"/>
      <c r="MXN5" s="3436"/>
      <c r="MXO5" s="3436"/>
      <c r="MXP5" s="3436"/>
      <c r="MXQ5" s="3436"/>
      <c r="MXR5" s="3436"/>
      <c r="MXS5" s="3436"/>
      <c r="MXT5" s="3436"/>
      <c r="MXU5" s="3436"/>
      <c r="MXV5" s="3436"/>
      <c r="MXW5" s="3436"/>
      <c r="MXX5" s="3436"/>
      <c r="MXY5" s="3436"/>
      <c r="MXZ5" s="3436"/>
      <c r="MYA5" s="3436"/>
      <c r="MYB5" s="3436"/>
      <c r="MYC5" s="3436"/>
      <c r="MYD5" s="3436"/>
      <c r="MYE5" s="3436"/>
      <c r="MYF5" s="3436"/>
      <c r="MYG5" s="3436"/>
      <c r="MYH5" s="3436"/>
      <c r="MYI5" s="3436"/>
      <c r="MYJ5" s="3436"/>
      <c r="MYK5" s="3436"/>
      <c r="MYL5" s="3436"/>
      <c r="MYM5" s="3436"/>
      <c r="MYN5" s="3436"/>
      <c r="MYO5" s="3436"/>
      <c r="MYP5" s="3436"/>
      <c r="MYQ5" s="3436"/>
      <c r="MYR5" s="3436"/>
      <c r="MYS5" s="3436"/>
      <c r="MYT5" s="3436"/>
      <c r="MYU5" s="3436"/>
      <c r="MYV5" s="3436"/>
      <c r="MYW5" s="3436"/>
      <c r="MYX5" s="3436"/>
      <c r="MYY5" s="3436"/>
      <c r="MYZ5" s="3436"/>
      <c r="MZA5" s="3436"/>
      <c r="MZB5" s="3436"/>
      <c r="MZC5" s="3436"/>
      <c r="MZD5" s="3436"/>
      <c r="MZE5" s="3436"/>
      <c r="MZF5" s="3436"/>
      <c r="MZG5" s="3436"/>
      <c r="MZH5" s="3436"/>
      <c r="MZI5" s="3436"/>
      <c r="MZJ5" s="3436"/>
      <c r="MZK5" s="3436"/>
      <c r="MZL5" s="3436"/>
      <c r="MZM5" s="3436"/>
      <c r="MZN5" s="3436"/>
      <c r="MZO5" s="3436"/>
      <c r="MZP5" s="3436"/>
      <c r="MZQ5" s="3436"/>
      <c r="MZR5" s="3436"/>
      <c r="MZS5" s="3436"/>
      <c r="MZT5" s="3436"/>
      <c r="MZU5" s="3436"/>
      <c r="MZV5" s="3436"/>
      <c r="MZW5" s="3436"/>
      <c r="MZX5" s="3436"/>
      <c r="MZY5" s="3436"/>
      <c r="MZZ5" s="3436"/>
      <c r="NAA5" s="3436"/>
      <c r="NAB5" s="3436"/>
      <c r="NAC5" s="3436"/>
      <c r="NAD5" s="3436"/>
      <c r="NAE5" s="3436"/>
      <c r="NAF5" s="3436"/>
      <c r="NAG5" s="3436"/>
      <c r="NAH5" s="3436"/>
      <c r="NAI5" s="3436"/>
      <c r="NAJ5" s="3436"/>
      <c r="NAK5" s="3436"/>
      <c r="NAL5" s="3436"/>
      <c r="NAM5" s="3436"/>
      <c r="NAN5" s="3436"/>
      <c r="NAO5" s="3436"/>
      <c r="NAP5" s="3436"/>
      <c r="NAQ5" s="3436"/>
      <c r="NAR5" s="3436"/>
      <c r="NAS5" s="3436"/>
      <c r="NAT5" s="3436"/>
      <c r="NAU5" s="3436"/>
      <c r="NAV5" s="3436"/>
      <c r="NAW5" s="3436"/>
      <c r="NAX5" s="3436"/>
      <c r="NAY5" s="3436"/>
      <c r="NAZ5" s="3436"/>
      <c r="NBA5" s="3436"/>
      <c r="NBB5" s="3436"/>
      <c r="NBC5" s="3436"/>
      <c r="NBD5" s="3436"/>
      <c r="NBE5" s="3436"/>
      <c r="NBF5" s="3436"/>
      <c r="NBG5" s="3436"/>
      <c r="NBH5" s="3436"/>
      <c r="NBI5" s="3436"/>
      <c r="NBJ5" s="3436"/>
      <c r="NBK5" s="3436"/>
      <c r="NBL5" s="3436"/>
      <c r="NBM5" s="3436"/>
      <c r="NBN5" s="3436"/>
      <c r="NBO5" s="3436"/>
      <c r="NBP5" s="3436"/>
      <c r="NBQ5" s="3436"/>
      <c r="NBR5" s="3436"/>
      <c r="NBS5" s="3436"/>
      <c r="NBT5" s="3436"/>
      <c r="NBU5" s="3436"/>
      <c r="NBV5" s="3436"/>
      <c r="NBW5" s="3436"/>
      <c r="NBX5" s="3436"/>
      <c r="NBY5" s="3436"/>
      <c r="NBZ5" s="3436"/>
      <c r="NCA5" s="3436"/>
      <c r="NCB5" s="3436"/>
      <c r="NCC5" s="3436"/>
      <c r="NCD5" s="3436"/>
      <c r="NCE5" s="3436"/>
      <c r="NCF5" s="3436"/>
      <c r="NCG5" s="3436"/>
      <c r="NCH5" s="3436"/>
      <c r="NCI5" s="3436"/>
      <c r="NCJ5" s="3436"/>
      <c r="NCK5" s="3436"/>
      <c r="NCL5" s="3436"/>
      <c r="NCM5" s="3436"/>
      <c r="NCN5" s="3436"/>
      <c r="NCO5" s="3436"/>
      <c r="NCP5" s="3436"/>
      <c r="NCQ5" s="3436"/>
      <c r="NCR5" s="3436"/>
      <c r="NCS5" s="3436"/>
      <c r="NCT5" s="3436"/>
      <c r="NCU5" s="3436"/>
      <c r="NCV5" s="3436"/>
      <c r="NCW5" s="3436"/>
      <c r="NCX5" s="3436"/>
      <c r="NCY5" s="3436"/>
      <c r="NCZ5" s="3436"/>
      <c r="NDA5" s="3436"/>
      <c r="NDB5" s="3436"/>
      <c r="NDC5" s="3436"/>
      <c r="NDD5" s="3436"/>
      <c r="NDE5" s="3436"/>
      <c r="NDF5" s="3436"/>
      <c r="NDG5" s="3436"/>
      <c r="NDH5" s="3436"/>
      <c r="NDI5" s="3436"/>
      <c r="NDJ5" s="3436"/>
      <c r="NDK5" s="3436"/>
      <c r="NDL5" s="3436"/>
      <c r="NDM5" s="3436"/>
      <c r="NDN5" s="3436"/>
      <c r="NDO5" s="3436"/>
      <c r="NDP5" s="3436"/>
      <c r="NDQ5" s="3436"/>
      <c r="NDR5" s="3436"/>
      <c r="NDS5" s="3436"/>
      <c r="NDT5" s="3436"/>
      <c r="NDU5" s="3436"/>
      <c r="NDV5" s="3436"/>
      <c r="NDW5" s="3436"/>
      <c r="NDX5" s="3436"/>
      <c r="NDY5" s="3436"/>
      <c r="NDZ5" s="3436"/>
      <c r="NEA5" s="3436"/>
      <c r="NEB5" s="3436"/>
      <c r="NEC5" s="3436"/>
      <c r="NED5" s="3436"/>
      <c r="NEE5" s="3436"/>
      <c r="NEF5" s="3436"/>
      <c r="NEG5" s="3436"/>
      <c r="NEH5" s="3436"/>
      <c r="NEI5" s="3436"/>
      <c r="NEJ5" s="3436"/>
      <c r="NEK5" s="3436"/>
      <c r="NEL5" s="3436"/>
      <c r="NEM5" s="3436"/>
      <c r="NEN5" s="3436"/>
      <c r="NEO5" s="3436"/>
      <c r="NEP5" s="3436"/>
      <c r="NEQ5" s="3436"/>
      <c r="NER5" s="3436"/>
      <c r="NES5" s="3436"/>
      <c r="NET5" s="3436"/>
      <c r="NEU5" s="3436"/>
      <c r="NEV5" s="3436"/>
      <c r="NEW5" s="3436"/>
      <c r="NEX5" s="3436"/>
      <c r="NEY5" s="3436"/>
      <c r="NEZ5" s="3436"/>
      <c r="NFA5" s="3436"/>
      <c r="NFB5" s="3436"/>
      <c r="NFC5" s="3436"/>
      <c r="NFD5" s="3436"/>
      <c r="NFE5" s="3436"/>
      <c r="NFF5" s="3436"/>
      <c r="NFG5" s="3436"/>
      <c r="NFH5" s="3436"/>
      <c r="NFI5" s="3436"/>
      <c r="NFJ5" s="3436"/>
      <c r="NFK5" s="3436"/>
      <c r="NFL5" s="3436"/>
      <c r="NFM5" s="3436"/>
      <c r="NFN5" s="3436"/>
      <c r="NFO5" s="3436"/>
      <c r="NFP5" s="3436"/>
      <c r="NFQ5" s="3436"/>
      <c r="NFR5" s="3436"/>
      <c r="NFS5" s="3436"/>
      <c r="NFT5" s="3436"/>
      <c r="NFU5" s="3436"/>
      <c r="NFV5" s="3436"/>
      <c r="NFW5" s="3436"/>
      <c r="NFX5" s="3436"/>
      <c r="NFY5" s="3436"/>
      <c r="NFZ5" s="3436"/>
      <c r="NGA5" s="3436"/>
      <c r="NGB5" s="3436"/>
      <c r="NGC5" s="3436"/>
      <c r="NGD5" s="3436"/>
      <c r="NGE5" s="3436"/>
      <c r="NGF5" s="3436"/>
      <c r="NGG5" s="3436"/>
      <c r="NGH5" s="3436"/>
      <c r="NGI5" s="3436"/>
      <c r="NGJ5" s="3436"/>
      <c r="NGK5" s="3436"/>
      <c r="NGL5" s="3436"/>
      <c r="NGM5" s="3436"/>
      <c r="NGN5" s="3436"/>
      <c r="NGO5" s="3436"/>
      <c r="NGP5" s="3436"/>
      <c r="NGQ5" s="3436"/>
      <c r="NGR5" s="3436"/>
      <c r="NGS5" s="3436"/>
      <c r="NGT5" s="3436"/>
      <c r="NGU5" s="3436"/>
      <c r="NGV5" s="3436"/>
      <c r="NGW5" s="3436"/>
      <c r="NGX5" s="3436"/>
      <c r="NGY5" s="3436"/>
      <c r="NGZ5" s="3436"/>
      <c r="NHA5" s="3436"/>
      <c r="NHB5" s="3436"/>
      <c r="NHC5" s="3436"/>
      <c r="NHD5" s="3436"/>
      <c r="NHE5" s="3436"/>
      <c r="NHF5" s="3436"/>
      <c r="NHG5" s="3436"/>
      <c r="NHH5" s="3436"/>
      <c r="NHI5" s="3436"/>
      <c r="NHJ5" s="3436"/>
      <c r="NHK5" s="3436"/>
      <c r="NHL5" s="3436"/>
      <c r="NHM5" s="3436"/>
      <c r="NHN5" s="3436"/>
      <c r="NHO5" s="3436"/>
      <c r="NHP5" s="3436"/>
      <c r="NHQ5" s="3436"/>
      <c r="NHR5" s="3436"/>
      <c r="NHS5" s="3436"/>
      <c r="NHT5" s="3436"/>
      <c r="NHU5" s="3436"/>
      <c r="NHV5" s="3436"/>
      <c r="NHW5" s="3436"/>
      <c r="NHX5" s="3436"/>
      <c r="NHY5" s="3436"/>
      <c r="NHZ5" s="3436"/>
      <c r="NIA5" s="3436"/>
      <c r="NIB5" s="3436"/>
      <c r="NIC5" s="3436"/>
      <c r="NID5" s="3436"/>
      <c r="NIE5" s="3436"/>
      <c r="NIF5" s="3436"/>
      <c r="NIG5" s="3436"/>
      <c r="NIH5" s="3436"/>
      <c r="NII5" s="3436"/>
      <c r="NIJ5" s="3436"/>
      <c r="NIK5" s="3436"/>
      <c r="NIL5" s="3436"/>
      <c r="NIM5" s="3436"/>
      <c r="NIN5" s="3436"/>
      <c r="NIO5" s="3436"/>
      <c r="NIP5" s="3436"/>
      <c r="NIQ5" s="3436"/>
      <c r="NIR5" s="3436"/>
      <c r="NIS5" s="3436"/>
      <c r="NIT5" s="3436"/>
      <c r="NIU5" s="3436"/>
      <c r="NIV5" s="3436"/>
      <c r="NIW5" s="3436"/>
      <c r="NIX5" s="3436"/>
      <c r="NIY5" s="3436"/>
      <c r="NIZ5" s="3436"/>
      <c r="NJA5" s="3436"/>
      <c r="NJB5" s="3436"/>
      <c r="NJC5" s="3436"/>
      <c r="NJD5" s="3436"/>
      <c r="NJE5" s="3436"/>
      <c r="NJF5" s="3436"/>
      <c r="NJG5" s="3436"/>
      <c r="NJH5" s="3436"/>
      <c r="NJI5" s="3436"/>
      <c r="NJJ5" s="3436"/>
      <c r="NJK5" s="3436"/>
      <c r="NJL5" s="3436"/>
      <c r="NJM5" s="3436"/>
      <c r="NJN5" s="3436"/>
      <c r="NJO5" s="3436"/>
      <c r="NJP5" s="3436"/>
      <c r="NJQ5" s="3436"/>
      <c r="NJR5" s="3436"/>
      <c r="NJS5" s="3436"/>
      <c r="NJT5" s="3436"/>
      <c r="NJU5" s="3436"/>
      <c r="NJV5" s="3436"/>
      <c r="NJW5" s="3436"/>
      <c r="NJX5" s="3436"/>
      <c r="NJY5" s="3436"/>
      <c r="NJZ5" s="3436"/>
      <c r="NKA5" s="3436"/>
      <c r="NKB5" s="3436"/>
      <c r="NKC5" s="3436"/>
      <c r="NKD5" s="3436"/>
      <c r="NKE5" s="3436"/>
      <c r="NKF5" s="3436"/>
      <c r="NKG5" s="3436"/>
      <c r="NKH5" s="3436"/>
      <c r="NKI5" s="3436"/>
      <c r="NKJ5" s="3436"/>
      <c r="NKK5" s="3436"/>
      <c r="NKL5" s="3436"/>
      <c r="NKM5" s="3436"/>
      <c r="NKN5" s="3436"/>
      <c r="NKO5" s="3436"/>
      <c r="NKP5" s="3436"/>
      <c r="NKQ5" s="3436"/>
      <c r="NKR5" s="3436"/>
      <c r="NKS5" s="3436"/>
      <c r="NKT5" s="3436"/>
      <c r="NKU5" s="3436"/>
      <c r="NKV5" s="3436"/>
      <c r="NKW5" s="3436"/>
      <c r="NKX5" s="3436"/>
      <c r="NKY5" s="3436"/>
      <c r="NKZ5" s="3436"/>
      <c r="NLA5" s="3436"/>
      <c r="NLB5" s="3436"/>
      <c r="NLC5" s="3436"/>
      <c r="NLD5" s="3436"/>
      <c r="NLE5" s="3436"/>
      <c r="NLF5" s="3436"/>
      <c r="NLG5" s="3436"/>
      <c r="NLH5" s="3436"/>
      <c r="NLI5" s="3436"/>
      <c r="NLJ5" s="3436"/>
      <c r="NLK5" s="3436"/>
      <c r="NLL5" s="3436"/>
      <c r="NLM5" s="3436"/>
      <c r="NLN5" s="3436"/>
      <c r="NLO5" s="3436"/>
      <c r="NLP5" s="3436"/>
      <c r="NLQ5" s="3436"/>
      <c r="NLR5" s="3436"/>
      <c r="NLS5" s="3436"/>
      <c r="NLT5" s="3436"/>
      <c r="NLU5" s="3436"/>
      <c r="NLV5" s="3436"/>
      <c r="NLW5" s="3436"/>
      <c r="NLX5" s="3436"/>
      <c r="NLY5" s="3436"/>
      <c r="NLZ5" s="3436"/>
      <c r="NMA5" s="3436"/>
      <c r="NMB5" s="3436"/>
      <c r="NMC5" s="3436"/>
      <c r="NMD5" s="3436"/>
      <c r="NME5" s="3436"/>
      <c r="NMF5" s="3436"/>
      <c r="NMG5" s="3436"/>
      <c r="NMH5" s="3436"/>
      <c r="NMI5" s="3436"/>
      <c r="NMJ5" s="3436"/>
      <c r="NMK5" s="3436"/>
      <c r="NML5" s="3436"/>
      <c r="NMM5" s="3436"/>
      <c r="NMN5" s="3436"/>
      <c r="NMO5" s="3436"/>
      <c r="NMP5" s="3436"/>
      <c r="NMQ5" s="3436"/>
      <c r="NMR5" s="3436"/>
      <c r="NMS5" s="3436"/>
      <c r="NMT5" s="3436"/>
      <c r="NMU5" s="3436"/>
      <c r="NMV5" s="3436"/>
      <c r="NMW5" s="3436"/>
      <c r="NMX5" s="3436"/>
      <c r="NMY5" s="3436"/>
      <c r="NMZ5" s="3436"/>
      <c r="NNA5" s="3436"/>
      <c r="NNB5" s="3436"/>
      <c r="NNC5" s="3436"/>
      <c r="NND5" s="3436"/>
      <c r="NNE5" s="3436"/>
      <c r="NNF5" s="3436"/>
      <c r="NNG5" s="3436"/>
      <c r="NNH5" s="3436"/>
      <c r="NNI5" s="3436"/>
      <c r="NNJ5" s="3436"/>
      <c r="NNK5" s="3436"/>
      <c r="NNL5" s="3436"/>
      <c r="NNM5" s="3436"/>
      <c r="NNN5" s="3436"/>
      <c r="NNO5" s="3436"/>
      <c r="NNP5" s="3436"/>
      <c r="NNQ5" s="3436"/>
      <c r="NNR5" s="3436"/>
      <c r="NNS5" s="3436"/>
      <c r="NNT5" s="3436"/>
      <c r="NNU5" s="3436"/>
      <c r="NNV5" s="3436"/>
      <c r="NNW5" s="3436"/>
      <c r="NNX5" s="3436"/>
      <c r="NNY5" s="3436"/>
      <c r="NNZ5" s="3436"/>
      <c r="NOA5" s="3436"/>
      <c r="NOB5" s="3436"/>
      <c r="NOC5" s="3436"/>
      <c r="NOD5" s="3436"/>
      <c r="NOE5" s="3436"/>
      <c r="NOF5" s="3436"/>
      <c r="NOG5" s="3436"/>
      <c r="NOH5" s="3436"/>
      <c r="NOI5" s="3436"/>
      <c r="NOJ5" s="3436"/>
      <c r="NOK5" s="3436"/>
      <c r="NOL5" s="3436"/>
      <c r="NOM5" s="3436"/>
      <c r="NON5" s="3436"/>
      <c r="NOO5" s="3436"/>
      <c r="NOP5" s="3436"/>
      <c r="NOQ5" s="3436"/>
      <c r="NOR5" s="3436"/>
      <c r="NOS5" s="3436"/>
      <c r="NOT5" s="3436"/>
      <c r="NOU5" s="3436"/>
      <c r="NOV5" s="3436"/>
      <c r="NOW5" s="3436"/>
      <c r="NOX5" s="3436"/>
      <c r="NOY5" s="3436"/>
      <c r="NOZ5" s="3436"/>
      <c r="NPA5" s="3436"/>
      <c r="NPB5" s="3436"/>
      <c r="NPC5" s="3436"/>
      <c r="NPD5" s="3436"/>
      <c r="NPE5" s="3436"/>
      <c r="NPF5" s="3436"/>
      <c r="NPG5" s="3436"/>
      <c r="NPH5" s="3436"/>
      <c r="NPI5" s="3436"/>
      <c r="NPJ5" s="3436"/>
      <c r="NPK5" s="3436"/>
      <c r="NPL5" s="3436"/>
      <c r="NPM5" s="3436"/>
      <c r="NPN5" s="3436"/>
      <c r="NPO5" s="3436"/>
      <c r="NPP5" s="3436"/>
      <c r="NPQ5" s="3436"/>
      <c r="NPR5" s="3436"/>
      <c r="NPS5" s="3436"/>
      <c r="NPT5" s="3436"/>
      <c r="NPU5" s="3436"/>
      <c r="NPV5" s="3436"/>
      <c r="NPW5" s="3436"/>
      <c r="NPX5" s="3436"/>
      <c r="NPY5" s="3436"/>
      <c r="NPZ5" s="3436"/>
      <c r="NQA5" s="3436"/>
      <c r="NQB5" s="3436"/>
      <c r="NQC5" s="3436"/>
      <c r="NQD5" s="3436"/>
      <c r="NQE5" s="3436"/>
      <c r="NQF5" s="3436"/>
      <c r="NQG5" s="3436"/>
      <c r="NQH5" s="3436"/>
      <c r="NQI5" s="3436"/>
      <c r="NQJ5" s="3436"/>
      <c r="NQK5" s="3436"/>
      <c r="NQL5" s="3436"/>
      <c r="NQM5" s="3436"/>
      <c r="NQN5" s="3436"/>
      <c r="NQO5" s="3436"/>
      <c r="NQP5" s="3436"/>
      <c r="NQQ5" s="3436"/>
      <c r="NQR5" s="3436"/>
      <c r="NQS5" s="3436"/>
      <c r="NQT5" s="3436"/>
      <c r="NQU5" s="3436"/>
      <c r="NQV5" s="3436"/>
      <c r="NQW5" s="3436"/>
      <c r="NQX5" s="3436"/>
      <c r="NQY5" s="3436"/>
      <c r="NQZ5" s="3436"/>
      <c r="NRA5" s="3436"/>
      <c r="NRB5" s="3436"/>
      <c r="NRC5" s="3436"/>
      <c r="NRD5" s="3436"/>
      <c r="NRE5" s="3436"/>
      <c r="NRF5" s="3436"/>
      <c r="NRG5" s="3436"/>
      <c r="NRH5" s="3436"/>
      <c r="NRI5" s="3436"/>
      <c r="NRJ5" s="3436"/>
      <c r="NRK5" s="3436"/>
      <c r="NRL5" s="3436"/>
      <c r="NRM5" s="3436"/>
      <c r="NRN5" s="3436"/>
      <c r="NRO5" s="3436"/>
      <c r="NRP5" s="3436"/>
      <c r="NRQ5" s="3436"/>
      <c r="NRR5" s="3436"/>
      <c r="NRS5" s="3436"/>
      <c r="NRT5" s="3436"/>
      <c r="NRU5" s="3436"/>
      <c r="NRV5" s="3436"/>
      <c r="NRW5" s="3436"/>
      <c r="NRX5" s="3436"/>
      <c r="NRY5" s="3436"/>
      <c r="NRZ5" s="3436"/>
      <c r="NSA5" s="3436"/>
      <c r="NSB5" s="3436"/>
      <c r="NSC5" s="3436"/>
      <c r="NSD5" s="3436"/>
      <c r="NSE5" s="3436"/>
      <c r="NSF5" s="3436"/>
      <c r="NSG5" s="3436"/>
      <c r="NSH5" s="3436"/>
      <c r="NSI5" s="3436"/>
      <c r="NSJ5" s="3436"/>
      <c r="NSK5" s="3436"/>
      <c r="NSL5" s="3436"/>
      <c r="NSM5" s="3436"/>
      <c r="NSN5" s="3436"/>
      <c r="NSO5" s="3436"/>
      <c r="NSP5" s="3436"/>
      <c r="NSQ5" s="3436"/>
      <c r="NSR5" s="3436"/>
      <c r="NSS5" s="3436"/>
      <c r="NST5" s="3436"/>
      <c r="NSU5" s="3436"/>
      <c r="NSV5" s="3436"/>
      <c r="NSW5" s="3436"/>
      <c r="NSX5" s="3436"/>
      <c r="NSY5" s="3436"/>
      <c r="NSZ5" s="3436"/>
      <c r="NTA5" s="3436"/>
      <c r="NTB5" s="3436"/>
      <c r="NTC5" s="3436"/>
      <c r="NTD5" s="3436"/>
      <c r="NTE5" s="3436"/>
      <c r="NTF5" s="3436"/>
      <c r="NTG5" s="3436"/>
      <c r="NTH5" s="3436"/>
      <c r="NTI5" s="3436"/>
      <c r="NTJ5" s="3436"/>
      <c r="NTK5" s="3436"/>
      <c r="NTL5" s="3436"/>
      <c r="NTM5" s="3436"/>
      <c r="NTN5" s="3436"/>
      <c r="NTO5" s="3436"/>
      <c r="NTP5" s="3436"/>
      <c r="NTQ5" s="3436"/>
      <c r="NTR5" s="3436"/>
      <c r="NTS5" s="3436"/>
      <c r="NTT5" s="3436"/>
      <c r="NTU5" s="3436"/>
      <c r="NTV5" s="3436"/>
      <c r="NTW5" s="3436"/>
      <c r="NTX5" s="3436"/>
      <c r="NTY5" s="3436"/>
      <c r="NTZ5" s="3436"/>
      <c r="NUA5" s="3436"/>
      <c r="NUB5" s="3436"/>
      <c r="NUC5" s="3436"/>
      <c r="NUD5" s="3436"/>
      <c r="NUE5" s="3436"/>
      <c r="NUF5" s="3436"/>
      <c r="NUG5" s="3436"/>
      <c r="NUH5" s="3436"/>
      <c r="NUI5" s="3436"/>
      <c r="NUJ5" s="3436"/>
      <c r="NUK5" s="3436"/>
      <c r="NUL5" s="3436"/>
      <c r="NUM5" s="3436"/>
      <c r="NUN5" s="3436"/>
      <c r="NUO5" s="3436"/>
      <c r="NUP5" s="3436"/>
      <c r="NUQ5" s="3436"/>
      <c r="NUR5" s="3436"/>
      <c r="NUS5" s="3436"/>
      <c r="NUT5" s="3436"/>
      <c r="NUU5" s="3436"/>
      <c r="NUV5" s="3436"/>
      <c r="NUW5" s="3436"/>
      <c r="NUX5" s="3436"/>
      <c r="NUY5" s="3436"/>
      <c r="NUZ5" s="3436"/>
      <c r="NVA5" s="3436"/>
      <c r="NVB5" s="3436"/>
      <c r="NVC5" s="3436"/>
      <c r="NVD5" s="3436"/>
      <c r="NVE5" s="3436"/>
      <c r="NVF5" s="3436"/>
      <c r="NVG5" s="3436"/>
      <c r="NVH5" s="3436"/>
      <c r="NVI5" s="3436"/>
      <c r="NVJ5" s="3436"/>
      <c r="NVK5" s="3436"/>
      <c r="NVL5" s="3436"/>
      <c r="NVM5" s="3436"/>
      <c r="NVN5" s="3436"/>
      <c r="NVO5" s="3436"/>
      <c r="NVP5" s="3436"/>
      <c r="NVQ5" s="3436"/>
      <c r="NVR5" s="3436"/>
      <c r="NVS5" s="3436"/>
      <c r="NVT5" s="3436"/>
      <c r="NVU5" s="3436"/>
      <c r="NVV5" s="3436"/>
      <c r="NVW5" s="3436"/>
      <c r="NVX5" s="3436"/>
      <c r="NVY5" s="3436"/>
      <c r="NVZ5" s="3436"/>
      <c r="NWA5" s="3436"/>
      <c r="NWB5" s="3436"/>
      <c r="NWC5" s="3436"/>
      <c r="NWD5" s="3436"/>
      <c r="NWE5" s="3436"/>
      <c r="NWF5" s="3436"/>
      <c r="NWG5" s="3436"/>
      <c r="NWH5" s="3436"/>
      <c r="NWI5" s="3436"/>
      <c r="NWJ5" s="3436"/>
      <c r="NWK5" s="3436"/>
      <c r="NWL5" s="3436"/>
      <c r="NWM5" s="3436"/>
      <c r="NWN5" s="3436"/>
      <c r="NWO5" s="3436"/>
      <c r="NWP5" s="3436"/>
      <c r="NWQ5" s="3436"/>
      <c r="NWR5" s="3436"/>
      <c r="NWS5" s="3436"/>
      <c r="NWT5" s="3436"/>
      <c r="NWU5" s="3436"/>
      <c r="NWV5" s="3436"/>
      <c r="NWW5" s="3436"/>
      <c r="NWX5" s="3436"/>
      <c r="NWY5" s="3436"/>
      <c r="NWZ5" s="3436"/>
      <c r="NXA5" s="3436"/>
      <c r="NXB5" s="3436"/>
      <c r="NXC5" s="3436"/>
      <c r="NXD5" s="3436"/>
      <c r="NXE5" s="3436"/>
      <c r="NXF5" s="3436"/>
      <c r="NXG5" s="3436"/>
      <c r="NXH5" s="3436"/>
      <c r="NXI5" s="3436"/>
      <c r="NXJ5" s="3436"/>
      <c r="NXK5" s="3436"/>
      <c r="NXL5" s="3436"/>
      <c r="NXM5" s="3436"/>
      <c r="NXN5" s="3436"/>
      <c r="NXO5" s="3436"/>
      <c r="NXP5" s="3436"/>
      <c r="NXQ5" s="3436"/>
      <c r="NXR5" s="3436"/>
      <c r="NXS5" s="3436"/>
      <c r="NXT5" s="3436"/>
      <c r="NXU5" s="3436"/>
      <c r="NXV5" s="3436"/>
      <c r="NXW5" s="3436"/>
      <c r="NXX5" s="3436"/>
      <c r="NXY5" s="3436"/>
      <c r="NXZ5" s="3436"/>
      <c r="NYA5" s="3436"/>
      <c r="NYB5" s="3436"/>
      <c r="NYC5" s="3436"/>
      <c r="NYD5" s="3436"/>
      <c r="NYE5" s="3436"/>
      <c r="NYF5" s="3436"/>
      <c r="NYG5" s="3436"/>
      <c r="NYH5" s="3436"/>
      <c r="NYI5" s="3436"/>
      <c r="NYJ5" s="3436"/>
      <c r="NYK5" s="3436"/>
      <c r="NYL5" s="3436"/>
      <c r="NYM5" s="3436"/>
      <c r="NYN5" s="3436"/>
      <c r="NYO5" s="3436"/>
      <c r="NYP5" s="3436"/>
      <c r="NYQ5" s="3436"/>
      <c r="NYR5" s="3436"/>
      <c r="NYS5" s="3436"/>
      <c r="NYT5" s="3436"/>
      <c r="NYU5" s="3436"/>
      <c r="NYV5" s="3436"/>
      <c r="NYW5" s="3436"/>
      <c r="NYX5" s="3436"/>
      <c r="NYY5" s="3436"/>
      <c r="NYZ5" s="3436"/>
      <c r="NZA5" s="3436"/>
      <c r="NZB5" s="3436"/>
      <c r="NZC5" s="3436"/>
      <c r="NZD5" s="3436"/>
      <c r="NZE5" s="3436"/>
      <c r="NZF5" s="3436"/>
      <c r="NZG5" s="3436"/>
      <c r="NZH5" s="3436"/>
      <c r="NZI5" s="3436"/>
      <c r="NZJ5" s="3436"/>
      <c r="NZK5" s="3436"/>
      <c r="NZL5" s="3436"/>
      <c r="NZM5" s="3436"/>
      <c r="NZN5" s="3436"/>
      <c r="NZO5" s="3436"/>
      <c r="NZP5" s="3436"/>
      <c r="NZQ5" s="3436"/>
      <c r="NZR5" s="3436"/>
      <c r="NZS5" s="3436"/>
      <c r="NZT5" s="3436"/>
      <c r="NZU5" s="3436"/>
      <c r="NZV5" s="3436"/>
      <c r="NZW5" s="3436"/>
      <c r="NZX5" s="3436"/>
      <c r="NZY5" s="3436"/>
      <c r="NZZ5" s="3436"/>
      <c r="OAA5" s="3436"/>
      <c r="OAB5" s="3436"/>
      <c r="OAC5" s="3436"/>
      <c r="OAD5" s="3436"/>
      <c r="OAE5" s="3436"/>
      <c r="OAF5" s="3436"/>
      <c r="OAG5" s="3436"/>
      <c r="OAH5" s="3436"/>
      <c r="OAI5" s="3436"/>
      <c r="OAJ5" s="3436"/>
      <c r="OAK5" s="3436"/>
      <c r="OAL5" s="3436"/>
      <c r="OAM5" s="3436"/>
      <c r="OAN5" s="3436"/>
      <c r="OAO5" s="3436"/>
      <c r="OAP5" s="3436"/>
      <c r="OAQ5" s="3436"/>
      <c r="OAR5" s="3436"/>
      <c r="OAS5" s="3436"/>
      <c r="OAT5" s="3436"/>
      <c r="OAU5" s="3436"/>
      <c r="OAV5" s="3436"/>
      <c r="OAW5" s="3436"/>
      <c r="OAX5" s="3436"/>
      <c r="OAY5" s="3436"/>
      <c r="OAZ5" s="3436"/>
      <c r="OBA5" s="3436"/>
      <c r="OBB5" s="3436"/>
      <c r="OBC5" s="3436"/>
      <c r="OBD5" s="3436"/>
      <c r="OBE5" s="3436"/>
      <c r="OBF5" s="3436"/>
      <c r="OBG5" s="3436"/>
      <c r="OBH5" s="3436"/>
      <c r="OBI5" s="3436"/>
      <c r="OBJ5" s="3436"/>
      <c r="OBK5" s="3436"/>
      <c r="OBL5" s="3436"/>
      <c r="OBM5" s="3436"/>
      <c r="OBN5" s="3436"/>
      <c r="OBO5" s="3436"/>
      <c r="OBP5" s="3436"/>
      <c r="OBQ5" s="3436"/>
      <c r="OBR5" s="3436"/>
      <c r="OBS5" s="3436"/>
      <c r="OBT5" s="3436"/>
      <c r="OBU5" s="3436"/>
      <c r="OBV5" s="3436"/>
      <c r="OBW5" s="3436"/>
      <c r="OBX5" s="3436"/>
      <c r="OBY5" s="3436"/>
      <c r="OBZ5" s="3436"/>
      <c r="OCA5" s="3436"/>
      <c r="OCB5" s="3436"/>
      <c r="OCC5" s="3436"/>
      <c r="OCD5" s="3436"/>
      <c r="OCE5" s="3436"/>
      <c r="OCF5" s="3436"/>
      <c r="OCG5" s="3436"/>
      <c r="OCH5" s="3436"/>
      <c r="OCI5" s="3436"/>
      <c r="OCJ5" s="3436"/>
      <c r="OCK5" s="3436"/>
      <c r="OCL5" s="3436"/>
      <c r="OCM5" s="3436"/>
      <c r="OCN5" s="3436"/>
      <c r="OCO5" s="3436"/>
      <c r="OCP5" s="3436"/>
      <c r="OCQ5" s="3436"/>
      <c r="OCR5" s="3436"/>
      <c r="OCS5" s="3436"/>
      <c r="OCT5" s="3436"/>
      <c r="OCU5" s="3436"/>
      <c r="OCV5" s="3436"/>
      <c r="OCW5" s="3436"/>
      <c r="OCX5" s="3436"/>
      <c r="OCY5" s="3436"/>
      <c r="OCZ5" s="3436"/>
      <c r="ODA5" s="3436"/>
      <c r="ODB5" s="3436"/>
      <c r="ODC5" s="3436"/>
      <c r="ODD5" s="3436"/>
      <c r="ODE5" s="3436"/>
      <c r="ODF5" s="3436"/>
      <c r="ODG5" s="3436"/>
      <c r="ODH5" s="3436"/>
      <c r="ODI5" s="3436"/>
      <c r="ODJ5" s="3436"/>
      <c r="ODK5" s="3436"/>
      <c r="ODL5" s="3436"/>
      <c r="ODM5" s="3436"/>
      <c r="ODN5" s="3436"/>
      <c r="ODO5" s="3436"/>
      <c r="ODP5" s="3436"/>
      <c r="ODQ5" s="3436"/>
      <c r="ODR5" s="3436"/>
      <c r="ODS5" s="3436"/>
      <c r="ODT5" s="3436"/>
      <c r="ODU5" s="3436"/>
      <c r="ODV5" s="3436"/>
      <c r="ODW5" s="3436"/>
      <c r="ODX5" s="3436"/>
      <c r="ODY5" s="3436"/>
      <c r="ODZ5" s="3436"/>
      <c r="OEA5" s="3436"/>
      <c r="OEB5" s="3436"/>
      <c r="OEC5" s="3436"/>
      <c r="OED5" s="3436"/>
      <c r="OEE5" s="3436"/>
      <c r="OEF5" s="3436"/>
      <c r="OEG5" s="3436"/>
      <c r="OEH5" s="3436"/>
      <c r="OEI5" s="3436"/>
      <c r="OEJ5" s="3436"/>
      <c r="OEK5" s="3436"/>
      <c r="OEL5" s="3436"/>
      <c r="OEM5" s="3436"/>
      <c r="OEN5" s="3436"/>
      <c r="OEO5" s="3436"/>
      <c r="OEP5" s="3436"/>
      <c r="OEQ5" s="3436"/>
      <c r="OER5" s="3436"/>
      <c r="OES5" s="3436"/>
      <c r="OET5" s="3436"/>
      <c r="OEU5" s="3436"/>
      <c r="OEV5" s="3436"/>
      <c r="OEW5" s="3436"/>
      <c r="OEX5" s="3436"/>
      <c r="OEY5" s="3436"/>
      <c r="OEZ5" s="3436"/>
      <c r="OFA5" s="3436"/>
      <c r="OFB5" s="3436"/>
      <c r="OFC5" s="3436"/>
      <c r="OFD5" s="3436"/>
      <c r="OFE5" s="3436"/>
      <c r="OFF5" s="3436"/>
      <c r="OFG5" s="3436"/>
      <c r="OFH5" s="3436"/>
      <c r="OFI5" s="3436"/>
      <c r="OFJ5" s="3436"/>
      <c r="OFK5" s="3436"/>
      <c r="OFL5" s="3436"/>
      <c r="OFM5" s="3436"/>
      <c r="OFN5" s="3436"/>
      <c r="OFO5" s="3436"/>
      <c r="OFP5" s="3436"/>
      <c r="OFQ5" s="3436"/>
      <c r="OFR5" s="3436"/>
      <c r="OFS5" s="3436"/>
      <c r="OFT5" s="3436"/>
      <c r="OFU5" s="3436"/>
      <c r="OFV5" s="3436"/>
      <c r="OFW5" s="3436"/>
      <c r="OFX5" s="3436"/>
      <c r="OFY5" s="3436"/>
      <c r="OFZ5" s="3436"/>
      <c r="OGA5" s="3436"/>
      <c r="OGB5" s="3436"/>
      <c r="OGC5" s="3436"/>
      <c r="OGD5" s="3436"/>
      <c r="OGE5" s="3436"/>
      <c r="OGF5" s="3436"/>
      <c r="OGG5" s="3436"/>
      <c r="OGH5" s="3436"/>
      <c r="OGI5" s="3436"/>
      <c r="OGJ5" s="3436"/>
      <c r="OGK5" s="3436"/>
      <c r="OGL5" s="3436"/>
      <c r="OGM5" s="3436"/>
      <c r="OGN5" s="3436"/>
      <c r="OGO5" s="3436"/>
      <c r="OGP5" s="3436"/>
      <c r="OGQ5" s="3436"/>
      <c r="OGR5" s="3436"/>
      <c r="OGS5" s="3436"/>
      <c r="OGT5" s="3436"/>
      <c r="OGU5" s="3436"/>
      <c r="OGV5" s="3436"/>
      <c r="OGW5" s="3436"/>
      <c r="OGX5" s="3436"/>
      <c r="OGY5" s="3436"/>
      <c r="OGZ5" s="3436"/>
      <c r="OHA5" s="3436"/>
      <c r="OHB5" s="3436"/>
      <c r="OHC5" s="3436"/>
      <c r="OHD5" s="3436"/>
      <c r="OHE5" s="3436"/>
      <c r="OHF5" s="3436"/>
      <c r="OHG5" s="3436"/>
      <c r="OHH5" s="3436"/>
      <c r="OHI5" s="3436"/>
      <c r="OHJ5" s="3436"/>
      <c r="OHK5" s="3436"/>
      <c r="OHL5" s="3436"/>
      <c r="OHM5" s="3436"/>
      <c r="OHN5" s="3436"/>
      <c r="OHO5" s="3436"/>
      <c r="OHP5" s="3436"/>
      <c r="OHQ5" s="3436"/>
      <c r="OHR5" s="3436"/>
      <c r="OHS5" s="3436"/>
      <c r="OHT5" s="3436"/>
      <c r="OHU5" s="3436"/>
      <c r="OHV5" s="3436"/>
      <c r="OHW5" s="3436"/>
      <c r="OHX5" s="3436"/>
      <c r="OHY5" s="3436"/>
      <c r="OHZ5" s="3436"/>
      <c r="OIA5" s="3436"/>
      <c r="OIB5" s="3436"/>
      <c r="OIC5" s="3436"/>
      <c r="OID5" s="3436"/>
      <c r="OIE5" s="3436"/>
      <c r="OIF5" s="3436"/>
      <c r="OIG5" s="3436"/>
      <c r="OIH5" s="3436"/>
      <c r="OII5" s="3436"/>
      <c r="OIJ5" s="3436"/>
      <c r="OIK5" s="3436"/>
      <c r="OIL5" s="3436"/>
      <c r="OIM5" s="3436"/>
      <c r="OIN5" s="3436"/>
      <c r="OIO5" s="3436"/>
      <c r="OIP5" s="3436"/>
      <c r="OIQ5" s="3436"/>
      <c r="OIR5" s="3436"/>
      <c r="OIS5" s="3436"/>
      <c r="OIT5" s="3436"/>
      <c r="OIU5" s="3436"/>
      <c r="OIV5" s="3436"/>
      <c r="OIW5" s="3436"/>
      <c r="OIX5" s="3436"/>
      <c r="OIY5" s="3436"/>
      <c r="OIZ5" s="3436"/>
      <c r="OJA5" s="3436"/>
      <c r="OJB5" s="3436"/>
      <c r="OJC5" s="3436"/>
      <c r="OJD5" s="3436"/>
      <c r="OJE5" s="3436"/>
      <c r="OJF5" s="3436"/>
      <c r="OJG5" s="3436"/>
      <c r="OJH5" s="3436"/>
      <c r="OJI5" s="3436"/>
      <c r="OJJ5" s="3436"/>
      <c r="OJK5" s="3436"/>
      <c r="OJL5" s="3436"/>
      <c r="OJM5" s="3436"/>
      <c r="OJN5" s="3436"/>
      <c r="OJO5" s="3436"/>
      <c r="OJP5" s="3436"/>
      <c r="OJQ5" s="3436"/>
      <c r="OJR5" s="3436"/>
      <c r="OJS5" s="3436"/>
      <c r="OJT5" s="3436"/>
      <c r="OJU5" s="3436"/>
      <c r="OJV5" s="3436"/>
      <c r="OJW5" s="3436"/>
      <c r="OJX5" s="3436"/>
      <c r="OJY5" s="3436"/>
      <c r="OJZ5" s="3436"/>
      <c r="OKA5" s="3436"/>
      <c r="OKB5" s="3436"/>
      <c r="OKC5" s="3436"/>
      <c r="OKD5" s="3436"/>
      <c r="OKE5" s="3436"/>
      <c r="OKF5" s="3436"/>
      <c r="OKG5" s="3436"/>
      <c r="OKH5" s="3436"/>
      <c r="OKI5" s="3436"/>
      <c r="OKJ5" s="3436"/>
      <c r="OKK5" s="3436"/>
      <c r="OKL5" s="3436"/>
      <c r="OKM5" s="3436"/>
      <c r="OKN5" s="3436"/>
      <c r="OKO5" s="3436"/>
      <c r="OKP5" s="3436"/>
      <c r="OKQ5" s="3436"/>
      <c r="OKR5" s="3436"/>
      <c r="OKS5" s="3436"/>
      <c r="OKT5" s="3436"/>
      <c r="OKU5" s="3436"/>
      <c r="OKV5" s="3436"/>
      <c r="OKW5" s="3436"/>
      <c r="OKX5" s="3436"/>
      <c r="OKY5" s="3436"/>
      <c r="OKZ5" s="3436"/>
      <c r="OLA5" s="3436"/>
      <c r="OLB5" s="3436"/>
      <c r="OLC5" s="3436"/>
      <c r="OLD5" s="3436"/>
      <c r="OLE5" s="3436"/>
      <c r="OLF5" s="3436"/>
      <c r="OLG5" s="3436"/>
      <c r="OLH5" s="3436"/>
      <c r="OLI5" s="3436"/>
      <c r="OLJ5" s="3436"/>
      <c r="OLK5" s="3436"/>
      <c r="OLL5" s="3436"/>
      <c r="OLM5" s="3436"/>
      <c r="OLN5" s="3436"/>
      <c r="OLO5" s="3436"/>
      <c r="OLP5" s="3436"/>
      <c r="OLQ5" s="3436"/>
      <c r="OLR5" s="3436"/>
      <c r="OLS5" s="3436"/>
      <c r="OLT5" s="3436"/>
      <c r="OLU5" s="3436"/>
      <c r="OLV5" s="3436"/>
      <c r="OLW5" s="3436"/>
      <c r="OLX5" s="3436"/>
      <c r="OLY5" s="3436"/>
      <c r="OLZ5" s="3436"/>
      <c r="OMA5" s="3436"/>
      <c r="OMB5" s="3436"/>
      <c r="OMC5" s="3436"/>
      <c r="OMD5" s="3436"/>
      <c r="OME5" s="3436"/>
      <c r="OMF5" s="3436"/>
      <c r="OMG5" s="3436"/>
      <c r="OMH5" s="3436"/>
      <c r="OMI5" s="3436"/>
      <c r="OMJ5" s="3436"/>
      <c r="OMK5" s="3436"/>
      <c r="OML5" s="3436"/>
      <c r="OMM5" s="3436"/>
      <c r="OMN5" s="3436"/>
      <c r="OMO5" s="3436"/>
      <c r="OMP5" s="3436"/>
      <c r="OMQ5" s="3436"/>
      <c r="OMR5" s="3436"/>
      <c r="OMS5" s="3436"/>
      <c r="OMT5" s="3436"/>
      <c r="OMU5" s="3436"/>
      <c r="OMV5" s="3436"/>
      <c r="OMW5" s="3436"/>
      <c r="OMX5" s="3436"/>
      <c r="OMY5" s="3436"/>
      <c r="OMZ5" s="3436"/>
      <c r="ONA5" s="3436"/>
      <c r="ONB5" s="3436"/>
      <c r="ONC5" s="3436"/>
      <c r="OND5" s="3436"/>
      <c r="ONE5" s="3436"/>
      <c r="ONF5" s="3436"/>
      <c r="ONG5" s="3436"/>
      <c r="ONH5" s="3436"/>
      <c r="ONI5" s="3436"/>
      <c r="ONJ5" s="3436"/>
      <c r="ONK5" s="3436"/>
      <c r="ONL5" s="3436"/>
      <c r="ONM5" s="3436"/>
      <c r="ONN5" s="3436"/>
      <c r="ONO5" s="3436"/>
      <c r="ONP5" s="3436"/>
      <c r="ONQ5" s="3436"/>
      <c r="ONR5" s="3436"/>
      <c r="ONS5" s="3436"/>
      <c r="ONT5" s="3436"/>
      <c r="ONU5" s="3436"/>
      <c r="ONV5" s="3436"/>
      <c r="ONW5" s="3436"/>
      <c r="ONX5" s="3436"/>
      <c r="ONY5" s="3436"/>
      <c r="ONZ5" s="3436"/>
      <c r="OOA5" s="3436"/>
      <c r="OOB5" s="3436"/>
      <c r="OOC5" s="3436"/>
      <c r="OOD5" s="3436"/>
      <c r="OOE5" s="3436"/>
      <c r="OOF5" s="3436"/>
      <c r="OOG5" s="3436"/>
      <c r="OOH5" s="3436"/>
      <c r="OOI5" s="3436"/>
      <c r="OOJ5" s="3436"/>
      <c r="OOK5" s="3436"/>
      <c r="OOL5" s="3436"/>
      <c r="OOM5" s="3436"/>
      <c r="OON5" s="3436"/>
      <c r="OOO5" s="3436"/>
      <c r="OOP5" s="3436"/>
      <c r="OOQ5" s="3436"/>
      <c r="OOR5" s="3436"/>
      <c r="OOS5" s="3436"/>
      <c r="OOT5" s="3436"/>
      <c r="OOU5" s="3436"/>
      <c r="OOV5" s="3436"/>
      <c r="OOW5" s="3436"/>
      <c r="OOX5" s="3436"/>
      <c r="OOY5" s="3436"/>
      <c r="OOZ5" s="3436"/>
      <c r="OPA5" s="3436"/>
      <c r="OPB5" s="3436"/>
      <c r="OPC5" s="3436"/>
      <c r="OPD5" s="3436"/>
      <c r="OPE5" s="3436"/>
      <c r="OPF5" s="3436"/>
      <c r="OPG5" s="3436"/>
      <c r="OPH5" s="3436"/>
      <c r="OPI5" s="3436"/>
      <c r="OPJ5" s="3436"/>
      <c r="OPK5" s="3436"/>
      <c r="OPL5" s="3436"/>
      <c r="OPM5" s="3436"/>
      <c r="OPN5" s="3436"/>
      <c r="OPO5" s="3436"/>
      <c r="OPP5" s="3436"/>
      <c r="OPQ5" s="3436"/>
      <c r="OPR5" s="3436"/>
      <c r="OPS5" s="3436"/>
      <c r="OPT5" s="3436"/>
      <c r="OPU5" s="3436"/>
      <c r="OPV5" s="3436"/>
      <c r="OPW5" s="3436"/>
      <c r="OPX5" s="3436"/>
      <c r="OPY5" s="3436"/>
      <c r="OPZ5" s="3436"/>
      <c r="OQA5" s="3436"/>
      <c r="OQB5" s="3436"/>
      <c r="OQC5" s="3436"/>
      <c r="OQD5" s="3436"/>
      <c r="OQE5" s="3436"/>
      <c r="OQF5" s="3436"/>
      <c r="OQG5" s="3436"/>
      <c r="OQH5" s="3436"/>
      <c r="OQI5" s="3436"/>
      <c r="OQJ5" s="3436"/>
      <c r="OQK5" s="3436"/>
      <c r="OQL5" s="3436"/>
      <c r="OQM5" s="3436"/>
      <c r="OQN5" s="3436"/>
      <c r="OQO5" s="3436"/>
      <c r="OQP5" s="3436"/>
      <c r="OQQ5" s="3436"/>
      <c r="OQR5" s="3436"/>
      <c r="OQS5" s="3436"/>
      <c r="OQT5" s="3436"/>
      <c r="OQU5" s="3436"/>
      <c r="OQV5" s="3436"/>
      <c r="OQW5" s="3436"/>
      <c r="OQX5" s="3436"/>
      <c r="OQY5" s="3436"/>
      <c r="OQZ5" s="3436"/>
      <c r="ORA5" s="3436"/>
      <c r="ORB5" s="3436"/>
      <c r="ORC5" s="3436"/>
      <c r="ORD5" s="3436"/>
      <c r="ORE5" s="3436"/>
      <c r="ORF5" s="3436"/>
      <c r="ORG5" s="3436"/>
      <c r="ORH5" s="3436"/>
      <c r="ORI5" s="3436"/>
      <c r="ORJ5" s="3436"/>
      <c r="ORK5" s="3436"/>
      <c r="ORL5" s="3436"/>
      <c r="ORM5" s="3436"/>
      <c r="ORN5" s="3436"/>
      <c r="ORO5" s="3436"/>
      <c r="ORP5" s="3436"/>
      <c r="ORQ5" s="3436"/>
      <c r="ORR5" s="3436"/>
      <c r="ORS5" s="3436"/>
      <c r="ORT5" s="3436"/>
      <c r="ORU5" s="3436"/>
      <c r="ORV5" s="3436"/>
      <c r="ORW5" s="3436"/>
      <c r="ORX5" s="3436"/>
      <c r="ORY5" s="3436"/>
      <c r="ORZ5" s="3436"/>
      <c r="OSA5" s="3436"/>
      <c r="OSB5" s="3436"/>
      <c r="OSC5" s="3436"/>
      <c r="OSD5" s="3436"/>
      <c r="OSE5" s="3436"/>
      <c r="OSF5" s="3436"/>
      <c r="OSG5" s="3436"/>
      <c r="OSH5" s="3436"/>
      <c r="OSI5" s="3436"/>
      <c r="OSJ5" s="3436"/>
      <c r="OSK5" s="3436"/>
      <c r="OSL5" s="3436"/>
      <c r="OSM5" s="3436"/>
      <c r="OSN5" s="3436"/>
      <c r="OSO5" s="3436"/>
      <c r="OSP5" s="3436"/>
      <c r="OSQ5" s="3436"/>
      <c r="OSR5" s="3436"/>
      <c r="OSS5" s="3436"/>
      <c r="OST5" s="3436"/>
      <c r="OSU5" s="3436"/>
      <c r="OSV5" s="3436"/>
      <c r="OSW5" s="3436"/>
      <c r="OSX5" s="3436"/>
      <c r="OSY5" s="3436"/>
      <c r="OSZ5" s="3436"/>
      <c r="OTA5" s="3436"/>
      <c r="OTB5" s="3436"/>
      <c r="OTC5" s="3436"/>
      <c r="OTD5" s="3436"/>
      <c r="OTE5" s="3436"/>
      <c r="OTF5" s="3436"/>
      <c r="OTG5" s="3436"/>
      <c r="OTH5" s="3436"/>
      <c r="OTI5" s="3436"/>
      <c r="OTJ5" s="3436"/>
      <c r="OTK5" s="3436"/>
      <c r="OTL5" s="3436"/>
      <c r="OTM5" s="3436"/>
      <c r="OTN5" s="3436"/>
      <c r="OTO5" s="3436"/>
      <c r="OTP5" s="3436"/>
      <c r="OTQ5" s="3436"/>
      <c r="OTR5" s="3436"/>
      <c r="OTS5" s="3436"/>
      <c r="OTT5" s="3436"/>
      <c r="OTU5" s="3436"/>
      <c r="OTV5" s="3436"/>
      <c r="OTW5" s="3436"/>
      <c r="OTX5" s="3436"/>
      <c r="OTY5" s="3436"/>
      <c r="OTZ5" s="3436"/>
      <c r="OUA5" s="3436"/>
      <c r="OUB5" s="3436"/>
      <c r="OUC5" s="3436"/>
      <c r="OUD5" s="3436"/>
      <c r="OUE5" s="3436"/>
      <c r="OUF5" s="3436"/>
      <c r="OUG5" s="3436"/>
      <c r="OUH5" s="3436"/>
      <c r="OUI5" s="3436"/>
      <c r="OUJ5" s="3436"/>
      <c r="OUK5" s="3436"/>
      <c r="OUL5" s="3436"/>
      <c r="OUM5" s="3436"/>
      <c r="OUN5" s="3436"/>
      <c r="OUO5" s="3436"/>
      <c r="OUP5" s="3436"/>
      <c r="OUQ5" s="3436"/>
      <c r="OUR5" s="3436"/>
      <c r="OUS5" s="3436"/>
      <c r="OUT5" s="3436"/>
      <c r="OUU5" s="3436"/>
      <c r="OUV5" s="3436"/>
      <c r="OUW5" s="3436"/>
      <c r="OUX5" s="3436"/>
      <c r="OUY5" s="3436"/>
      <c r="OUZ5" s="3436"/>
      <c r="OVA5" s="3436"/>
      <c r="OVB5" s="3436"/>
      <c r="OVC5" s="3436"/>
      <c r="OVD5" s="3436"/>
      <c r="OVE5" s="3436"/>
      <c r="OVF5" s="3436"/>
      <c r="OVG5" s="3436"/>
      <c r="OVH5" s="3436"/>
      <c r="OVI5" s="3436"/>
      <c r="OVJ5" s="3436"/>
      <c r="OVK5" s="3436"/>
      <c r="OVL5" s="3436"/>
      <c r="OVM5" s="3436"/>
      <c r="OVN5" s="3436"/>
      <c r="OVO5" s="3436"/>
      <c r="OVP5" s="3436"/>
      <c r="OVQ5" s="3436"/>
      <c r="OVR5" s="3436"/>
      <c r="OVS5" s="3436"/>
      <c r="OVT5" s="3436"/>
      <c r="OVU5" s="3436"/>
      <c r="OVV5" s="3436"/>
      <c r="OVW5" s="3436"/>
      <c r="OVX5" s="3436"/>
      <c r="OVY5" s="3436"/>
      <c r="OVZ5" s="3436"/>
      <c r="OWA5" s="3436"/>
      <c r="OWB5" s="3436"/>
      <c r="OWC5" s="3436"/>
      <c r="OWD5" s="3436"/>
      <c r="OWE5" s="3436"/>
      <c r="OWF5" s="3436"/>
      <c r="OWG5" s="3436"/>
      <c r="OWH5" s="3436"/>
      <c r="OWI5" s="3436"/>
      <c r="OWJ5" s="3436"/>
      <c r="OWK5" s="3436"/>
      <c r="OWL5" s="3436"/>
      <c r="OWM5" s="3436"/>
      <c r="OWN5" s="3436"/>
      <c r="OWO5" s="3436"/>
      <c r="OWP5" s="3436"/>
      <c r="OWQ5" s="3436"/>
      <c r="OWR5" s="3436"/>
      <c r="OWS5" s="3436"/>
      <c r="OWT5" s="3436"/>
      <c r="OWU5" s="3436"/>
      <c r="OWV5" s="3436"/>
      <c r="OWW5" s="3436"/>
      <c r="OWX5" s="3436"/>
      <c r="OWY5" s="3436"/>
      <c r="OWZ5" s="3436"/>
      <c r="OXA5" s="3436"/>
      <c r="OXB5" s="3436"/>
      <c r="OXC5" s="3436"/>
      <c r="OXD5" s="3436"/>
      <c r="OXE5" s="3436"/>
      <c r="OXF5" s="3436"/>
      <c r="OXG5" s="3436"/>
      <c r="OXH5" s="3436"/>
      <c r="OXI5" s="3436"/>
      <c r="OXJ5" s="3436"/>
      <c r="OXK5" s="3436"/>
      <c r="OXL5" s="3436"/>
      <c r="OXM5" s="3436"/>
      <c r="OXN5" s="3436"/>
      <c r="OXO5" s="3436"/>
      <c r="OXP5" s="3436"/>
      <c r="OXQ5" s="3436"/>
      <c r="OXR5" s="3436"/>
      <c r="OXS5" s="3436"/>
      <c r="OXT5" s="3436"/>
      <c r="OXU5" s="3436"/>
      <c r="OXV5" s="3436"/>
      <c r="OXW5" s="3436"/>
      <c r="OXX5" s="3436"/>
      <c r="OXY5" s="3436"/>
      <c r="OXZ5" s="3436"/>
      <c r="OYA5" s="3436"/>
      <c r="OYB5" s="3436"/>
      <c r="OYC5" s="3436"/>
      <c r="OYD5" s="3436"/>
      <c r="OYE5" s="3436"/>
      <c r="OYF5" s="3436"/>
      <c r="OYG5" s="3436"/>
      <c r="OYH5" s="3436"/>
      <c r="OYI5" s="3436"/>
      <c r="OYJ5" s="3436"/>
      <c r="OYK5" s="3436"/>
      <c r="OYL5" s="3436"/>
      <c r="OYM5" s="3436"/>
      <c r="OYN5" s="3436"/>
      <c r="OYO5" s="3436"/>
      <c r="OYP5" s="3436"/>
      <c r="OYQ5" s="3436"/>
      <c r="OYR5" s="3436"/>
      <c r="OYS5" s="3436"/>
      <c r="OYT5" s="3436"/>
      <c r="OYU5" s="3436"/>
      <c r="OYV5" s="3436"/>
      <c r="OYW5" s="3436"/>
      <c r="OYX5" s="3436"/>
      <c r="OYY5" s="3436"/>
      <c r="OYZ5" s="3436"/>
      <c r="OZA5" s="3436"/>
      <c r="OZB5" s="3436"/>
      <c r="OZC5" s="3436"/>
      <c r="OZD5" s="3436"/>
      <c r="OZE5" s="3436"/>
      <c r="OZF5" s="3436"/>
      <c r="OZG5" s="3436"/>
      <c r="OZH5" s="3436"/>
      <c r="OZI5" s="3436"/>
      <c r="OZJ5" s="3436"/>
      <c r="OZK5" s="3436"/>
      <c r="OZL5" s="3436"/>
      <c r="OZM5" s="3436"/>
      <c r="OZN5" s="3436"/>
      <c r="OZO5" s="3436"/>
      <c r="OZP5" s="3436"/>
      <c r="OZQ5" s="3436"/>
      <c r="OZR5" s="3436"/>
      <c r="OZS5" s="3436"/>
      <c r="OZT5" s="3436"/>
      <c r="OZU5" s="3436"/>
      <c r="OZV5" s="3436"/>
      <c r="OZW5" s="3436"/>
      <c r="OZX5" s="3436"/>
      <c r="OZY5" s="3436"/>
      <c r="OZZ5" s="3436"/>
      <c r="PAA5" s="3436"/>
      <c r="PAB5" s="3436"/>
      <c r="PAC5" s="3436"/>
      <c r="PAD5" s="3436"/>
      <c r="PAE5" s="3436"/>
      <c r="PAF5" s="3436"/>
      <c r="PAG5" s="3436"/>
      <c r="PAH5" s="3436"/>
      <c r="PAI5" s="3436"/>
      <c r="PAJ5" s="3436"/>
      <c r="PAK5" s="3436"/>
      <c r="PAL5" s="3436"/>
      <c r="PAM5" s="3436"/>
      <c r="PAN5" s="3436"/>
      <c r="PAO5" s="3436"/>
      <c r="PAP5" s="3436"/>
      <c r="PAQ5" s="3436"/>
      <c r="PAR5" s="3436"/>
      <c r="PAS5" s="3436"/>
      <c r="PAT5" s="3436"/>
      <c r="PAU5" s="3436"/>
      <c r="PAV5" s="3436"/>
      <c r="PAW5" s="3436"/>
      <c r="PAX5" s="3436"/>
      <c r="PAY5" s="3436"/>
      <c r="PAZ5" s="3436"/>
      <c r="PBA5" s="3436"/>
      <c r="PBB5" s="3436"/>
      <c r="PBC5" s="3436"/>
      <c r="PBD5" s="3436"/>
      <c r="PBE5" s="3436"/>
      <c r="PBF5" s="3436"/>
      <c r="PBG5" s="3436"/>
      <c r="PBH5" s="3436"/>
      <c r="PBI5" s="3436"/>
      <c r="PBJ5" s="3436"/>
      <c r="PBK5" s="3436"/>
      <c r="PBL5" s="3436"/>
      <c r="PBM5" s="3436"/>
      <c r="PBN5" s="3436"/>
      <c r="PBO5" s="3436"/>
      <c r="PBP5" s="3436"/>
      <c r="PBQ5" s="3436"/>
      <c r="PBR5" s="3436"/>
      <c r="PBS5" s="3436"/>
      <c r="PBT5" s="3436"/>
      <c r="PBU5" s="3436"/>
      <c r="PBV5" s="3436"/>
      <c r="PBW5" s="3436"/>
      <c r="PBX5" s="3436"/>
      <c r="PBY5" s="3436"/>
      <c r="PBZ5" s="3436"/>
      <c r="PCA5" s="3436"/>
      <c r="PCB5" s="3436"/>
      <c r="PCC5" s="3436"/>
      <c r="PCD5" s="3436"/>
      <c r="PCE5" s="3436"/>
      <c r="PCF5" s="3436"/>
      <c r="PCG5" s="3436"/>
      <c r="PCH5" s="3436"/>
      <c r="PCI5" s="3436"/>
      <c r="PCJ5" s="3436"/>
      <c r="PCK5" s="3436"/>
      <c r="PCL5" s="3436"/>
      <c r="PCM5" s="3436"/>
      <c r="PCN5" s="3436"/>
      <c r="PCO5" s="3436"/>
      <c r="PCP5" s="3436"/>
      <c r="PCQ5" s="3436"/>
      <c r="PCR5" s="3436"/>
      <c r="PCS5" s="3436"/>
      <c r="PCT5" s="3436"/>
      <c r="PCU5" s="3436"/>
      <c r="PCV5" s="3436"/>
      <c r="PCW5" s="3436"/>
      <c r="PCX5" s="3436"/>
      <c r="PCY5" s="3436"/>
      <c r="PCZ5" s="3436"/>
      <c r="PDA5" s="3436"/>
      <c r="PDB5" s="3436"/>
      <c r="PDC5" s="3436"/>
      <c r="PDD5" s="3436"/>
      <c r="PDE5" s="3436"/>
      <c r="PDF5" s="3436"/>
      <c r="PDG5" s="3436"/>
      <c r="PDH5" s="3436"/>
      <c r="PDI5" s="3436"/>
      <c r="PDJ5" s="3436"/>
      <c r="PDK5" s="3436"/>
      <c r="PDL5" s="3436"/>
      <c r="PDM5" s="3436"/>
      <c r="PDN5" s="3436"/>
      <c r="PDO5" s="3436"/>
      <c r="PDP5" s="3436"/>
      <c r="PDQ5" s="3436"/>
      <c r="PDR5" s="3436"/>
      <c r="PDS5" s="3436"/>
      <c r="PDT5" s="3436"/>
      <c r="PDU5" s="3436"/>
      <c r="PDV5" s="3436"/>
      <c r="PDW5" s="3436"/>
      <c r="PDX5" s="3436"/>
      <c r="PDY5" s="3436"/>
      <c r="PDZ5" s="3436"/>
      <c r="PEA5" s="3436"/>
      <c r="PEB5" s="3436"/>
      <c r="PEC5" s="3436"/>
      <c r="PED5" s="3436"/>
      <c r="PEE5" s="3436"/>
      <c r="PEF5" s="3436"/>
      <c r="PEG5" s="3436"/>
      <c r="PEH5" s="3436"/>
      <c r="PEI5" s="3436"/>
      <c r="PEJ5" s="3436"/>
      <c r="PEK5" s="3436"/>
      <c r="PEL5" s="3436"/>
      <c r="PEM5" s="3436"/>
      <c r="PEN5" s="3436"/>
      <c r="PEO5" s="3436"/>
      <c r="PEP5" s="3436"/>
      <c r="PEQ5" s="3436"/>
      <c r="PER5" s="3436"/>
      <c r="PES5" s="3436"/>
      <c r="PET5" s="3436"/>
      <c r="PEU5" s="3436"/>
      <c r="PEV5" s="3436"/>
      <c r="PEW5" s="3436"/>
      <c r="PEX5" s="3436"/>
      <c r="PEY5" s="3436"/>
      <c r="PEZ5" s="3436"/>
      <c r="PFA5" s="3436"/>
      <c r="PFB5" s="3436"/>
      <c r="PFC5" s="3436"/>
      <c r="PFD5" s="3436"/>
      <c r="PFE5" s="3436"/>
      <c r="PFF5" s="3436"/>
      <c r="PFG5" s="3436"/>
      <c r="PFH5" s="3436"/>
      <c r="PFI5" s="3436"/>
      <c r="PFJ5" s="3436"/>
      <c r="PFK5" s="3436"/>
      <c r="PFL5" s="3436"/>
      <c r="PFM5" s="3436"/>
      <c r="PFN5" s="3436"/>
      <c r="PFO5" s="3436"/>
      <c r="PFP5" s="3436"/>
      <c r="PFQ5" s="3436"/>
      <c r="PFR5" s="3436"/>
      <c r="PFS5" s="3436"/>
      <c r="PFT5" s="3436"/>
      <c r="PFU5" s="3436"/>
      <c r="PFV5" s="3436"/>
      <c r="PFW5" s="3436"/>
      <c r="PFX5" s="3436"/>
      <c r="PFY5" s="3436"/>
      <c r="PFZ5" s="3436"/>
      <c r="PGA5" s="3436"/>
      <c r="PGB5" s="3436"/>
      <c r="PGC5" s="3436"/>
      <c r="PGD5" s="3436"/>
      <c r="PGE5" s="3436"/>
      <c r="PGF5" s="3436"/>
      <c r="PGG5" s="3436"/>
      <c r="PGH5" s="3436"/>
      <c r="PGI5" s="3436"/>
      <c r="PGJ5" s="3436"/>
      <c r="PGK5" s="3436"/>
      <c r="PGL5" s="3436"/>
      <c r="PGM5" s="3436"/>
      <c r="PGN5" s="3436"/>
      <c r="PGO5" s="3436"/>
      <c r="PGP5" s="3436"/>
      <c r="PGQ5" s="3436"/>
      <c r="PGR5" s="3436"/>
      <c r="PGS5" s="3436"/>
      <c r="PGT5" s="3436"/>
      <c r="PGU5" s="3436"/>
      <c r="PGV5" s="3436"/>
      <c r="PGW5" s="3436"/>
      <c r="PGX5" s="3436"/>
      <c r="PGY5" s="3436"/>
      <c r="PGZ5" s="3436"/>
      <c r="PHA5" s="3436"/>
      <c r="PHB5" s="3436"/>
      <c r="PHC5" s="3436"/>
      <c r="PHD5" s="3436"/>
      <c r="PHE5" s="3436"/>
      <c r="PHF5" s="3436"/>
      <c r="PHG5" s="3436"/>
      <c r="PHH5" s="3436"/>
      <c r="PHI5" s="3436"/>
      <c r="PHJ5" s="3436"/>
      <c r="PHK5" s="3436"/>
      <c r="PHL5" s="3436"/>
      <c r="PHM5" s="3436"/>
      <c r="PHN5" s="3436"/>
      <c r="PHO5" s="3436"/>
      <c r="PHP5" s="3436"/>
      <c r="PHQ5" s="3436"/>
      <c r="PHR5" s="3436"/>
      <c r="PHS5" s="3436"/>
      <c r="PHT5" s="3436"/>
      <c r="PHU5" s="3436"/>
      <c r="PHV5" s="3436"/>
      <c r="PHW5" s="3436"/>
      <c r="PHX5" s="3436"/>
      <c r="PHY5" s="3436"/>
      <c r="PHZ5" s="3436"/>
      <c r="PIA5" s="3436"/>
      <c r="PIB5" s="3436"/>
      <c r="PIC5" s="3436"/>
      <c r="PID5" s="3436"/>
      <c r="PIE5" s="3436"/>
      <c r="PIF5" s="3436"/>
      <c r="PIG5" s="3436"/>
      <c r="PIH5" s="3436"/>
      <c r="PII5" s="3436"/>
      <c r="PIJ5" s="3436"/>
      <c r="PIK5" s="3436"/>
      <c r="PIL5" s="3436"/>
      <c r="PIM5" s="3436"/>
      <c r="PIN5" s="3436"/>
      <c r="PIO5" s="3436"/>
      <c r="PIP5" s="3436"/>
      <c r="PIQ5" s="3436"/>
      <c r="PIR5" s="3436"/>
      <c r="PIS5" s="3436"/>
      <c r="PIT5" s="3436"/>
      <c r="PIU5" s="3436"/>
      <c r="PIV5" s="3436"/>
      <c r="PIW5" s="3436"/>
      <c r="PIX5" s="3436"/>
      <c r="PIY5" s="3436"/>
      <c r="PIZ5" s="3436"/>
      <c r="PJA5" s="3436"/>
      <c r="PJB5" s="3436"/>
      <c r="PJC5" s="3436"/>
      <c r="PJD5" s="3436"/>
      <c r="PJE5" s="3436"/>
      <c r="PJF5" s="3436"/>
      <c r="PJG5" s="3436"/>
      <c r="PJH5" s="3436"/>
      <c r="PJI5" s="3436"/>
      <c r="PJJ5" s="3436"/>
      <c r="PJK5" s="3436"/>
      <c r="PJL5" s="3436"/>
      <c r="PJM5" s="3436"/>
      <c r="PJN5" s="3436"/>
      <c r="PJO5" s="3436"/>
      <c r="PJP5" s="3436"/>
      <c r="PJQ5" s="3436"/>
      <c r="PJR5" s="3436"/>
      <c r="PJS5" s="3436"/>
      <c r="PJT5" s="3436"/>
      <c r="PJU5" s="3436"/>
      <c r="PJV5" s="3436"/>
      <c r="PJW5" s="3436"/>
      <c r="PJX5" s="3436"/>
      <c r="PJY5" s="3436"/>
      <c r="PJZ5" s="3436"/>
      <c r="PKA5" s="3436"/>
      <c r="PKB5" s="3436"/>
      <c r="PKC5" s="3436"/>
      <c r="PKD5" s="3436"/>
      <c r="PKE5" s="3436"/>
      <c r="PKF5" s="3436"/>
      <c r="PKG5" s="3436"/>
      <c r="PKH5" s="3436"/>
      <c r="PKI5" s="3436"/>
      <c r="PKJ5" s="3436"/>
      <c r="PKK5" s="3436"/>
      <c r="PKL5" s="3436"/>
      <c r="PKM5" s="3436"/>
      <c r="PKN5" s="3436"/>
      <c r="PKO5" s="3436"/>
      <c r="PKP5" s="3436"/>
      <c r="PKQ5" s="3436"/>
      <c r="PKR5" s="3436"/>
      <c r="PKS5" s="3436"/>
      <c r="PKT5" s="3436"/>
      <c r="PKU5" s="3436"/>
      <c r="PKV5" s="3436"/>
      <c r="PKW5" s="3436"/>
      <c r="PKX5" s="3436"/>
      <c r="PKY5" s="3436"/>
      <c r="PKZ5" s="3436"/>
      <c r="PLA5" s="3436"/>
      <c r="PLB5" s="3436"/>
      <c r="PLC5" s="3436"/>
      <c r="PLD5" s="3436"/>
      <c r="PLE5" s="3436"/>
      <c r="PLF5" s="3436"/>
      <c r="PLG5" s="3436"/>
      <c r="PLH5" s="3436"/>
      <c r="PLI5" s="3436"/>
      <c r="PLJ5" s="3436"/>
      <c r="PLK5" s="3436"/>
      <c r="PLL5" s="3436"/>
      <c r="PLM5" s="3436"/>
      <c r="PLN5" s="3436"/>
      <c r="PLO5" s="3436"/>
      <c r="PLP5" s="3436"/>
      <c r="PLQ5" s="3436"/>
      <c r="PLR5" s="3436"/>
      <c r="PLS5" s="3436"/>
      <c r="PLT5" s="3436"/>
      <c r="PLU5" s="3436"/>
      <c r="PLV5" s="3436"/>
      <c r="PLW5" s="3436"/>
      <c r="PLX5" s="3436"/>
      <c r="PLY5" s="3436"/>
      <c r="PLZ5" s="3436"/>
      <c r="PMA5" s="3436"/>
      <c r="PMB5" s="3436"/>
      <c r="PMC5" s="3436"/>
      <c r="PMD5" s="3436"/>
      <c r="PME5" s="3436"/>
      <c r="PMF5" s="3436"/>
      <c r="PMG5" s="3436"/>
      <c r="PMH5" s="3436"/>
      <c r="PMI5" s="3436"/>
      <c r="PMJ5" s="3436"/>
      <c r="PMK5" s="3436"/>
      <c r="PML5" s="3436"/>
      <c r="PMM5" s="3436"/>
      <c r="PMN5" s="3436"/>
      <c r="PMO5" s="3436"/>
      <c r="PMP5" s="3436"/>
      <c r="PMQ5" s="3436"/>
      <c r="PMR5" s="3436"/>
      <c r="PMS5" s="3436"/>
      <c r="PMT5" s="3436"/>
      <c r="PMU5" s="3436"/>
      <c r="PMV5" s="3436"/>
      <c r="PMW5" s="3436"/>
      <c r="PMX5" s="3436"/>
      <c r="PMY5" s="3436"/>
      <c r="PMZ5" s="3436"/>
      <c r="PNA5" s="3436"/>
      <c r="PNB5" s="3436"/>
      <c r="PNC5" s="3436"/>
      <c r="PND5" s="3436"/>
      <c r="PNE5" s="3436"/>
      <c r="PNF5" s="3436"/>
      <c r="PNG5" s="3436"/>
      <c r="PNH5" s="3436"/>
      <c r="PNI5" s="3436"/>
      <c r="PNJ5" s="3436"/>
      <c r="PNK5" s="3436"/>
      <c r="PNL5" s="3436"/>
      <c r="PNM5" s="3436"/>
      <c r="PNN5" s="3436"/>
      <c r="PNO5" s="3436"/>
      <c r="PNP5" s="3436"/>
      <c r="PNQ5" s="3436"/>
      <c r="PNR5" s="3436"/>
      <c r="PNS5" s="3436"/>
      <c r="PNT5" s="3436"/>
      <c r="PNU5" s="3436"/>
      <c r="PNV5" s="3436"/>
      <c r="PNW5" s="3436"/>
      <c r="PNX5" s="3436"/>
      <c r="PNY5" s="3436"/>
      <c r="PNZ5" s="3436"/>
      <c r="POA5" s="3436"/>
      <c r="POB5" s="3436"/>
      <c r="POC5" s="3436"/>
      <c r="POD5" s="3436"/>
      <c r="POE5" s="3436"/>
      <c r="POF5" s="3436"/>
      <c r="POG5" s="3436"/>
      <c r="POH5" s="3436"/>
      <c r="POI5" s="3436"/>
      <c r="POJ5" s="3436"/>
      <c r="POK5" s="3436"/>
      <c r="POL5" s="3436"/>
      <c r="POM5" s="3436"/>
      <c r="PON5" s="3436"/>
      <c r="POO5" s="3436"/>
      <c r="POP5" s="3436"/>
      <c r="POQ5" s="3436"/>
      <c r="POR5" s="3436"/>
      <c r="POS5" s="3436"/>
      <c r="POT5" s="3436"/>
      <c r="POU5" s="3436"/>
      <c r="POV5" s="3436"/>
      <c r="POW5" s="3436"/>
      <c r="POX5" s="3436"/>
      <c r="POY5" s="3436"/>
      <c r="POZ5" s="3436"/>
      <c r="PPA5" s="3436"/>
      <c r="PPB5" s="3436"/>
      <c r="PPC5" s="3436"/>
      <c r="PPD5" s="3436"/>
      <c r="PPE5" s="3436"/>
      <c r="PPF5" s="3436"/>
      <c r="PPG5" s="3436"/>
      <c r="PPH5" s="3436"/>
      <c r="PPI5" s="3436"/>
      <c r="PPJ5" s="3436"/>
      <c r="PPK5" s="3436"/>
      <c r="PPL5" s="3436"/>
      <c r="PPM5" s="3436"/>
      <c r="PPN5" s="3436"/>
      <c r="PPO5" s="3436"/>
      <c r="PPP5" s="3436"/>
      <c r="PPQ5" s="3436"/>
      <c r="PPR5" s="3436"/>
      <c r="PPS5" s="3436"/>
      <c r="PPT5" s="3436"/>
      <c r="PPU5" s="3436"/>
      <c r="PPV5" s="3436"/>
      <c r="PPW5" s="3436"/>
      <c r="PPX5" s="3436"/>
      <c r="PPY5" s="3436"/>
      <c r="PPZ5" s="3436"/>
      <c r="PQA5" s="3436"/>
      <c r="PQB5" s="3436"/>
      <c r="PQC5" s="3436"/>
      <c r="PQD5" s="3436"/>
      <c r="PQE5" s="3436"/>
      <c r="PQF5" s="3436"/>
      <c r="PQG5" s="3436"/>
      <c r="PQH5" s="3436"/>
      <c r="PQI5" s="3436"/>
      <c r="PQJ5" s="3436"/>
      <c r="PQK5" s="3436"/>
      <c r="PQL5" s="3436"/>
      <c r="PQM5" s="3436"/>
      <c r="PQN5" s="3436"/>
      <c r="PQO5" s="3436"/>
      <c r="PQP5" s="3436"/>
      <c r="PQQ5" s="3436"/>
      <c r="PQR5" s="3436"/>
      <c r="PQS5" s="3436"/>
      <c r="PQT5" s="3436"/>
      <c r="PQU5" s="3436"/>
      <c r="PQV5" s="3436"/>
      <c r="PQW5" s="3436"/>
      <c r="PQX5" s="3436"/>
      <c r="PQY5" s="3436"/>
      <c r="PQZ5" s="3436"/>
      <c r="PRA5" s="3436"/>
      <c r="PRB5" s="3436"/>
      <c r="PRC5" s="3436"/>
      <c r="PRD5" s="3436"/>
      <c r="PRE5" s="3436"/>
      <c r="PRF5" s="3436"/>
      <c r="PRG5" s="3436"/>
      <c r="PRH5" s="3436"/>
      <c r="PRI5" s="3436"/>
      <c r="PRJ5" s="3436"/>
      <c r="PRK5" s="3436"/>
      <c r="PRL5" s="3436"/>
      <c r="PRM5" s="3436"/>
      <c r="PRN5" s="3436"/>
      <c r="PRO5" s="3436"/>
      <c r="PRP5" s="3436"/>
      <c r="PRQ5" s="3436"/>
      <c r="PRR5" s="3436"/>
      <c r="PRS5" s="3436"/>
      <c r="PRT5" s="3436"/>
      <c r="PRU5" s="3436"/>
      <c r="PRV5" s="3436"/>
      <c r="PRW5" s="3436"/>
      <c r="PRX5" s="3436"/>
      <c r="PRY5" s="3436"/>
      <c r="PRZ5" s="3436"/>
      <c r="PSA5" s="3436"/>
      <c r="PSB5" s="3436"/>
      <c r="PSC5" s="3436"/>
      <c r="PSD5" s="3436"/>
      <c r="PSE5" s="3436"/>
      <c r="PSF5" s="3436"/>
      <c r="PSG5" s="3436"/>
      <c r="PSH5" s="3436"/>
      <c r="PSI5" s="3436"/>
      <c r="PSJ5" s="3436"/>
      <c r="PSK5" s="3436"/>
      <c r="PSL5" s="3436"/>
      <c r="PSM5" s="3436"/>
      <c r="PSN5" s="3436"/>
      <c r="PSO5" s="3436"/>
      <c r="PSP5" s="3436"/>
      <c r="PSQ5" s="3436"/>
      <c r="PSR5" s="3436"/>
      <c r="PSS5" s="3436"/>
      <c r="PST5" s="3436"/>
      <c r="PSU5" s="3436"/>
      <c r="PSV5" s="3436"/>
      <c r="PSW5" s="3436"/>
      <c r="PSX5" s="3436"/>
      <c r="PSY5" s="3436"/>
      <c r="PSZ5" s="3436"/>
      <c r="PTA5" s="3436"/>
      <c r="PTB5" s="3436"/>
      <c r="PTC5" s="3436"/>
      <c r="PTD5" s="3436"/>
      <c r="PTE5" s="3436"/>
      <c r="PTF5" s="3436"/>
      <c r="PTG5" s="3436"/>
      <c r="PTH5" s="3436"/>
      <c r="PTI5" s="3436"/>
      <c r="PTJ5" s="3436"/>
      <c r="PTK5" s="3436"/>
      <c r="PTL5" s="3436"/>
      <c r="PTM5" s="3436"/>
      <c r="PTN5" s="3436"/>
      <c r="PTO5" s="3436"/>
      <c r="PTP5" s="3436"/>
      <c r="PTQ5" s="3436"/>
      <c r="PTR5" s="3436"/>
      <c r="PTS5" s="3436"/>
      <c r="PTT5" s="3436"/>
      <c r="PTU5" s="3436"/>
      <c r="PTV5" s="3436"/>
      <c r="PTW5" s="3436"/>
      <c r="PTX5" s="3436"/>
      <c r="PTY5" s="3436"/>
      <c r="PTZ5" s="3436"/>
      <c r="PUA5" s="3436"/>
      <c r="PUB5" s="3436"/>
      <c r="PUC5" s="3436"/>
      <c r="PUD5" s="3436"/>
      <c r="PUE5" s="3436"/>
      <c r="PUF5" s="3436"/>
      <c r="PUG5" s="3436"/>
      <c r="PUH5" s="3436"/>
      <c r="PUI5" s="3436"/>
      <c r="PUJ5" s="3436"/>
      <c r="PUK5" s="3436"/>
      <c r="PUL5" s="3436"/>
      <c r="PUM5" s="3436"/>
      <c r="PUN5" s="3436"/>
      <c r="PUO5" s="3436"/>
      <c r="PUP5" s="3436"/>
      <c r="PUQ5" s="3436"/>
      <c r="PUR5" s="3436"/>
      <c r="PUS5" s="3436"/>
      <c r="PUT5" s="3436"/>
      <c r="PUU5" s="3436"/>
      <c r="PUV5" s="3436"/>
      <c r="PUW5" s="3436"/>
      <c r="PUX5" s="3436"/>
      <c r="PUY5" s="3436"/>
      <c r="PUZ5" s="3436"/>
      <c r="PVA5" s="3436"/>
      <c r="PVB5" s="3436"/>
      <c r="PVC5" s="3436"/>
      <c r="PVD5" s="3436"/>
      <c r="PVE5" s="3436"/>
      <c r="PVF5" s="3436"/>
      <c r="PVG5" s="3436"/>
      <c r="PVH5" s="3436"/>
      <c r="PVI5" s="3436"/>
      <c r="PVJ5" s="3436"/>
      <c r="PVK5" s="3436"/>
      <c r="PVL5" s="3436"/>
      <c r="PVM5" s="3436"/>
      <c r="PVN5" s="3436"/>
      <c r="PVO5" s="3436"/>
      <c r="PVP5" s="3436"/>
      <c r="PVQ5" s="3436"/>
      <c r="PVR5" s="3436"/>
      <c r="PVS5" s="3436"/>
      <c r="PVT5" s="3436"/>
      <c r="PVU5" s="3436"/>
      <c r="PVV5" s="3436"/>
      <c r="PVW5" s="3436"/>
      <c r="PVX5" s="3436"/>
      <c r="PVY5" s="3436"/>
      <c r="PVZ5" s="3436"/>
      <c r="PWA5" s="3436"/>
      <c r="PWB5" s="3436"/>
      <c r="PWC5" s="3436"/>
      <c r="PWD5" s="3436"/>
      <c r="PWE5" s="3436"/>
      <c r="PWF5" s="3436"/>
      <c r="PWG5" s="3436"/>
      <c r="PWH5" s="3436"/>
      <c r="PWI5" s="3436"/>
      <c r="PWJ5" s="3436"/>
      <c r="PWK5" s="3436"/>
      <c r="PWL5" s="3436"/>
      <c r="PWM5" s="3436"/>
      <c r="PWN5" s="3436"/>
      <c r="PWO5" s="3436"/>
      <c r="PWP5" s="3436"/>
      <c r="PWQ5" s="3436"/>
      <c r="PWR5" s="3436"/>
      <c r="PWS5" s="3436"/>
      <c r="PWT5" s="3436"/>
      <c r="PWU5" s="3436"/>
      <c r="PWV5" s="3436"/>
      <c r="PWW5" s="3436"/>
      <c r="PWX5" s="3436"/>
      <c r="PWY5" s="3436"/>
      <c r="PWZ5" s="3436"/>
      <c r="PXA5" s="3436"/>
      <c r="PXB5" s="3436"/>
      <c r="PXC5" s="3436"/>
      <c r="PXD5" s="3436"/>
      <c r="PXE5" s="3436"/>
      <c r="PXF5" s="3436"/>
      <c r="PXG5" s="3436"/>
      <c r="PXH5" s="3436"/>
      <c r="PXI5" s="3436"/>
      <c r="PXJ5" s="3436"/>
      <c r="PXK5" s="3436"/>
      <c r="PXL5" s="3436"/>
      <c r="PXM5" s="3436"/>
      <c r="PXN5" s="3436"/>
      <c r="PXO5" s="3436"/>
      <c r="PXP5" s="3436"/>
      <c r="PXQ5" s="3436"/>
      <c r="PXR5" s="3436"/>
      <c r="PXS5" s="3436"/>
      <c r="PXT5" s="3436"/>
      <c r="PXU5" s="3436"/>
      <c r="PXV5" s="3436"/>
      <c r="PXW5" s="3436"/>
      <c r="PXX5" s="3436"/>
      <c r="PXY5" s="3436"/>
      <c r="PXZ5" s="3436"/>
      <c r="PYA5" s="3436"/>
      <c r="PYB5" s="3436"/>
      <c r="PYC5" s="3436"/>
      <c r="PYD5" s="3436"/>
      <c r="PYE5" s="3436"/>
      <c r="PYF5" s="3436"/>
      <c r="PYG5" s="3436"/>
      <c r="PYH5" s="3436"/>
      <c r="PYI5" s="3436"/>
      <c r="PYJ5" s="3436"/>
      <c r="PYK5" s="3436"/>
      <c r="PYL5" s="3436"/>
      <c r="PYM5" s="3436"/>
      <c r="PYN5" s="3436"/>
      <c r="PYO5" s="3436"/>
      <c r="PYP5" s="3436"/>
      <c r="PYQ5" s="3436"/>
      <c r="PYR5" s="3436"/>
      <c r="PYS5" s="3436"/>
      <c r="PYT5" s="3436"/>
      <c r="PYU5" s="3436"/>
      <c r="PYV5" s="3436"/>
      <c r="PYW5" s="3436"/>
      <c r="PYX5" s="3436"/>
      <c r="PYY5" s="3436"/>
      <c r="PYZ5" s="3436"/>
      <c r="PZA5" s="3436"/>
      <c r="PZB5" s="3436"/>
      <c r="PZC5" s="3436"/>
      <c r="PZD5" s="3436"/>
      <c r="PZE5" s="3436"/>
      <c r="PZF5" s="3436"/>
      <c r="PZG5" s="3436"/>
      <c r="PZH5" s="3436"/>
      <c r="PZI5" s="3436"/>
      <c r="PZJ5" s="3436"/>
      <c r="PZK5" s="3436"/>
      <c r="PZL5" s="3436"/>
      <c r="PZM5" s="3436"/>
      <c r="PZN5" s="3436"/>
      <c r="PZO5" s="3436"/>
      <c r="PZP5" s="3436"/>
      <c r="PZQ5" s="3436"/>
      <c r="PZR5" s="3436"/>
      <c r="PZS5" s="3436"/>
      <c r="PZT5" s="3436"/>
      <c r="PZU5" s="3436"/>
      <c r="PZV5" s="3436"/>
      <c r="PZW5" s="3436"/>
      <c r="PZX5" s="3436"/>
      <c r="PZY5" s="3436"/>
      <c r="PZZ5" s="3436"/>
      <c r="QAA5" s="3436"/>
      <c r="QAB5" s="3436"/>
      <c r="QAC5" s="3436"/>
      <c r="QAD5" s="3436"/>
      <c r="QAE5" s="3436"/>
      <c r="QAF5" s="3436"/>
      <c r="QAG5" s="3436"/>
      <c r="QAH5" s="3436"/>
      <c r="QAI5" s="3436"/>
      <c r="QAJ5" s="3436"/>
      <c r="QAK5" s="3436"/>
      <c r="QAL5" s="3436"/>
      <c r="QAM5" s="3436"/>
      <c r="QAN5" s="3436"/>
      <c r="QAO5" s="3436"/>
      <c r="QAP5" s="3436"/>
      <c r="QAQ5" s="3436"/>
      <c r="QAR5" s="3436"/>
      <c r="QAS5" s="3436"/>
      <c r="QAT5" s="3436"/>
      <c r="QAU5" s="3436"/>
      <c r="QAV5" s="3436"/>
      <c r="QAW5" s="3436"/>
      <c r="QAX5" s="3436"/>
      <c r="QAY5" s="3436"/>
      <c r="QAZ5" s="3436"/>
      <c r="QBA5" s="3436"/>
      <c r="QBB5" s="3436"/>
      <c r="QBC5" s="3436"/>
      <c r="QBD5" s="3436"/>
      <c r="QBE5" s="3436"/>
      <c r="QBF5" s="3436"/>
      <c r="QBG5" s="3436"/>
      <c r="QBH5" s="3436"/>
      <c r="QBI5" s="3436"/>
      <c r="QBJ5" s="3436"/>
      <c r="QBK5" s="3436"/>
      <c r="QBL5" s="3436"/>
      <c r="QBM5" s="3436"/>
      <c r="QBN5" s="3436"/>
      <c r="QBO5" s="3436"/>
      <c r="QBP5" s="3436"/>
      <c r="QBQ5" s="3436"/>
      <c r="QBR5" s="3436"/>
      <c r="QBS5" s="3436"/>
      <c r="QBT5" s="3436"/>
      <c r="QBU5" s="3436"/>
      <c r="QBV5" s="3436"/>
      <c r="QBW5" s="3436"/>
      <c r="QBX5" s="3436"/>
      <c r="QBY5" s="3436"/>
      <c r="QBZ5" s="3436"/>
      <c r="QCA5" s="3436"/>
      <c r="QCB5" s="3436"/>
      <c r="QCC5" s="3436"/>
      <c r="QCD5" s="3436"/>
      <c r="QCE5" s="3436"/>
      <c r="QCF5" s="3436"/>
      <c r="QCG5" s="3436"/>
      <c r="QCH5" s="3436"/>
      <c r="QCI5" s="3436"/>
      <c r="QCJ5" s="3436"/>
      <c r="QCK5" s="3436"/>
      <c r="QCL5" s="3436"/>
      <c r="QCM5" s="3436"/>
      <c r="QCN5" s="3436"/>
      <c r="QCO5" s="3436"/>
      <c r="QCP5" s="3436"/>
      <c r="QCQ5" s="3436"/>
      <c r="QCR5" s="3436"/>
      <c r="QCS5" s="3436"/>
      <c r="QCT5" s="3436"/>
      <c r="QCU5" s="3436"/>
      <c r="QCV5" s="3436"/>
      <c r="QCW5" s="3436"/>
      <c r="QCX5" s="3436"/>
      <c r="QCY5" s="3436"/>
      <c r="QCZ5" s="3436"/>
      <c r="QDA5" s="3436"/>
      <c r="QDB5" s="3436"/>
      <c r="QDC5" s="3436"/>
      <c r="QDD5" s="3436"/>
      <c r="QDE5" s="3436"/>
      <c r="QDF5" s="3436"/>
      <c r="QDG5" s="3436"/>
      <c r="QDH5" s="3436"/>
      <c r="QDI5" s="3436"/>
      <c r="QDJ5" s="3436"/>
      <c r="QDK5" s="3436"/>
      <c r="QDL5" s="3436"/>
      <c r="QDM5" s="3436"/>
      <c r="QDN5" s="3436"/>
      <c r="QDO5" s="3436"/>
      <c r="QDP5" s="3436"/>
      <c r="QDQ5" s="3436"/>
      <c r="QDR5" s="3436"/>
      <c r="QDS5" s="3436"/>
      <c r="QDT5" s="3436"/>
      <c r="QDU5" s="3436"/>
      <c r="QDV5" s="3436"/>
      <c r="QDW5" s="3436"/>
      <c r="QDX5" s="3436"/>
      <c r="QDY5" s="3436"/>
      <c r="QDZ5" s="3436"/>
      <c r="QEA5" s="3436"/>
      <c r="QEB5" s="3436"/>
      <c r="QEC5" s="3436"/>
      <c r="QED5" s="3436"/>
      <c r="QEE5" s="3436"/>
      <c r="QEF5" s="3436"/>
      <c r="QEG5" s="3436"/>
      <c r="QEH5" s="3436"/>
      <c r="QEI5" s="3436"/>
      <c r="QEJ5" s="3436"/>
      <c r="QEK5" s="3436"/>
      <c r="QEL5" s="3436"/>
      <c r="QEM5" s="3436"/>
      <c r="QEN5" s="3436"/>
      <c r="QEO5" s="3436"/>
      <c r="QEP5" s="3436"/>
      <c r="QEQ5" s="3436"/>
      <c r="QER5" s="3436"/>
      <c r="QES5" s="3436"/>
      <c r="QET5" s="3436"/>
      <c r="QEU5" s="3436"/>
      <c r="QEV5" s="3436"/>
      <c r="QEW5" s="3436"/>
      <c r="QEX5" s="3436"/>
      <c r="QEY5" s="3436"/>
      <c r="QEZ5" s="3436"/>
      <c r="QFA5" s="3436"/>
      <c r="QFB5" s="3436"/>
      <c r="QFC5" s="3436"/>
      <c r="QFD5" s="3436"/>
      <c r="QFE5" s="3436"/>
      <c r="QFF5" s="3436"/>
      <c r="QFG5" s="3436"/>
      <c r="QFH5" s="3436"/>
      <c r="QFI5" s="3436"/>
      <c r="QFJ5" s="3436"/>
      <c r="QFK5" s="3436"/>
      <c r="QFL5" s="3436"/>
      <c r="QFM5" s="3436"/>
      <c r="QFN5" s="3436"/>
      <c r="QFO5" s="3436"/>
      <c r="QFP5" s="3436"/>
      <c r="QFQ5" s="3436"/>
      <c r="QFR5" s="3436"/>
      <c r="QFS5" s="3436"/>
      <c r="QFT5" s="3436"/>
      <c r="QFU5" s="3436"/>
      <c r="QFV5" s="3436"/>
      <c r="QFW5" s="3436"/>
      <c r="QFX5" s="3436"/>
      <c r="QFY5" s="3436"/>
      <c r="QFZ5" s="3436"/>
      <c r="QGA5" s="3436"/>
      <c r="QGB5" s="3436"/>
      <c r="QGC5" s="3436"/>
      <c r="QGD5" s="3436"/>
      <c r="QGE5" s="3436"/>
      <c r="QGF5" s="3436"/>
      <c r="QGG5" s="3436"/>
      <c r="QGH5" s="3436"/>
      <c r="QGI5" s="3436"/>
      <c r="QGJ5" s="3436"/>
      <c r="QGK5" s="3436"/>
      <c r="QGL5" s="3436"/>
      <c r="QGM5" s="3436"/>
      <c r="QGN5" s="3436"/>
      <c r="QGO5" s="3436"/>
      <c r="QGP5" s="3436"/>
      <c r="QGQ5" s="3436"/>
      <c r="QGR5" s="3436"/>
      <c r="QGS5" s="3436"/>
      <c r="QGT5" s="3436"/>
      <c r="QGU5" s="3436"/>
      <c r="QGV5" s="3436"/>
      <c r="QGW5" s="3436"/>
      <c r="QGX5" s="3436"/>
      <c r="QGY5" s="3436"/>
      <c r="QGZ5" s="3436"/>
      <c r="QHA5" s="3436"/>
      <c r="QHB5" s="3436"/>
      <c r="QHC5" s="3436"/>
      <c r="QHD5" s="3436"/>
      <c r="QHE5" s="3436"/>
      <c r="QHF5" s="3436"/>
      <c r="QHG5" s="3436"/>
      <c r="QHH5" s="3436"/>
      <c r="QHI5" s="3436"/>
      <c r="QHJ5" s="3436"/>
      <c r="QHK5" s="3436"/>
      <c r="QHL5" s="3436"/>
      <c r="QHM5" s="3436"/>
      <c r="QHN5" s="3436"/>
      <c r="QHO5" s="3436"/>
      <c r="QHP5" s="3436"/>
      <c r="QHQ5" s="3436"/>
      <c r="QHR5" s="3436"/>
      <c r="QHS5" s="3436"/>
      <c r="QHT5" s="3436"/>
      <c r="QHU5" s="3436"/>
      <c r="QHV5" s="3436"/>
      <c r="QHW5" s="3436"/>
      <c r="QHX5" s="3436"/>
      <c r="QHY5" s="3436"/>
      <c r="QHZ5" s="3436"/>
      <c r="QIA5" s="3436"/>
      <c r="QIB5" s="3436"/>
      <c r="QIC5" s="3436"/>
      <c r="QID5" s="3436"/>
      <c r="QIE5" s="3436"/>
      <c r="QIF5" s="3436"/>
      <c r="QIG5" s="3436"/>
      <c r="QIH5" s="3436"/>
      <c r="QII5" s="3436"/>
      <c r="QIJ5" s="3436"/>
      <c r="QIK5" s="3436"/>
      <c r="QIL5" s="3436"/>
      <c r="QIM5" s="3436"/>
      <c r="QIN5" s="3436"/>
      <c r="QIO5" s="3436"/>
      <c r="QIP5" s="3436"/>
      <c r="QIQ5" s="3436"/>
      <c r="QIR5" s="3436"/>
      <c r="QIS5" s="3436"/>
      <c r="QIT5" s="3436"/>
      <c r="QIU5" s="3436"/>
      <c r="QIV5" s="3436"/>
      <c r="QIW5" s="3436"/>
      <c r="QIX5" s="3436"/>
      <c r="QIY5" s="3436"/>
      <c r="QIZ5" s="3436"/>
      <c r="QJA5" s="3436"/>
      <c r="QJB5" s="3436"/>
      <c r="QJC5" s="3436"/>
      <c r="QJD5" s="3436"/>
      <c r="QJE5" s="3436"/>
      <c r="QJF5" s="3436"/>
      <c r="QJG5" s="3436"/>
      <c r="QJH5" s="3436"/>
      <c r="QJI5" s="3436"/>
      <c r="QJJ5" s="3436"/>
      <c r="QJK5" s="3436"/>
      <c r="QJL5" s="3436"/>
      <c r="QJM5" s="3436"/>
      <c r="QJN5" s="3436"/>
      <c r="QJO5" s="3436"/>
      <c r="QJP5" s="3436"/>
      <c r="QJQ5" s="3436"/>
      <c r="QJR5" s="3436"/>
      <c r="QJS5" s="3436"/>
      <c r="QJT5" s="3436"/>
      <c r="QJU5" s="3436"/>
      <c r="QJV5" s="3436"/>
      <c r="QJW5" s="3436"/>
      <c r="QJX5" s="3436"/>
      <c r="QJY5" s="3436"/>
      <c r="QJZ5" s="3436"/>
      <c r="QKA5" s="3436"/>
      <c r="QKB5" s="3436"/>
      <c r="QKC5" s="3436"/>
      <c r="QKD5" s="3436"/>
      <c r="QKE5" s="3436"/>
      <c r="QKF5" s="3436"/>
      <c r="QKG5" s="3436"/>
      <c r="QKH5" s="3436"/>
      <c r="QKI5" s="3436"/>
      <c r="QKJ5" s="3436"/>
      <c r="QKK5" s="3436"/>
      <c r="QKL5" s="3436"/>
      <c r="QKM5" s="3436"/>
      <c r="QKN5" s="3436"/>
      <c r="QKO5" s="3436"/>
      <c r="QKP5" s="3436"/>
      <c r="QKQ5" s="3436"/>
      <c r="QKR5" s="3436"/>
      <c r="QKS5" s="3436"/>
      <c r="QKT5" s="3436"/>
      <c r="QKU5" s="3436"/>
      <c r="QKV5" s="3436"/>
      <c r="QKW5" s="3436"/>
      <c r="QKX5" s="3436"/>
      <c r="QKY5" s="3436"/>
      <c r="QKZ5" s="3436"/>
      <c r="QLA5" s="3436"/>
      <c r="QLB5" s="3436"/>
      <c r="QLC5" s="3436"/>
      <c r="QLD5" s="3436"/>
      <c r="QLE5" s="3436"/>
      <c r="QLF5" s="3436"/>
      <c r="QLG5" s="3436"/>
      <c r="QLH5" s="3436"/>
      <c r="QLI5" s="3436"/>
      <c r="QLJ5" s="3436"/>
      <c r="QLK5" s="3436"/>
      <c r="QLL5" s="3436"/>
      <c r="QLM5" s="3436"/>
      <c r="QLN5" s="3436"/>
      <c r="QLO5" s="3436"/>
      <c r="QLP5" s="3436"/>
      <c r="QLQ5" s="3436"/>
      <c r="QLR5" s="3436"/>
      <c r="QLS5" s="3436"/>
      <c r="QLT5" s="3436"/>
      <c r="QLU5" s="3436"/>
      <c r="QLV5" s="3436"/>
      <c r="QLW5" s="3436"/>
      <c r="QLX5" s="3436"/>
      <c r="QLY5" s="3436"/>
      <c r="QLZ5" s="3436"/>
      <c r="QMA5" s="3436"/>
      <c r="QMB5" s="3436"/>
      <c r="QMC5" s="3436"/>
      <c r="QMD5" s="3436"/>
      <c r="QME5" s="3436"/>
      <c r="QMF5" s="3436"/>
      <c r="QMG5" s="3436"/>
      <c r="QMH5" s="3436"/>
      <c r="QMI5" s="3436"/>
      <c r="QMJ5" s="3436"/>
      <c r="QMK5" s="3436"/>
      <c r="QML5" s="3436"/>
      <c r="QMM5" s="3436"/>
      <c r="QMN5" s="3436"/>
      <c r="QMO5" s="3436"/>
      <c r="QMP5" s="3436"/>
      <c r="QMQ5" s="3436"/>
      <c r="QMR5" s="3436"/>
      <c r="QMS5" s="3436"/>
      <c r="QMT5" s="3436"/>
      <c r="QMU5" s="3436"/>
      <c r="QMV5" s="3436"/>
      <c r="QMW5" s="3436"/>
      <c r="QMX5" s="3436"/>
      <c r="QMY5" s="3436"/>
      <c r="QMZ5" s="3436"/>
      <c r="QNA5" s="3436"/>
      <c r="QNB5" s="3436"/>
      <c r="QNC5" s="3436"/>
      <c r="QND5" s="3436"/>
      <c r="QNE5" s="3436"/>
      <c r="QNF5" s="3436"/>
      <c r="QNG5" s="3436"/>
      <c r="QNH5" s="3436"/>
      <c r="QNI5" s="3436"/>
      <c r="QNJ5" s="3436"/>
      <c r="QNK5" s="3436"/>
      <c r="QNL5" s="3436"/>
      <c r="QNM5" s="3436"/>
      <c r="QNN5" s="3436"/>
      <c r="QNO5" s="3436"/>
      <c r="QNP5" s="3436"/>
      <c r="QNQ5" s="3436"/>
      <c r="QNR5" s="3436"/>
      <c r="QNS5" s="3436"/>
      <c r="QNT5" s="3436"/>
      <c r="QNU5" s="3436"/>
      <c r="QNV5" s="3436"/>
      <c r="QNW5" s="3436"/>
      <c r="QNX5" s="3436"/>
      <c r="QNY5" s="3436"/>
      <c r="QNZ5" s="3436"/>
      <c r="QOA5" s="3436"/>
      <c r="QOB5" s="3436"/>
      <c r="QOC5" s="3436"/>
      <c r="QOD5" s="3436"/>
      <c r="QOE5" s="3436"/>
      <c r="QOF5" s="3436"/>
      <c r="QOG5" s="3436"/>
      <c r="QOH5" s="3436"/>
      <c r="QOI5" s="3436"/>
      <c r="QOJ5" s="3436"/>
      <c r="QOK5" s="3436"/>
      <c r="QOL5" s="3436"/>
      <c r="QOM5" s="3436"/>
      <c r="QON5" s="3436"/>
      <c r="QOO5" s="3436"/>
      <c r="QOP5" s="3436"/>
      <c r="QOQ5" s="3436"/>
      <c r="QOR5" s="3436"/>
      <c r="QOS5" s="3436"/>
      <c r="QOT5" s="3436"/>
      <c r="QOU5" s="3436"/>
      <c r="QOV5" s="3436"/>
      <c r="QOW5" s="3436"/>
      <c r="QOX5" s="3436"/>
      <c r="QOY5" s="3436"/>
      <c r="QOZ5" s="3436"/>
      <c r="QPA5" s="3436"/>
      <c r="QPB5" s="3436"/>
      <c r="QPC5" s="3436"/>
      <c r="QPD5" s="3436"/>
      <c r="QPE5" s="3436"/>
      <c r="QPF5" s="3436"/>
      <c r="QPG5" s="3436"/>
      <c r="QPH5" s="3436"/>
      <c r="QPI5" s="3436"/>
      <c r="QPJ5" s="3436"/>
      <c r="QPK5" s="3436"/>
      <c r="QPL5" s="3436"/>
      <c r="QPM5" s="3436"/>
      <c r="QPN5" s="3436"/>
      <c r="QPO5" s="3436"/>
      <c r="QPP5" s="3436"/>
      <c r="QPQ5" s="3436"/>
      <c r="QPR5" s="3436"/>
      <c r="QPS5" s="3436"/>
      <c r="QPT5" s="3436"/>
      <c r="QPU5" s="3436"/>
      <c r="QPV5" s="3436"/>
      <c r="QPW5" s="3436"/>
      <c r="QPX5" s="3436"/>
      <c r="QPY5" s="3436"/>
      <c r="QPZ5" s="3436"/>
      <c r="QQA5" s="3436"/>
      <c r="QQB5" s="3436"/>
      <c r="QQC5" s="3436"/>
      <c r="QQD5" s="3436"/>
      <c r="QQE5" s="3436"/>
      <c r="QQF5" s="3436"/>
      <c r="QQG5" s="3436"/>
      <c r="QQH5" s="3436"/>
      <c r="QQI5" s="3436"/>
      <c r="QQJ5" s="3436"/>
      <c r="QQK5" s="3436"/>
      <c r="QQL5" s="3436"/>
      <c r="QQM5" s="3436"/>
      <c r="QQN5" s="3436"/>
      <c r="QQO5" s="3436"/>
      <c r="QQP5" s="3436"/>
      <c r="QQQ5" s="3436"/>
      <c r="QQR5" s="3436"/>
      <c r="QQS5" s="3436"/>
      <c r="QQT5" s="3436"/>
      <c r="QQU5" s="3436"/>
      <c r="QQV5" s="3436"/>
      <c r="QQW5" s="3436"/>
      <c r="QQX5" s="3436"/>
      <c r="QQY5" s="3436"/>
      <c r="QQZ5" s="3436"/>
      <c r="QRA5" s="3436"/>
      <c r="QRB5" s="3436"/>
      <c r="QRC5" s="3436"/>
      <c r="QRD5" s="3436"/>
      <c r="QRE5" s="3436"/>
      <c r="QRF5" s="3436"/>
      <c r="QRG5" s="3436"/>
      <c r="QRH5" s="3436"/>
      <c r="QRI5" s="3436"/>
      <c r="QRJ5" s="3436"/>
      <c r="QRK5" s="3436"/>
      <c r="QRL5" s="3436"/>
      <c r="QRM5" s="3436"/>
      <c r="QRN5" s="3436"/>
      <c r="QRO5" s="3436"/>
      <c r="QRP5" s="3436"/>
      <c r="QRQ5" s="3436"/>
      <c r="QRR5" s="3436"/>
      <c r="QRS5" s="3436"/>
      <c r="QRT5" s="3436"/>
      <c r="QRU5" s="3436"/>
      <c r="QRV5" s="3436"/>
      <c r="QRW5" s="3436"/>
      <c r="QRX5" s="3436"/>
      <c r="QRY5" s="3436"/>
      <c r="QRZ5" s="3436"/>
      <c r="QSA5" s="3436"/>
      <c r="QSB5" s="3436"/>
      <c r="QSC5" s="3436"/>
      <c r="QSD5" s="3436"/>
      <c r="QSE5" s="3436"/>
      <c r="QSF5" s="3436"/>
      <c r="QSG5" s="3436"/>
      <c r="QSH5" s="3436"/>
      <c r="QSI5" s="3436"/>
      <c r="QSJ5" s="3436"/>
      <c r="QSK5" s="3436"/>
      <c r="QSL5" s="3436"/>
      <c r="QSM5" s="3436"/>
      <c r="QSN5" s="3436"/>
      <c r="QSO5" s="3436"/>
      <c r="QSP5" s="3436"/>
      <c r="QSQ5" s="3436"/>
      <c r="QSR5" s="3436"/>
      <c r="QSS5" s="3436"/>
      <c r="QST5" s="3436"/>
      <c r="QSU5" s="3436"/>
      <c r="QSV5" s="3436"/>
      <c r="QSW5" s="3436"/>
      <c r="QSX5" s="3436"/>
      <c r="QSY5" s="3436"/>
      <c r="QSZ5" s="3436"/>
      <c r="QTA5" s="3436"/>
      <c r="QTB5" s="3436"/>
      <c r="QTC5" s="3436"/>
      <c r="QTD5" s="3436"/>
      <c r="QTE5" s="3436"/>
      <c r="QTF5" s="3436"/>
      <c r="QTG5" s="3436"/>
      <c r="QTH5" s="3436"/>
      <c r="QTI5" s="3436"/>
      <c r="QTJ5" s="3436"/>
      <c r="QTK5" s="3436"/>
      <c r="QTL5" s="3436"/>
      <c r="QTM5" s="3436"/>
      <c r="QTN5" s="3436"/>
      <c r="QTO5" s="3436"/>
      <c r="QTP5" s="3436"/>
      <c r="QTQ5" s="3436"/>
      <c r="QTR5" s="3436"/>
      <c r="QTS5" s="3436"/>
      <c r="QTT5" s="3436"/>
      <c r="QTU5" s="3436"/>
      <c r="QTV5" s="3436"/>
      <c r="QTW5" s="3436"/>
      <c r="QTX5" s="3436"/>
      <c r="QTY5" s="3436"/>
      <c r="QTZ5" s="3436"/>
      <c r="QUA5" s="3436"/>
      <c r="QUB5" s="3436"/>
      <c r="QUC5" s="3436"/>
      <c r="QUD5" s="3436"/>
      <c r="QUE5" s="3436"/>
      <c r="QUF5" s="3436"/>
      <c r="QUG5" s="3436"/>
      <c r="QUH5" s="3436"/>
      <c r="QUI5" s="3436"/>
      <c r="QUJ5" s="3436"/>
      <c r="QUK5" s="3436"/>
      <c r="QUL5" s="3436"/>
      <c r="QUM5" s="3436"/>
      <c r="QUN5" s="3436"/>
      <c r="QUO5" s="3436"/>
      <c r="QUP5" s="3436"/>
      <c r="QUQ5" s="3436"/>
      <c r="QUR5" s="3436"/>
      <c r="QUS5" s="3436"/>
      <c r="QUT5" s="3436"/>
      <c r="QUU5" s="3436"/>
      <c r="QUV5" s="3436"/>
      <c r="QUW5" s="3436"/>
      <c r="QUX5" s="3436"/>
      <c r="QUY5" s="3436"/>
      <c r="QUZ5" s="3436"/>
      <c r="QVA5" s="3436"/>
      <c r="QVB5" s="3436"/>
      <c r="QVC5" s="3436"/>
      <c r="QVD5" s="3436"/>
      <c r="QVE5" s="3436"/>
      <c r="QVF5" s="3436"/>
      <c r="QVG5" s="3436"/>
      <c r="QVH5" s="3436"/>
      <c r="QVI5" s="3436"/>
      <c r="QVJ5" s="3436"/>
      <c r="QVK5" s="3436"/>
      <c r="QVL5" s="3436"/>
      <c r="QVM5" s="3436"/>
      <c r="QVN5" s="3436"/>
      <c r="QVO5" s="3436"/>
      <c r="QVP5" s="3436"/>
      <c r="QVQ5" s="3436"/>
      <c r="QVR5" s="3436"/>
      <c r="QVS5" s="3436"/>
      <c r="QVT5" s="3436"/>
      <c r="QVU5" s="3436"/>
      <c r="QVV5" s="3436"/>
      <c r="QVW5" s="3436"/>
      <c r="QVX5" s="3436"/>
      <c r="QVY5" s="3436"/>
      <c r="QVZ5" s="3436"/>
      <c r="QWA5" s="3436"/>
      <c r="QWB5" s="3436"/>
      <c r="QWC5" s="3436"/>
      <c r="QWD5" s="3436"/>
      <c r="QWE5" s="3436"/>
      <c r="QWF5" s="3436"/>
      <c r="QWG5" s="3436"/>
      <c r="QWH5" s="3436"/>
      <c r="QWI5" s="3436"/>
      <c r="QWJ5" s="3436"/>
      <c r="QWK5" s="3436"/>
      <c r="QWL5" s="3436"/>
      <c r="QWM5" s="3436"/>
      <c r="QWN5" s="3436"/>
      <c r="QWO5" s="3436"/>
      <c r="QWP5" s="3436"/>
      <c r="QWQ5" s="3436"/>
      <c r="QWR5" s="3436"/>
      <c r="QWS5" s="3436"/>
      <c r="QWT5" s="3436"/>
      <c r="QWU5" s="3436"/>
      <c r="QWV5" s="3436"/>
      <c r="QWW5" s="3436"/>
      <c r="QWX5" s="3436"/>
      <c r="QWY5" s="3436"/>
      <c r="QWZ5" s="3436"/>
      <c r="QXA5" s="3436"/>
      <c r="QXB5" s="3436"/>
      <c r="QXC5" s="3436"/>
      <c r="QXD5" s="3436"/>
      <c r="QXE5" s="3436"/>
      <c r="QXF5" s="3436"/>
      <c r="QXG5" s="3436"/>
      <c r="QXH5" s="3436"/>
      <c r="QXI5" s="3436"/>
      <c r="QXJ5" s="3436"/>
      <c r="QXK5" s="3436"/>
      <c r="QXL5" s="3436"/>
      <c r="QXM5" s="3436"/>
      <c r="QXN5" s="3436"/>
      <c r="QXO5" s="3436"/>
      <c r="QXP5" s="3436"/>
      <c r="QXQ5" s="3436"/>
      <c r="QXR5" s="3436"/>
      <c r="QXS5" s="3436"/>
      <c r="QXT5" s="3436"/>
      <c r="QXU5" s="3436"/>
      <c r="QXV5" s="3436"/>
      <c r="QXW5" s="3436"/>
      <c r="QXX5" s="3436"/>
      <c r="QXY5" s="3436"/>
      <c r="QXZ5" s="3436"/>
      <c r="QYA5" s="3436"/>
      <c r="QYB5" s="3436"/>
      <c r="QYC5" s="3436"/>
      <c r="QYD5" s="3436"/>
      <c r="QYE5" s="3436"/>
      <c r="QYF5" s="3436"/>
      <c r="QYG5" s="3436"/>
      <c r="QYH5" s="3436"/>
      <c r="QYI5" s="3436"/>
      <c r="QYJ5" s="3436"/>
      <c r="QYK5" s="3436"/>
      <c r="QYL5" s="3436"/>
      <c r="QYM5" s="3436"/>
      <c r="QYN5" s="3436"/>
      <c r="QYO5" s="3436"/>
      <c r="QYP5" s="3436"/>
      <c r="QYQ5" s="3436"/>
      <c r="QYR5" s="3436"/>
      <c r="QYS5" s="3436"/>
      <c r="QYT5" s="3436"/>
      <c r="QYU5" s="3436"/>
      <c r="QYV5" s="3436"/>
      <c r="QYW5" s="3436"/>
      <c r="QYX5" s="3436"/>
      <c r="QYY5" s="3436"/>
      <c r="QYZ5" s="3436"/>
      <c r="QZA5" s="3436"/>
      <c r="QZB5" s="3436"/>
      <c r="QZC5" s="3436"/>
      <c r="QZD5" s="3436"/>
      <c r="QZE5" s="3436"/>
      <c r="QZF5" s="3436"/>
      <c r="QZG5" s="3436"/>
      <c r="QZH5" s="3436"/>
      <c r="QZI5" s="3436"/>
      <c r="QZJ5" s="3436"/>
      <c r="QZK5" s="3436"/>
      <c r="QZL5" s="3436"/>
      <c r="QZM5" s="3436"/>
      <c r="QZN5" s="3436"/>
      <c r="QZO5" s="3436"/>
      <c r="QZP5" s="3436"/>
      <c r="QZQ5" s="3436"/>
      <c r="QZR5" s="3436"/>
      <c r="QZS5" s="3436"/>
      <c r="QZT5" s="3436"/>
      <c r="QZU5" s="3436"/>
      <c r="QZV5" s="3436"/>
      <c r="QZW5" s="3436"/>
      <c r="QZX5" s="3436"/>
      <c r="QZY5" s="3436"/>
      <c r="QZZ5" s="3436"/>
      <c r="RAA5" s="3436"/>
      <c r="RAB5" s="3436"/>
      <c r="RAC5" s="3436"/>
      <c r="RAD5" s="3436"/>
      <c r="RAE5" s="3436"/>
      <c r="RAF5" s="3436"/>
      <c r="RAG5" s="3436"/>
      <c r="RAH5" s="3436"/>
      <c r="RAI5" s="3436"/>
      <c r="RAJ5" s="3436"/>
      <c r="RAK5" s="3436"/>
      <c r="RAL5" s="3436"/>
      <c r="RAM5" s="3436"/>
      <c r="RAN5" s="3436"/>
      <c r="RAO5" s="3436"/>
      <c r="RAP5" s="3436"/>
      <c r="RAQ5" s="3436"/>
      <c r="RAR5" s="3436"/>
      <c r="RAS5" s="3436"/>
      <c r="RAT5" s="3436"/>
      <c r="RAU5" s="3436"/>
      <c r="RAV5" s="3436"/>
      <c r="RAW5" s="3436"/>
      <c r="RAX5" s="3436"/>
      <c r="RAY5" s="3436"/>
      <c r="RAZ5" s="3436"/>
      <c r="RBA5" s="3436"/>
      <c r="RBB5" s="3436"/>
      <c r="RBC5" s="3436"/>
      <c r="RBD5" s="3436"/>
      <c r="RBE5" s="3436"/>
      <c r="RBF5" s="3436"/>
      <c r="RBG5" s="3436"/>
      <c r="RBH5" s="3436"/>
      <c r="RBI5" s="3436"/>
      <c r="RBJ5" s="3436"/>
      <c r="RBK5" s="3436"/>
      <c r="RBL5" s="3436"/>
      <c r="RBM5" s="3436"/>
      <c r="RBN5" s="3436"/>
      <c r="RBO5" s="3436"/>
      <c r="RBP5" s="3436"/>
      <c r="RBQ5" s="3436"/>
      <c r="RBR5" s="3436"/>
      <c r="RBS5" s="3436"/>
      <c r="RBT5" s="3436"/>
      <c r="RBU5" s="3436"/>
      <c r="RBV5" s="3436"/>
      <c r="RBW5" s="3436"/>
      <c r="RBX5" s="3436"/>
      <c r="RBY5" s="3436"/>
      <c r="RBZ5" s="3436"/>
      <c r="RCA5" s="3436"/>
      <c r="RCB5" s="3436"/>
      <c r="RCC5" s="3436"/>
      <c r="RCD5" s="3436"/>
      <c r="RCE5" s="3436"/>
      <c r="RCF5" s="3436"/>
      <c r="RCG5" s="3436"/>
      <c r="RCH5" s="3436"/>
      <c r="RCI5" s="3436"/>
      <c r="RCJ5" s="3436"/>
      <c r="RCK5" s="3436"/>
      <c r="RCL5" s="3436"/>
      <c r="RCM5" s="3436"/>
      <c r="RCN5" s="3436"/>
      <c r="RCO5" s="3436"/>
      <c r="RCP5" s="3436"/>
      <c r="RCQ5" s="3436"/>
      <c r="RCR5" s="3436"/>
      <c r="RCS5" s="3436"/>
      <c r="RCT5" s="3436"/>
      <c r="RCU5" s="3436"/>
      <c r="RCV5" s="3436"/>
      <c r="RCW5" s="3436"/>
      <c r="RCX5" s="3436"/>
      <c r="RCY5" s="3436"/>
      <c r="RCZ5" s="3436"/>
      <c r="RDA5" s="3436"/>
      <c r="RDB5" s="3436"/>
      <c r="RDC5" s="3436"/>
      <c r="RDD5" s="3436"/>
      <c r="RDE5" s="3436"/>
      <c r="RDF5" s="3436"/>
      <c r="RDG5" s="3436"/>
      <c r="RDH5" s="3436"/>
      <c r="RDI5" s="3436"/>
      <c r="RDJ5" s="3436"/>
      <c r="RDK5" s="3436"/>
      <c r="RDL5" s="3436"/>
      <c r="RDM5" s="3436"/>
      <c r="RDN5" s="3436"/>
      <c r="RDO5" s="3436"/>
      <c r="RDP5" s="3436"/>
      <c r="RDQ5" s="3436"/>
      <c r="RDR5" s="3436"/>
      <c r="RDS5" s="3436"/>
      <c r="RDT5" s="3436"/>
      <c r="RDU5" s="3436"/>
      <c r="RDV5" s="3436"/>
      <c r="RDW5" s="3436"/>
      <c r="RDX5" s="3436"/>
      <c r="RDY5" s="3436"/>
      <c r="RDZ5" s="3436"/>
      <c r="REA5" s="3436"/>
      <c r="REB5" s="3436"/>
      <c r="REC5" s="3436"/>
      <c r="RED5" s="3436"/>
      <c r="REE5" s="3436"/>
      <c r="REF5" s="3436"/>
      <c r="REG5" s="3436"/>
      <c r="REH5" s="3436"/>
      <c r="REI5" s="3436"/>
      <c r="REJ5" s="3436"/>
      <c r="REK5" s="3436"/>
      <c r="REL5" s="3436"/>
      <c r="REM5" s="3436"/>
      <c r="REN5" s="3436"/>
      <c r="REO5" s="3436"/>
      <c r="REP5" s="3436"/>
      <c r="REQ5" s="3436"/>
      <c r="RER5" s="3436"/>
      <c r="RES5" s="3436"/>
      <c r="RET5" s="3436"/>
      <c r="REU5" s="3436"/>
      <c r="REV5" s="3436"/>
      <c r="REW5" s="3436"/>
      <c r="REX5" s="3436"/>
      <c r="REY5" s="3436"/>
      <c r="REZ5" s="3436"/>
      <c r="RFA5" s="3436"/>
      <c r="RFB5" s="3436"/>
      <c r="RFC5" s="3436"/>
      <c r="RFD5" s="3436"/>
      <c r="RFE5" s="3436"/>
      <c r="RFF5" s="3436"/>
      <c r="RFG5" s="3436"/>
      <c r="RFH5" s="3436"/>
      <c r="RFI5" s="3436"/>
      <c r="RFJ5" s="3436"/>
      <c r="RFK5" s="3436"/>
      <c r="RFL5" s="3436"/>
      <c r="RFM5" s="3436"/>
      <c r="RFN5" s="3436"/>
      <c r="RFO5" s="3436"/>
      <c r="RFP5" s="3436"/>
      <c r="RFQ5" s="3436"/>
      <c r="RFR5" s="3436"/>
      <c r="RFS5" s="3436"/>
      <c r="RFT5" s="3436"/>
      <c r="RFU5" s="3436"/>
      <c r="RFV5" s="3436"/>
      <c r="RFW5" s="3436"/>
      <c r="RFX5" s="3436"/>
      <c r="RFY5" s="3436"/>
      <c r="RFZ5" s="3436"/>
      <c r="RGA5" s="3436"/>
      <c r="RGB5" s="3436"/>
      <c r="RGC5" s="3436"/>
      <c r="RGD5" s="3436"/>
      <c r="RGE5" s="3436"/>
      <c r="RGF5" s="3436"/>
      <c r="RGG5" s="3436"/>
      <c r="RGH5" s="3436"/>
      <c r="RGI5" s="3436"/>
      <c r="RGJ5" s="3436"/>
      <c r="RGK5" s="3436"/>
      <c r="RGL5" s="3436"/>
      <c r="RGM5" s="3436"/>
      <c r="RGN5" s="3436"/>
      <c r="RGO5" s="3436"/>
      <c r="RGP5" s="3436"/>
      <c r="RGQ5" s="3436"/>
      <c r="RGR5" s="3436"/>
      <c r="RGS5" s="3436"/>
      <c r="RGT5" s="3436"/>
      <c r="RGU5" s="3436"/>
      <c r="RGV5" s="3436"/>
      <c r="RGW5" s="3436"/>
      <c r="RGX5" s="3436"/>
      <c r="RGY5" s="3436"/>
      <c r="RGZ5" s="3436"/>
      <c r="RHA5" s="3436"/>
      <c r="RHB5" s="3436"/>
      <c r="RHC5" s="3436"/>
      <c r="RHD5" s="3436"/>
      <c r="RHE5" s="3436"/>
      <c r="RHF5" s="3436"/>
      <c r="RHG5" s="3436"/>
      <c r="RHH5" s="3436"/>
      <c r="RHI5" s="3436"/>
      <c r="RHJ5" s="3436"/>
      <c r="RHK5" s="3436"/>
      <c r="RHL5" s="3436"/>
      <c r="RHM5" s="3436"/>
      <c r="RHN5" s="3436"/>
      <c r="RHO5" s="3436"/>
      <c r="RHP5" s="3436"/>
      <c r="RHQ5" s="3436"/>
      <c r="RHR5" s="3436"/>
      <c r="RHS5" s="3436"/>
      <c r="RHT5" s="3436"/>
      <c r="RHU5" s="3436"/>
      <c r="RHV5" s="3436"/>
      <c r="RHW5" s="3436"/>
      <c r="RHX5" s="3436"/>
      <c r="RHY5" s="3436"/>
      <c r="RHZ5" s="3436"/>
      <c r="RIA5" s="3436"/>
      <c r="RIB5" s="3436"/>
      <c r="RIC5" s="3436"/>
      <c r="RID5" s="3436"/>
      <c r="RIE5" s="3436"/>
      <c r="RIF5" s="3436"/>
      <c r="RIG5" s="3436"/>
      <c r="RIH5" s="3436"/>
      <c r="RII5" s="3436"/>
      <c r="RIJ5" s="3436"/>
      <c r="RIK5" s="3436"/>
      <c r="RIL5" s="3436"/>
      <c r="RIM5" s="3436"/>
      <c r="RIN5" s="3436"/>
      <c r="RIO5" s="3436"/>
      <c r="RIP5" s="3436"/>
      <c r="RIQ5" s="3436"/>
      <c r="RIR5" s="3436"/>
      <c r="RIS5" s="3436"/>
      <c r="RIT5" s="3436"/>
      <c r="RIU5" s="3436"/>
      <c r="RIV5" s="3436"/>
      <c r="RIW5" s="3436"/>
      <c r="RIX5" s="3436"/>
      <c r="RIY5" s="3436"/>
      <c r="RIZ5" s="3436"/>
      <c r="RJA5" s="3436"/>
      <c r="RJB5" s="3436"/>
      <c r="RJC5" s="3436"/>
      <c r="RJD5" s="3436"/>
      <c r="RJE5" s="3436"/>
      <c r="RJF5" s="3436"/>
      <c r="RJG5" s="3436"/>
      <c r="RJH5" s="3436"/>
      <c r="RJI5" s="3436"/>
      <c r="RJJ5" s="3436"/>
      <c r="RJK5" s="3436"/>
      <c r="RJL5" s="3436"/>
      <c r="RJM5" s="3436"/>
      <c r="RJN5" s="3436"/>
      <c r="RJO5" s="3436"/>
      <c r="RJP5" s="3436"/>
      <c r="RJQ5" s="3436"/>
      <c r="RJR5" s="3436"/>
      <c r="RJS5" s="3436"/>
      <c r="RJT5" s="3436"/>
      <c r="RJU5" s="3436"/>
      <c r="RJV5" s="3436"/>
      <c r="RJW5" s="3436"/>
      <c r="RJX5" s="3436"/>
      <c r="RJY5" s="3436"/>
      <c r="RJZ5" s="3436"/>
      <c r="RKA5" s="3436"/>
      <c r="RKB5" s="3436"/>
      <c r="RKC5" s="3436"/>
      <c r="RKD5" s="3436"/>
      <c r="RKE5" s="3436"/>
      <c r="RKF5" s="3436"/>
      <c r="RKG5" s="3436"/>
      <c r="RKH5" s="3436"/>
      <c r="RKI5" s="3436"/>
      <c r="RKJ5" s="3436"/>
      <c r="RKK5" s="3436"/>
      <c r="RKL5" s="3436"/>
      <c r="RKM5" s="3436"/>
      <c r="RKN5" s="3436"/>
      <c r="RKO5" s="3436"/>
      <c r="RKP5" s="3436"/>
      <c r="RKQ5" s="3436"/>
      <c r="RKR5" s="3436"/>
      <c r="RKS5" s="3436"/>
      <c r="RKT5" s="3436"/>
      <c r="RKU5" s="3436"/>
      <c r="RKV5" s="3436"/>
      <c r="RKW5" s="3436"/>
      <c r="RKX5" s="3436"/>
      <c r="RKY5" s="3436"/>
      <c r="RKZ5" s="3436"/>
      <c r="RLA5" s="3436"/>
      <c r="RLB5" s="3436"/>
      <c r="RLC5" s="3436"/>
      <c r="RLD5" s="3436"/>
      <c r="RLE5" s="3436"/>
      <c r="RLF5" s="3436"/>
      <c r="RLG5" s="3436"/>
      <c r="RLH5" s="3436"/>
      <c r="RLI5" s="3436"/>
      <c r="RLJ5" s="3436"/>
      <c r="RLK5" s="3436"/>
      <c r="RLL5" s="3436"/>
      <c r="RLM5" s="3436"/>
      <c r="RLN5" s="3436"/>
      <c r="RLO5" s="3436"/>
      <c r="RLP5" s="3436"/>
      <c r="RLQ5" s="3436"/>
      <c r="RLR5" s="3436"/>
      <c r="RLS5" s="3436"/>
      <c r="RLT5" s="3436"/>
      <c r="RLU5" s="3436"/>
      <c r="RLV5" s="3436"/>
      <c r="RLW5" s="3436"/>
      <c r="RLX5" s="3436"/>
      <c r="RLY5" s="3436"/>
      <c r="RLZ5" s="3436"/>
      <c r="RMA5" s="3436"/>
      <c r="RMB5" s="3436"/>
      <c r="RMC5" s="3436"/>
      <c r="RMD5" s="3436"/>
      <c r="RME5" s="3436"/>
      <c r="RMF5" s="3436"/>
      <c r="RMG5" s="3436"/>
      <c r="RMH5" s="3436"/>
      <c r="RMI5" s="3436"/>
      <c r="RMJ5" s="3436"/>
      <c r="RMK5" s="3436"/>
      <c r="RML5" s="3436"/>
      <c r="RMM5" s="3436"/>
      <c r="RMN5" s="3436"/>
      <c r="RMO5" s="3436"/>
      <c r="RMP5" s="3436"/>
      <c r="RMQ5" s="3436"/>
      <c r="RMR5" s="3436"/>
      <c r="RMS5" s="3436"/>
      <c r="RMT5" s="3436"/>
      <c r="RMU5" s="3436"/>
      <c r="RMV5" s="3436"/>
      <c r="RMW5" s="3436"/>
      <c r="RMX5" s="3436"/>
      <c r="RMY5" s="3436"/>
      <c r="RMZ5" s="3436"/>
      <c r="RNA5" s="3436"/>
      <c r="RNB5" s="3436"/>
      <c r="RNC5" s="3436"/>
      <c r="RND5" s="3436"/>
      <c r="RNE5" s="3436"/>
      <c r="RNF5" s="3436"/>
      <c r="RNG5" s="3436"/>
      <c r="RNH5" s="3436"/>
      <c r="RNI5" s="3436"/>
      <c r="RNJ5" s="3436"/>
      <c r="RNK5" s="3436"/>
      <c r="RNL5" s="3436"/>
      <c r="RNM5" s="3436"/>
      <c r="RNN5" s="3436"/>
      <c r="RNO5" s="3436"/>
      <c r="RNP5" s="3436"/>
      <c r="RNQ5" s="3436"/>
      <c r="RNR5" s="3436"/>
      <c r="RNS5" s="3436"/>
      <c r="RNT5" s="3436"/>
      <c r="RNU5" s="3436"/>
      <c r="RNV5" s="3436"/>
      <c r="RNW5" s="3436"/>
      <c r="RNX5" s="3436"/>
      <c r="RNY5" s="3436"/>
      <c r="RNZ5" s="3436"/>
      <c r="ROA5" s="3436"/>
      <c r="ROB5" s="3436"/>
      <c r="ROC5" s="3436"/>
      <c r="ROD5" s="3436"/>
      <c r="ROE5" s="3436"/>
      <c r="ROF5" s="3436"/>
      <c r="ROG5" s="3436"/>
      <c r="ROH5" s="3436"/>
      <c r="ROI5" s="3436"/>
      <c r="ROJ5" s="3436"/>
      <c r="ROK5" s="3436"/>
      <c r="ROL5" s="3436"/>
      <c r="ROM5" s="3436"/>
      <c r="RON5" s="3436"/>
      <c r="ROO5" s="3436"/>
      <c r="ROP5" s="3436"/>
      <c r="ROQ5" s="3436"/>
      <c r="ROR5" s="3436"/>
      <c r="ROS5" s="3436"/>
      <c r="ROT5" s="3436"/>
      <c r="ROU5" s="3436"/>
      <c r="ROV5" s="3436"/>
      <c r="ROW5" s="3436"/>
      <c r="ROX5" s="3436"/>
      <c r="ROY5" s="3436"/>
      <c r="ROZ5" s="3436"/>
      <c r="RPA5" s="3436"/>
      <c r="RPB5" s="3436"/>
      <c r="RPC5" s="3436"/>
      <c r="RPD5" s="3436"/>
      <c r="RPE5" s="3436"/>
      <c r="RPF5" s="3436"/>
      <c r="RPG5" s="3436"/>
      <c r="RPH5" s="3436"/>
      <c r="RPI5" s="3436"/>
      <c r="RPJ5" s="3436"/>
      <c r="RPK5" s="3436"/>
      <c r="RPL5" s="3436"/>
      <c r="RPM5" s="3436"/>
      <c r="RPN5" s="3436"/>
      <c r="RPO5" s="3436"/>
      <c r="RPP5" s="3436"/>
      <c r="RPQ5" s="3436"/>
      <c r="RPR5" s="3436"/>
      <c r="RPS5" s="3436"/>
      <c r="RPT5" s="3436"/>
      <c r="RPU5" s="3436"/>
      <c r="RPV5" s="3436"/>
      <c r="RPW5" s="3436"/>
      <c r="RPX5" s="3436"/>
      <c r="RPY5" s="3436"/>
      <c r="RPZ5" s="3436"/>
      <c r="RQA5" s="3436"/>
      <c r="RQB5" s="3436"/>
      <c r="RQC5" s="3436"/>
      <c r="RQD5" s="3436"/>
      <c r="RQE5" s="3436"/>
      <c r="RQF5" s="3436"/>
      <c r="RQG5" s="3436"/>
      <c r="RQH5" s="3436"/>
      <c r="RQI5" s="3436"/>
      <c r="RQJ5" s="3436"/>
      <c r="RQK5" s="3436"/>
      <c r="RQL5" s="3436"/>
      <c r="RQM5" s="3436"/>
      <c r="RQN5" s="3436"/>
      <c r="RQO5" s="3436"/>
      <c r="RQP5" s="3436"/>
      <c r="RQQ5" s="3436"/>
      <c r="RQR5" s="3436"/>
      <c r="RQS5" s="3436"/>
      <c r="RQT5" s="3436"/>
      <c r="RQU5" s="3436"/>
      <c r="RQV5" s="3436"/>
      <c r="RQW5" s="3436"/>
      <c r="RQX5" s="3436"/>
      <c r="RQY5" s="3436"/>
      <c r="RQZ5" s="3436"/>
      <c r="RRA5" s="3436"/>
      <c r="RRB5" s="3436"/>
      <c r="RRC5" s="3436"/>
      <c r="RRD5" s="3436"/>
      <c r="RRE5" s="3436"/>
      <c r="RRF5" s="3436"/>
      <c r="RRG5" s="3436"/>
      <c r="RRH5" s="3436"/>
      <c r="RRI5" s="3436"/>
      <c r="RRJ5" s="3436"/>
      <c r="RRK5" s="3436"/>
      <c r="RRL5" s="3436"/>
      <c r="RRM5" s="3436"/>
      <c r="RRN5" s="3436"/>
      <c r="RRO5" s="3436"/>
      <c r="RRP5" s="3436"/>
      <c r="RRQ5" s="3436"/>
      <c r="RRR5" s="3436"/>
      <c r="RRS5" s="3436"/>
      <c r="RRT5" s="3436"/>
      <c r="RRU5" s="3436"/>
      <c r="RRV5" s="3436"/>
      <c r="RRW5" s="3436"/>
      <c r="RRX5" s="3436"/>
      <c r="RRY5" s="3436"/>
      <c r="RRZ5" s="3436"/>
      <c r="RSA5" s="3436"/>
      <c r="RSB5" s="3436"/>
      <c r="RSC5" s="3436"/>
      <c r="RSD5" s="3436"/>
      <c r="RSE5" s="3436"/>
      <c r="RSF5" s="3436"/>
      <c r="RSG5" s="3436"/>
      <c r="RSH5" s="3436"/>
      <c r="RSI5" s="3436"/>
      <c r="RSJ5" s="3436"/>
      <c r="RSK5" s="3436"/>
      <c r="RSL5" s="3436"/>
      <c r="RSM5" s="3436"/>
      <c r="RSN5" s="3436"/>
      <c r="RSO5" s="3436"/>
      <c r="RSP5" s="3436"/>
      <c r="RSQ5" s="3436"/>
      <c r="RSR5" s="3436"/>
      <c r="RSS5" s="3436"/>
      <c r="RST5" s="3436"/>
      <c r="RSU5" s="3436"/>
      <c r="RSV5" s="3436"/>
      <c r="RSW5" s="3436"/>
      <c r="RSX5" s="3436"/>
      <c r="RSY5" s="3436"/>
      <c r="RSZ5" s="3436"/>
      <c r="RTA5" s="3436"/>
      <c r="RTB5" s="3436"/>
      <c r="RTC5" s="3436"/>
      <c r="RTD5" s="3436"/>
      <c r="RTE5" s="3436"/>
      <c r="RTF5" s="3436"/>
      <c r="RTG5" s="3436"/>
      <c r="RTH5" s="3436"/>
      <c r="RTI5" s="3436"/>
      <c r="RTJ5" s="3436"/>
      <c r="RTK5" s="3436"/>
      <c r="RTL5" s="3436"/>
      <c r="RTM5" s="3436"/>
      <c r="RTN5" s="3436"/>
      <c r="RTO5" s="3436"/>
      <c r="RTP5" s="3436"/>
      <c r="RTQ5" s="3436"/>
      <c r="RTR5" s="3436"/>
      <c r="RTS5" s="3436"/>
      <c r="RTT5" s="3436"/>
      <c r="RTU5" s="3436"/>
      <c r="RTV5" s="3436"/>
      <c r="RTW5" s="3436"/>
      <c r="RTX5" s="3436"/>
      <c r="RTY5" s="3436"/>
      <c r="RTZ5" s="3436"/>
      <c r="RUA5" s="3436"/>
      <c r="RUB5" s="3436"/>
      <c r="RUC5" s="3436"/>
      <c r="RUD5" s="3436"/>
      <c r="RUE5" s="3436"/>
      <c r="RUF5" s="3436"/>
      <c r="RUG5" s="3436"/>
      <c r="RUH5" s="3436"/>
      <c r="RUI5" s="3436"/>
      <c r="RUJ5" s="3436"/>
      <c r="RUK5" s="3436"/>
      <c r="RUL5" s="3436"/>
      <c r="RUM5" s="3436"/>
      <c r="RUN5" s="3436"/>
      <c r="RUO5" s="3436"/>
      <c r="RUP5" s="3436"/>
      <c r="RUQ5" s="3436"/>
      <c r="RUR5" s="3436"/>
      <c r="RUS5" s="3436"/>
      <c r="RUT5" s="3436"/>
      <c r="RUU5" s="3436"/>
      <c r="RUV5" s="3436"/>
      <c r="RUW5" s="3436"/>
      <c r="RUX5" s="3436"/>
      <c r="RUY5" s="3436"/>
      <c r="RUZ5" s="3436"/>
      <c r="RVA5" s="3436"/>
      <c r="RVB5" s="3436"/>
      <c r="RVC5" s="3436"/>
      <c r="RVD5" s="3436"/>
      <c r="RVE5" s="3436"/>
      <c r="RVF5" s="3436"/>
      <c r="RVG5" s="3436"/>
      <c r="RVH5" s="3436"/>
      <c r="RVI5" s="3436"/>
      <c r="RVJ5" s="3436"/>
      <c r="RVK5" s="3436"/>
      <c r="RVL5" s="3436"/>
      <c r="RVM5" s="3436"/>
      <c r="RVN5" s="3436"/>
      <c r="RVO5" s="3436"/>
      <c r="RVP5" s="3436"/>
      <c r="RVQ5" s="3436"/>
      <c r="RVR5" s="3436"/>
      <c r="RVS5" s="3436"/>
      <c r="RVT5" s="3436"/>
      <c r="RVU5" s="3436"/>
      <c r="RVV5" s="3436"/>
      <c r="RVW5" s="3436"/>
      <c r="RVX5" s="3436"/>
      <c r="RVY5" s="3436"/>
      <c r="RVZ5" s="3436"/>
      <c r="RWA5" s="3436"/>
      <c r="RWB5" s="3436"/>
      <c r="RWC5" s="3436"/>
      <c r="RWD5" s="3436"/>
      <c r="RWE5" s="3436"/>
      <c r="RWF5" s="3436"/>
      <c r="RWG5" s="3436"/>
      <c r="RWH5" s="3436"/>
      <c r="RWI5" s="3436"/>
      <c r="RWJ5" s="3436"/>
      <c r="RWK5" s="3436"/>
      <c r="RWL5" s="3436"/>
      <c r="RWM5" s="3436"/>
      <c r="RWN5" s="3436"/>
      <c r="RWO5" s="3436"/>
      <c r="RWP5" s="3436"/>
      <c r="RWQ5" s="3436"/>
      <c r="RWR5" s="3436"/>
      <c r="RWS5" s="3436"/>
      <c r="RWT5" s="3436"/>
      <c r="RWU5" s="3436"/>
      <c r="RWV5" s="3436"/>
      <c r="RWW5" s="3436"/>
      <c r="RWX5" s="3436"/>
      <c r="RWY5" s="3436"/>
      <c r="RWZ5" s="3436"/>
      <c r="RXA5" s="3436"/>
      <c r="RXB5" s="3436"/>
      <c r="RXC5" s="3436"/>
      <c r="RXD5" s="3436"/>
      <c r="RXE5" s="3436"/>
      <c r="RXF5" s="3436"/>
      <c r="RXG5" s="3436"/>
      <c r="RXH5" s="3436"/>
      <c r="RXI5" s="3436"/>
      <c r="RXJ5" s="3436"/>
      <c r="RXK5" s="3436"/>
      <c r="RXL5" s="3436"/>
      <c r="RXM5" s="3436"/>
      <c r="RXN5" s="3436"/>
      <c r="RXO5" s="3436"/>
      <c r="RXP5" s="3436"/>
      <c r="RXQ5" s="3436"/>
      <c r="RXR5" s="3436"/>
      <c r="RXS5" s="3436"/>
      <c r="RXT5" s="3436"/>
      <c r="RXU5" s="3436"/>
      <c r="RXV5" s="3436"/>
      <c r="RXW5" s="3436"/>
      <c r="RXX5" s="3436"/>
      <c r="RXY5" s="3436"/>
      <c r="RXZ5" s="3436"/>
      <c r="RYA5" s="3436"/>
      <c r="RYB5" s="3436"/>
      <c r="RYC5" s="3436"/>
      <c r="RYD5" s="3436"/>
      <c r="RYE5" s="3436"/>
      <c r="RYF5" s="3436"/>
      <c r="RYG5" s="3436"/>
      <c r="RYH5" s="3436"/>
      <c r="RYI5" s="3436"/>
      <c r="RYJ5" s="3436"/>
      <c r="RYK5" s="3436"/>
      <c r="RYL5" s="3436"/>
      <c r="RYM5" s="3436"/>
      <c r="RYN5" s="3436"/>
      <c r="RYO5" s="3436"/>
      <c r="RYP5" s="3436"/>
      <c r="RYQ5" s="3436"/>
      <c r="RYR5" s="3436"/>
      <c r="RYS5" s="3436"/>
      <c r="RYT5" s="3436"/>
      <c r="RYU5" s="3436"/>
      <c r="RYV5" s="3436"/>
      <c r="RYW5" s="3436"/>
      <c r="RYX5" s="3436"/>
      <c r="RYY5" s="3436"/>
      <c r="RYZ5" s="3436"/>
      <c r="RZA5" s="3436"/>
      <c r="RZB5" s="3436"/>
      <c r="RZC5" s="3436"/>
      <c r="RZD5" s="3436"/>
      <c r="RZE5" s="3436"/>
      <c r="RZF5" s="3436"/>
      <c r="RZG5" s="3436"/>
      <c r="RZH5" s="3436"/>
      <c r="RZI5" s="3436"/>
      <c r="RZJ5" s="3436"/>
      <c r="RZK5" s="3436"/>
      <c r="RZL5" s="3436"/>
      <c r="RZM5" s="3436"/>
      <c r="RZN5" s="3436"/>
      <c r="RZO5" s="3436"/>
      <c r="RZP5" s="3436"/>
      <c r="RZQ5" s="3436"/>
      <c r="RZR5" s="3436"/>
      <c r="RZS5" s="3436"/>
      <c r="RZT5" s="3436"/>
      <c r="RZU5" s="3436"/>
      <c r="RZV5" s="3436"/>
      <c r="RZW5" s="3436"/>
      <c r="RZX5" s="3436"/>
      <c r="RZY5" s="3436"/>
      <c r="RZZ5" s="3436"/>
      <c r="SAA5" s="3436"/>
      <c r="SAB5" s="3436"/>
      <c r="SAC5" s="3436"/>
      <c r="SAD5" s="3436"/>
      <c r="SAE5" s="3436"/>
      <c r="SAF5" s="3436"/>
      <c r="SAG5" s="3436"/>
      <c r="SAH5" s="3436"/>
      <c r="SAI5" s="3436"/>
      <c r="SAJ5" s="3436"/>
      <c r="SAK5" s="3436"/>
      <c r="SAL5" s="3436"/>
      <c r="SAM5" s="3436"/>
      <c r="SAN5" s="3436"/>
      <c r="SAO5" s="3436"/>
      <c r="SAP5" s="3436"/>
      <c r="SAQ5" s="3436"/>
      <c r="SAR5" s="3436"/>
      <c r="SAS5" s="3436"/>
      <c r="SAT5" s="3436"/>
      <c r="SAU5" s="3436"/>
      <c r="SAV5" s="3436"/>
      <c r="SAW5" s="3436"/>
      <c r="SAX5" s="3436"/>
      <c r="SAY5" s="3436"/>
      <c r="SAZ5" s="3436"/>
      <c r="SBA5" s="3436"/>
      <c r="SBB5" s="3436"/>
      <c r="SBC5" s="3436"/>
      <c r="SBD5" s="3436"/>
      <c r="SBE5" s="3436"/>
      <c r="SBF5" s="3436"/>
      <c r="SBG5" s="3436"/>
      <c r="SBH5" s="3436"/>
      <c r="SBI5" s="3436"/>
      <c r="SBJ5" s="3436"/>
      <c r="SBK5" s="3436"/>
      <c r="SBL5" s="3436"/>
      <c r="SBM5" s="3436"/>
      <c r="SBN5" s="3436"/>
      <c r="SBO5" s="3436"/>
      <c r="SBP5" s="3436"/>
      <c r="SBQ5" s="3436"/>
      <c r="SBR5" s="3436"/>
      <c r="SBS5" s="3436"/>
      <c r="SBT5" s="3436"/>
      <c r="SBU5" s="3436"/>
      <c r="SBV5" s="3436"/>
      <c r="SBW5" s="3436"/>
      <c r="SBX5" s="3436"/>
      <c r="SBY5" s="3436"/>
      <c r="SBZ5" s="3436"/>
      <c r="SCA5" s="3436"/>
      <c r="SCB5" s="3436"/>
      <c r="SCC5" s="3436"/>
      <c r="SCD5" s="3436"/>
      <c r="SCE5" s="3436"/>
      <c r="SCF5" s="3436"/>
      <c r="SCG5" s="3436"/>
      <c r="SCH5" s="3436"/>
      <c r="SCI5" s="3436"/>
      <c r="SCJ5" s="3436"/>
      <c r="SCK5" s="3436"/>
      <c r="SCL5" s="3436"/>
      <c r="SCM5" s="3436"/>
      <c r="SCN5" s="3436"/>
      <c r="SCO5" s="3436"/>
      <c r="SCP5" s="3436"/>
      <c r="SCQ5" s="3436"/>
      <c r="SCR5" s="3436"/>
      <c r="SCS5" s="3436"/>
      <c r="SCT5" s="3436"/>
      <c r="SCU5" s="3436"/>
      <c r="SCV5" s="3436"/>
      <c r="SCW5" s="3436"/>
      <c r="SCX5" s="3436"/>
      <c r="SCY5" s="3436"/>
      <c r="SCZ5" s="3436"/>
      <c r="SDA5" s="3436"/>
      <c r="SDB5" s="3436"/>
      <c r="SDC5" s="3436"/>
      <c r="SDD5" s="3436"/>
      <c r="SDE5" s="3436"/>
      <c r="SDF5" s="3436"/>
      <c r="SDG5" s="3436"/>
      <c r="SDH5" s="3436"/>
      <c r="SDI5" s="3436"/>
      <c r="SDJ5" s="3436"/>
      <c r="SDK5" s="3436"/>
      <c r="SDL5" s="3436"/>
      <c r="SDM5" s="3436"/>
      <c r="SDN5" s="3436"/>
      <c r="SDO5" s="3436"/>
      <c r="SDP5" s="3436"/>
      <c r="SDQ5" s="3436"/>
      <c r="SDR5" s="3436"/>
      <c r="SDS5" s="3436"/>
      <c r="SDT5" s="3436"/>
      <c r="SDU5" s="3436"/>
      <c r="SDV5" s="3436"/>
      <c r="SDW5" s="3436"/>
      <c r="SDX5" s="3436"/>
      <c r="SDY5" s="3436"/>
      <c r="SDZ5" s="3436"/>
      <c r="SEA5" s="3436"/>
      <c r="SEB5" s="3436"/>
      <c r="SEC5" s="3436"/>
      <c r="SED5" s="3436"/>
      <c r="SEE5" s="3436"/>
      <c r="SEF5" s="3436"/>
      <c r="SEG5" s="3436"/>
      <c r="SEH5" s="3436"/>
      <c r="SEI5" s="3436"/>
      <c r="SEJ5" s="3436"/>
      <c r="SEK5" s="3436"/>
      <c r="SEL5" s="3436"/>
      <c r="SEM5" s="3436"/>
      <c r="SEN5" s="3436"/>
      <c r="SEO5" s="3436"/>
      <c r="SEP5" s="3436"/>
      <c r="SEQ5" s="3436"/>
      <c r="SER5" s="3436"/>
      <c r="SES5" s="3436"/>
      <c r="SET5" s="3436"/>
      <c r="SEU5" s="3436"/>
      <c r="SEV5" s="3436"/>
      <c r="SEW5" s="3436"/>
      <c r="SEX5" s="3436"/>
      <c r="SEY5" s="3436"/>
      <c r="SEZ5" s="3436"/>
      <c r="SFA5" s="3436"/>
      <c r="SFB5" s="3436"/>
      <c r="SFC5" s="3436"/>
      <c r="SFD5" s="3436"/>
      <c r="SFE5" s="3436"/>
      <c r="SFF5" s="3436"/>
      <c r="SFG5" s="3436"/>
      <c r="SFH5" s="3436"/>
      <c r="SFI5" s="3436"/>
      <c r="SFJ5" s="3436"/>
      <c r="SFK5" s="3436"/>
      <c r="SFL5" s="3436"/>
      <c r="SFM5" s="3436"/>
      <c r="SFN5" s="3436"/>
      <c r="SFO5" s="3436"/>
      <c r="SFP5" s="3436"/>
      <c r="SFQ5" s="3436"/>
      <c r="SFR5" s="3436"/>
      <c r="SFS5" s="3436"/>
      <c r="SFT5" s="3436"/>
      <c r="SFU5" s="3436"/>
      <c r="SFV5" s="3436"/>
      <c r="SFW5" s="3436"/>
      <c r="SFX5" s="3436"/>
      <c r="SFY5" s="3436"/>
      <c r="SFZ5" s="3436"/>
      <c r="SGA5" s="3436"/>
      <c r="SGB5" s="3436"/>
      <c r="SGC5" s="3436"/>
      <c r="SGD5" s="3436"/>
      <c r="SGE5" s="3436"/>
      <c r="SGF5" s="3436"/>
      <c r="SGG5" s="3436"/>
      <c r="SGH5" s="3436"/>
      <c r="SGI5" s="3436"/>
      <c r="SGJ5" s="3436"/>
      <c r="SGK5" s="3436"/>
      <c r="SGL5" s="3436"/>
      <c r="SGM5" s="3436"/>
      <c r="SGN5" s="3436"/>
      <c r="SGO5" s="3436"/>
      <c r="SGP5" s="3436"/>
      <c r="SGQ5" s="3436"/>
      <c r="SGR5" s="3436"/>
      <c r="SGS5" s="3436"/>
      <c r="SGT5" s="3436"/>
      <c r="SGU5" s="3436"/>
      <c r="SGV5" s="3436"/>
      <c r="SGW5" s="3436"/>
      <c r="SGX5" s="3436"/>
      <c r="SGY5" s="3436"/>
      <c r="SGZ5" s="3436"/>
      <c r="SHA5" s="3436"/>
      <c r="SHB5" s="3436"/>
      <c r="SHC5" s="3436"/>
      <c r="SHD5" s="3436"/>
      <c r="SHE5" s="3436"/>
      <c r="SHF5" s="3436"/>
      <c r="SHG5" s="3436"/>
      <c r="SHH5" s="3436"/>
      <c r="SHI5" s="3436"/>
      <c r="SHJ5" s="3436"/>
      <c r="SHK5" s="3436"/>
      <c r="SHL5" s="3436"/>
      <c r="SHM5" s="3436"/>
      <c r="SHN5" s="3436"/>
      <c r="SHO5" s="3436"/>
      <c r="SHP5" s="3436"/>
      <c r="SHQ5" s="3436"/>
      <c r="SHR5" s="3436"/>
      <c r="SHS5" s="3436"/>
      <c r="SHT5" s="3436"/>
      <c r="SHU5" s="3436"/>
      <c r="SHV5" s="3436"/>
      <c r="SHW5" s="3436"/>
      <c r="SHX5" s="3436"/>
      <c r="SHY5" s="3436"/>
      <c r="SHZ5" s="3436"/>
      <c r="SIA5" s="3436"/>
      <c r="SIB5" s="3436"/>
      <c r="SIC5" s="3436"/>
      <c r="SID5" s="3436"/>
      <c r="SIE5" s="3436"/>
      <c r="SIF5" s="3436"/>
      <c r="SIG5" s="3436"/>
      <c r="SIH5" s="3436"/>
      <c r="SII5" s="3436"/>
      <c r="SIJ5" s="3436"/>
      <c r="SIK5" s="3436"/>
      <c r="SIL5" s="3436"/>
      <c r="SIM5" s="3436"/>
      <c r="SIN5" s="3436"/>
      <c r="SIO5" s="3436"/>
      <c r="SIP5" s="3436"/>
      <c r="SIQ5" s="3436"/>
      <c r="SIR5" s="3436"/>
      <c r="SIS5" s="3436"/>
      <c r="SIT5" s="3436"/>
      <c r="SIU5" s="3436"/>
      <c r="SIV5" s="3436"/>
      <c r="SIW5" s="3436"/>
      <c r="SIX5" s="3436"/>
      <c r="SIY5" s="3436"/>
      <c r="SIZ5" s="3436"/>
      <c r="SJA5" s="3436"/>
      <c r="SJB5" s="3436"/>
      <c r="SJC5" s="3436"/>
      <c r="SJD5" s="3436"/>
      <c r="SJE5" s="3436"/>
      <c r="SJF5" s="3436"/>
      <c r="SJG5" s="3436"/>
      <c r="SJH5" s="3436"/>
      <c r="SJI5" s="3436"/>
      <c r="SJJ5" s="3436"/>
      <c r="SJK5" s="3436"/>
      <c r="SJL5" s="3436"/>
      <c r="SJM5" s="3436"/>
      <c r="SJN5" s="3436"/>
      <c r="SJO5" s="3436"/>
      <c r="SJP5" s="3436"/>
      <c r="SJQ5" s="3436"/>
      <c r="SJR5" s="3436"/>
      <c r="SJS5" s="3436"/>
      <c r="SJT5" s="3436"/>
      <c r="SJU5" s="3436"/>
      <c r="SJV5" s="3436"/>
      <c r="SJW5" s="3436"/>
      <c r="SJX5" s="3436"/>
      <c r="SJY5" s="3436"/>
      <c r="SJZ5" s="3436"/>
      <c r="SKA5" s="3436"/>
      <c r="SKB5" s="3436"/>
      <c r="SKC5" s="3436"/>
      <c r="SKD5" s="3436"/>
      <c r="SKE5" s="3436"/>
      <c r="SKF5" s="3436"/>
      <c r="SKG5" s="3436"/>
      <c r="SKH5" s="3436"/>
      <c r="SKI5" s="3436"/>
      <c r="SKJ5" s="3436"/>
      <c r="SKK5" s="3436"/>
      <c r="SKL5" s="3436"/>
      <c r="SKM5" s="3436"/>
      <c r="SKN5" s="3436"/>
      <c r="SKO5" s="3436"/>
      <c r="SKP5" s="3436"/>
      <c r="SKQ5" s="3436"/>
      <c r="SKR5" s="3436"/>
      <c r="SKS5" s="3436"/>
      <c r="SKT5" s="3436"/>
      <c r="SKU5" s="3436"/>
      <c r="SKV5" s="3436"/>
      <c r="SKW5" s="3436"/>
      <c r="SKX5" s="3436"/>
      <c r="SKY5" s="3436"/>
      <c r="SKZ5" s="3436"/>
      <c r="SLA5" s="3436"/>
      <c r="SLB5" s="3436"/>
      <c r="SLC5" s="3436"/>
      <c r="SLD5" s="3436"/>
      <c r="SLE5" s="3436"/>
      <c r="SLF5" s="3436"/>
      <c r="SLG5" s="3436"/>
      <c r="SLH5" s="3436"/>
      <c r="SLI5" s="3436"/>
      <c r="SLJ5" s="3436"/>
      <c r="SLK5" s="3436"/>
      <c r="SLL5" s="3436"/>
      <c r="SLM5" s="3436"/>
      <c r="SLN5" s="3436"/>
      <c r="SLO5" s="3436"/>
      <c r="SLP5" s="3436"/>
      <c r="SLQ5" s="3436"/>
      <c r="SLR5" s="3436"/>
      <c r="SLS5" s="3436"/>
      <c r="SLT5" s="3436"/>
      <c r="SLU5" s="3436"/>
      <c r="SLV5" s="3436"/>
      <c r="SLW5" s="3436"/>
      <c r="SLX5" s="3436"/>
      <c r="SLY5" s="3436"/>
      <c r="SLZ5" s="3436"/>
      <c r="SMA5" s="3436"/>
      <c r="SMB5" s="3436"/>
      <c r="SMC5" s="3436"/>
      <c r="SMD5" s="3436"/>
      <c r="SME5" s="3436"/>
      <c r="SMF5" s="3436"/>
      <c r="SMG5" s="3436"/>
      <c r="SMH5" s="3436"/>
      <c r="SMI5" s="3436"/>
      <c r="SMJ5" s="3436"/>
      <c r="SMK5" s="3436"/>
      <c r="SML5" s="3436"/>
      <c r="SMM5" s="3436"/>
      <c r="SMN5" s="3436"/>
      <c r="SMO5" s="3436"/>
      <c r="SMP5" s="3436"/>
      <c r="SMQ5" s="3436"/>
      <c r="SMR5" s="3436"/>
      <c r="SMS5" s="3436"/>
      <c r="SMT5" s="3436"/>
      <c r="SMU5" s="3436"/>
      <c r="SMV5" s="3436"/>
      <c r="SMW5" s="3436"/>
      <c r="SMX5" s="3436"/>
      <c r="SMY5" s="3436"/>
      <c r="SMZ5" s="3436"/>
      <c r="SNA5" s="3436"/>
      <c r="SNB5" s="3436"/>
      <c r="SNC5" s="3436"/>
      <c r="SND5" s="3436"/>
      <c r="SNE5" s="3436"/>
      <c r="SNF5" s="3436"/>
      <c r="SNG5" s="3436"/>
      <c r="SNH5" s="3436"/>
      <c r="SNI5" s="3436"/>
      <c r="SNJ5" s="3436"/>
      <c r="SNK5" s="3436"/>
      <c r="SNL5" s="3436"/>
      <c r="SNM5" s="3436"/>
      <c r="SNN5" s="3436"/>
      <c r="SNO5" s="3436"/>
      <c r="SNP5" s="3436"/>
      <c r="SNQ5" s="3436"/>
      <c r="SNR5" s="3436"/>
      <c r="SNS5" s="3436"/>
      <c r="SNT5" s="3436"/>
      <c r="SNU5" s="3436"/>
      <c r="SNV5" s="3436"/>
      <c r="SNW5" s="3436"/>
      <c r="SNX5" s="3436"/>
      <c r="SNY5" s="3436"/>
      <c r="SNZ5" s="3436"/>
      <c r="SOA5" s="3436"/>
      <c r="SOB5" s="3436"/>
      <c r="SOC5" s="3436"/>
      <c r="SOD5" s="3436"/>
      <c r="SOE5" s="3436"/>
      <c r="SOF5" s="3436"/>
      <c r="SOG5" s="3436"/>
      <c r="SOH5" s="3436"/>
      <c r="SOI5" s="3436"/>
      <c r="SOJ5" s="3436"/>
      <c r="SOK5" s="3436"/>
      <c r="SOL5" s="3436"/>
      <c r="SOM5" s="3436"/>
      <c r="SON5" s="3436"/>
      <c r="SOO5" s="3436"/>
      <c r="SOP5" s="3436"/>
      <c r="SOQ5" s="3436"/>
      <c r="SOR5" s="3436"/>
      <c r="SOS5" s="3436"/>
      <c r="SOT5" s="3436"/>
      <c r="SOU5" s="3436"/>
      <c r="SOV5" s="3436"/>
      <c r="SOW5" s="3436"/>
      <c r="SOX5" s="3436"/>
      <c r="SOY5" s="3436"/>
      <c r="SOZ5" s="3436"/>
      <c r="SPA5" s="3436"/>
      <c r="SPB5" s="3436"/>
      <c r="SPC5" s="3436"/>
      <c r="SPD5" s="3436"/>
      <c r="SPE5" s="3436"/>
      <c r="SPF5" s="3436"/>
      <c r="SPG5" s="3436"/>
      <c r="SPH5" s="3436"/>
      <c r="SPI5" s="3436"/>
      <c r="SPJ5" s="3436"/>
      <c r="SPK5" s="3436"/>
      <c r="SPL5" s="3436"/>
      <c r="SPM5" s="3436"/>
      <c r="SPN5" s="3436"/>
      <c r="SPO5" s="3436"/>
      <c r="SPP5" s="3436"/>
      <c r="SPQ5" s="3436"/>
      <c r="SPR5" s="3436"/>
      <c r="SPS5" s="3436"/>
      <c r="SPT5" s="3436"/>
      <c r="SPU5" s="3436"/>
      <c r="SPV5" s="3436"/>
      <c r="SPW5" s="3436"/>
      <c r="SPX5" s="3436"/>
      <c r="SPY5" s="3436"/>
      <c r="SPZ5" s="3436"/>
      <c r="SQA5" s="3436"/>
      <c r="SQB5" s="3436"/>
      <c r="SQC5" s="3436"/>
      <c r="SQD5" s="3436"/>
      <c r="SQE5" s="3436"/>
      <c r="SQF5" s="3436"/>
      <c r="SQG5" s="3436"/>
      <c r="SQH5" s="3436"/>
      <c r="SQI5" s="3436"/>
      <c r="SQJ5" s="3436"/>
      <c r="SQK5" s="3436"/>
      <c r="SQL5" s="3436"/>
      <c r="SQM5" s="3436"/>
      <c r="SQN5" s="3436"/>
      <c r="SQO5" s="3436"/>
      <c r="SQP5" s="3436"/>
      <c r="SQQ5" s="3436"/>
      <c r="SQR5" s="3436"/>
      <c r="SQS5" s="3436"/>
      <c r="SQT5" s="3436"/>
      <c r="SQU5" s="3436"/>
      <c r="SQV5" s="3436"/>
      <c r="SQW5" s="3436"/>
      <c r="SQX5" s="3436"/>
      <c r="SQY5" s="3436"/>
      <c r="SQZ5" s="3436"/>
      <c r="SRA5" s="3436"/>
      <c r="SRB5" s="3436"/>
      <c r="SRC5" s="3436"/>
      <c r="SRD5" s="3436"/>
      <c r="SRE5" s="3436"/>
      <c r="SRF5" s="3436"/>
      <c r="SRG5" s="3436"/>
      <c r="SRH5" s="3436"/>
      <c r="SRI5" s="3436"/>
      <c r="SRJ5" s="3436"/>
      <c r="SRK5" s="3436"/>
      <c r="SRL5" s="3436"/>
      <c r="SRM5" s="3436"/>
      <c r="SRN5" s="3436"/>
      <c r="SRO5" s="3436"/>
      <c r="SRP5" s="3436"/>
      <c r="SRQ5" s="3436"/>
      <c r="SRR5" s="3436"/>
      <c r="SRS5" s="3436"/>
      <c r="SRT5" s="3436"/>
      <c r="SRU5" s="3436"/>
      <c r="SRV5" s="3436"/>
      <c r="SRW5" s="3436"/>
      <c r="SRX5" s="3436"/>
      <c r="SRY5" s="3436"/>
      <c r="SRZ5" s="3436"/>
      <c r="SSA5" s="3436"/>
      <c r="SSB5" s="3436"/>
      <c r="SSC5" s="3436"/>
      <c r="SSD5" s="3436"/>
      <c r="SSE5" s="3436"/>
      <c r="SSF5" s="3436"/>
      <c r="SSG5" s="3436"/>
      <c r="SSH5" s="3436"/>
      <c r="SSI5" s="3436"/>
      <c r="SSJ5" s="3436"/>
      <c r="SSK5" s="3436"/>
      <c r="SSL5" s="3436"/>
      <c r="SSM5" s="3436"/>
      <c r="SSN5" s="3436"/>
      <c r="SSO5" s="3436"/>
      <c r="SSP5" s="3436"/>
      <c r="SSQ5" s="3436"/>
      <c r="SSR5" s="3436"/>
      <c r="SSS5" s="3436"/>
      <c r="SST5" s="3436"/>
      <c r="SSU5" s="3436"/>
      <c r="SSV5" s="3436"/>
      <c r="SSW5" s="3436"/>
      <c r="SSX5" s="3436"/>
      <c r="SSY5" s="3436"/>
      <c r="SSZ5" s="3436"/>
      <c r="STA5" s="3436"/>
      <c r="STB5" s="3436"/>
      <c r="STC5" s="3436"/>
      <c r="STD5" s="3436"/>
      <c r="STE5" s="3436"/>
      <c r="STF5" s="3436"/>
      <c r="STG5" s="3436"/>
      <c r="STH5" s="3436"/>
      <c r="STI5" s="3436"/>
      <c r="STJ5" s="3436"/>
      <c r="STK5" s="3436"/>
      <c r="STL5" s="3436"/>
      <c r="STM5" s="3436"/>
      <c r="STN5" s="3436"/>
      <c r="STO5" s="3436"/>
      <c r="STP5" s="3436"/>
      <c r="STQ5" s="3436"/>
      <c r="STR5" s="3436"/>
      <c r="STS5" s="3436"/>
      <c r="STT5" s="3436"/>
      <c r="STU5" s="3436"/>
      <c r="STV5" s="3436"/>
      <c r="STW5" s="3436"/>
      <c r="STX5" s="3436"/>
      <c r="STY5" s="3436"/>
      <c r="STZ5" s="3436"/>
      <c r="SUA5" s="3436"/>
      <c r="SUB5" s="3436"/>
      <c r="SUC5" s="3436"/>
      <c r="SUD5" s="3436"/>
      <c r="SUE5" s="3436"/>
      <c r="SUF5" s="3436"/>
      <c r="SUG5" s="3436"/>
      <c r="SUH5" s="3436"/>
      <c r="SUI5" s="3436"/>
      <c r="SUJ5" s="3436"/>
      <c r="SUK5" s="3436"/>
      <c r="SUL5" s="3436"/>
      <c r="SUM5" s="3436"/>
      <c r="SUN5" s="3436"/>
      <c r="SUO5" s="3436"/>
      <c r="SUP5" s="3436"/>
      <c r="SUQ5" s="3436"/>
      <c r="SUR5" s="3436"/>
      <c r="SUS5" s="3436"/>
      <c r="SUT5" s="3436"/>
      <c r="SUU5" s="3436"/>
      <c r="SUV5" s="3436"/>
      <c r="SUW5" s="3436"/>
      <c r="SUX5" s="3436"/>
      <c r="SUY5" s="3436"/>
      <c r="SUZ5" s="3436"/>
      <c r="SVA5" s="3436"/>
      <c r="SVB5" s="3436"/>
      <c r="SVC5" s="3436"/>
      <c r="SVD5" s="3436"/>
      <c r="SVE5" s="3436"/>
      <c r="SVF5" s="3436"/>
      <c r="SVG5" s="3436"/>
      <c r="SVH5" s="3436"/>
      <c r="SVI5" s="3436"/>
      <c r="SVJ5" s="3436"/>
      <c r="SVK5" s="3436"/>
      <c r="SVL5" s="3436"/>
      <c r="SVM5" s="3436"/>
      <c r="SVN5" s="3436"/>
      <c r="SVO5" s="3436"/>
      <c r="SVP5" s="3436"/>
      <c r="SVQ5" s="3436"/>
      <c r="SVR5" s="3436"/>
      <c r="SVS5" s="3436"/>
      <c r="SVT5" s="3436"/>
      <c r="SVU5" s="3436"/>
      <c r="SVV5" s="3436"/>
      <c r="SVW5" s="3436"/>
      <c r="SVX5" s="3436"/>
      <c r="SVY5" s="3436"/>
      <c r="SVZ5" s="3436"/>
      <c r="SWA5" s="3436"/>
      <c r="SWB5" s="3436"/>
      <c r="SWC5" s="3436"/>
      <c r="SWD5" s="3436"/>
      <c r="SWE5" s="3436"/>
      <c r="SWF5" s="3436"/>
      <c r="SWG5" s="3436"/>
      <c r="SWH5" s="3436"/>
      <c r="SWI5" s="3436"/>
      <c r="SWJ5" s="3436"/>
      <c r="SWK5" s="3436"/>
      <c r="SWL5" s="3436"/>
      <c r="SWM5" s="3436"/>
      <c r="SWN5" s="3436"/>
      <c r="SWO5" s="3436"/>
      <c r="SWP5" s="3436"/>
      <c r="SWQ5" s="3436"/>
      <c r="SWR5" s="3436"/>
      <c r="SWS5" s="3436"/>
      <c r="SWT5" s="3436"/>
      <c r="SWU5" s="3436"/>
      <c r="SWV5" s="3436"/>
      <c r="SWW5" s="3436"/>
      <c r="SWX5" s="3436"/>
      <c r="SWY5" s="3436"/>
      <c r="SWZ5" s="3436"/>
      <c r="SXA5" s="3436"/>
      <c r="SXB5" s="3436"/>
      <c r="SXC5" s="3436"/>
      <c r="SXD5" s="3436"/>
      <c r="SXE5" s="3436"/>
      <c r="SXF5" s="3436"/>
      <c r="SXG5" s="3436"/>
      <c r="SXH5" s="3436"/>
      <c r="SXI5" s="3436"/>
      <c r="SXJ5" s="3436"/>
      <c r="SXK5" s="3436"/>
      <c r="SXL5" s="3436"/>
      <c r="SXM5" s="3436"/>
      <c r="SXN5" s="3436"/>
      <c r="SXO5" s="3436"/>
      <c r="SXP5" s="3436"/>
      <c r="SXQ5" s="3436"/>
      <c r="SXR5" s="3436"/>
      <c r="SXS5" s="3436"/>
      <c r="SXT5" s="3436"/>
      <c r="SXU5" s="3436"/>
      <c r="SXV5" s="3436"/>
      <c r="SXW5" s="3436"/>
      <c r="SXX5" s="3436"/>
      <c r="SXY5" s="3436"/>
      <c r="SXZ5" s="3436"/>
      <c r="SYA5" s="3436"/>
      <c r="SYB5" s="3436"/>
      <c r="SYC5" s="3436"/>
      <c r="SYD5" s="3436"/>
      <c r="SYE5" s="3436"/>
      <c r="SYF5" s="3436"/>
      <c r="SYG5" s="3436"/>
      <c r="SYH5" s="3436"/>
      <c r="SYI5" s="3436"/>
      <c r="SYJ5" s="3436"/>
      <c r="SYK5" s="3436"/>
      <c r="SYL5" s="3436"/>
      <c r="SYM5" s="3436"/>
      <c r="SYN5" s="3436"/>
      <c r="SYO5" s="3436"/>
      <c r="SYP5" s="3436"/>
      <c r="SYQ5" s="3436"/>
      <c r="SYR5" s="3436"/>
      <c r="SYS5" s="3436"/>
      <c r="SYT5" s="3436"/>
      <c r="SYU5" s="3436"/>
      <c r="SYV5" s="3436"/>
      <c r="SYW5" s="3436"/>
      <c r="SYX5" s="3436"/>
      <c r="SYY5" s="3436"/>
      <c r="SYZ5" s="3436"/>
      <c r="SZA5" s="3436"/>
      <c r="SZB5" s="3436"/>
      <c r="SZC5" s="3436"/>
      <c r="SZD5" s="3436"/>
      <c r="SZE5" s="3436"/>
      <c r="SZF5" s="3436"/>
      <c r="SZG5" s="3436"/>
      <c r="SZH5" s="3436"/>
      <c r="SZI5" s="3436"/>
      <c r="SZJ5" s="3436"/>
      <c r="SZK5" s="3436"/>
      <c r="SZL5" s="3436"/>
      <c r="SZM5" s="3436"/>
      <c r="SZN5" s="3436"/>
      <c r="SZO5" s="3436"/>
      <c r="SZP5" s="3436"/>
      <c r="SZQ5" s="3436"/>
      <c r="SZR5" s="3436"/>
      <c r="SZS5" s="3436"/>
      <c r="SZT5" s="3436"/>
      <c r="SZU5" s="3436"/>
      <c r="SZV5" s="3436"/>
      <c r="SZW5" s="3436"/>
      <c r="SZX5" s="3436"/>
      <c r="SZY5" s="3436"/>
      <c r="SZZ5" s="3436"/>
      <c r="TAA5" s="3436"/>
      <c r="TAB5" s="3436"/>
      <c r="TAC5" s="3436"/>
      <c r="TAD5" s="3436"/>
      <c r="TAE5" s="3436"/>
      <c r="TAF5" s="3436"/>
      <c r="TAG5" s="3436"/>
      <c r="TAH5" s="3436"/>
      <c r="TAI5" s="3436"/>
      <c r="TAJ5" s="3436"/>
      <c r="TAK5" s="3436"/>
      <c r="TAL5" s="3436"/>
      <c r="TAM5" s="3436"/>
      <c r="TAN5" s="3436"/>
      <c r="TAO5" s="3436"/>
      <c r="TAP5" s="3436"/>
      <c r="TAQ5" s="3436"/>
      <c r="TAR5" s="3436"/>
      <c r="TAS5" s="3436"/>
      <c r="TAT5" s="3436"/>
      <c r="TAU5" s="3436"/>
      <c r="TAV5" s="3436"/>
      <c r="TAW5" s="3436"/>
      <c r="TAX5" s="3436"/>
      <c r="TAY5" s="3436"/>
      <c r="TAZ5" s="3436"/>
      <c r="TBA5" s="3436"/>
      <c r="TBB5" s="3436"/>
      <c r="TBC5" s="3436"/>
      <c r="TBD5" s="3436"/>
      <c r="TBE5" s="3436"/>
      <c r="TBF5" s="3436"/>
      <c r="TBG5" s="3436"/>
      <c r="TBH5" s="3436"/>
      <c r="TBI5" s="3436"/>
      <c r="TBJ5" s="3436"/>
      <c r="TBK5" s="3436"/>
      <c r="TBL5" s="3436"/>
      <c r="TBM5" s="3436"/>
      <c r="TBN5" s="3436"/>
      <c r="TBO5" s="3436"/>
      <c r="TBP5" s="3436"/>
      <c r="TBQ5" s="3436"/>
      <c r="TBR5" s="3436"/>
      <c r="TBS5" s="3436"/>
      <c r="TBT5" s="3436"/>
      <c r="TBU5" s="3436"/>
      <c r="TBV5" s="3436"/>
      <c r="TBW5" s="3436"/>
      <c r="TBX5" s="3436"/>
      <c r="TBY5" s="3436"/>
      <c r="TBZ5" s="3436"/>
      <c r="TCA5" s="3436"/>
      <c r="TCB5" s="3436"/>
      <c r="TCC5" s="3436"/>
      <c r="TCD5" s="3436"/>
      <c r="TCE5" s="3436"/>
      <c r="TCF5" s="3436"/>
      <c r="TCG5" s="3436"/>
      <c r="TCH5" s="3436"/>
      <c r="TCI5" s="3436"/>
      <c r="TCJ5" s="3436"/>
      <c r="TCK5" s="3436"/>
      <c r="TCL5" s="3436"/>
      <c r="TCM5" s="3436"/>
      <c r="TCN5" s="3436"/>
      <c r="TCO5" s="3436"/>
      <c r="TCP5" s="3436"/>
      <c r="TCQ5" s="3436"/>
      <c r="TCR5" s="3436"/>
      <c r="TCS5" s="3436"/>
      <c r="TCT5" s="3436"/>
      <c r="TCU5" s="3436"/>
      <c r="TCV5" s="3436"/>
      <c r="TCW5" s="3436"/>
      <c r="TCX5" s="3436"/>
      <c r="TCY5" s="3436"/>
      <c r="TCZ5" s="3436"/>
      <c r="TDA5" s="3436"/>
      <c r="TDB5" s="3436"/>
      <c r="TDC5" s="3436"/>
      <c r="TDD5" s="3436"/>
      <c r="TDE5" s="3436"/>
      <c r="TDF5" s="3436"/>
      <c r="TDG5" s="3436"/>
      <c r="TDH5" s="3436"/>
      <c r="TDI5" s="3436"/>
      <c r="TDJ5" s="3436"/>
      <c r="TDK5" s="3436"/>
      <c r="TDL5" s="3436"/>
      <c r="TDM5" s="3436"/>
      <c r="TDN5" s="3436"/>
      <c r="TDO5" s="3436"/>
      <c r="TDP5" s="3436"/>
      <c r="TDQ5" s="3436"/>
      <c r="TDR5" s="3436"/>
      <c r="TDS5" s="3436"/>
      <c r="TDT5" s="3436"/>
      <c r="TDU5" s="3436"/>
      <c r="TDV5" s="3436"/>
      <c r="TDW5" s="3436"/>
      <c r="TDX5" s="3436"/>
      <c r="TDY5" s="3436"/>
      <c r="TDZ5" s="3436"/>
      <c r="TEA5" s="3436"/>
      <c r="TEB5" s="3436"/>
      <c r="TEC5" s="3436"/>
      <c r="TED5" s="3436"/>
      <c r="TEE5" s="3436"/>
      <c r="TEF5" s="3436"/>
      <c r="TEG5" s="3436"/>
      <c r="TEH5" s="3436"/>
      <c r="TEI5" s="3436"/>
      <c r="TEJ5" s="3436"/>
      <c r="TEK5" s="3436"/>
      <c r="TEL5" s="3436"/>
      <c r="TEM5" s="3436"/>
      <c r="TEN5" s="3436"/>
      <c r="TEO5" s="3436"/>
      <c r="TEP5" s="3436"/>
      <c r="TEQ5" s="3436"/>
      <c r="TER5" s="3436"/>
      <c r="TES5" s="3436"/>
      <c r="TET5" s="3436"/>
      <c r="TEU5" s="3436"/>
      <c r="TEV5" s="3436"/>
      <c r="TEW5" s="3436"/>
      <c r="TEX5" s="3436"/>
      <c r="TEY5" s="3436"/>
      <c r="TEZ5" s="3436"/>
      <c r="TFA5" s="3436"/>
      <c r="TFB5" s="3436"/>
      <c r="TFC5" s="3436"/>
      <c r="TFD5" s="3436"/>
      <c r="TFE5" s="3436"/>
      <c r="TFF5" s="3436"/>
      <c r="TFG5" s="3436"/>
      <c r="TFH5" s="3436"/>
      <c r="TFI5" s="3436"/>
      <c r="TFJ5" s="3436"/>
      <c r="TFK5" s="3436"/>
      <c r="TFL5" s="3436"/>
      <c r="TFM5" s="3436"/>
      <c r="TFN5" s="3436"/>
      <c r="TFO5" s="3436"/>
      <c r="TFP5" s="3436"/>
      <c r="TFQ5" s="3436"/>
      <c r="TFR5" s="3436"/>
      <c r="TFS5" s="3436"/>
      <c r="TFT5" s="3436"/>
      <c r="TFU5" s="3436"/>
      <c r="TFV5" s="3436"/>
      <c r="TFW5" s="3436"/>
      <c r="TFX5" s="3436"/>
      <c r="TFY5" s="3436"/>
      <c r="TFZ5" s="3436"/>
      <c r="TGA5" s="3436"/>
      <c r="TGB5" s="3436"/>
      <c r="TGC5" s="3436"/>
      <c r="TGD5" s="3436"/>
      <c r="TGE5" s="3436"/>
      <c r="TGF5" s="3436"/>
      <c r="TGG5" s="3436"/>
      <c r="TGH5" s="3436"/>
      <c r="TGI5" s="3436"/>
      <c r="TGJ5" s="3436"/>
      <c r="TGK5" s="3436"/>
      <c r="TGL5" s="3436"/>
      <c r="TGM5" s="3436"/>
      <c r="TGN5" s="3436"/>
      <c r="TGO5" s="3436"/>
      <c r="TGP5" s="3436"/>
      <c r="TGQ5" s="3436"/>
      <c r="TGR5" s="3436"/>
      <c r="TGS5" s="3436"/>
      <c r="TGT5" s="3436"/>
      <c r="TGU5" s="3436"/>
      <c r="TGV5" s="3436"/>
      <c r="TGW5" s="3436"/>
      <c r="TGX5" s="3436"/>
      <c r="TGY5" s="3436"/>
      <c r="TGZ5" s="3436"/>
      <c r="THA5" s="3436"/>
      <c r="THB5" s="3436"/>
      <c r="THC5" s="3436"/>
      <c r="THD5" s="3436"/>
      <c r="THE5" s="3436"/>
      <c r="THF5" s="3436"/>
      <c r="THG5" s="3436"/>
      <c r="THH5" s="3436"/>
      <c r="THI5" s="3436"/>
      <c r="THJ5" s="3436"/>
      <c r="THK5" s="3436"/>
      <c r="THL5" s="3436"/>
      <c r="THM5" s="3436"/>
      <c r="THN5" s="3436"/>
      <c r="THO5" s="3436"/>
      <c r="THP5" s="3436"/>
      <c r="THQ5" s="3436"/>
      <c r="THR5" s="3436"/>
      <c r="THS5" s="3436"/>
      <c r="THT5" s="3436"/>
      <c r="THU5" s="3436"/>
      <c r="THV5" s="3436"/>
      <c r="THW5" s="3436"/>
      <c r="THX5" s="3436"/>
      <c r="THY5" s="3436"/>
      <c r="THZ5" s="3436"/>
      <c r="TIA5" s="3436"/>
      <c r="TIB5" s="3436"/>
      <c r="TIC5" s="3436"/>
      <c r="TID5" s="3436"/>
      <c r="TIE5" s="3436"/>
      <c r="TIF5" s="3436"/>
      <c r="TIG5" s="3436"/>
      <c r="TIH5" s="3436"/>
      <c r="TII5" s="3436"/>
      <c r="TIJ5" s="3436"/>
      <c r="TIK5" s="3436"/>
      <c r="TIL5" s="3436"/>
      <c r="TIM5" s="3436"/>
      <c r="TIN5" s="3436"/>
      <c r="TIO5" s="3436"/>
      <c r="TIP5" s="3436"/>
      <c r="TIQ5" s="3436"/>
      <c r="TIR5" s="3436"/>
      <c r="TIS5" s="3436"/>
      <c r="TIT5" s="3436"/>
      <c r="TIU5" s="3436"/>
      <c r="TIV5" s="3436"/>
      <c r="TIW5" s="3436"/>
      <c r="TIX5" s="3436"/>
      <c r="TIY5" s="3436"/>
      <c r="TIZ5" s="3436"/>
      <c r="TJA5" s="3436"/>
      <c r="TJB5" s="3436"/>
      <c r="TJC5" s="3436"/>
      <c r="TJD5" s="3436"/>
      <c r="TJE5" s="3436"/>
      <c r="TJF5" s="3436"/>
      <c r="TJG5" s="3436"/>
      <c r="TJH5" s="3436"/>
      <c r="TJI5" s="3436"/>
      <c r="TJJ5" s="3436"/>
      <c r="TJK5" s="3436"/>
      <c r="TJL5" s="3436"/>
      <c r="TJM5" s="3436"/>
      <c r="TJN5" s="3436"/>
      <c r="TJO5" s="3436"/>
      <c r="TJP5" s="3436"/>
      <c r="TJQ5" s="3436"/>
      <c r="TJR5" s="3436"/>
      <c r="TJS5" s="3436"/>
      <c r="TJT5" s="3436"/>
      <c r="TJU5" s="3436"/>
      <c r="TJV5" s="3436"/>
      <c r="TJW5" s="3436"/>
      <c r="TJX5" s="3436"/>
      <c r="TJY5" s="3436"/>
      <c r="TJZ5" s="3436"/>
      <c r="TKA5" s="3436"/>
      <c r="TKB5" s="3436"/>
      <c r="TKC5" s="3436"/>
      <c r="TKD5" s="3436"/>
      <c r="TKE5" s="3436"/>
      <c r="TKF5" s="3436"/>
      <c r="TKG5" s="3436"/>
      <c r="TKH5" s="3436"/>
      <c r="TKI5" s="3436"/>
      <c r="TKJ5" s="3436"/>
      <c r="TKK5" s="3436"/>
      <c r="TKL5" s="3436"/>
      <c r="TKM5" s="3436"/>
      <c r="TKN5" s="3436"/>
      <c r="TKO5" s="3436"/>
      <c r="TKP5" s="3436"/>
      <c r="TKQ5" s="3436"/>
      <c r="TKR5" s="3436"/>
      <c r="TKS5" s="3436"/>
      <c r="TKT5" s="3436"/>
      <c r="TKU5" s="3436"/>
      <c r="TKV5" s="3436"/>
      <c r="TKW5" s="3436"/>
      <c r="TKX5" s="3436"/>
      <c r="TKY5" s="3436"/>
      <c r="TKZ5" s="3436"/>
      <c r="TLA5" s="3436"/>
      <c r="TLB5" s="3436"/>
      <c r="TLC5" s="3436"/>
      <c r="TLD5" s="3436"/>
      <c r="TLE5" s="3436"/>
      <c r="TLF5" s="3436"/>
      <c r="TLG5" s="3436"/>
      <c r="TLH5" s="3436"/>
      <c r="TLI5" s="3436"/>
      <c r="TLJ5" s="3436"/>
      <c r="TLK5" s="3436"/>
      <c r="TLL5" s="3436"/>
      <c r="TLM5" s="3436"/>
      <c r="TLN5" s="3436"/>
      <c r="TLO5" s="3436"/>
      <c r="TLP5" s="3436"/>
      <c r="TLQ5" s="3436"/>
      <c r="TLR5" s="3436"/>
      <c r="TLS5" s="3436"/>
      <c r="TLT5" s="3436"/>
      <c r="TLU5" s="3436"/>
      <c r="TLV5" s="3436"/>
      <c r="TLW5" s="3436"/>
      <c r="TLX5" s="3436"/>
      <c r="TLY5" s="3436"/>
      <c r="TLZ5" s="3436"/>
      <c r="TMA5" s="3436"/>
      <c r="TMB5" s="3436"/>
      <c r="TMC5" s="3436"/>
      <c r="TMD5" s="3436"/>
      <c r="TME5" s="3436"/>
      <c r="TMF5" s="3436"/>
      <c r="TMG5" s="3436"/>
      <c r="TMH5" s="3436"/>
      <c r="TMI5" s="3436"/>
      <c r="TMJ5" s="3436"/>
      <c r="TMK5" s="3436"/>
      <c r="TML5" s="3436"/>
      <c r="TMM5" s="3436"/>
      <c r="TMN5" s="3436"/>
      <c r="TMO5" s="3436"/>
      <c r="TMP5" s="3436"/>
      <c r="TMQ5" s="3436"/>
      <c r="TMR5" s="3436"/>
      <c r="TMS5" s="3436"/>
      <c r="TMT5" s="3436"/>
      <c r="TMU5" s="3436"/>
      <c r="TMV5" s="3436"/>
      <c r="TMW5" s="3436"/>
      <c r="TMX5" s="3436"/>
      <c r="TMY5" s="3436"/>
      <c r="TMZ5" s="3436"/>
      <c r="TNA5" s="3436"/>
      <c r="TNB5" s="3436"/>
      <c r="TNC5" s="3436"/>
      <c r="TND5" s="3436"/>
      <c r="TNE5" s="3436"/>
      <c r="TNF5" s="3436"/>
      <c r="TNG5" s="3436"/>
      <c r="TNH5" s="3436"/>
      <c r="TNI5" s="3436"/>
      <c r="TNJ5" s="3436"/>
      <c r="TNK5" s="3436"/>
      <c r="TNL5" s="3436"/>
      <c r="TNM5" s="3436"/>
      <c r="TNN5" s="3436"/>
      <c r="TNO5" s="3436"/>
      <c r="TNP5" s="3436"/>
      <c r="TNQ5" s="3436"/>
      <c r="TNR5" s="3436"/>
      <c r="TNS5" s="3436"/>
      <c r="TNT5" s="3436"/>
      <c r="TNU5" s="3436"/>
      <c r="TNV5" s="3436"/>
      <c r="TNW5" s="3436"/>
      <c r="TNX5" s="3436"/>
      <c r="TNY5" s="3436"/>
      <c r="TNZ5" s="3436"/>
      <c r="TOA5" s="3436"/>
      <c r="TOB5" s="3436"/>
      <c r="TOC5" s="3436"/>
      <c r="TOD5" s="3436"/>
      <c r="TOE5" s="3436"/>
      <c r="TOF5" s="3436"/>
      <c r="TOG5" s="3436"/>
      <c r="TOH5" s="3436"/>
      <c r="TOI5" s="3436"/>
      <c r="TOJ5" s="3436"/>
      <c r="TOK5" s="3436"/>
      <c r="TOL5" s="3436"/>
      <c r="TOM5" s="3436"/>
      <c r="TON5" s="3436"/>
      <c r="TOO5" s="3436"/>
      <c r="TOP5" s="3436"/>
      <c r="TOQ5" s="3436"/>
      <c r="TOR5" s="3436"/>
      <c r="TOS5" s="3436"/>
      <c r="TOT5" s="3436"/>
      <c r="TOU5" s="3436"/>
      <c r="TOV5" s="3436"/>
      <c r="TOW5" s="3436"/>
      <c r="TOX5" s="3436"/>
      <c r="TOY5" s="3436"/>
      <c r="TOZ5" s="3436"/>
      <c r="TPA5" s="3436"/>
      <c r="TPB5" s="3436"/>
      <c r="TPC5" s="3436"/>
      <c r="TPD5" s="3436"/>
      <c r="TPE5" s="3436"/>
      <c r="TPF5" s="3436"/>
      <c r="TPG5" s="3436"/>
      <c r="TPH5" s="3436"/>
      <c r="TPI5" s="3436"/>
      <c r="TPJ5" s="3436"/>
      <c r="TPK5" s="3436"/>
      <c r="TPL5" s="3436"/>
      <c r="TPM5" s="3436"/>
      <c r="TPN5" s="3436"/>
      <c r="TPO5" s="3436"/>
      <c r="TPP5" s="3436"/>
      <c r="TPQ5" s="3436"/>
      <c r="TPR5" s="3436"/>
      <c r="TPS5" s="3436"/>
      <c r="TPT5" s="3436"/>
      <c r="TPU5" s="3436"/>
      <c r="TPV5" s="3436"/>
      <c r="TPW5" s="3436"/>
      <c r="TPX5" s="3436"/>
      <c r="TPY5" s="3436"/>
      <c r="TPZ5" s="3436"/>
      <c r="TQA5" s="3436"/>
      <c r="TQB5" s="3436"/>
      <c r="TQC5" s="3436"/>
      <c r="TQD5" s="3436"/>
      <c r="TQE5" s="3436"/>
      <c r="TQF5" s="3436"/>
      <c r="TQG5" s="3436"/>
      <c r="TQH5" s="3436"/>
      <c r="TQI5" s="3436"/>
      <c r="TQJ5" s="3436"/>
      <c r="TQK5" s="3436"/>
      <c r="TQL5" s="3436"/>
      <c r="TQM5" s="3436"/>
      <c r="TQN5" s="3436"/>
      <c r="TQO5" s="3436"/>
      <c r="TQP5" s="3436"/>
      <c r="TQQ5" s="3436"/>
      <c r="TQR5" s="3436"/>
      <c r="TQS5" s="3436"/>
      <c r="TQT5" s="3436"/>
      <c r="TQU5" s="3436"/>
      <c r="TQV5" s="3436"/>
      <c r="TQW5" s="3436"/>
      <c r="TQX5" s="3436"/>
      <c r="TQY5" s="3436"/>
      <c r="TQZ5" s="3436"/>
      <c r="TRA5" s="3436"/>
      <c r="TRB5" s="3436"/>
      <c r="TRC5" s="3436"/>
      <c r="TRD5" s="3436"/>
      <c r="TRE5" s="3436"/>
      <c r="TRF5" s="3436"/>
      <c r="TRG5" s="3436"/>
      <c r="TRH5" s="3436"/>
      <c r="TRI5" s="3436"/>
      <c r="TRJ5" s="3436"/>
      <c r="TRK5" s="3436"/>
      <c r="TRL5" s="3436"/>
      <c r="TRM5" s="3436"/>
      <c r="TRN5" s="3436"/>
      <c r="TRO5" s="3436"/>
      <c r="TRP5" s="3436"/>
      <c r="TRQ5" s="3436"/>
      <c r="TRR5" s="3436"/>
      <c r="TRS5" s="3436"/>
      <c r="TRT5" s="3436"/>
      <c r="TRU5" s="3436"/>
      <c r="TRV5" s="3436"/>
      <c r="TRW5" s="3436"/>
      <c r="TRX5" s="3436"/>
      <c r="TRY5" s="3436"/>
      <c r="TRZ5" s="3436"/>
      <c r="TSA5" s="3436"/>
      <c r="TSB5" s="3436"/>
      <c r="TSC5" s="3436"/>
      <c r="TSD5" s="3436"/>
      <c r="TSE5" s="3436"/>
      <c r="TSF5" s="3436"/>
      <c r="TSG5" s="3436"/>
      <c r="TSH5" s="3436"/>
      <c r="TSI5" s="3436"/>
      <c r="TSJ5" s="3436"/>
      <c r="TSK5" s="3436"/>
      <c r="TSL5" s="3436"/>
      <c r="TSM5" s="3436"/>
      <c r="TSN5" s="3436"/>
      <c r="TSO5" s="3436"/>
      <c r="TSP5" s="3436"/>
      <c r="TSQ5" s="3436"/>
      <c r="TSR5" s="3436"/>
      <c r="TSS5" s="3436"/>
      <c r="TST5" s="3436"/>
      <c r="TSU5" s="3436"/>
      <c r="TSV5" s="3436"/>
      <c r="TSW5" s="3436"/>
      <c r="TSX5" s="3436"/>
      <c r="TSY5" s="3436"/>
      <c r="TSZ5" s="3436"/>
      <c r="TTA5" s="3436"/>
      <c r="TTB5" s="3436"/>
      <c r="TTC5" s="3436"/>
      <c r="TTD5" s="3436"/>
      <c r="TTE5" s="3436"/>
      <c r="TTF5" s="3436"/>
      <c r="TTG5" s="3436"/>
      <c r="TTH5" s="3436"/>
      <c r="TTI5" s="3436"/>
      <c r="TTJ5" s="3436"/>
      <c r="TTK5" s="3436"/>
      <c r="TTL5" s="3436"/>
      <c r="TTM5" s="3436"/>
      <c r="TTN5" s="3436"/>
      <c r="TTO5" s="3436"/>
      <c r="TTP5" s="3436"/>
      <c r="TTQ5" s="3436"/>
      <c r="TTR5" s="3436"/>
      <c r="TTS5" s="3436"/>
      <c r="TTT5" s="3436"/>
      <c r="TTU5" s="3436"/>
      <c r="TTV5" s="3436"/>
      <c r="TTW5" s="3436"/>
      <c r="TTX5" s="3436"/>
      <c r="TTY5" s="3436"/>
      <c r="TTZ5" s="3436"/>
      <c r="TUA5" s="3436"/>
      <c r="TUB5" s="3436"/>
      <c r="TUC5" s="3436"/>
      <c r="TUD5" s="3436"/>
      <c r="TUE5" s="3436"/>
      <c r="TUF5" s="3436"/>
      <c r="TUG5" s="3436"/>
      <c r="TUH5" s="3436"/>
      <c r="TUI5" s="3436"/>
      <c r="TUJ5" s="3436"/>
      <c r="TUK5" s="3436"/>
      <c r="TUL5" s="3436"/>
      <c r="TUM5" s="3436"/>
      <c r="TUN5" s="3436"/>
      <c r="TUO5" s="3436"/>
      <c r="TUP5" s="3436"/>
      <c r="TUQ5" s="3436"/>
      <c r="TUR5" s="3436"/>
      <c r="TUS5" s="3436"/>
      <c r="TUT5" s="3436"/>
      <c r="TUU5" s="3436"/>
      <c r="TUV5" s="3436"/>
      <c r="TUW5" s="3436"/>
      <c r="TUX5" s="3436"/>
      <c r="TUY5" s="3436"/>
      <c r="TUZ5" s="3436"/>
      <c r="TVA5" s="3436"/>
      <c r="TVB5" s="3436"/>
      <c r="TVC5" s="3436"/>
      <c r="TVD5" s="3436"/>
      <c r="TVE5" s="3436"/>
      <c r="TVF5" s="3436"/>
      <c r="TVG5" s="3436"/>
      <c r="TVH5" s="3436"/>
      <c r="TVI5" s="3436"/>
      <c r="TVJ5" s="3436"/>
      <c r="TVK5" s="3436"/>
      <c r="TVL5" s="3436"/>
      <c r="TVM5" s="3436"/>
      <c r="TVN5" s="3436"/>
      <c r="TVO5" s="3436"/>
      <c r="TVP5" s="3436"/>
      <c r="TVQ5" s="3436"/>
      <c r="TVR5" s="3436"/>
      <c r="TVS5" s="3436"/>
      <c r="TVT5" s="3436"/>
      <c r="TVU5" s="3436"/>
      <c r="TVV5" s="3436"/>
      <c r="TVW5" s="3436"/>
      <c r="TVX5" s="3436"/>
      <c r="TVY5" s="3436"/>
      <c r="TVZ5" s="3436"/>
      <c r="TWA5" s="3436"/>
      <c r="TWB5" s="3436"/>
      <c r="TWC5" s="3436"/>
      <c r="TWD5" s="3436"/>
      <c r="TWE5" s="3436"/>
      <c r="TWF5" s="3436"/>
      <c r="TWG5" s="3436"/>
      <c r="TWH5" s="3436"/>
      <c r="TWI5" s="3436"/>
      <c r="TWJ5" s="3436"/>
      <c r="TWK5" s="3436"/>
      <c r="TWL5" s="3436"/>
      <c r="TWM5" s="3436"/>
      <c r="TWN5" s="3436"/>
      <c r="TWO5" s="3436"/>
      <c r="TWP5" s="3436"/>
      <c r="TWQ5" s="3436"/>
      <c r="TWR5" s="3436"/>
      <c r="TWS5" s="3436"/>
      <c r="TWT5" s="3436"/>
      <c r="TWU5" s="3436"/>
      <c r="TWV5" s="3436"/>
      <c r="TWW5" s="3436"/>
      <c r="TWX5" s="3436"/>
      <c r="TWY5" s="3436"/>
      <c r="TWZ5" s="3436"/>
      <c r="TXA5" s="3436"/>
      <c r="TXB5" s="3436"/>
      <c r="TXC5" s="3436"/>
      <c r="TXD5" s="3436"/>
      <c r="TXE5" s="3436"/>
      <c r="TXF5" s="3436"/>
      <c r="TXG5" s="3436"/>
      <c r="TXH5" s="3436"/>
      <c r="TXI5" s="3436"/>
      <c r="TXJ5" s="3436"/>
      <c r="TXK5" s="3436"/>
      <c r="TXL5" s="3436"/>
      <c r="TXM5" s="3436"/>
      <c r="TXN5" s="3436"/>
      <c r="TXO5" s="3436"/>
      <c r="TXP5" s="3436"/>
      <c r="TXQ5" s="3436"/>
      <c r="TXR5" s="3436"/>
      <c r="TXS5" s="3436"/>
      <c r="TXT5" s="3436"/>
      <c r="TXU5" s="3436"/>
      <c r="TXV5" s="3436"/>
      <c r="TXW5" s="3436"/>
      <c r="TXX5" s="3436"/>
      <c r="TXY5" s="3436"/>
      <c r="TXZ5" s="3436"/>
      <c r="TYA5" s="3436"/>
      <c r="TYB5" s="3436"/>
      <c r="TYC5" s="3436"/>
      <c r="TYD5" s="3436"/>
      <c r="TYE5" s="3436"/>
      <c r="TYF5" s="3436"/>
      <c r="TYG5" s="3436"/>
      <c r="TYH5" s="3436"/>
      <c r="TYI5" s="3436"/>
      <c r="TYJ5" s="3436"/>
      <c r="TYK5" s="3436"/>
      <c r="TYL5" s="3436"/>
      <c r="TYM5" s="3436"/>
      <c r="TYN5" s="3436"/>
      <c r="TYO5" s="3436"/>
      <c r="TYP5" s="3436"/>
      <c r="TYQ5" s="3436"/>
      <c r="TYR5" s="3436"/>
      <c r="TYS5" s="3436"/>
      <c r="TYT5" s="3436"/>
      <c r="TYU5" s="3436"/>
      <c r="TYV5" s="3436"/>
      <c r="TYW5" s="3436"/>
      <c r="TYX5" s="3436"/>
      <c r="TYY5" s="3436"/>
      <c r="TYZ5" s="3436"/>
      <c r="TZA5" s="3436"/>
      <c r="TZB5" s="3436"/>
      <c r="TZC5" s="3436"/>
      <c r="TZD5" s="3436"/>
      <c r="TZE5" s="3436"/>
      <c r="TZF5" s="3436"/>
      <c r="TZG5" s="3436"/>
      <c r="TZH5" s="3436"/>
      <c r="TZI5" s="3436"/>
      <c r="TZJ5" s="3436"/>
      <c r="TZK5" s="3436"/>
      <c r="TZL5" s="3436"/>
      <c r="TZM5" s="3436"/>
      <c r="TZN5" s="3436"/>
      <c r="TZO5" s="3436"/>
      <c r="TZP5" s="3436"/>
      <c r="TZQ5" s="3436"/>
      <c r="TZR5" s="3436"/>
      <c r="TZS5" s="3436"/>
      <c r="TZT5" s="3436"/>
      <c r="TZU5" s="3436"/>
      <c r="TZV5" s="3436"/>
      <c r="TZW5" s="3436"/>
      <c r="TZX5" s="3436"/>
      <c r="TZY5" s="3436"/>
      <c r="TZZ5" s="3436"/>
      <c r="UAA5" s="3436"/>
      <c r="UAB5" s="3436"/>
      <c r="UAC5" s="3436"/>
      <c r="UAD5" s="3436"/>
      <c r="UAE5" s="3436"/>
      <c r="UAF5" s="3436"/>
      <c r="UAG5" s="3436"/>
      <c r="UAH5" s="3436"/>
      <c r="UAI5" s="3436"/>
      <c r="UAJ5" s="3436"/>
      <c r="UAK5" s="3436"/>
      <c r="UAL5" s="3436"/>
      <c r="UAM5" s="3436"/>
      <c r="UAN5" s="3436"/>
      <c r="UAO5" s="3436"/>
      <c r="UAP5" s="3436"/>
      <c r="UAQ5" s="3436"/>
      <c r="UAR5" s="3436"/>
      <c r="UAS5" s="3436"/>
      <c r="UAT5" s="3436"/>
      <c r="UAU5" s="3436"/>
      <c r="UAV5" s="3436"/>
      <c r="UAW5" s="3436"/>
      <c r="UAX5" s="3436"/>
      <c r="UAY5" s="3436"/>
      <c r="UAZ5" s="3436"/>
      <c r="UBA5" s="3436"/>
      <c r="UBB5" s="3436"/>
      <c r="UBC5" s="3436"/>
      <c r="UBD5" s="3436"/>
      <c r="UBE5" s="3436"/>
      <c r="UBF5" s="3436"/>
      <c r="UBG5" s="3436"/>
      <c r="UBH5" s="3436"/>
      <c r="UBI5" s="3436"/>
      <c r="UBJ5" s="3436"/>
      <c r="UBK5" s="3436"/>
      <c r="UBL5" s="3436"/>
      <c r="UBM5" s="3436"/>
      <c r="UBN5" s="3436"/>
      <c r="UBO5" s="3436"/>
      <c r="UBP5" s="3436"/>
      <c r="UBQ5" s="3436"/>
      <c r="UBR5" s="3436"/>
      <c r="UBS5" s="3436"/>
      <c r="UBT5" s="3436"/>
      <c r="UBU5" s="3436"/>
      <c r="UBV5" s="3436"/>
      <c r="UBW5" s="3436"/>
      <c r="UBX5" s="3436"/>
      <c r="UBY5" s="3436"/>
      <c r="UBZ5" s="3436"/>
      <c r="UCA5" s="3436"/>
      <c r="UCB5" s="3436"/>
      <c r="UCC5" s="3436"/>
      <c r="UCD5" s="3436"/>
      <c r="UCE5" s="3436"/>
      <c r="UCF5" s="3436"/>
      <c r="UCG5" s="3436"/>
      <c r="UCH5" s="3436"/>
      <c r="UCI5" s="3436"/>
      <c r="UCJ5" s="3436"/>
      <c r="UCK5" s="3436"/>
      <c r="UCL5" s="3436"/>
      <c r="UCM5" s="3436"/>
      <c r="UCN5" s="3436"/>
      <c r="UCO5" s="3436"/>
      <c r="UCP5" s="3436"/>
      <c r="UCQ5" s="3436"/>
      <c r="UCR5" s="3436"/>
      <c r="UCS5" s="3436"/>
      <c r="UCT5" s="3436"/>
      <c r="UCU5" s="3436"/>
      <c r="UCV5" s="3436"/>
      <c r="UCW5" s="3436"/>
      <c r="UCX5" s="3436"/>
      <c r="UCY5" s="3436"/>
      <c r="UCZ5" s="3436"/>
      <c r="UDA5" s="3436"/>
      <c r="UDB5" s="3436"/>
      <c r="UDC5" s="3436"/>
      <c r="UDD5" s="3436"/>
      <c r="UDE5" s="3436"/>
      <c r="UDF5" s="3436"/>
      <c r="UDG5" s="3436"/>
      <c r="UDH5" s="3436"/>
      <c r="UDI5" s="3436"/>
      <c r="UDJ5" s="3436"/>
      <c r="UDK5" s="3436"/>
      <c r="UDL5" s="3436"/>
      <c r="UDM5" s="3436"/>
      <c r="UDN5" s="3436"/>
      <c r="UDO5" s="3436"/>
      <c r="UDP5" s="3436"/>
      <c r="UDQ5" s="3436"/>
      <c r="UDR5" s="3436"/>
      <c r="UDS5" s="3436"/>
      <c r="UDT5" s="3436"/>
      <c r="UDU5" s="3436"/>
      <c r="UDV5" s="3436"/>
      <c r="UDW5" s="3436"/>
      <c r="UDX5" s="3436"/>
      <c r="UDY5" s="3436"/>
      <c r="UDZ5" s="3436"/>
      <c r="UEA5" s="3436"/>
      <c r="UEB5" s="3436"/>
      <c r="UEC5" s="3436"/>
      <c r="UED5" s="3436"/>
      <c r="UEE5" s="3436"/>
      <c r="UEF5" s="3436"/>
      <c r="UEG5" s="3436"/>
      <c r="UEH5" s="3436"/>
      <c r="UEI5" s="3436"/>
      <c r="UEJ5" s="3436"/>
      <c r="UEK5" s="3436"/>
      <c r="UEL5" s="3436"/>
      <c r="UEM5" s="3436"/>
      <c r="UEN5" s="3436"/>
      <c r="UEO5" s="3436"/>
      <c r="UEP5" s="3436"/>
      <c r="UEQ5" s="3436"/>
      <c r="UER5" s="3436"/>
      <c r="UES5" s="3436"/>
      <c r="UET5" s="3436"/>
      <c r="UEU5" s="3436"/>
      <c r="UEV5" s="3436"/>
      <c r="UEW5" s="3436"/>
      <c r="UEX5" s="3436"/>
      <c r="UEY5" s="3436"/>
      <c r="UEZ5" s="3436"/>
      <c r="UFA5" s="3436"/>
      <c r="UFB5" s="3436"/>
      <c r="UFC5" s="3436"/>
      <c r="UFD5" s="3436"/>
      <c r="UFE5" s="3436"/>
      <c r="UFF5" s="3436"/>
      <c r="UFG5" s="3436"/>
      <c r="UFH5" s="3436"/>
      <c r="UFI5" s="3436"/>
      <c r="UFJ5" s="3436"/>
      <c r="UFK5" s="3436"/>
      <c r="UFL5" s="3436"/>
      <c r="UFM5" s="3436"/>
      <c r="UFN5" s="3436"/>
      <c r="UFO5" s="3436"/>
      <c r="UFP5" s="3436"/>
      <c r="UFQ5" s="3436"/>
      <c r="UFR5" s="3436"/>
      <c r="UFS5" s="3436"/>
      <c r="UFT5" s="3436"/>
      <c r="UFU5" s="3436"/>
      <c r="UFV5" s="3436"/>
      <c r="UFW5" s="3436"/>
      <c r="UFX5" s="3436"/>
      <c r="UFY5" s="3436"/>
      <c r="UFZ5" s="3436"/>
      <c r="UGA5" s="3436"/>
      <c r="UGB5" s="3436"/>
      <c r="UGC5" s="3436"/>
      <c r="UGD5" s="3436"/>
      <c r="UGE5" s="3436"/>
      <c r="UGF5" s="3436"/>
      <c r="UGG5" s="3436"/>
      <c r="UGH5" s="3436"/>
      <c r="UGI5" s="3436"/>
      <c r="UGJ5" s="3436"/>
      <c r="UGK5" s="3436"/>
      <c r="UGL5" s="3436"/>
      <c r="UGM5" s="3436"/>
      <c r="UGN5" s="3436"/>
      <c r="UGO5" s="3436"/>
      <c r="UGP5" s="3436"/>
      <c r="UGQ5" s="3436"/>
      <c r="UGR5" s="3436"/>
      <c r="UGS5" s="3436"/>
      <c r="UGT5" s="3436"/>
      <c r="UGU5" s="3436"/>
      <c r="UGV5" s="3436"/>
      <c r="UGW5" s="3436"/>
      <c r="UGX5" s="3436"/>
      <c r="UGY5" s="3436"/>
      <c r="UGZ5" s="3436"/>
      <c r="UHA5" s="3436"/>
      <c r="UHB5" s="3436"/>
      <c r="UHC5" s="3436"/>
      <c r="UHD5" s="3436"/>
      <c r="UHE5" s="3436"/>
      <c r="UHF5" s="3436"/>
      <c r="UHG5" s="3436"/>
      <c r="UHH5" s="3436"/>
      <c r="UHI5" s="3436"/>
      <c r="UHJ5" s="3436"/>
      <c r="UHK5" s="3436"/>
      <c r="UHL5" s="3436"/>
      <c r="UHM5" s="3436"/>
      <c r="UHN5" s="3436"/>
      <c r="UHO5" s="3436"/>
      <c r="UHP5" s="3436"/>
      <c r="UHQ5" s="3436"/>
      <c r="UHR5" s="3436"/>
      <c r="UHS5" s="3436"/>
      <c r="UHT5" s="3436"/>
      <c r="UHU5" s="3436"/>
      <c r="UHV5" s="3436"/>
      <c r="UHW5" s="3436"/>
      <c r="UHX5" s="3436"/>
      <c r="UHY5" s="3436"/>
      <c r="UHZ5" s="3436"/>
      <c r="UIA5" s="3436"/>
      <c r="UIB5" s="3436"/>
      <c r="UIC5" s="3436"/>
      <c r="UID5" s="3436"/>
      <c r="UIE5" s="3436"/>
      <c r="UIF5" s="3436"/>
      <c r="UIG5" s="3436"/>
      <c r="UIH5" s="3436"/>
      <c r="UII5" s="3436"/>
      <c r="UIJ5" s="3436"/>
      <c r="UIK5" s="3436"/>
      <c r="UIL5" s="3436"/>
      <c r="UIM5" s="3436"/>
      <c r="UIN5" s="3436"/>
      <c r="UIO5" s="3436"/>
      <c r="UIP5" s="3436"/>
      <c r="UIQ5" s="3436"/>
      <c r="UIR5" s="3436"/>
      <c r="UIS5" s="3436"/>
      <c r="UIT5" s="3436"/>
      <c r="UIU5" s="3436"/>
      <c r="UIV5" s="3436"/>
      <c r="UIW5" s="3436"/>
      <c r="UIX5" s="3436"/>
      <c r="UIY5" s="3436"/>
      <c r="UIZ5" s="3436"/>
      <c r="UJA5" s="3436"/>
      <c r="UJB5" s="3436"/>
      <c r="UJC5" s="3436"/>
      <c r="UJD5" s="3436"/>
      <c r="UJE5" s="3436"/>
      <c r="UJF5" s="3436"/>
      <c r="UJG5" s="3436"/>
      <c r="UJH5" s="3436"/>
      <c r="UJI5" s="3436"/>
      <c r="UJJ5" s="3436"/>
      <c r="UJK5" s="3436"/>
      <c r="UJL5" s="3436"/>
      <c r="UJM5" s="3436"/>
      <c r="UJN5" s="3436"/>
      <c r="UJO5" s="3436"/>
      <c r="UJP5" s="3436"/>
      <c r="UJQ5" s="3436"/>
      <c r="UJR5" s="3436"/>
      <c r="UJS5" s="3436"/>
      <c r="UJT5" s="3436"/>
      <c r="UJU5" s="3436"/>
      <c r="UJV5" s="3436"/>
      <c r="UJW5" s="3436"/>
      <c r="UJX5" s="3436"/>
      <c r="UJY5" s="3436"/>
      <c r="UJZ5" s="3436"/>
      <c r="UKA5" s="3436"/>
      <c r="UKB5" s="3436"/>
      <c r="UKC5" s="3436"/>
      <c r="UKD5" s="3436"/>
      <c r="UKE5" s="3436"/>
      <c r="UKF5" s="3436"/>
      <c r="UKG5" s="3436"/>
      <c r="UKH5" s="3436"/>
      <c r="UKI5" s="3436"/>
      <c r="UKJ5" s="3436"/>
      <c r="UKK5" s="3436"/>
      <c r="UKL5" s="3436"/>
      <c r="UKM5" s="3436"/>
      <c r="UKN5" s="3436"/>
      <c r="UKO5" s="3436"/>
      <c r="UKP5" s="3436"/>
      <c r="UKQ5" s="3436"/>
      <c r="UKR5" s="3436"/>
      <c r="UKS5" s="3436"/>
      <c r="UKT5" s="3436"/>
      <c r="UKU5" s="3436"/>
      <c r="UKV5" s="3436"/>
      <c r="UKW5" s="3436"/>
      <c r="UKX5" s="3436"/>
      <c r="UKY5" s="3436"/>
      <c r="UKZ5" s="3436"/>
      <c r="ULA5" s="3436"/>
      <c r="ULB5" s="3436"/>
      <c r="ULC5" s="3436"/>
      <c r="ULD5" s="3436"/>
      <c r="ULE5" s="3436"/>
      <c r="ULF5" s="3436"/>
      <c r="ULG5" s="3436"/>
      <c r="ULH5" s="3436"/>
      <c r="ULI5" s="3436"/>
      <c r="ULJ5" s="3436"/>
      <c r="ULK5" s="3436"/>
      <c r="ULL5" s="3436"/>
      <c r="ULM5" s="3436"/>
      <c r="ULN5" s="3436"/>
      <c r="ULO5" s="3436"/>
      <c r="ULP5" s="3436"/>
      <c r="ULQ5" s="3436"/>
      <c r="ULR5" s="3436"/>
      <c r="ULS5" s="3436"/>
      <c r="ULT5" s="3436"/>
      <c r="ULU5" s="3436"/>
      <c r="ULV5" s="3436"/>
      <c r="ULW5" s="3436"/>
      <c r="ULX5" s="3436"/>
      <c r="ULY5" s="3436"/>
      <c r="ULZ5" s="3436"/>
      <c r="UMA5" s="3436"/>
      <c r="UMB5" s="3436"/>
      <c r="UMC5" s="3436"/>
      <c r="UMD5" s="3436"/>
      <c r="UME5" s="3436"/>
      <c r="UMF5" s="3436"/>
      <c r="UMG5" s="3436"/>
      <c r="UMH5" s="3436"/>
      <c r="UMI5" s="3436"/>
      <c r="UMJ5" s="3436"/>
      <c r="UMK5" s="3436"/>
      <c r="UML5" s="3436"/>
      <c r="UMM5" s="3436"/>
      <c r="UMN5" s="3436"/>
      <c r="UMO5" s="3436"/>
      <c r="UMP5" s="3436"/>
      <c r="UMQ5" s="3436"/>
      <c r="UMR5" s="3436"/>
      <c r="UMS5" s="3436"/>
      <c r="UMT5" s="3436"/>
      <c r="UMU5" s="3436"/>
      <c r="UMV5" s="3436"/>
      <c r="UMW5" s="3436"/>
      <c r="UMX5" s="3436"/>
      <c r="UMY5" s="3436"/>
      <c r="UMZ5" s="3436"/>
      <c r="UNA5" s="3436"/>
      <c r="UNB5" s="3436"/>
      <c r="UNC5" s="3436"/>
      <c r="UND5" s="3436"/>
      <c r="UNE5" s="3436"/>
      <c r="UNF5" s="3436"/>
      <c r="UNG5" s="3436"/>
      <c r="UNH5" s="3436"/>
      <c r="UNI5" s="3436"/>
      <c r="UNJ5" s="3436"/>
      <c r="UNK5" s="3436"/>
      <c r="UNL5" s="3436"/>
      <c r="UNM5" s="3436"/>
      <c r="UNN5" s="3436"/>
      <c r="UNO5" s="3436"/>
      <c r="UNP5" s="3436"/>
      <c r="UNQ5" s="3436"/>
      <c r="UNR5" s="3436"/>
      <c r="UNS5" s="3436"/>
      <c r="UNT5" s="3436"/>
      <c r="UNU5" s="3436"/>
      <c r="UNV5" s="3436"/>
      <c r="UNW5" s="3436"/>
      <c r="UNX5" s="3436"/>
      <c r="UNY5" s="3436"/>
      <c r="UNZ5" s="3436"/>
      <c r="UOA5" s="3436"/>
      <c r="UOB5" s="3436"/>
      <c r="UOC5" s="3436"/>
      <c r="UOD5" s="3436"/>
      <c r="UOE5" s="3436"/>
      <c r="UOF5" s="3436"/>
      <c r="UOG5" s="3436"/>
      <c r="UOH5" s="3436"/>
      <c r="UOI5" s="3436"/>
      <c r="UOJ5" s="3436"/>
      <c r="UOK5" s="3436"/>
      <c r="UOL5" s="3436"/>
      <c r="UOM5" s="3436"/>
      <c r="UON5" s="3436"/>
      <c r="UOO5" s="3436"/>
      <c r="UOP5" s="3436"/>
      <c r="UOQ5" s="3436"/>
      <c r="UOR5" s="3436"/>
      <c r="UOS5" s="3436"/>
      <c r="UOT5" s="3436"/>
      <c r="UOU5" s="3436"/>
      <c r="UOV5" s="3436"/>
      <c r="UOW5" s="3436"/>
      <c r="UOX5" s="3436"/>
      <c r="UOY5" s="3436"/>
      <c r="UOZ5" s="3436"/>
      <c r="UPA5" s="3436"/>
      <c r="UPB5" s="3436"/>
      <c r="UPC5" s="3436"/>
      <c r="UPD5" s="3436"/>
      <c r="UPE5" s="3436"/>
      <c r="UPF5" s="3436"/>
      <c r="UPG5" s="3436"/>
      <c r="UPH5" s="3436"/>
      <c r="UPI5" s="3436"/>
      <c r="UPJ5" s="3436"/>
      <c r="UPK5" s="3436"/>
      <c r="UPL5" s="3436"/>
      <c r="UPM5" s="3436"/>
      <c r="UPN5" s="3436"/>
      <c r="UPO5" s="3436"/>
      <c r="UPP5" s="3436"/>
      <c r="UPQ5" s="3436"/>
      <c r="UPR5" s="3436"/>
      <c r="UPS5" s="3436"/>
      <c r="UPT5" s="3436"/>
      <c r="UPU5" s="3436"/>
      <c r="UPV5" s="3436"/>
      <c r="UPW5" s="3436"/>
      <c r="UPX5" s="3436"/>
      <c r="UPY5" s="3436"/>
      <c r="UPZ5" s="3436"/>
      <c r="UQA5" s="3436"/>
      <c r="UQB5" s="3436"/>
      <c r="UQC5" s="3436"/>
      <c r="UQD5" s="3436"/>
      <c r="UQE5" s="3436"/>
      <c r="UQF5" s="3436"/>
      <c r="UQG5" s="3436"/>
      <c r="UQH5" s="3436"/>
      <c r="UQI5" s="3436"/>
      <c r="UQJ5" s="3436"/>
      <c r="UQK5" s="3436"/>
      <c r="UQL5" s="3436"/>
      <c r="UQM5" s="3436"/>
      <c r="UQN5" s="3436"/>
      <c r="UQO5" s="3436"/>
      <c r="UQP5" s="3436"/>
      <c r="UQQ5" s="3436"/>
      <c r="UQR5" s="3436"/>
      <c r="UQS5" s="3436"/>
      <c r="UQT5" s="3436"/>
      <c r="UQU5" s="3436"/>
      <c r="UQV5" s="3436"/>
      <c r="UQW5" s="3436"/>
      <c r="UQX5" s="3436"/>
      <c r="UQY5" s="3436"/>
      <c r="UQZ5" s="3436"/>
      <c r="URA5" s="3436"/>
      <c r="URB5" s="3436"/>
      <c r="URC5" s="3436"/>
      <c r="URD5" s="3436"/>
      <c r="URE5" s="3436"/>
      <c r="URF5" s="3436"/>
      <c r="URG5" s="3436"/>
      <c r="URH5" s="3436"/>
      <c r="URI5" s="3436"/>
      <c r="URJ5" s="3436"/>
      <c r="URK5" s="3436"/>
      <c r="URL5" s="3436"/>
      <c r="URM5" s="3436"/>
      <c r="URN5" s="3436"/>
      <c r="URO5" s="3436"/>
      <c r="URP5" s="3436"/>
      <c r="URQ5" s="3436"/>
      <c r="URR5" s="3436"/>
      <c r="URS5" s="3436"/>
      <c r="URT5" s="3436"/>
      <c r="URU5" s="3436"/>
      <c r="URV5" s="3436"/>
      <c r="URW5" s="3436"/>
      <c r="URX5" s="3436"/>
      <c r="URY5" s="3436"/>
      <c r="URZ5" s="3436"/>
      <c r="USA5" s="3436"/>
      <c r="USB5" s="3436"/>
      <c r="USC5" s="3436"/>
      <c r="USD5" s="3436"/>
      <c r="USE5" s="3436"/>
      <c r="USF5" s="3436"/>
      <c r="USG5" s="3436"/>
      <c r="USH5" s="3436"/>
      <c r="USI5" s="3436"/>
      <c r="USJ5" s="3436"/>
      <c r="USK5" s="3436"/>
      <c r="USL5" s="3436"/>
      <c r="USM5" s="3436"/>
      <c r="USN5" s="3436"/>
      <c r="USO5" s="3436"/>
      <c r="USP5" s="3436"/>
      <c r="USQ5" s="3436"/>
      <c r="USR5" s="3436"/>
      <c r="USS5" s="3436"/>
      <c r="UST5" s="3436"/>
      <c r="USU5" s="3436"/>
      <c r="USV5" s="3436"/>
      <c r="USW5" s="3436"/>
      <c r="USX5" s="3436"/>
      <c r="USY5" s="3436"/>
      <c r="USZ5" s="3436"/>
      <c r="UTA5" s="3436"/>
      <c r="UTB5" s="3436"/>
      <c r="UTC5" s="3436"/>
      <c r="UTD5" s="3436"/>
      <c r="UTE5" s="3436"/>
      <c r="UTF5" s="3436"/>
      <c r="UTG5" s="3436"/>
      <c r="UTH5" s="3436"/>
      <c r="UTI5" s="3436"/>
      <c r="UTJ5" s="3436"/>
      <c r="UTK5" s="3436"/>
      <c r="UTL5" s="3436"/>
      <c r="UTM5" s="3436"/>
      <c r="UTN5" s="3436"/>
      <c r="UTO5" s="3436"/>
      <c r="UTP5" s="3436"/>
      <c r="UTQ5" s="3436"/>
      <c r="UTR5" s="3436"/>
      <c r="UTS5" s="3436"/>
      <c r="UTT5" s="3436"/>
      <c r="UTU5" s="3436"/>
      <c r="UTV5" s="3436"/>
      <c r="UTW5" s="3436"/>
      <c r="UTX5" s="3436"/>
      <c r="UTY5" s="3436"/>
      <c r="UTZ5" s="3436"/>
      <c r="UUA5" s="3436"/>
      <c r="UUB5" s="3436"/>
      <c r="UUC5" s="3436"/>
      <c r="UUD5" s="3436"/>
      <c r="UUE5" s="3436"/>
      <c r="UUF5" s="3436"/>
      <c r="UUG5" s="3436"/>
      <c r="UUH5" s="3436"/>
      <c r="UUI5" s="3436"/>
      <c r="UUJ5" s="3436"/>
      <c r="UUK5" s="3436"/>
      <c r="UUL5" s="3436"/>
      <c r="UUM5" s="3436"/>
      <c r="UUN5" s="3436"/>
      <c r="UUO5" s="3436"/>
      <c r="UUP5" s="3436"/>
      <c r="UUQ5" s="3436"/>
      <c r="UUR5" s="3436"/>
      <c r="UUS5" s="3436"/>
      <c r="UUT5" s="3436"/>
      <c r="UUU5" s="3436"/>
      <c r="UUV5" s="3436"/>
      <c r="UUW5" s="3436"/>
      <c r="UUX5" s="3436"/>
      <c r="UUY5" s="3436"/>
      <c r="UUZ5" s="3436"/>
      <c r="UVA5" s="3436"/>
      <c r="UVB5" s="3436"/>
      <c r="UVC5" s="3436"/>
      <c r="UVD5" s="3436"/>
      <c r="UVE5" s="3436"/>
      <c r="UVF5" s="3436"/>
      <c r="UVG5" s="3436"/>
      <c r="UVH5" s="3436"/>
      <c r="UVI5" s="3436"/>
      <c r="UVJ5" s="3436"/>
      <c r="UVK5" s="3436"/>
      <c r="UVL5" s="3436"/>
      <c r="UVM5" s="3436"/>
      <c r="UVN5" s="3436"/>
      <c r="UVO5" s="3436"/>
      <c r="UVP5" s="3436"/>
      <c r="UVQ5" s="3436"/>
      <c r="UVR5" s="3436"/>
      <c r="UVS5" s="3436"/>
      <c r="UVT5" s="3436"/>
      <c r="UVU5" s="3436"/>
      <c r="UVV5" s="3436"/>
      <c r="UVW5" s="3436"/>
      <c r="UVX5" s="3436"/>
      <c r="UVY5" s="3436"/>
      <c r="UVZ5" s="3436"/>
      <c r="UWA5" s="3436"/>
      <c r="UWB5" s="3436"/>
      <c r="UWC5" s="3436"/>
      <c r="UWD5" s="3436"/>
      <c r="UWE5" s="3436"/>
      <c r="UWF5" s="3436"/>
      <c r="UWG5" s="3436"/>
      <c r="UWH5" s="3436"/>
      <c r="UWI5" s="3436"/>
      <c r="UWJ5" s="3436"/>
      <c r="UWK5" s="3436"/>
      <c r="UWL5" s="3436"/>
      <c r="UWM5" s="3436"/>
      <c r="UWN5" s="3436"/>
      <c r="UWO5" s="3436"/>
      <c r="UWP5" s="3436"/>
      <c r="UWQ5" s="3436"/>
      <c r="UWR5" s="3436"/>
      <c r="UWS5" s="3436"/>
      <c r="UWT5" s="3436"/>
      <c r="UWU5" s="3436"/>
      <c r="UWV5" s="3436"/>
      <c r="UWW5" s="3436"/>
      <c r="UWX5" s="3436"/>
      <c r="UWY5" s="3436"/>
      <c r="UWZ5" s="3436"/>
      <c r="UXA5" s="3436"/>
      <c r="UXB5" s="3436"/>
      <c r="UXC5" s="3436"/>
      <c r="UXD5" s="3436"/>
      <c r="UXE5" s="3436"/>
      <c r="UXF5" s="3436"/>
      <c r="UXG5" s="3436"/>
      <c r="UXH5" s="3436"/>
      <c r="UXI5" s="3436"/>
      <c r="UXJ5" s="3436"/>
      <c r="UXK5" s="3436"/>
      <c r="UXL5" s="3436"/>
      <c r="UXM5" s="3436"/>
      <c r="UXN5" s="3436"/>
      <c r="UXO5" s="3436"/>
      <c r="UXP5" s="3436"/>
      <c r="UXQ5" s="3436"/>
      <c r="UXR5" s="3436"/>
      <c r="UXS5" s="3436"/>
      <c r="UXT5" s="3436"/>
      <c r="UXU5" s="3436"/>
      <c r="UXV5" s="3436"/>
      <c r="UXW5" s="3436"/>
      <c r="UXX5" s="3436"/>
      <c r="UXY5" s="3436"/>
      <c r="UXZ5" s="3436"/>
      <c r="UYA5" s="3436"/>
      <c r="UYB5" s="3436"/>
      <c r="UYC5" s="3436"/>
      <c r="UYD5" s="3436"/>
      <c r="UYE5" s="3436"/>
      <c r="UYF5" s="3436"/>
      <c r="UYG5" s="3436"/>
      <c r="UYH5" s="3436"/>
      <c r="UYI5" s="3436"/>
      <c r="UYJ5" s="3436"/>
      <c r="UYK5" s="3436"/>
      <c r="UYL5" s="3436"/>
      <c r="UYM5" s="3436"/>
      <c r="UYN5" s="3436"/>
      <c r="UYO5" s="3436"/>
      <c r="UYP5" s="3436"/>
      <c r="UYQ5" s="3436"/>
      <c r="UYR5" s="3436"/>
      <c r="UYS5" s="3436"/>
      <c r="UYT5" s="3436"/>
      <c r="UYU5" s="3436"/>
      <c r="UYV5" s="3436"/>
      <c r="UYW5" s="3436"/>
      <c r="UYX5" s="3436"/>
      <c r="UYY5" s="3436"/>
      <c r="UYZ5" s="3436"/>
      <c r="UZA5" s="3436"/>
      <c r="UZB5" s="3436"/>
      <c r="UZC5" s="3436"/>
      <c r="UZD5" s="3436"/>
      <c r="UZE5" s="3436"/>
      <c r="UZF5" s="3436"/>
      <c r="UZG5" s="3436"/>
      <c r="UZH5" s="3436"/>
      <c r="UZI5" s="3436"/>
      <c r="UZJ5" s="3436"/>
      <c r="UZK5" s="3436"/>
      <c r="UZL5" s="3436"/>
      <c r="UZM5" s="3436"/>
      <c r="UZN5" s="3436"/>
      <c r="UZO5" s="3436"/>
      <c r="UZP5" s="3436"/>
      <c r="UZQ5" s="3436"/>
      <c r="UZR5" s="3436"/>
      <c r="UZS5" s="3436"/>
      <c r="UZT5" s="3436"/>
      <c r="UZU5" s="3436"/>
      <c r="UZV5" s="3436"/>
      <c r="UZW5" s="3436"/>
      <c r="UZX5" s="3436"/>
      <c r="UZY5" s="3436"/>
      <c r="UZZ5" s="3436"/>
      <c r="VAA5" s="3436"/>
      <c r="VAB5" s="3436"/>
      <c r="VAC5" s="3436"/>
      <c r="VAD5" s="3436"/>
      <c r="VAE5" s="3436"/>
      <c r="VAF5" s="3436"/>
      <c r="VAG5" s="3436"/>
      <c r="VAH5" s="3436"/>
      <c r="VAI5" s="3436"/>
      <c r="VAJ5" s="3436"/>
      <c r="VAK5" s="3436"/>
      <c r="VAL5" s="3436"/>
      <c r="VAM5" s="3436"/>
      <c r="VAN5" s="3436"/>
      <c r="VAO5" s="3436"/>
      <c r="VAP5" s="3436"/>
      <c r="VAQ5" s="3436"/>
      <c r="VAR5" s="3436"/>
      <c r="VAS5" s="3436"/>
      <c r="VAT5" s="3436"/>
      <c r="VAU5" s="3436"/>
      <c r="VAV5" s="3436"/>
      <c r="VAW5" s="3436"/>
      <c r="VAX5" s="3436"/>
      <c r="VAY5" s="3436"/>
      <c r="VAZ5" s="3436"/>
      <c r="VBA5" s="3436"/>
      <c r="VBB5" s="3436"/>
      <c r="VBC5" s="3436"/>
      <c r="VBD5" s="3436"/>
      <c r="VBE5" s="3436"/>
      <c r="VBF5" s="3436"/>
      <c r="VBG5" s="3436"/>
      <c r="VBH5" s="3436"/>
      <c r="VBI5" s="3436"/>
      <c r="VBJ5" s="3436"/>
      <c r="VBK5" s="3436"/>
      <c r="VBL5" s="3436"/>
      <c r="VBM5" s="3436"/>
      <c r="VBN5" s="3436"/>
      <c r="VBO5" s="3436"/>
      <c r="VBP5" s="3436"/>
      <c r="VBQ5" s="3436"/>
      <c r="VBR5" s="3436"/>
      <c r="VBS5" s="3436"/>
      <c r="VBT5" s="3436"/>
      <c r="VBU5" s="3436"/>
      <c r="VBV5" s="3436"/>
      <c r="VBW5" s="3436"/>
      <c r="VBX5" s="3436"/>
      <c r="VBY5" s="3436"/>
      <c r="VBZ5" s="3436"/>
      <c r="VCA5" s="3436"/>
      <c r="VCB5" s="3436"/>
      <c r="VCC5" s="3436"/>
      <c r="VCD5" s="3436"/>
      <c r="VCE5" s="3436"/>
      <c r="VCF5" s="3436"/>
      <c r="VCG5" s="3436"/>
      <c r="VCH5" s="3436"/>
      <c r="VCI5" s="3436"/>
      <c r="VCJ5" s="3436"/>
      <c r="VCK5" s="3436"/>
      <c r="VCL5" s="3436"/>
      <c r="VCM5" s="3436"/>
      <c r="VCN5" s="3436"/>
      <c r="VCO5" s="3436"/>
      <c r="VCP5" s="3436"/>
      <c r="VCQ5" s="3436"/>
      <c r="VCR5" s="3436"/>
      <c r="VCS5" s="3436"/>
      <c r="VCT5" s="3436"/>
      <c r="VCU5" s="3436"/>
      <c r="VCV5" s="3436"/>
      <c r="VCW5" s="3436"/>
      <c r="VCX5" s="3436"/>
      <c r="VCY5" s="3436"/>
      <c r="VCZ5" s="3436"/>
      <c r="VDA5" s="3436"/>
      <c r="VDB5" s="3436"/>
      <c r="VDC5" s="3436"/>
      <c r="VDD5" s="3436"/>
      <c r="VDE5" s="3436"/>
      <c r="VDF5" s="3436"/>
      <c r="VDG5" s="3436"/>
      <c r="VDH5" s="3436"/>
      <c r="VDI5" s="3436"/>
      <c r="VDJ5" s="3436"/>
      <c r="VDK5" s="3436"/>
      <c r="VDL5" s="3436"/>
      <c r="VDM5" s="3436"/>
      <c r="VDN5" s="3436"/>
      <c r="VDO5" s="3436"/>
      <c r="VDP5" s="3436"/>
      <c r="VDQ5" s="3436"/>
      <c r="VDR5" s="3436"/>
      <c r="VDS5" s="3436"/>
      <c r="VDT5" s="3436"/>
      <c r="VDU5" s="3436"/>
      <c r="VDV5" s="3436"/>
      <c r="VDW5" s="3436"/>
      <c r="VDX5" s="3436"/>
      <c r="VDY5" s="3436"/>
      <c r="VDZ5" s="3436"/>
      <c r="VEA5" s="3436"/>
      <c r="VEB5" s="3436"/>
      <c r="VEC5" s="3436"/>
      <c r="VED5" s="3436"/>
      <c r="VEE5" s="3436"/>
      <c r="VEF5" s="3436"/>
      <c r="VEG5" s="3436"/>
      <c r="VEH5" s="3436"/>
      <c r="VEI5" s="3436"/>
      <c r="VEJ5" s="3436"/>
      <c r="VEK5" s="3436"/>
      <c r="VEL5" s="3436"/>
      <c r="VEM5" s="3436"/>
      <c r="VEN5" s="3436"/>
      <c r="VEO5" s="3436"/>
      <c r="VEP5" s="3436"/>
      <c r="VEQ5" s="3436"/>
      <c r="VER5" s="3436"/>
      <c r="VES5" s="3436"/>
      <c r="VET5" s="3436"/>
      <c r="VEU5" s="3436"/>
      <c r="VEV5" s="3436"/>
      <c r="VEW5" s="3436"/>
      <c r="VEX5" s="3436"/>
      <c r="VEY5" s="3436"/>
      <c r="VEZ5" s="3436"/>
      <c r="VFA5" s="3436"/>
      <c r="VFB5" s="3436"/>
      <c r="VFC5" s="3436"/>
      <c r="VFD5" s="3436"/>
      <c r="VFE5" s="3436"/>
      <c r="VFF5" s="3436"/>
      <c r="VFG5" s="3436"/>
      <c r="VFH5" s="3436"/>
      <c r="VFI5" s="3436"/>
      <c r="VFJ5" s="3436"/>
      <c r="VFK5" s="3436"/>
      <c r="VFL5" s="3436"/>
      <c r="VFM5" s="3436"/>
      <c r="VFN5" s="3436"/>
      <c r="VFO5" s="3436"/>
      <c r="VFP5" s="3436"/>
      <c r="VFQ5" s="3436"/>
      <c r="VFR5" s="3436"/>
      <c r="VFS5" s="3436"/>
      <c r="VFT5" s="3436"/>
      <c r="VFU5" s="3436"/>
      <c r="VFV5" s="3436"/>
      <c r="VFW5" s="3436"/>
      <c r="VFX5" s="3436"/>
      <c r="VFY5" s="3436"/>
      <c r="VFZ5" s="3436"/>
      <c r="VGA5" s="3436"/>
      <c r="VGB5" s="3436"/>
      <c r="VGC5" s="3436"/>
      <c r="VGD5" s="3436"/>
      <c r="VGE5" s="3436"/>
      <c r="VGF5" s="3436"/>
      <c r="VGG5" s="3436"/>
      <c r="VGH5" s="3436"/>
      <c r="VGI5" s="3436"/>
      <c r="VGJ5" s="3436"/>
      <c r="VGK5" s="3436"/>
      <c r="VGL5" s="3436"/>
      <c r="VGM5" s="3436"/>
      <c r="VGN5" s="3436"/>
      <c r="VGO5" s="3436"/>
      <c r="VGP5" s="3436"/>
      <c r="VGQ5" s="3436"/>
      <c r="VGR5" s="3436"/>
      <c r="VGS5" s="3436"/>
      <c r="VGT5" s="3436"/>
      <c r="VGU5" s="3436"/>
      <c r="VGV5" s="3436"/>
      <c r="VGW5" s="3436"/>
      <c r="VGX5" s="3436"/>
      <c r="VGY5" s="3436"/>
      <c r="VGZ5" s="3436"/>
      <c r="VHA5" s="3436"/>
      <c r="VHB5" s="3436"/>
      <c r="VHC5" s="3436"/>
      <c r="VHD5" s="3436"/>
      <c r="VHE5" s="3436"/>
      <c r="VHF5" s="3436"/>
      <c r="VHG5" s="3436"/>
      <c r="VHH5" s="3436"/>
      <c r="VHI5" s="3436"/>
      <c r="VHJ5" s="3436"/>
      <c r="VHK5" s="3436"/>
      <c r="VHL5" s="3436"/>
      <c r="VHM5" s="3436"/>
      <c r="VHN5" s="3436"/>
      <c r="VHO5" s="3436"/>
      <c r="VHP5" s="3436"/>
      <c r="VHQ5" s="3436"/>
      <c r="VHR5" s="3436"/>
      <c r="VHS5" s="3436"/>
      <c r="VHT5" s="3436"/>
      <c r="VHU5" s="3436"/>
      <c r="VHV5" s="3436"/>
      <c r="VHW5" s="3436"/>
      <c r="VHX5" s="3436"/>
      <c r="VHY5" s="3436"/>
      <c r="VHZ5" s="3436"/>
      <c r="VIA5" s="3436"/>
      <c r="VIB5" s="3436"/>
      <c r="VIC5" s="3436"/>
      <c r="VID5" s="3436"/>
      <c r="VIE5" s="3436"/>
      <c r="VIF5" s="3436"/>
      <c r="VIG5" s="3436"/>
      <c r="VIH5" s="3436"/>
      <c r="VII5" s="3436"/>
      <c r="VIJ5" s="3436"/>
      <c r="VIK5" s="3436"/>
      <c r="VIL5" s="3436"/>
      <c r="VIM5" s="3436"/>
      <c r="VIN5" s="3436"/>
      <c r="VIO5" s="3436"/>
      <c r="VIP5" s="3436"/>
      <c r="VIQ5" s="3436"/>
      <c r="VIR5" s="3436"/>
      <c r="VIS5" s="3436"/>
      <c r="VIT5" s="3436"/>
      <c r="VIU5" s="3436"/>
      <c r="VIV5" s="3436"/>
      <c r="VIW5" s="3436"/>
      <c r="VIX5" s="3436"/>
      <c r="VIY5" s="3436"/>
      <c r="VIZ5" s="3436"/>
      <c r="VJA5" s="3436"/>
      <c r="VJB5" s="3436"/>
      <c r="VJC5" s="3436"/>
      <c r="VJD5" s="3436"/>
      <c r="VJE5" s="3436"/>
      <c r="VJF5" s="3436"/>
      <c r="VJG5" s="3436"/>
      <c r="VJH5" s="3436"/>
      <c r="VJI5" s="3436"/>
      <c r="VJJ5" s="3436"/>
      <c r="VJK5" s="3436"/>
      <c r="VJL5" s="3436"/>
      <c r="VJM5" s="3436"/>
      <c r="VJN5" s="3436"/>
      <c r="VJO5" s="3436"/>
      <c r="VJP5" s="3436"/>
      <c r="VJQ5" s="3436"/>
      <c r="VJR5" s="3436"/>
      <c r="VJS5" s="3436"/>
      <c r="VJT5" s="3436"/>
      <c r="VJU5" s="3436"/>
      <c r="VJV5" s="3436"/>
      <c r="VJW5" s="3436"/>
      <c r="VJX5" s="3436"/>
      <c r="VJY5" s="3436"/>
      <c r="VJZ5" s="3436"/>
      <c r="VKA5" s="3436"/>
      <c r="VKB5" s="3436"/>
      <c r="VKC5" s="3436"/>
      <c r="VKD5" s="3436"/>
      <c r="VKE5" s="3436"/>
      <c r="VKF5" s="3436"/>
      <c r="VKG5" s="3436"/>
      <c r="VKH5" s="3436"/>
      <c r="VKI5" s="3436"/>
      <c r="VKJ5" s="3436"/>
      <c r="VKK5" s="3436"/>
      <c r="VKL5" s="3436"/>
      <c r="VKM5" s="3436"/>
      <c r="VKN5" s="3436"/>
      <c r="VKO5" s="3436"/>
      <c r="VKP5" s="3436"/>
      <c r="VKQ5" s="3436"/>
      <c r="VKR5" s="3436"/>
      <c r="VKS5" s="3436"/>
      <c r="VKT5" s="3436"/>
      <c r="VKU5" s="3436"/>
      <c r="VKV5" s="3436"/>
      <c r="VKW5" s="3436"/>
      <c r="VKX5" s="3436"/>
      <c r="VKY5" s="3436"/>
      <c r="VKZ5" s="3436"/>
      <c r="VLA5" s="3436"/>
      <c r="VLB5" s="3436"/>
      <c r="VLC5" s="3436"/>
      <c r="VLD5" s="3436"/>
      <c r="VLE5" s="3436"/>
      <c r="VLF5" s="3436"/>
      <c r="VLG5" s="3436"/>
      <c r="VLH5" s="3436"/>
      <c r="VLI5" s="3436"/>
      <c r="VLJ5" s="3436"/>
      <c r="VLK5" s="3436"/>
      <c r="VLL5" s="3436"/>
      <c r="VLM5" s="3436"/>
      <c r="VLN5" s="3436"/>
      <c r="VLO5" s="3436"/>
      <c r="VLP5" s="3436"/>
      <c r="VLQ5" s="3436"/>
      <c r="VLR5" s="3436"/>
      <c r="VLS5" s="3436"/>
      <c r="VLT5" s="3436"/>
      <c r="VLU5" s="3436"/>
      <c r="VLV5" s="3436"/>
      <c r="VLW5" s="3436"/>
      <c r="VLX5" s="3436"/>
      <c r="VLY5" s="3436"/>
      <c r="VLZ5" s="3436"/>
      <c r="VMA5" s="3436"/>
      <c r="VMB5" s="3436"/>
      <c r="VMC5" s="3436"/>
      <c r="VMD5" s="3436"/>
      <c r="VME5" s="3436"/>
      <c r="VMF5" s="3436"/>
      <c r="VMG5" s="3436"/>
      <c r="VMH5" s="3436"/>
      <c r="VMI5" s="3436"/>
      <c r="VMJ5" s="3436"/>
      <c r="VMK5" s="3436"/>
      <c r="VML5" s="3436"/>
      <c r="VMM5" s="3436"/>
      <c r="VMN5" s="3436"/>
      <c r="VMO5" s="3436"/>
      <c r="VMP5" s="3436"/>
      <c r="VMQ5" s="3436"/>
      <c r="VMR5" s="3436"/>
      <c r="VMS5" s="3436"/>
      <c r="VMT5" s="3436"/>
      <c r="VMU5" s="3436"/>
      <c r="VMV5" s="3436"/>
      <c r="VMW5" s="3436"/>
      <c r="VMX5" s="3436"/>
      <c r="VMY5" s="3436"/>
      <c r="VMZ5" s="3436"/>
      <c r="VNA5" s="3436"/>
      <c r="VNB5" s="3436"/>
      <c r="VNC5" s="3436"/>
      <c r="VND5" s="3436"/>
      <c r="VNE5" s="3436"/>
      <c r="VNF5" s="3436"/>
      <c r="VNG5" s="3436"/>
      <c r="VNH5" s="3436"/>
      <c r="VNI5" s="3436"/>
      <c r="VNJ5" s="3436"/>
      <c r="VNK5" s="3436"/>
      <c r="VNL5" s="3436"/>
      <c r="VNM5" s="3436"/>
      <c r="VNN5" s="3436"/>
      <c r="VNO5" s="3436"/>
      <c r="VNP5" s="3436"/>
      <c r="VNQ5" s="3436"/>
      <c r="VNR5" s="3436"/>
      <c r="VNS5" s="3436"/>
      <c r="VNT5" s="3436"/>
      <c r="VNU5" s="3436"/>
      <c r="VNV5" s="3436"/>
      <c r="VNW5" s="3436"/>
      <c r="VNX5" s="3436"/>
      <c r="VNY5" s="3436"/>
      <c r="VNZ5" s="3436"/>
      <c r="VOA5" s="3436"/>
      <c r="VOB5" s="3436"/>
      <c r="VOC5" s="3436"/>
      <c r="VOD5" s="3436"/>
      <c r="VOE5" s="3436"/>
      <c r="VOF5" s="3436"/>
      <c r="VOG5" s="3436"/>
      <c r="VOH5" s="3436"/>
      <c r="VOI5" s="3436"/>
      <c r="VOJ5" s="3436"/>
      <c r="VOK5" s="3436"/>
      <c r="VOL5" s="3436"/>
      <c r="VOM5" s="3436"/>
      <c r="VON5" s="3436"/>
      <c r="VOO5" s="3436"/>
      <c r="VOP5" s="3436"/>
      <c r="VOQ5" s="3436"/>
      <c r="VOR5" s="3436"/>
      <c r="VOS5" s="3436"/>
      <c r="VOT5" s="3436"/>
      <c r="VOU5" s="3436"/>
      <c r="VOV5" s="3436"/>
      <c r="VOW5" s="3436"/>
      <c r="VOX5" s="3436"/>
      <c r="VOY5" s="3436"/>
      <c r="VOZ5" s="3436"/>
      <c r="VPA5" s="3436"/>
      <c r="VPB5" s="3436"/>
      <c r="VPC5" s="3436"/>
      <c r="VPD5" s="3436"/>
      <c r="VPE5" s="3436"/>
      <c r="VPF5" s="3436"/>
      <c r="VPG5" s="3436"/>
      <c r="VPH5" s="3436"/>
      <c r="VPI5" s="3436"/>
      <c r="VPJ5" s="3436"/>
      <c r="VPK5" s="3436"/>
      <c r="VPL5" s="3436"/>
      <c r="VPM5" s="3436"/>
      <c r="VPN5" s="3436"/>
      <c r="VPO5" s="3436"/>
      <c r="VPP5" s="3436"/>
      <c r="VPQ5" s="3436"/>
      <c r="VPR5" s="3436"/>
      <c r="VPS5" s="3436"/>
      <c r="VPT5" s="3436"/>
      <c r="VPU5" s="3436"/>
      <c r="VPV5" s="3436"/>
      <c r="VPW5" s="3436"/>
      <c r="VPX5" s="3436"/>
      <c r="VPY5" s="3436"/>
      <c r="VPZ5" s="3436"/>
      <c r="VQA5" s="3436"/>
      <c r="VQB5" s="3436"/>
      <c r="VQC5" s="3436"/>
      <c r="VQD5" s="3436"/>
      <c r="VQE5" s="3436"/>
      <c r="VQF5" s="3436"/>
      <c r="VQG5" s="3436"/>
      <c r="VQH5" s="3436"/>
      <c r="VQI5" s="3436"/>
      <c r="VQJ5" s="3436"/>
      <c r="VQK5" s="3436"/>
      <c r="VQL5" s="3436"/>
      <c r="VQM5" s="3436"/>
      <c r="VQN5" s="3436"/>
      <c r="VQO5" s="3436"/>
      <c r="VQP5" s="3436"/>
      <c r="VQQ5" s="3436"/>
      <c r="VQR5" s="3436"/>
      <c r="VQS5" s="3436"/>
      <c r="VQT5" s="3436"/>
      <c r="VQU5" s="3436"/>
      <c r="VQV5" s="3436"/>
      <c r="VQW5" s="3436"/>
      <c r="VQX5" s="3436"/>
      <c r="VQY5" s="3436"/>
      <c r="VQZ5" s="3436"/>
      <c r="VRA5" s="3436"/>
      <c r="VRB5" s="3436"/>
      <c r="VRC5" s="3436"/>
      <c r="VRD5" s="3436"/>
      <c r="VRE5" s="3436"/>
      <c r="VRF5" s="3436"/>
      <c r="VRG5" s="3436"/>
      <c r="VRH5" s="3436"/>
      <c r="VRI5" s="3436"/>
      <c r="VRJ5" s="3436"/>
      <c r="VRK5" s="3436"/>
      <c r="VRL5" s="3436"/>
      <c r="VRM5" s="3436"/>
      <c r="VRN5" s="3436"/>
      <c r="VRO5" s="3436"/>
      <c r="VRP5" s="3436"/>
      <c r="VRQ5" s="3436"/>
      <c r="VRR5" s="3436"/>
      <c r="VRS5" s="3436"/>
      <c r="VRT5" s="3436"/>
      <c r="VRU5" s="3436"/>
      <c r="VRV5" s="3436"/>
      <c r="VRW5" s="3436"/>
      <c r="VRX5" s="3436"/>
      <c r="VRY5" s="3436"/>
      <c r="VRZ5" s="3436"/>
      <c r="VSA5" s="3436"/>
      <c r="VSB5" s="3436"/>
      <c r="VSC5" s="3436"/>
      <c r="VSD5" s="3436"/>
      <c r="VSE5" s="3436"/>
      <c r="VSF5" s="3436"/>
      <c r="VSG5" s="3436"/>
      <c r="VSH5" s="3436"/>
      <c r="VSI5" s="3436"/>
      <c r="VSJ5" s="3436"/>
      <c r="VSK5" s="3436"/>
      <c r="VSL5" s="3436"/>
      <c r="VSM5" s="3436"/>
      <c r="VSN5" s="3436"/>
      <c r="VSO5" s="3436"/>
      <c r="VSP5" s="3436"/>
      <c r="VSQ5" s="3436"/>
      <c r="VSR5" s="3436"/>
      <c r="VSS5" s="3436"/>
      <c r="VST5" s="3436"/>
      <c r="VSU5" s="3436"/>
      <c r="VSV5" s="3436"/>
      <c r="VSW5" s="3436"/>
      <c r="VSX5" s="3436"/>
      <c r="VSY5" s="3436"/>
      <c r="VSZ5" s="3436"/>
      <c r="VTA5" s="3436"/>
      <c r="VTB5" s="3436"/>
      <c r="VTC5" s="3436"/>
      <c r="VTD5" s="3436"/>
      <c r="VTE5" s="3436"/>
      <c r="VTF5" s="3436"/>
      <c r="VTG5" s="3436"/>
      <c r="VTH5" s="3436"/>
      <c r="VTI5" s="3436"/>
      <c r="VTJ5" s="3436"/>
      <c r="VTK5" s="3436"/>
      <c r="VTL5" s="3436"/>
      <c r="VTM5" s="3436"/>
      <c r="VTN5" s="3436"/>
      <c r="VTO5" s="3436"/>
      <c r="VTP5" s="3436"/>
      <c r="VTQ5" s="3436"/>
      <c r="VTR5" s="3436"/>
      <c r="VTS5" s="3436"/>
      <c r="VTT5" s="3436"/>
      <c r="VTU5" s="3436"/>
      <c r="VTV5" s="3436"/>
      <c r="VTW5" s="3436"/>
      <c r="VTX5" s="3436"/>
      <c r="VTY5" s="3436"/>
      <c r="VTZ5" s="3436"/>
      <c r="VUA5" s="3436"/>
      <c r="VUB5" s="3436"/>
      <c r="VUC5" s="3436"/>
      <c r="VUD5" s="3436"/>
      <c r="VUE5" s="3436"/>
      <c r="VUF5" s="3436"/>
      <c r="VUG5" s="3436"/>
      <c r="VUH5" s="3436"/>
      <c r="VUI5" s="3436"/>
      <c r="VUJ5" s="3436"/>
      <c r="VUK5" s="3436"/>
      <c r="VUL5" s="3436"/>
      <c r="VUM5" s="3436"/>
      <c r="VUN5" s="3436"/>
      <c r="VUO5" s="3436"/>
      <c r="VUP5" s="3436"/>
      <c r="VUQ5" s="3436"/>
      <c r="VUR5" s="3436"/>
      <c r="VUS5" s="3436"/>
      <c r="VUT5" s="3436"/>
      <c r="VUU5" s="3436"/>
      <c r="VUV5" s="3436"/>
      <c r="VUW5" s="3436"/>
      <c r="VUX5" s="3436"/>
      <c r="VUY5" s="3436"/>
      <c r="VUZ5" s="3436"/>
      <c r="VVA5" s="3436"/>
      <c r="VVB5" s="3436"/>
      <c r="VVC5" s="3436"/>
      <c r="VVD5" s="3436"/>
      <c r="VVE5" s="3436"/>
      <c r="VVF5" s="3436"/>
      <c r="VVG5" s="3436"/>
      <c r="VVH5" s="3436"/>
      <c r="VVI5" s="3436"/>
      <c r="VVJ5" s="3436"/>
      <c r="VVK5" s="3436"/>
      <c r="VVL5" s="3436"/>
      <c r="VVM5" s="3436"/>
      <c r="VVN5" s="3436"/>
      <c r="VVO5" s="3436"/>
      <c r="VVP5" s="3436"/>
      <c r="VVQ5" s="3436"/>
      <c r="VVR5" s="3436"/>
      <c r="VVS5" s="3436"/>
      <c r="VVT5" s="3436"/>
      <c r="VVU5" s="3436"/>
      <c r="VVV5" s="3436"/>
      <c r="VVW5" s="3436"/>
      <c r="VVX5" s="3436"/>
      <c r="VVY5" s="3436"/>
      <c r="VVZ5" s="3436"/>
      <c r="VWA5" s="3436"/>
      <c r="VWB5" s="3436"/>
      <c r="VWC5" s="3436"/>
      <c r="VWD5" s="3436"/>
      <c r="VWE5" s="3436"/>
      <c r="VWF5" s="3436"/>
      <c r="VWG5" s="3436"/>
      <c r="VWH5" s="3436"/>
      <c r="VWI5" s="3436"/>
      <c r="VWJ5" s="3436"/>
      <c r="VWK5" s="3436"/>
      <c r="VWL5" s="3436"/>
      <c r="VWM5" s="3436"/>
      <c r="VWN5" s="3436"/>
      <c r="VWO5" s="3436"/>
      <c r="VWP5" s="3436"/>
      <c r="VWQ5" s="3436"/>
      <c r="VWR5" s="3436"/>
      <c r="VWS5" s="3436"/>
      <c r="VWT5" s="3436"/>
      <c r="VWU5" s="3436"/>
      <c r="VWV5" s="3436"/>
      <c r="VWW5" s="3436"/>
      <c r="VWX5" s="3436"/>
      <c r="VWY5" s="3436"/>
      <c r="VWZ5" s="3436"/>
      <c r="VXA5" s="3436"/>
      <c r="VXB5" s="3436"/>
      <c r="VXC5" s="3436"/>
      <c r="VXD5" s="3436"/>
      <c r="VXE5" s="3436"/>
      <c r="VXF5" s="3436"/>
      <c r="VXG5" s="3436"/>
      <c r="VXH5" s="3436"/>
      <c r="VXI5" s="3436"/>
      <c r="VXJ5" s="3436"/>
      <c r="VXK5" s="3436"/>
      <c r="VXL5" s="3436"/>
      <c r="VXM5" s="3436"/>
      <c r="VXN5" s="3436"/>
      <c r="VXO5" s="3436"/>
      <c r="VXP5" s="3436"/>
      <c r="VXQ5" s="3436"/>
      <c r="VXR5" s="3436"/>
      <c r="VXS5" s="3436"/>
      <c r="VXT5" s="3436"/>
      <c r="VXU5" s="3436"/>
      <c r="VXV5" s="3436"/>
      <c r="VXW5" s="3436"/>
      <c r="VXX5" s="3436"/>
      <c r="VXY5" s="3436"/>
      <c r="VXZ5" s="3436"/>
      <c r="VYA5" s="3436"/>
      <c r="VYB5" s="3436"/>
      <c r="VYC5" s="3436"/>
      <c r="VYD5" s="3436"/>
      <c r="VYE5" s="3436"/>
      <c r="VYF5" s="3436"/>
      <c r="VYG5" s="3436"/>
      <c r="VYH5" s="3436"/>
      <c r="VYI5" s="3436"/>
      <c r="VYJ5" s="3436"/>
      <c r="VYK5" s="3436"/>
      <c r="VYL5" s="3436"/>
      <c r="VYM5" s="3436"/>
      <c r="VYN5" s="3436"/>
      <c r="VYO5" s="3436"/>
      <c r="VYP5" s="3436"/>
      <c r="VYQ5" s="3436"/>
      <c r="VYR5" s="3436"/>
      <c r="VYS5" s="3436"/>
      <c r="VYT5" s="3436"/>
      <c r="VYU5" s="3436"/>
      <c r="VYV5" s="3436"/>
      <c r="VYW5" s="3436"/>
      <c r="VYX5" s="3436"/>
      <c r="VYY5" s="3436"/>
      <c r="VYZ5" s="3436"/>
      <c r="VZA5" s="3436"/>
      <c r="VZB5" s="3436"/>
      <c r="VZC5" s="3436"/>
      <c r="VZD5" s="3436"/>
      <c r="VZE5" s="3436"/>
      <c r="VZF5" s="3436"/>
      <c r="VZG5" s="3436"/>
      <c r="VZH5" s="3436"/>
      <c r="VZI5" s="3436"/>
      <c r="VZJ5" s="3436"/>
      <c r="VZK5" s="3436"/>
      <c r="VZL5" s="3436"/>
      <c r="VZM5" s="3436"/>
      <c r="VZN5" s="3436"/>
      <c r="VZO5" s="3436"/>
      <c r="VZP5" s="3436"/>
      <c r="VZQ5" s="3436"/>
      <c r="VZR5" s="3436"/>
      <c r="VZS5" s="3436"/>
      <c r="VZT5" s="3436"/>
      <c r="VZU5" s="3436"/>
      <c r="VZV5" s="3436"/>
      <c r="VZW5" s="3436"/>
      <c r="VZX5" s="3436"/>
      <c r="VZY5" s="3436"/>
      <c r="VZZ5" s="3436"/>
      <c r="WAA5" s="3436"/>
      <c r="WAB5" s="3436"/>
      <c r="WAC5" s="3436"/>
      <c r="WAD5" s="3436"/>
      <c r="WAE5" s="3436"/>
      <c r="WAF5" s="3436"/>
      <c r="WAG5" s="3436"/>
      <c r="WAH5" s="3436"/>
      <c r="WAI5" s="3436"/>
      <c r="WAJ5" s="3436"/>
      <c r="WAK5" s="3436"/>
      <c r="WAL5" s="3436"/>
      <c r="WAM5" s="3436"/>
      <c r="WAN5" s="3436"/>
      <c r="WAO5" s="3436"/>
      <c r="WAP5" s="3436"/>
      <c r="WAQ5" s="3436"/>
      <c r="WAR5" s="3436"/>
      <c r="WAS5" s="3436"/>
      <c r="WAT5" s="3436"/>
      <c r="WAU5" s="3436"/>
      <c r="WAV5" s="3436"/>
      <c r="WAW5" s="3436"/>
      <c r="WAX5" s="3436"/>
      <c r="WAY5" s="3436"/>
      <c r="WAZ5" s="3436"/>
      <c r="WBA5" s="3436"/>
      <c r="WBB5" s="3436"/>
      <c r="WBC5" s="3436"/>
      <c r="WBD5" s="3436"/>
      <c r="WBE5" s="3436"/>
      <c r="WBF5" s="3436"/>
      <c r="WBG5" s="3436"/>
      <c r="WBH5" s="3436"/>
      <c r="WBI5" s="3436"/>
      <c r="WBJ5" s="3436"/>
      <c r="WBK5" s="3436"/>
      <c r="WBL5" s="3436"/>
      <c r="WBM5" s="3436"/>
      <c r="WBN5" s="3436"/>
      <c r="WBO5" s="3436"/>
      <c r="WBP5" s="3436"/>
      <c r="WBQ5" s="3436"/>
      <c r="WBR5" s="3436"/>
      <c r="WBS5" s="3436"/>
      <c r="WBT5" s="3436"/>
      <c r="WBU5" s="3436"/>
      <c r="WBV5" s="3436"/>
      <c r="WBW5" s="3436"/>
      <c r="WBX5" s="3436"/>
      <c r="WBY5" s="3436"/>
      <c r="WBZ5" s="3436"/>
      <c r="WCA5" s="3436"/>
      <c r="WCB5" s="3436"/>
      <c r="WCC5" s="3436"/>
      <c r="WCD5" s="3436"/>
      <c r="WCE5" s="3436"/>
      <c r="WCF5" s="3436"/>
      <c r="WCG5" s="3436"/>
      <c r="WCH5" s="3436"/>
      <c r="WCI5" s="3436"/>
      <c r="WCJ5" s="3436"/>
      <c r="WCK5" s="3436"/>
      <c r="WCL5" s="3436"/>
      <c r="WCM5" s="3436"/>
      <c r="WCN5" s="3436"/>
      <c r="WCO5" s="3436"/>
      <c r="WCP5" s="3436"/>
      <c r="WCQ5" s="3436"/>
      <c r="WCR5" s="3436"/>
      <c r="WCS5" s="3436"/>
      <c r="WCT5" s="3436"/>
      <c r="WCU5" s="3436"/>
      <c r="WCV5" s="3436"/>
      <c r="WCW5" s="3436"/>
      <c r="WCX5" s="3436"/>
      <c r="WCY5" s="3436"/>
      <c r="WCZ5" s="3436"/>
      <c r="WDA5" s="3436"/>
      <c r="WDB5" s="3436"/>
      <c r="WDC5" s="3436"/>
      <c r="WDD5" s="3436"/>
      <c r="WDE5" s="3436"/>
      <c r="WDF5" s="3436"/>
      <c r="WDG5" s="3436"/>
      <c r="WDH5" s="3436"/>
      <c r="WDI5" s="3436"/>
      <c r="WDJ5" s="3436"/>
      <c r="WDK5" s="3436"/>
      <c r="WDL5" s="3436"/>
      <c r="WDM5" s="3436"/>
      <c r="WDN5" s="3436"/>
      <c r="WDO5" s="3436"/>
      <c r="WDP5" s="3436"/>
      <c r="WDQ5" s="3436"/>
      <c r="WDR5" s="3436"/>
      <c r="WDS5" s="3436"/>
      <c r="WDT5" s="3436"/>
      <c r="WDU5" s="3436"/>
      <c r="WDV5" s="3436"/>
      <c r="WDW5" s="3436"/>
      <c r="WDX5" s="3436"/>
      <c r="WDY5" s="3436"/>
      <c r="WDZ5" s="3436"/>
      <c r="WEA5" s="3436"/>
      <c r="WEB5" s="3436"/>
      <c r="WEC5" s="3436"/>
      <c r="WED5" s="3436"/>
      <c r="WEE5" s="3436"/>
      <c r="WEF5" s="3436"/>
      <c r="WEG5" s="3436"/>
      <c r="WEH5" s="3436"/>
      <c r="WEI5" s="3436"/>
      <c r="WEJ5" s="3436"/>
      <c r="WEK5" s="3436"/>
      <c r="WEL5" s="3436"/>
      <c r="WEM5" s="3436"/>
      <c r="WEN5" s="3436"/>
      <c r="WEO5" s="3436"/>
      <c r="WEP5" s="3436"/>
      <c r="WEQ5" s="3436"/>
      <c r="WER5" s="3436"/>
      <c r="WES5" s="3436"/>
      <c r="WET5" s="3436"/>
      <c r="WEU5" s="3436"/>
      <c r="WEV5" s="3436"/>
      <c r="WEW5" s="3436"/>
      <c r="WEX5" s="3436"/>
      <c r="WEY5" s="3436"/>
      <c r="WEZ5" s="3436"/>
      <c r="WFA5" s="3436"/>
      <c r="WFB5" s="3436"/>
      <c r="WFC5" s="3436"/>
      <c r="WFD5" s="3436"/>
      <c r="WFE5" s="3436"/>
      <c r="WFF5" s="3436"/>
      <c r="WFG5" s="3436"/>
      <c r="WFH5" s="3436"/>
      <c r="WFI5" s="3436"/>
      <c r="WFJ5" s="3436"/>
      <c r="WFK5" s="3436"/>
      <c r="WFL5" s="3436"/>
      <c r="WFM5" s="3436"/>
      <c r="WFN5" s="3436"/>
      <c r="WFO5" s="3436"/>
      <c r="WFP5" s="3436"/>
      <c r="WFQ5" s="3436"/>
      <c r="WFR5" s="3436"/>
      <c r="WFS5" s="3436"/>
      <c r="WFT5" s="3436"/>
      <c r="WFU5" s="3436"/>
      <c r="WFV5" s="3436"/>
      <c r="WFW5" s="3436"/>
      <c r="WFX5" s="3436"/>
      <c r="WFY5" s="3436"/>
      <c r="WFZ5" s="3436"/>
      <c r="WGA5" s="3436"/>
      <c r="WGB5" s="3436"/>
      <c r="WGC5" s="3436"/>
      <c r="WGD5" s="3436"/>
      <c r="WGE5" s="3436"/>
      <c r="WGF5" s="3436"/>
      <c r="WGG5" s="3436"/>
      <c r="WGH5" s="3436"/>
      <c r="WGI5" s="3436"/>
      <c r="WGJ5" s="3436"/>
      <c r="WGK5" s="3436"/>
      <c r="WGL5" s="3436"/>
      <c r="WGM5" s="3436"/>
      <c r="WGN5" s="3436"/>
      <c r="WGO5" s="3436"/>
      <c r="WGP5" s="3436"/>
      <c r="WGQ5" s="3436"/>
      <c r="WGR5" s="3436"/>
      <c r="WGS5" s="3436"/>
      <c r="WGT5" s="3436"/>
      <c r="WGU5" s="3436"/>
      <c r="WGV5" s="3436"/>
      <c r="WGW5" s="3436"/>
      <c r="WGX5" s="3436"/>
      <c r="WGY5" s="3436"/>
      <c r="WGZ5" s="3436"/>
      <c r="WHA5" s="3436"/>
      <c r="WHB5" s="3436"/>
      <c r="WHC5" s="3436"/>
      <c r="WHD5" s="3436"/>
      <c r="WHE5" s="3436"/>
      <c r="WHF5" s="3436"/>
      <c r="WHG5" s="3436"/>
      <c r="WHH5" s="3436"/>
      <c r="WHI5" s="3436"/>
      <c r="WHJ5" s="3436"/>
      <c r="WHK5" s="3436"/>
      <c r="WHL5" s="3436"/>
      <c r="WHM5" s="3436"/>
      <c r="WHN5" s="3436"/>
      <c r="WHO5" s="3436"/>
      <c r="WHP5" s="3436"/>
      <c r="WHQ5" s="3436"/>
      <c r="WHR5" s="3436"/>
      <c r="WHS5" s="3436"/>
      <c r="WHT5" s="3436"/>
      <c r="WHU5" s="3436"/>
      <c r="WHV5" s="3436"/>
      <c r="WHW5" s="3436"/>
      <c r="WHX5" s="3436"/>
      <c r="WHY5" s="3436"/>
      <c r="WHZ5" s="3436"/>
      <c r="WIA5" s="3436"/>
      <c r="WIB5" s="3436"/>
      <c r="WIC5" s="3436"/>
      <c r="WID5" s="3436"/>
      <c r="WIE5" s="3436"/>
      <c r="WIF5" s="3436"/>
      <c r="WIG5" s="3436"/>
      <c r="WIH5" s="3436"/>
      <c r="WII5" s="3436"/>
      <c r="WIJ5" s="3436"/>
      <c r="WIK5" s="3436"/>
      <c r="WIL5" s="3436"/>
      <c r="WIM5" s="3436"/>
      <c r="WIN5" s="3436"/>
      <c r="WIO5" s="3436"/>
      <c r="WIP5" s="3436"/>
      <c r="WIQ5" s="3436"/>
      <c r="WIR5" s="3436"/>
      <c r="WIS5" s="3436"/>
      <c r="WIT5" s="3436"/>
      <c r="WIU5" s="3436"/>
      <c r="WIV5" s="3436"/>
      <c r="WIW5" s="3436"/>
      <c r="WIX5" s="3436"/>
      <c r="WIY5" s="3436"/>
      <c r="WIZ5" s="3436"/>
      <c r="WJA5" s="3436"/>
      <c r="WJB5" s="3436"/>
      <c r="WJC5" s="3436"/>
      <c r="WJD5" s="3436"/>
      <c r="WJE5" s="3436"/>
      <c r="WJF5" s="3436"/>
      <c r="WJG5" s="3436"/>
      <c r="WJH5" s="3436"/>
      <c r="WJI5" s="3436"/>
      <c r="WJJ5" s="3436"/>
      <c r="WJK5" s="3436"/>
      <c r="WJL5" s="3436"/>
      <c r="WJM5" s="3436"/>
      <c r="WJN5" s="3436"/>
      <c r="WJO5" s="3436"/>
      <c r="WJP5" s="3436"/>
      <c r="WJQ5" s="3436"/>
      <c r="WJR5" s="3436"/>
      <c r="WJS5" s="3436"/>
      <c r="WJT5" s="3436"/>
      <c r="WJU5" s="3436"/>
      <c r="WJV5" s="3436"/>
      <c r="WJW5" s="3436"/>
      <c r="WJX5" s="3436"/>
      <c r="WJY5" s="3436"/>
      <c r="WJZ5" s="3436"/>
      <c r="WKA5" s="3436"/>
      <c r="WKB5" s="3436"/>
      <c r="WKC5" s="3436"/>
      <c r="WKD5" s="3436"/>
      <c r="WKE5" s="3436"/>
      <c r="WKF5" s="3436"/>
      <c r="WKG5" s="3436"/>
      <c r="WKH5" s="3436"/>
      <c r="WKI5" s="3436"/>
      <c r="WKJ5" s="3436"/>
      <c r="WKK5" s="3436"/>
      <c r="WKL5" s="3436"/>
      <c r="WKM5" s="3436"/>
      <c r="WKN5" s="3436"/>
      <c r="WKO5" s="3436"/>
      <c r="WKP5" s="3436"/>
      <c r="WKQ5" s="3436"/>
      <c r="WKR5" s="3436"/>
      <c r="WKS5" s="3436"/>
      <c r="WKT5" s="3436"/>
      <c r="WKU5" s="3436"/>
      <c r="WKV5" s="3436"/>
      <c r="WKW5" s="3436"/>
      <c r="WKX5" s="3436"/>
      <c r="WKY5" s="3436"/>
      <c r="WKZ5" s="3436"/>
      <c r="WLA5" s="3436"/>
      <c r="WLB5" s="3436"/>
      <c r="WLC5" s="3436"/>
      <c r="WLD5" s="3436"/>
      <c r="WLE5" s="3436"/>
      <c r="WLF5" s="3436"/>
      <c r="WLG5" s="3436"/>
      <c r="WLH5" s="3436"/>
      <c r="WLI5" s="3436"/>
      <c r="WLJ5" s="3436"/>
      <c r="WLK5" s="3436"/>
      <c r="WLL5" s="3436"/>
      <c r="WLM5" s="3436"/>
      <c r="WLN5" s="3436"/>
      <c r="WLO5" s="3436"/>
      <c r="WLP5" s="3436"/>
      <c r="WLQ5" s="3436"/>
      <c r="WLR5" s="3436"/>
      <c r="WLS5" s="3436"/>
      <c r="WLT5" s="3436"/>
      <c r="WLU5" s="3436"/>
      <c r="WLV5" s="3436"/>
      <c r="WLW5" s="3436"/>
      <c r="WLX5" s="3436"/>
      <c r="WLY5" s="3436"/>
      <c r="WLZ5" s="3436"/>
      <c r="WMA5" s="3436"/>
      <c r="WMB5" s="3436"/>
      <c r="WMC5" s="3436"/>
      <c r="WMD5" s="3436"/>
      <c r="WME5" s="3436"/>
      <c r="WMF5" s="3436"/>
      <c r="WMG5" s="3436"/>
      <c r="WMH5" s="3436"/>
      <c r="WMI5" s="3436"/>
      <c r="WMJ5" s="3436"/>
      <c r="WMK5" s="3436"/>
      <c r="WML5" s="3436"/>
      <c r="WMM5" s="3436"/>
      <c r="WMN5" s="3436"/>
      <c r="WMO5" s="3436"/>
      <c r="WMP5" s="3436"/>
      <c r="WMQ5" s="3436"/>
      <c r="WMR5" s="3436"/>
      <c r="WMS5" s="3436"/>
      <c r="WMT5" s="3436"/>
      <c r="WMU5" s="3436"/>
      <c r="WMV5" s="3436"/>
      <c r="WMW5" s="3436"/>
      <c r="WMX5" s="3436"/>
      <c r="WMY5" s="3436"/>
      <c r="WMZ5" s="3436"/>
      <c r="WNA5" s="3436"/>
      <c r="WNB5" s="3436"/>
      <c r="WNC5" s="3436"/>
      <c r="WND5" s="3436"/>
      <c r="WNE5" s="3436"/>
      <c r="WNF5" s="3436"/>
      <c r="WNG5" s="3436"/>
      <c r="WNH5" s="3436"/>
      <c r="WNI5" s="3436"/>
      <c r="WNJ5" s="3436"/>
      <c r="WNK5" s="3436"/>
      <c r="WNL5" s="3436"/>
      <c r="WNM5" s="3436"/>
      <c r="WNN5" s="3436"/>
      <c r="WNO5" s="3436"/>
      <c r="WNP5" s="3436"/>
      <c r="WNQ5" s="3436"/>
      <c r="WNR5" s="3436"/>
      <c r="WNS5" s="3436"/>
      <c r="WNT5" s="3436"/>
      <c r="WNU5" s="3436"/>
      <c r="WNV5" s="3436"/>
      <c r="WNW5" s="3436"/>
      <c r="WNX5" s="3436"/>
      <c r="WNY5" s="3436"/>
      <c r="WNZ5" s="3436"/>
      <c r="WOA5" s="3436"/>
      <c r="WOB5" s="3436"/>
      <c r="WOC5" s="3436"/>
      <c r="WOD5" s="3436"/>
      <c r="WOE5" s="3436"/>
      <c r="WOF5" s="3436"/>
      <c r="WOG5" s="3436"/>
      <c r="WOH5" s="3436"/>
      <c r="WOI5" s="3436"/>
      <c r="WOJ5" s="3436"/>
      <c r="WOK5" s="3436"/>
      <c r="WOL5" s="3436"/>
      <c r="WOM5" s="3436"/>
      <c r="WON5" s="3436"/>
      <c r="WOO5" s="3436"/>
      <c r="WOP5" s="3436"/>
      <c r="WOQ5" s="3436"/>
      <c r="WOR5" s="3436"/>
      <c r="WOS5" s="3436"/>
      <c r="WOT5" s="3436"/>
      <c r="WOU5" s="3436"/>
      <c r="WOV5" s="3436"/>
      <c r="WOW5" s="3436"/>
      <c r="WOX5" s="3436"/>
      <c r="WOY5" s="3436"/>
      <c r="WOZ5" s="3436"/>
      <c r="WPA5" s="3436"/>
      <c r="WPB5" s="3436"/>
      <c r="WPC5" s="3436"/>
      <c r="WPD5" s="3436"/>
      <c r="WPE5" s="3436"/>
      <c r="WPF5" s="3436"/>
      <c r="WPG5" s="3436"/>
      <c r="WPH5" s="3436"/>
      <c r="WPI5" s="3436"/>
      <c r="WPJ5" s="3436"/>
      <c r="WPK5" s="3436"/>
      <c r="WPL5" s="3436"/>
      <c r="WPM5" s="3436"/>
      <c r="WPN5" s="3436"/>
      <c r="WPO5" s="3436"/>
      <c r="WPP5" s="3436"/>
      <c r="WPQ5" s="3436"/>
      <c r="WPR5" s="3436"/>
      <c r="WPS5" s="3436"/>
      <c r="WPT5" s="3436"/>
      <c r="WPU5" s="3436"/>
      <c r="WPV5" s="3436"/>
      <c r="WPW5" s="3436"/>
      <c r="WPX5" s="3436"/>
      <c r="WPY5" s="3436"/>
      <c r="WPZ5" s="3436"/>
      <c r="WQA5" s="3436"/>
      <c r="WQB5" s="3436"/>
      <c r="WQC5" s="3436"/>
      <c r="WQD5" s="3436"/>
      <c r="WQE5" s="3436"/>
      <c r="WQF5" s="3436"/>
      <c r="WQG5" s="3436"/>
      <c r="WQH5" s="3436"/>
      <c r="WQI5" s="3436"/>
      <c r="WQJ5" s="3436"/>
      <c r="WQK5" s="3436"/>
      <c r="WQL5" s="3436"/>
      <c r="WQM5" s="3436"/>
      <c r="WQN5" s="3436"/>
      <c r="WQO5" s="3436"/>
      <c r="WQP5" s="3436"/>
      <c r="WQQ5" s="3436"/>
      <c r="WQR5" s="3436"/>
      <c r="WQS5" s="3436"/>
      <c r="WQT5" s="3436"/>
      <c r="WQU5" s="3436"/>
      <c r="WQV5" s="3436"/>
      <c r="WQW5" s="3436"/>
      <c r="WQX5" s="3436"/>
      <c r="WQY5" s="3436"/>
      <c r="WQZ5" s="3436"/>
      <c r="WRA5" s="3436"/>
      <c r="WRB5" s="3436"/>
      <c r="WRC5" s="3436"/>
      <c r="WRD5" s="3436"/>
      <c r="WRE5" s="3436"/>
      <c r="WRF5" s="3436"/>
      <c r="WRG5" s="3436"/>
      <c r="WRH5" s="3436"/>
      <c r="WRI5" s="3436"/>
      <c r="WRJ5" s="3436"/>
      <c r="WRK5" s="3436"/>
      <c r="WRL5" s="3436"/>
      <c r="WRM5" s="3436"/>
      <c r="WRN5" s="3436"/>
      <c r="WRO5" s="3436"/>
      <c r="WRP5" s="3436"/>
      <c r="WRQ5" s="3436"/>
      <c r="WRR5" s="3436"/>
      <c r="WRS5" s="3436"/>
      <c r="WRT5" s="3436"/>
      <c r="WRU5" s="3436"/>
      <c r="WRV5" s="3436"/>
      <c r="WRW5" s="3436"/>
      <c r="WRX5" s="3436"/>
      <c r="WRY5" s="3436"/>
      <c r="WRZ5" s="3436"/>
      <c r="WSA5" s="3436"/>
      <c r="WSB5" s="3436"/>
      <c r="WSC5" s="3436"/>
      <c r="WSD5" s="3436"/>
      <c r="WSE5" s="3436"/>
      <c r="WSF5" s="3436"/>
      <c r="WSG5" s="3436"/>
      <c r="WSH5" s="3436"/>
      <c r="WSI5" s="3436"/>
      <c r="WSJ5" s="3436"/>
      <c r="WSK5" s="3436"/>
      <c r="WSL5" s="3436"/>
      <c r="WSM5" s="3436"/>
      <c r="WSN5" s="3436"/>
      <c r="WSO5" s="3436"/>
      <c r="WSP5" s="3436"/>
      <c r="WSQ5" s="3436"/>
      <c r="WSR5" s="3436"/>
      <c r="WSS5" s="3436"/>
      <c r="WST5" s="3436"/>
      <c r="WSU5" s="3436"/>
      <c r="WSV5" s="3436"/>
      <c r="WSW5" s="3436"/>
      <c r="WSX5" s="3436"/>
      <c r="WSY5" s="3436"/>
      <c r="WSZ5" s="3436"/>
      <c r="WTA5" s="3436"/>
      <c r="WTB5" s="3436"/>
      <c r="WTC5" s="3436"/>
      <c r="WTD5" s="3436"/>
      <c r="WTE5" s="3436"/>
      <c r="WTF5" s="3436"/>
      <c r="WTG5" s="3436"/>
      <c r="WTH5" s="3436"/>
      <c r="WTI5" s="3436"/>
      <c r="WTJ5" s="3436"/>
      <c r="WTK5" s="3436"/>
      <c r="WTL5" s="3436"/>
      <c r="WTM5" s="3436"/>
      <c r="WTN5" s="3436"/>
      <c r="WTO5" s="3436"/>
      <c r="WTP5" s="3436"/>
      <c r="WTQ5" s="3436"/>
      <c r="WTR5" s="3436"/>
      <c r="WTS5" s="3436"/>
      <c r="WTT5" s="3436"/>
      <c r="WTU5" s="3436"/>
      <c r="WTV5" s="3436"/>
      <c r="WTW5" s="3436"/>
      <c r="WTX5" s="3436"/>
      <c r="WTY5" s="3436"/>
      <c r="WTZ5" s="3436"/>
      <c r="WUA5" s="3436"/>
      <c r="WUB5" s="3436"/>
      <c r="WUC5" s="3436"/>
      <c r="WUD5" s="3436"/>
      <c r="WUE5" s="3436"/>
      <c r="WUF5" s="3436"/>
      <c r="WUG5" s="3436"/>
      <c r="WUH5" s="3436"/>
      <c r="WUI5" s="3436"/>
      <c r="WUJ5" s="3436"/>
      <c r="WUK5" s="3436"/>
      <c r="WUL5" s="3436"/>
      <c r="WUM5" s="3436"/>
      <c r="WUN5" s="3436"/>
      <c r="WUO5" s="3436"/>
      <c r="WUP5" s="3436"/>
      <c r="WUQ5" s="3436"/>
      <c r="WUR5" s="3436"/>
      <c r="WUS5" s="3436"/>
      <c r="WUT5" s="3436"/>
      <c r="WUU5" s="3436"/>
      <c r="WUV5" s="3436"/>
      <c r="WUW5" s="3436"/>
      <c r="WUX5" s="3436"/>
      <c r="WUY5" s="3436"/>
      <c r="WUZ5" s="3436"/>
      <c r="WVA5" s="3436"/>
      <c r="WVB5" s="3436"/>
      <c r="WVC5" s="3436"/>
      <c r="WVD5" s="3436"/>
      <c r="WVE5" s="3436"/>
      <c r="WVF5" s="3436"/>
      <c r="WVG5" s="3436"/>
      <c r="WVH5" s="3436"/>
      <c r="WVI5" s="3436"/>
      <c r="WVJ5" s="3436"/>
      <c r="WVK5" s="3436"/>
      <c r="WVL5" s="3436"/>
      <c r="WVM5" s="3436"/>
      <c r="WVN5" s="3436"/>
      <c r="WVO5" s="3436"/>
      <c r="WVP5" s="3436"/>
      <c r="WVQ5" s="3436"/>
      <c r="WVR5" s="3436"/>
      <c r="WVS5" s="3436"/>
      <c r="WVT5" s="3436"/>
      <c r="WVU5" s="3436"/>
      <c r="WVV5" s="3436"/>
      <c r="WVW5" s="3436"/>
      <c r="WVX5" s="3436"/>
      <c r="WVY5" s="3436"/>
      <c r="WVZ5" s="3436"/>
      <c r="WWA5" s="3436"/>
      <c r="WWB5" s="3436"/>
      <c r="WWC5" s="3436"/>
      <c r="WWD5" s="3436"/>
      <c r="WWE5" s="3436"/>
      <c r="WWF5" s="3436"/>
      <c r="WWG5" s="3436"/>
      <c r="WWH5" s="3436"/>
      <c r="WWI5" s="3436"/>
      <c r="WWJ5" s="3436"/>
      <c r="WWK5" s="3436"/>
      <c r="WWL5" s="3436"/>
      <c r="WWM5" s="3436"/>
      <c r="WWN5" s="3436"/>
      <c r="WWO5" s="3436"/>
      <c r="WWP5" s="3436"/>
      <c r="WWQ5" s="3436"/>
      <c r="WWR5" s="3436"/>
      <c r="WWS5" s="3436"/>
      <c r="WWT5" s="3436"/>
      <c r="WWU5" s="3436"/>
      <c r="WWV5" s="3436"/>
      <c r="WWW5" s="3436"/>
      <c r="WWX5" s="3436"/>
      <c r="WWY5" s="3436"/>
      <c r="WWZ5" s="3436"/>
      <c r="WXA5" s="3436"/>
      <c r="WXB5" s="3436"/>
      <c r="WXC5" s="3436"/>
      <c r="WXD5" s="3436"/>
      <c r="WXE5" s="3436"/>
      <c r="WXF5" s="3436"/>
      <c r="WXG5" s="3436"/>
      <c r="WXH5" s="3436"/>
      <c r="WXI5" s="3436"/>
      <c r="WXJ5" s="3436"/>
      <c r="WXK5" s="3436"/>
      <c r="WXL5" s="3436"/>
      <c r="WXM5" s="3436"/>
      <c r="WXN5" s="3436"/>
      <c r="WXO5" s="3436"/>
      <c r="WXP5" s="3436"/>
      <c r="WXQ5" s="3436"/>
      <c r="WXR5" s="3436"/>
      <c r="WXS5" s="3436"/>
      <c r="WXT5" s="3436"/>
      <c r="WXU5" s="3436"/>
      <c r="WXV5" s="3436"/>
      <c r="WXW5" s="3436"/>
      <c r="WXX5" s="3436"/>
      <c r="WXY5" s="3436"/>
      <c r="WXZ5" s="3436"/>
      <c r="WYA5" s="3436"/>
      <c r="WYB5" s="3436"/>
      <c r="WYC5" s="3436"/>
      <c r="WYD5" s="3436"/>
      <c r="WYE5" s="3436"/>
      <c r="WYF5" s="3436"/>
      <c r="WYG5" s="3436"/>
      <c r="WYH5" s="3436"/>
      <c r="WYI5" s="3436"/>
      <c r="WYJ5" s="3436"/>
      <c r="WYK5" s="3436"/>
      <c r="WYL5" s="3436"/>
      <c r="WYM5" s="3436"/>
      <c r="WYN5" s="3436"/>
      <c r="WYO5" s="3436"/>
      <c r="WYP5" s="3436"/>
      <c r="WYQ5" s="3436"/>
      <c r="WYR5" s="3436"/>
      <c r="WYS5" s="3436"/>
      <c r="WYT5" s="3436"/>
      <c r="WYU5" s="3436"/>
      <c r="WYV5" s="3436"/>
      <c r="WYW5" s="3436"/>
      <c r="WYX5" s="3436"/>
      <c r="WYY5" s="3436"/>
      <c r="WYZ5" s="3436"/>
      <c r="WZA5" s="3436"/>
      <c r="WZB5" s="3436"/>
      <c r="WZC5" s="3436"/>
      <c r="WZD5" s="3436"/>
      <c r="WZE5" s="3436"/>
      <c r="WZF5" s="3436"/>
      <c r="WZG5" s="3436"/>
      <c r="WZH5" s="3436"/>
      <c r="WZI5" s="3436"/>
      <c r="WZJ5" s="3436"/>
      <c r="WZK5" s="3436"/>
      <c r="WZL5" s="3436"/>
      <c r="WZM5" s="3436"/>
      <c r="WZN5" s="3436"/>
      <c r="WZO5" s="3436"/>
      <c r="WZP5" s="3436"/>
      <c r="WZQ5" s="3436"/>
      <c r="WZR5" s="3436"/>
      <c r="WZS5" s="3436"/>
      <c r="WZT5" s="3436"/>
      <c r="WZU5" s="3436"/>
      <c r="WZV5" s="3436"/>
      <c r="WZW5" s="3436"/>
      <c r="WZX5" s="3436"/>
      <c r="WZY5" s="3436"/>
      <c r="WZZ5" s="3436"/>
      <c r="XAA5" s="3436"/>
      <c r="XAB5" s="3436"/>
      <c r="XAC5" s="3436"/>
      <c r="XAD5" s="3436"/>
      <c r="XAE5" s="3436"/>
      <c r="XAF5" s="3436"/>
      <c r="XAG5" s="3436"/>
      <c r="XAH5" s="3436"/>
      <c r="XAI5" s="3436"/>
      <c r="XAJ5" s="3436"/>
      <c r="XAK5" s="3436"/>
      <c r="XAL5" s="3436"/>
      <c r="XAM5" s="3436"/>
      <c r="XAN5" s="3436"/>
      <c r="XAO5" s="3436"/>
      <c r="XAP5" s="3436"/>
      <c r="XAQ5" s="3436"/>
      <c r="XAR5" s="3436"/>
      <c r="XAS5" s="3436"/>
      <c r="XAT5" s="3436"/>
      <c r="XAU5" s="3436"/>
      <c r="XAV5" s="3436"/>
      <c r="XAW5" s="3436"/>
      <c r="XAX5" s="3436"/>
      <c r="XAY5" s="3436"/>
      <c r="XAZ5" s="3436"/>
      <c r="XBA5" s="3436"/>
      <c r="XBB5" s="3436"/>
      <c r="XBC5" s="3436"/>
      <c r="XBD5" s="3436"/>
      <c r="XBE5" s="3436"/>
      <c r="XBF5" s="3436"/>
      <c r="XBG5" s="3436"/>
      <c r="XBH5" s="3436"/>
      <c r="XBI5" s="3436"/>
      <c r="XBJ5" s="3436"/>
      <c r="XBK5" s="3436"/>
      <c r="XBL5" s="3436"/>
      <c r="XBM5" s="3436"/>
      <c r="XBN5" s="3436"/>
      <c r="XBO5" s="3436"/>
      <c r="XBP5" s="3436"/>
      <c r="XBQ5" s="3436"/>
      <c r="XBR5" s="3436"/>
      <c r="XBS5" s="3436"/>
      <c r="XBT5" s="3436"/>
      <c r="XBU5" s="3436"/>
      <c r="XBV5" s="3436"/>
      <c r="XBW5" s="3436"/>
      <c r="XBX5" s="3436"/>
      <c r="XBY5" s="3436"/>
      <c r="XBZ5" s="3436"/>
      <c r="XCA5" s="3436"/>
      <c r="XCB5" s="3436"/>
      <c r="XCC5" s="3436"/>
      <c r="XCD5" s="3436"/>
      <c r="XCE5" s="3436"/>
      <c r="XCF5" s="3436"/>
      <c r="XCG5" s="3436"/>
      <c r="XCH5" s="3436"/>
      <c r="XCI5" s="3436"/>
      <c r="XCJ5" s="3436"/>
      <c r="XCK5" s="3436"/>
      <c r="XCL5" s="3436"/>
      <c r="XCM5" s="3436"/>
      <c r="XCN5" s="3436"/>
      <c r="XCO5" s="3436"/>
      <c r="XCP5" s="3436"/>
      <c r="XCQ5" s="3436"/>
      <c r="XCR5" s="3436"/>
      <c r="XCS5" s="3436"/>
      <c r="XCT5" s="3436"/>
      <c r="XCU5" s="3436"/>
      <c r="XCV5" s="3436"/>
      <c r="XCW5" s="3436"/>
      <c r="XCX5" s="3436"/>
      <c r="XCY5" s="3436"/>
      <c r="XCZ5" s="3436"/>
      <c r="XDA5" s="3436"/>
      <c r="XDB5" s="3436"/>
      <c r="XDC5" s="3436"/>
      <c r="XDD5" s="3436"/>
      <c r="XDE5" s="3436"/>
      <c r="XDF5" s="3436"/>
      <c r="XDG5" s="3436"/>
      <c r="XDH5" s="3436"/>
      <c r="XDI5" s="3436"/>
      <c r="XDJ5" s="3436"/>
      <c r="XDK5" s="3436"/>
      <c r="XDL5" s="3436"/>
      <c r="XDM5" s="3436"/>
      <c r="XDN5" s="3436"/>
      <c r="XDO5" s="3436"/>
      <c r="XDP5" s="3436"/>
      <c r="XDQ5" s="3436"/>
      <c r="XDR5" s="3436"/>
      <c r="XDS5" s="3436"/>
      <c r="XDT5" s="3436"/>
      <c r="XDU5" s="3436"/>
      <c r="XDV5" s="3436"/>
      <c r="XDW5" s="3436"/>
      <c r="XDX5" s="3436"/>
      <c r="XDY5" s="3436"/>
      <c r="XDZ5" s="3436"/>
      <c r="XEA5" s="3436"/>
      <c r="XEB5" s="3436"/>
      <c r="XEC5" s="3436"/>
      <c r="XED5" s="3436"/>
      <c r="XEE5" s="3436"/>
      <c r="XEF5" s="3436"/>
      <c r="XEG5" s="3436"/>
      <c r="XEH5" s="3436"/>
      <c r="XEI5" s="3436"/>
      <c r="XEJ5" s="3436"/>
      <c r="XEK5" s="3436"/>
      <c r="XEL5" s="3436"/>
      <c r="XEM5" s="3436"/>
      <c r="XEN5" s="3436"/>
      <c r="XEO5" s="3436"/>
      <c r="XEP5" s="3436"/>
      <c r="XEQ5" s="3436"/>
      <c r="XER5" s="3436"/>
      <c r="XES5" s="3436"/>
      <c r="XET5" s="3436"/>
      <c r="XEU5" s="3436"/>
      <c r="XEV5" s="3436"/>
      <c r="XEW5" s="3436"/>
      <c r="XEX5" s="3436"/>
      <c r="XEY5" s="3436"/>
      <c r="XEZ5" s="3436"/>
      <c r="XFA5" s="3436"/>
      <c r="XFB5" s="3436"/>
      <c r="XFC5" s="3436"/>
      <c r="XFD5" s="3436"/>
    </row>
    <row r="6" spans="1:16384" s="298" customFormat="1" ht="35.1" customHeight="1" x14ac:dyDescent="0.25">
      <c r="A6" s="3097" t="s">
        <v>1920</v>
      </c>
      <c r="B6" s="3097"/>
      <c r="C6" s="3097"/>
      <c r="D6" s="3098"/>
      <c r="E6" s="3098" t="str">
        <f>A3</f>
        <v>GRD</v>
      </c>
      <c r="F6" s="3098"/>
      <c r="G6" s="3100"/>
      <c r="H6" s="3100" t="s">
        <v>1921</v>
      </c>
      <c r="I6" s="3108"/>
      <c r="J6" s="3108"/>
      <c r="K6" s="3108"/>
      <c r="L6" s="3108"/>
      <c r="M6" s="3108"/>
      <c r="N6" s="3108"/>
      <c r="O6" s="3108"/>
      <c r="P6" s="3108"/>
      <c r="Q6" s="3108"/>
      <c r="R6" s="3108"/>
      <c r="S6" s="3108"/>
      <c r="T6" s="3108"/>
      <c r="U6" s="3108"/>
      <c r="V6" s="3108"/>
      <c r="W6" s="3108"/>
      <c r="X6" s="3108"/>
      <c r="Y6" s="3108"/>
      <c r="Z6" s="3108"/>
      <c r="AA6" s="3108"/>
      <c r="AB6" s="3108"/>
      <c r="AC6" s="3108"/>
      <c r="AD6" s="3108"/>
      <c r="AE6" s="3108"/>
    </row>
    <row r="7" spans="1:16384" s="64" customFormat="1" ht="11.25" x14ac:dyDescent="0.2">
      <c r="A7" s="3101" t="str">
        <f>+A2</f>
        <v>ELECTRICITE</v>
      </c>
      <c r="B7" s="3102"/>
      <c r="C7" s="3103"/>
      <c r="D7" s="3104"/>
      <c r="E7" s="3104"/>
      <c r="F7" s="3105"/>
      <c r="G7" s="3104"/>
      <c r="H7" s="3102"/>
      <c r="I7" s="3102"/>
      <c r="J7" s="3102"/>
      <c r="K7" s="3102"/>
      <c r="L7" s="3102"/>
      <c r="M7" s="3102"/>
      <c r="N7" s="3102"/>
      <c r="O7" s="3102"/>
      <c r="P7" s="3102"/>
      <c r="Q7" s="3102"/>
      <c r="R7" s="3102"/>
      <c r="S7" s="3102"/>
      <c r="T7" s="3102"/>
      <c r="U7" s="3102"/>
      <c r="V7" s="3102"/>
      <c r="W7" s="3102"/>
      <c r="X7" s="3102"/>
      <c r="Y7" s="3102"/>
      <c r="Z7" s="3102"/>
      <c r="AA7" s="3102"/>
      <c r="AB7" s="3102"/>
      <c r="AC7" s="3102"/>
      <c r="AD7" s="3102"/>
      <c r="AE7" s="3102"/>
    </row>
    <row r="8" spans="1:16384" s="64" customFormat="1" ht="16.5" customHeight="1" x14ac:dyDescent="0.2">
      <c r="A8" s="3106" t="s">
        <v>1907</v>
      </c>
      <c r="B8" s="3107"/>
      <c r="C8" s="3101"/>
      <c r="D8" s="3104"/>
      <c r="E8" s="3104"/>
      <c r="F8" s="3105"/>
      <c r="G8" s="3104"/>
      <c r="H8" s="3102"/>
      <c r="I8" s="3102"/>
      <c r="J8" s="3102"/>
      <c r="K8" s="3102"/>
      <c r="L8" s="3102"/>
      <c r="M8" s="3102"/>
      <c r="N8" s="3102"/>
      <c r="O8" s="3102"/>
      <c r="P8" s="3102"/>
      <c r="Q8" s="3102"/>
      <c r="R8" s="3102"/>
      <c r="S8" s="3102"/>
      <c r="T8" s="3102"/>
      <c r="U8" s="3102"/>
      <c r="V8" s="3102"/>
      <c r="W8" s="3102"/>
      <c r="X8" s="3102"/>
      <c r="Y8" s="3102"/>
      <c r="Z8" s="3102"/>
      <c r="AA8" s="3102"/>
      <c r="AB8" s="3102"/>
      <c r="AC8" s="3102"/>
      <c r="AD8" s="3102"/>
      <c r="AE8" s="3102"/>
    </row>
    <row r="9" spans="1:16384" s="536" customFormat="1" ht="18.75" thickBot="1" x14ac:dyDescent="0.3">
      <c r="A9" s="44"/>
      <c r="E9" s="537"/>
      <c r="F9" s="537"/>
      <c r="G9" s="537"/>
    </row>
    <row r="10" spans="1:16384" s="45" customFormat="1" ht="15" customHeight="1" x14ac:dyDescent="0.25">
      <c r="A10" s="2432"/>
      <c r="B10" s="2433"/>
      <c r="C10" s="2433"/>
      <c r="D10" s="2433"/>
      <c r="E10" s="2434"/>
      <c r="F10" s="2435"/>
      <c r="G10" s="2436"/>
      <c r="H10" s="2437"/>
      <c r="I10" s="1190"/>
      <c r="J10" s="2438" t="s">
        <v>413</v>
      </c>
      <c r="K10" s="2438" t="s">
        <v>702</v>
      </c>
      <c r="L10" s="2438" t="s">
        <v>1612</v>
      </c>
      <c r="M10" s="2439" t="s">
        <v>524</v>
      </c>
    </row>
    <row r="11" spans="1:16384" s="53" customFormat="1" ht="38.25" customHeight="1" thickBot="1" x14ac:dyDescent="0.3">
      <c r="A11" s="2440"/>
      <c r="B11" s="2441"/>
      <c r="C11" s="2441"/>
      <c r="D11" s="2441"/>
      <c r="E11" s="2442"/>
      <c r="F11" s="2443" t="s">
        <v>1924</v>
      </c>
      <c r="G11" s="2444" t="s">
        <v>1923</v>
      </c>
      <c r="H11" s="2445" t="s">
        <v>1922</v>
      </c>
      <c r="I11" s="2446"/>
      <c r="J11" s="2447"/>
      <c r="K11" s="2447"/>
      <c r="L11" s="2448"/>
      <c r="M11" s="2449"/>
    </row>
    <row r="12" spans="1:16384" s="53" customFormat="1" ht="17.25" customHeight="1" x14ac:dyDescent="0.2">
      <c r="A12" s="2450"/>
      <c r="B12" s="2451"/>
      <c r="C12" s="2451"/>
      <c r="D12" s="2451"/>
      <c r="E12" s="2452"/>
      <c r="F12" s="2453"/>
      <c r="G12" s="2454"/>
      <c r="H12" s="2455"/>
      <c r="I12" s="2456"/>
      <c r="J12" s="2457"/>
      <c r="K12" s="2458"/>
      <c r="L12" s="2458"/>
      <c r="M12" s="2459"/>
    </row>
    <row r="13" spans="1:16384" s="53" customFormat="1" ht="17.25" customHeight="1" x14ac:dyDescent="0.2">
      <c r="A13" s="2460" t="s">
        <v>703</v>
      </c>
      <c r="B13" s="2461" t="s">
        <v>1613</v>
      </c>
      <c r="C13" s="2462"/>
      <c r="D13" s="2462"/>
      <c r="E13" s="2463"/>
      <c r="F13" s="2464"/>
      <c r="G13" s="2465"/>
      <c r="H13" s="2466"/>
      <c r="I13" s="2467"/>
      <c r="J13" s="2468"/>
      <c r="K13" s="2469"/>
      <c r="L13" s="2469"/>
      <c r="M13" s="2470"/>
    </row>
    <row r="14" spans="1:16384" s="53" customFormat="1" ht="17.25" customHeight="1" x14ac:dyDescent="0.2">
      <c r="A14" s="2471"/>
      <c r="B14" s="2472"/>
      <c r="C14" s="2472"/>
      <c r="D14" s="2462"/>
      <c r="E14" s="2463"/>
      <c r="F14" s="2464"/>
      <c r="G14" s="2465"/>
      <c r="H14" s="2473"/>
      <c r="I14" s="2474"/>
      <c r="J14" s="2468"/>
      <c r="K14" s="2469"/>
      <c r="L14" s="2469"/>
      <c r="M14" s="2470"/>
    </row>
    <row r="15" spans="1:16384" s="53" customFormat="1" ht="17.25" customHeight="1" x14ac:dyDescent="0.2">
      <c r="A15" s="2471"/>
      <c r="B15" s="2462" t="s">
        <v>704</v>
      </c>
      <c r="C15" s="2475" t="s">
        <v>1997</v>
      </c>
      <c r="D15" s="2462"/>
      <c r="E15" s="2476"/>
      <c r="F15" s="2477"/>
      <c r="G15" s="2478"/>
      <c r="H15" s="2466"/>
      <c r="I15" s="2467"/>
      <c r="J15" s="2468"/>
      <c r="K15" s="2469"/>
      <c r="L15" s="2469"/>
      <c r="M15" s="2470"/>
    </row>
    <row r="16" spans="1:16384" s="53" customFormat="1" ht="17.25" customHeight="1" x14ac:dyDescent="0.2">
      <c r="A16" s="2471"/>
      <c r="B16" s="2479"/>
      <c r="C16" s="2480" t="s">
        <v>1614</v>
      </c>
      <c r="D16" s="2481"/>
      <c r="E16" s="2476"/>
      <c r="F16" s="2477"/>
      <c r="G16" s="2478"/>
      <c r="H16" s="2466"/>
      <c r="I16" s="2467"/>
      <c r="J16" s="2468"/>
      <c r="K16" s="2469"/>
      <c r="L16" s="2469"/>
      <c r="M16" s="2470"/>
    </row>
    <row r="17" spans="1:13" s="53" customFormat="1" ht="17.25" customHeight="1" x14ac:dyDescent="0.2">
      <c r="A17" s="2471"/>
      <c r="B17" s="2479"/>
      <c r="C17" s="2482" t="s">
        <v>706</v>
      </c>
      <c r="D17" s="2483"/>
      <c r="E17" s="2476" t="s">
        <v>162</v>
      </c>
      <c r="F17" s="3109" t="s">
        <v>1615</v>
      </c>
      <c r="G17" s="2484" t="s">
        <v>1288</v>
      </c>
      <c r="H17" s="2473">
        <v>0.21</v>
      </c>
      <c r="I17" s="2474"/>
      <c r="J17" s="2485"/>
      <c r="K17" s="2486"/>
      <c r="L17" s="2487"/>
      <c r="M17" s="2488"/>
    </row>
    <row r="18" spans="1:13" s="53" customFormat="1" ht="17.25" customHeight="1" x14ac:dyDescent="0.2">
      <c r="A18" s="2471"/>
      <c r="B18" s="2479"/>
      <c r="C18" s="2489" t="s">
        <v>1616</v>
      </c>
      <c r="D18" s="2482"/>
      <c r="E18" s="2490" t="s">
        <v>1617</v>
      </c>
      <c r="F18" s="3110"/>
      <c r="G18" s="2491"/>
      <c r="H18" s="2492"/>
      <c r="I18" s="2493"/>
      <c r="J18" s="2494"/>
      <c r="K18" s="2495"/>
      <c r="L18" s="2495"/>
      <c r="M18" s="2496"/>
    </row>
    <row r="19" spans="1:13" s="64" customFormat="1" ht="17.25" customHeight="1" x14ac:dyDescent="0.2">
      <c r="A19" s="2471"/>
      <c r="B19" s="2479"/>
      <c r="C19" s="2482"/>
      <c r="D19" s="2482"/>
      <c r="E19" s="2490"/>
      <c r="F19" s="3110"/>
      <c r="G19" s="2491"/>
      <c r="H19" s="2492"/>
      <c r="I19" s="2493"/>
      <c r="J19" s="2494"/>
      <c r="K19" s="2495"/>
      <c r="L19" s="2495"/>
      <c r="M19" s="2496"/>
    </row>
    <row r="20" spans="1:13" s="64" customFormat="1" ht="17.25" customHeight="1" x14ac:dyDescent="0.2">
      <c r="A20" s="2471"/>
      <c r="B20" s="2462" t="s">
        <v>705</v>
      </c>
      <c r="C20" s="2475" t="s">
        <v>1997</v>
      </c>
      <c r="D20" s="2482"/>
      <c r="E20" s="2490"/>
      <c r="F20" s="3110"/>
      <c r="G20" s="2491"/>
      <c r="H20" s="2492"/>
      <c r="I20" s="2493"/>
      <c r="J20" s="2494"/>
      <c r="K20" s="2495"/>
      <c r="L20" s="2495"/>
      <c r="M20" s="2496"/>
    </row>
    <row r="21" spans="1:13" s="64" customFormat="1" ht="17.25" customHeight="1" x14ac:dyDescent="0.2">
      <c r="A21" s="2471"/>
      <c r="B21" s="2479"/>
      <c r="C21" s="2482" t="s">
        <v>1618</v>
      </c>
      <c r="D21" s="2482"/>
      <c r="E21" s="2476" t="s">
        <v>164</v>
      </c>
      <c r="F21" s="3110" t="s">
        <v>1619</v>
      </c>
      <c r="G21" s="2484" t="s">
        <v>1288</v>
      </c>
      <c r="H21" s="2497">
        <v>0.21</v>
      </c>
      <c r="I21" s="2498"/>
      <c r="J21" s="2499"/>
      <c r="K21" s="2500"/>
      <c r="L21" s="2500"/>
      <c r="M21" s="2501"/>
    </row>
    <row r="22" spans="1:13" s="64" customFormat="1" ht="17.25" customHeight="1" x14ac:dyDescent="0.2">
      <c r="A22" s="2471"/>
      <c r="B22" s="2479"/>
      <c r="C22" s="2482" t="s">
        <v>157</v>
      </c>
      <c r="D22" s="2482"/>
      <c r="E22" s="2476" t="s">
        <v>164</v>
      </c>
      <c r="F22" s="3110" t="s">
        <v>1620</v>
      </c>
      <c r="G22" s="2484" t="s">
        <v>1288</v>
      </c>
      <c r="H22" s="2497">
        <v>0.21</v>
      </c>
      <c r="I22" s="2498"/>
      <c r="J22" s="2499"/>
      <c r="K22" s="2500"/>
      <c r="L22" s="2500"/>
      <c r="M22" s="2501"/>
    </row>
    <row r="23" spans="1:13" s="64" customFormat="1" ht="17.25" customHeight="1" x14ac:dyDescent="0.2">
      <c r="A23" s="2471"/>
      <c r="B23" s="2479"/>
      <c r="C23" s="2482" t="s">
        <v>158</v>
      </c>
      <c r="D23" s="2482"/>
      <c r="E23" s="2476" t="s">
        <v>164</v>
      </c>
      <c r="F23" s="3110" t="s">
        <v>1621</v>
      </c>
      <c r="G23" s="2484" t="s">
        <v>1288</v>
      </c>
      <c r="H23" s="2497">
        <v>0.21</v>
      </c>
      <c r="I23" s="2498"/>
      <c r="J23" s="2499"/>
      <c r="K23" s="2500"/>
      <c r="L23" s="2500"/>
      <c r="M23" s="2501"/>
    </row>
    <row r="24" spans="1:13" s="64" customFormat="1" ht="17.25" customHeight="1" x14ac:dyDescent="0.2">
      <c r="A24" s="2471"/>
      <c r="B24" s="2479"/>
      <c r="C24" s="2482" t="s">
        <v>165</v>
      </c>
      <c r="D24" s="2482"/>
      <c r="E24" s="2476" t="s">
        <v>164</v>
      </c>
      <c r="F24" s="3110" t="s">
        <v>1622</v>
      </c>
      <c r="G24" s="2484" t="s">
        <v>1288</v>
      </c>
      <c r="H24" s="2497">
        <v>0.21</v>
      </c>
      <c r="I24" s="2498"/>
      <c r="J24" s="2499"/>
      <c r="K24" s="2500"/>
      <c r="L24" s="2500"/>
      <c r="M24" s="2501"/>
    </row>
    <row r="25" spans="1:13" s="64" customFormat="1" ht="17.25" customHeight="1" x14ac:dyDescent="0.2">
      <c r="A25" s="2471"/>
      <c r="B25" s="2479"/>
      <c r="C25" s="2482"/>
      <c r="D25" s="2482"/>
      <c r="E25" s="2476"/>
      <c r="F25" s="3109"/>
      <c r="G25" s="2484"/>
      <c r="H25" s="2497"/>
      <c r="I25" s="2498"/>
      <c r="J25" s="2502"/>
      <c r="K25" s="2503"/>
      <c r="L25" s="2503"/>
      <c r="M25" s="2504"/>
    </row>
    <row r="26" spans="1:13" s="64" customFormat="1" ht="17.25" customHeight="1" x14ac:dyDescent="0.2">
      <c r="A26" s="2471"/>
      <c r="B26" s="2472"/>
      <c r="C26" s="2472"/>
      <c r="D26" s="2482"/>
      <c r="E26" s="2505"/>
      <c r="F26" s="3109"/>
      <c r="G26" s="2484"/>
      <c r="H26" s="2497"/>
      <c r="I26" s="2498"/>
      <c r="J26" s="2502"/>
      <c r="K26" s="2503"/>
      <c r="L26" s="2503"/>
      <c r="M26" s="2504"/>
    </row>
    <row r="27" spans="1:13" s="64" customFormat="1" ht="17.25" customHeight="1" x14ac:dyDescent="0.2">
      <c r="A27" s="2471"/>
      <c r="B27" s="2479"/>
      <c r="C27" s="2506"/>
      <c r="D27" s="2482"/>
      <c r="E27" s="2505"/>
      <c r="F27" s="3109"/>
      <c r="G27" s="2484"/>
      <c r="H27" s="2497"/>
      <c r="I27" s="2498"/>
      <c r="J27" s="2502"/>
      <c r="K27" s="2503"/>
      <c r="L27" s="2503"/>
      <c r="M27" s="2504"/>
    </row>
    <row r="28" spans="1:13" s="64" customFormat="1" ht="17.25" customHeight="1" x14ac:dyDescent="0.2">
      <c r="A28" s="2460" t="s">
        <v>711</v>
      </c>
      <c r="B28" s="2461" t="s">
        <v>1623</v>
      </c>
      <c r="C28" s="2472"/>
      <c r="D28" s="2462"/>
      <c r="E28" s="2505" t="s">
        <v>164</v>
      </c>
      <c r="F28" s="3111" t="s">
        <v>1821</v>
      </c>
      <c r="G28" s="2478" t="s">
        <v>1822</v>
      </c>
      <c r="H28" s="2497">
        <v>0.21</v>
      </c>
      <c r="I28" s="2498"/>
      <c r="J28" s="2499"/>
      <c r="K28" s="2500"/>
      <c r="L28" s="2500"/>
      <c r="M28" s="2501"/>
    </row>
    <row r="29" spans="1:13" s="64" customFormat="1" ht="17.25" customHeight="1" x14ac:dyDescent="0.2">
      <c r="A29" s="2471"/>
      <c r="B29" s="2472"/>
      <c r="C29" s="2472"/>
      <c r="D29" s="2462"/>
      <c r="E29" s="2505"/>
      <c r="F29" s="3111"/>
      <c r="G29" s="2478"/>
      <c r="H29" s="2497"/>
      <c r="I29" s="2498"/>
      <c r="J29" s="2502"/>
      <c r="K29" s="2503"/>
      <c r="L29" s="2503"/>
      <c r="M29" s="2504"/>
    </row>
    <row r="30" spans="1:13" s="64" customFormat="1" ht="17.25" customHeight="1" x14ac:dyDescent="0.2">
      <c r="A30" s="2460" t="s">
        <v>712</v>
      </c>
      <c r="B30" s="2461" t="s">
        <v>1624</v>
      </c>
      <c r="C30" s="2462"/>
      <c r="D30" s="2462"/>
      <c r="E30" s="2505" t="s">
        <v>164</v>
      </c>
      <c r="F30" s="3111" t="s">
        <v>1823</v>
      </c>
      <c r="G30" s="2478" t="s">
        <v>1825</v>
      </c>
      <c r="H30" s="2497">
        <v>0.21</v>
      </c>
      <c r="I30" s="2507"/>
      <c r="J30" s="2508"/>
      <c r="K30" s="2509"/>
      <c r="L30" s="2509"/>
      <c r="M30" s="2510"/>
    </row>
    <row r="31" spans="1:13" s="64" customFormat="1" ht="17.25" customHeight="1" x14ac:dyDescent="0.2">
      <c r="A31" s="2471"/>
      <c r="B31" s="2472"/>
      <c r="C31" s="2511"/>
      <c r="D31" s="2512"/>
      <c r="E31" s="2505"/>
      <c r="F31" s="3111"/>
      <c r="G31" s="2478"/>
      <c r="H31" s="2497"/>
      <c r="I31" s="2498"/>
      <c r="J31" s="2513"/>
      <c r="K31" s="2514"/>
      <c r="L31" s="2514"/>
      <c r="M31" s="2515"/>
    </row>
    <row r="32" spans="1:13" s="64" customFormat="1" ht="17.25" customHeight="1" x14ac:dyDescent="0.2">
      <c r="A32" s="2460" t="s">
        <v>1625</v>
      </c>
      <c r="B32" s="2461" t="s">
        <v>1626</v>
      </c>
      <c r="C32" s="2462"/>
      <c r="D32" s="2462"/>
      <c r="E32" s="2505" t="s">
        <v>164</v>
      </c>
      <c r="F32" s="3111" t="s">
        <v>1824</v>
      </c>
      <c r="G32" s="2478" t="s">
        <v>1826</v>
      </c>
      <c r="H32" s="2497">
        <v>0.21</v>
      </c>
      <c r="I32" s="2507"/>
      <c r="J32" s="2508"/>
      <c r="K32" s="2509"/>
      <c r="L32" s="2509"/>
      <c r="M32" s="2510"/>
    </row>
    <row r="33" spans="1:13" s="64" customFormat="1" ht="17.25" customHeight="1" x14ac:dyDescent="0.2">
      <c r="A33" s="2471"/>
      <c r="B33" s="2472"/>
      <c r="C33" s="2511"/>
      <c r="D33" s="2512"/>
      <c r="E33" s="2505"/>
      <c r="F33" s="3109"/>
      <c r="G33" s="2484"/>
      <c r="H33" s="2497"/>
      <c r="I33" s="2498"/>
      <c r="J33" s="2513"/>
      <c r="K33" s="2514"/>
      <c r="L33" s="2514"/>
      <c r="M33" s="2515"/>
    </row>
    <row r="34" spans="1:13" s="64" customFormat="1" ht="17.25" customHeight="1" x14ac:dyDescent="0.2">
      <c r="A34" s="2460" t="s">
        <v>1627</v>
      </c>
      <c r="B34" s="2461" t="s">
        <v>1628</v>
      </c>
      <c r="C34" s="2462"/>
      <c r="D34" s="2462"/>
      <c r="E34" s="2476"/>
      <c r="F34" s="3111"/>
      <c r="G34" s="2478"/>
      <c r="H34" s="2516"/>
      <c r="I34" s="2517"/>
      <c r="J34" s="2508"/>
      <c r="K34" s="2509"/>
      <c r="L34" s="2509"/>
      <c r="M34" s="2510"/>
    </row>
    <row r="35" spans="1:13" s="64" customFormat="1" ht="17.25" customHeight="1" x14ac:dyDescent="0.2">
      <c r="A35" s="2471"/>
      <c r="B35" s="2472"/>
      <c r="C35" s="2472"/>
      <c r="D35" s="2462"/>
      <c r="E35" s="2505"/>
      <c r="F35" s="3109"/>
      <c r="G35" s="2484"/>
      <c r="H35" s="2497"/>
      <c r="I35" s="2498"/>
      <c r="J35" s="2502"/>
      <c r="K35" s="2503"/>
      <c r="L35" s="2503"/>
      <c r="M35" s="2504"/>
    </row>
    <row r="36" spans="1:13" s="64" customFormat="1" ht="17.25" customHeight="1" x14ac:dyDescent="0.2">
      <c r="A36" s="2471"/>
      <c r="B36" s="2472" t="s">
        <v>1629</v>
      </c>
      <c r="C36" s="2472" t="s">
        <v>1630</v>
      </c>
      <c r="D36" s="2462"/>
      <c r="E36" s="2505" t="s">
        <v>164</v>
      </c>
      <c r="F36" s="3109" t="s">
        <v>1631</v>
      </c>
      <c r="G36" s="2484" t="s">
        <v>1289</v>
      </c>
      <c r="H36" s="2497">
        <v>0.21</v>
      </c>
      <c r="I36" s="2498"/>
      <c r="J36" s="2502"/>
      <c r="K36" s="2503"/>
      <c r="L36" s="2503"/>
      <c r="M36" s="2504"/>
    </row>
    <row r="37" spans="1:13" s="64" customFormat="1" ht="17.25" customHeight="1" x14ac:dyDescent="0.2">
      <c r="A37" s="2471"/>
      <c r="B37" s="2472" t="s">
        <v>1632</v>
      </c>
      <c r="C37" s="2472" t="s">
        <v>1633</v>
      </c>
      <c r="D37" s="2518"/>
      <c r="E37" s="2505" t="s">
        <v>164</v>
      </c>
      <c r="F37" s="3109" t="s">
        <v>1634</v>
      </c>
      <c r="G37" s="2484" t="s">
        <v>1290</v>
      </c>
      <c r="H37" s="2497">
        <v>0.21</v>
      </c>
      <c r="I37" s="2498"/>
      <c r="J37" s="2502"/>
      <c r="K37" s="2503"/>
      <c r="L37" s="2503"/>
      <c r="M37" s="2504"/>
    </row>
    <row r="38" spans="1:13" s="64" customFormat="1" ht="17.25" customHeight="1" x14ac:dyDescent="0.2">
      <c r="A38" s="2471"/>
      <c r="B38" s="2472" t="s">
        <v>1635</v>
      </c>
      <c r="C38" s="2472" t="s">
        <v>1636</v>
      </c>
      <c r="D38" s="2518"/>
      <c r="E38" s="2505" t="s">
        <v>164</v>
      </c>
      <c r="F38" s="3109" t="s">
        <v>1637</v>
      </c>
      <c r="G38" s="2484" t="s">
        <v>1638</v>
      </c>
      <c r="H38" s="2497">
        <v>0.21</v>
      </c>
      <c r="I38" s="2498"/>
      <c r="J38" s="2502"/>
      <c r="K38" s="2503"/>
      <c r="L38" s="2503"/>
      <c r="M38" s="2504"/>
    </row>
    <row r="39" spans="1:13" s="64" customFormat="1" ht="17.25" customHeight="1" x14ac:dyDescent="0.2">
      <c r="A39" s="2471"/>
      <c r="B39" s="2472" t="s">
        <v>1639</v>
      </c>
      <c r="C39" s="2472" t="s">
        <v>1640</v>
      </c>
      <c r="D39" s="2518"/>
      <c r="E39" s="2505" t="s">
        <v>164</v>
      </c>
      <c r="F39" s="3109" t="s">
        <v>1641</v>
      </c>
      <c r="G39" s="2484" t="s">
        <v>1291</v>
      </c>
      <c r="H39" s="2497">
        <v>0.21</v>
      </c>
      <c r="I39" s="2498"/>
      <c r="J39" s="2513"/>
      <c r="K39" s="2514"/>
      <c r="L39" s="2514"/>
      <c r="M39" s="2515"/>
    </row>
    <row r="40" spans="1:13" s="64" customFormat="1" ht="17.25" customHeight="1" x14ac:dyDescent="0.2">
      <c r="A40" s="2471"/>
      <c r="B40" s="2472" t="s">
        <v>1642</v>
      </c>
      <c r="C40" s="2472" t="s">
        <v>1643</v>
      </c>
      <c r="D40" s="2462"/>
      <c r="E40" s="2505" t="s">
        <v>164</v>
      </c>
      <c r="F40" s="3109" t="s">
        <v>1644</v>
      </c>
      <c r="G40" s="2484" t="s">
        <v>1292</v>
      </c>
      <c r="H40" s="2497">
        <v>0.21</v>
      </c>
      <c r="I40" s="2498"/>
      <c r="J40" s="2502"/>
      <c r="K40" s="2503"/>
      <c r="L40" s="2503"/>
      <c r="M40" s="2504"/>
    </row>
    <row r="41" spans="1:13" s="64" customFormat="1" ht="17.25" customHeight="1" x14ac:dyDescent="0.2">
      <c r="A41" s="2471"/>
      <c r="B41" s="2472" t="s">
        <v>1645</v>
      </c>
      <c r="C41" s="2472" t="s">
        <v>1036</v>
      </c>
      <c r="D41" s="2518"/>
      <c r="E41" s="2505" t="s">
        <v>164</v>
      </c>
      <c r="F41" s="3109" t="s">
        <v>1646</v>
      </c>
      <c r="G41" s="2484" t="s">
        <v>1293</v>
      </c>
      <c r="H41" s="2497">
        <v>0</v>
      </c>
      <c r="I41" s="2498"/>
      <c r="J41" s="2502"/>
      <c r="K41" s="2503"/>
      <c r="L41" s="2503"/>
      <c r="M41" s="2504"/>
    </row>
    <row r="42" spans="1:13" s="64" customFormat="1" ht="17.25" customHeight="1" x14ac:dyDescent="0.2">
      <c r="A42" s="2471"/>
      <c r="B42" s="2519"/>
      <c r="C42" s="2519"/>
      <c r="D42" s="2518"/>
      <c r="E42" s="2520"/>
      <c r="F42" s="3112"/>
      <c r="G42" s="2522"/>
      <c r="H42" s="2523"/>
      <c r="I42" s="2498"/>
      <c r="J42" s="2524"/>
      <c r="K42" s="2525"/>
      <c r="L42" s="2525"/>
      <c r="M42" s="2526"/>
    </row>
    <row r="43" spans="1:13" s="64" customFormat="1" ht="17.25" customHeight="1" x14ac:dyDescent="0.2">
      <c r="A43" s="2471"/>
      <c r="B43" s="2527" t="s">
        <v>1647</v>
      </c>
      <c r="C43" s="2528" t="s">
        <v>1648</v>
      </c>
      <c r="D43" s="2529"/>
      <c r="E43" s="2505" t="s">
        <v>164</v>
      </c>
      <c r="F43" s="3109" t="s">
        <v>1649</v>
      </c>
      <c r="G43" s="2484" t="s">
        <v>1294</v>
      </c>
      <c r="H43" s="2497">
        <v>0</v>
      </c>
      <c r="I43" s="2498"/>
      <c r="J43" s="2513"/>
      <c r="K43" s="2514"/>
      <c r="L43" s="2514"/>
      <c r="M43" s="2515"/>
    </row>
    <row r="44" spans="1:13" s="64" customFormat="1" ht="17.25" customHeight="1" x14ac:dyDescent="0.2">
      <c r="A44" s="2471"/>
      <c r="B44" s="2528"/>
      <c r="C44" s="2528" t="s">
        <v>1650</v>
      </c>
      <c r="D44" s="2529"/>
      <c r="E44" s="2520"/>
      <c r="F44" s="3112"/>
      <c r="G44" s="2522"/>
      <c r="H44" s="2523"/>
      <c r="I44" s="2498"/>
      <c r="J44" s="2524"/>
      <c r="K44" s="2525"/>
      <c r="L44" s="2525"/>
      <c r="M44" s="2526"/>
    </row>
    <row r="45" spans="1:13" s="64" customFormat="1" ht="17.25" customHeight="1" x14ac:dyDescent="0.2">
      <c r="A45" s="2471"/>
      <c r="B45" s="2528"/>
      <c r="C45" s="2528"/>
      <c r="D45" s="2529"/>
      <c r="E45" s="2520"/>
      <c r="F45" s="3112"/>
      <c r="G45" s="2522"/>
      <c r="H45" s="2523"/>
      <c r="I45" s="2498"/>
      <c r="J45" s="2524"/>
      <c r="K45" s="2525"/>
      <c r="L45" s="2525"/>
      <c r="M45" s="2526"/>
    </row>
    <row r="46" spans="1:13" s="64" customFormat="1" ht="17.25" customHeight="1" x14ac:dyDescent="0.2">
      <c r="A46" s="2471"/>
      <c r="B46" s="2527" t="s">
        <v>1651</v>
      </c>
      <c r="C46" s="2528" t="s">
        <v>1652</v>
      </c>
      <c r="D46" s="2529"/>
      <c r="E46" s="2505" t="s">
        <v>164</v>
      </c>
      <c r="F46" s="3109" t="s">
        <v>1653</v>
      </c>
      <c r="G46" s="2484" t="s">
        <v>1295</v>
      </c>
      <c r="H46" s="2497">
        <v>0</v>
      </c>
      <c r="I46" s="2498"/>
      <c r="J46" s="2513"/>
      <c r="K46" s="2514"/>
      <c r="L46" s="2514"/>
      <c r="M46" s="2515"/>
    </row>
    <row r="47" spans="1:13" s="64" customFormat="1" ht="17.25" customHeight="1" x14ac:dyDescent="0.2">
      <c r="A47" s="2471"/>
      <c r="B47" s="2528"/>
      <c r="C47" s="2528" t="s">
        <v>1654</v>
      </c>
      <c r="D47" s="2529"/>
      <c r="E47" s="2520"/>
      <c r="F47" s="3112"/>
      <c r="G47" s="2522"/>
      <c r="H47" s="2523"/>
      <c r="I47" s="2498"/>
      <c r="J47" s="2524"/>
      <c r="K47" s="2525"/>
      <c r="L47" s="2525"/>
      <c r="M47" s="2526"/>
    </row>
    <row r="48" spans="1:13" s="64" customFormat="1" ht="17.25" customHeight="1" x14ac:dyDescent="0.2">
      <c r="A48" s="2471"/>
      <c r="B48" s="2528"/>
      <c r="C48" s="2528" t="s">
        <v>1655</v>
      </c>
      <c r="D48" s="2529"/>
      <c r="E48" s="2520"/>
      <c r="F48" s="3112"/>
      <c r="G48" s="2522"/>
      <c r="H48" s="2523"/>
      <c r="I48" s="2498"/>
      <c r="J48" s="2524"/>
      <c r="K48" s="2525"/>
      <c r="L48" s="2525"/>
      <c r="M48" s="2526"/>
    </row>
    <row r="49" spans="1:13" s="64" customFormat="1" ht="17.25" customHeight="1" x14ac:dyDescent="0.2">
      <c r="A49" s="2471"/>
      <c r="B49" s="2528"/>
      <c r="C49" s="2528"/>
      <c r="D49" s="2529"/>
      <c r="E49" s="2520"/>
      <c r="F49" s="3112"/>
      <c r="G49" s="2522"/>
      <c r="H49" s="2523"/>
      <c r="I49" s="2498"/>
      <c r="J49" s="2524"/>
      <c r="K49" s="2525"/>
      <c r="L49" s="2525"/>
      <c r="M49" s="2526"/>
    </row>
    <row r="50" spans="1:13" s="64" customFormat="1" ht="17.25" customHeight="1" x14ac:dyDescent="0.2">
      <c r="A50" s="2471"/>
      <c r="B50" s="2527" t="s">
        <v>1656</v>
      </c>
      <c r="C50" s="2528" t="s">
        <v>1657</v>
      </c>
      <c r="D50" s="2529"/>
      <c r="E50" s="2505" t="s">
        <v>164</v>
      </c>
      <c r="F50" s="3109" t="s">
        <v>1658</v>
      </c>
      <c r="G50" s="2484" t="s">
        <v>1659</v>
      </c>
      <c r="H50" s="2497">
        <v>0</v>
      </c>
      <c r="I50" s="2498"/>
      <c r="J50" s="2513"/>
      <c r="K50" s="2514"/>
      <c r="L50" s="2514"/>
      <c r="M50" s="2515"/>
    </row>
    <row r="51" spans="1:13" s="64" customFormat="1" ht="17.25" customHeight="1" x14ac:dyDescent="0.2">
      <c r="A51" s="2471"/>
      <c r="B51" s="2528"/>
      <c r="C51" s="2528" t="s">
        <v>1660</v>
      </c>
      <c r="D51" s="2529"/>
      <c r="E51" s="2520"/>
      <c r="F51" s="3112"/>
      <c r="G51" s="2522"/>
      <c r="H51" s="2523"/>
      <c r="I51" s="2498"/>
      <c r="J51" s="2524"/>
      <c r="K51" s="2525"/>
      <c r="L51" s="2525"/>
      <c r="M51" s="2526"/>
    </row>
    <row r="52" spans="1:13" s="64" customFormat="1" ht="17.25" customHeight="1" x14ac:dyDescent="0.2">
      <c r="A52" s="2471"/>
      <c r="B52" s="2528"/>
      <c r="C52" s="2528"/>
      <c r="D52" s="2529"/>
      <c r="E52" s="2520"/>
      <c r="F52" s="3112"/>
      <c r="G52" s="2522"/>
      <c r="H52" s="2523"/>
      <c r="I52" s="2498"/>
      <c r="J52" s="2524"/>
      <c r="K52" s="2525"/>
      <c r="L52" s="2525"/>
      <c r="M52" s="2526"/>
    </row>
    <row r="53" spans="1:13" s="64" customFormat="1" ht="15" customHeight="1" x14ac:dyDescent="0.2">
      <c r="A53" s="2471"/>
      <c r="B53" s="2527" t="s">
        <v>1661</v>
      </c>
      <c r="C53" s="2528" t="s">
        <v>1662</v>
      </c>
      <c r="D53" s="2529"/>
      <c r="E53" s="2505" t="s">
        <v>164</v>
      </c>
      <c r="F53" s="3109" t="s">
        <v>1663</v>
      </c>
      <c r="G53" s="2484" t="s">
        <v>1296</v>
      </c>
      <c r="H53" s="2497">
        <v>0</v>
      </c>
      <c r="I53" s="2498"/>
      <c r="J53" s="2513"/>
      <c r="K53" s="2514"/>
      <c r="L53" s="2514"/>
      <c r="M53" s="2515"/>
    </row>
    <row r="54" spans="1:13" x14ac:dyDescent="0.2">
      <c r="A54" s="2471"/>
      <c r="B54" s="2528"/>
      <c r="C54" s="2528" t="s">
        <v>1664</v>
      </c>
      <c r="D54" s="2529"/>
      <c r="E54" s="2520"/>
      <c r="F54" s="3112"/>
      <c r="G54" s="2522"/>
      <c r="H54" s="2523"/>
      <c r="I54" s="2498"/>
      <c r="J54" s="2524"/>
      <c r="K54" s="2525"/>
      <c r="L54" s="2525"/>
      <c r="M54" s="2526"/>
    </row>
    <row r="55" spans="1:13" x14ac:dyDescent="0.2">
      <c r="A55" s="2471"/>
      <c r="B55" s="2528"/>
      <c r="C55" s="2528" t="s">
        <v>1665</v>
      </c>
      <c r="D55" s="2529"/>
      <c r="E55" s="2520"/>
      <c r="F55" s="3112"/>
      <c r="G55" s="2522"/>
      <c r="H55" s="2523"/>
      <c r="I55" s="2498"/>
      <c r="J55" s="2524"/>
      <c r="K55" s="2525"/>
      <c r="L55" s="2525"/>
      <c r="M55" s="2526"/>
    </row>
    <row r="56" spans="1:13" x14ac:dyDescent="0.2">
      <c r="A56" s="2471"/>
      <c r="B56" s="2528"/>
      <c r="C56" s="2528" t="s">
        <v>1666</v>
      </c>
      <c r="D56" s="2529"/>
      <c r="E56" s="2520"/>
      <c r="F56" s="3112"/>
      <c r="G56" s="2522"/>
      <c r="H56" s="2523"/>
      <c r="I56" s="2498"/>
      <c r="J56" s="2524"/>
      <c r="K56" s="2525"/>
      <c r="L56" s="2525"/>
      <c r="M56" s="2526"/>
    </row>
    <row r="57" spans="1:13" x14ac:dyDescent="0.2">
      <c r="A57" s="2471"/>
      <c r="B57" s="2528"/>
      <c r="C57" s="2528"/>
      <c r="D57" s="2529"/>
      <c r="E57" s="2520"/>
      <c r="F57" s="3112"/>
      <c r="G57" s="2522"/>
      <c r="H57" s="2523"/>
      <c r="I57" s="2498"/>
      <c r="J57" s="2524"/>
      <c r="K57" s="2525"/>
      <c r="L57" s="2525"/>
      <c r="M57" s="2526"/>
    </row>
    <row r="58" spans="1:13" x14ac:dyDescent="0.2">
      <c r="A58" s="2471"/>
      <c r="B58" s="2527" t="s">
        <v>1667</v>
      </c>
      <c r="C58" s="2528" t="s">
        <v>1668</v>
      </c>
      <c r="D58" s="2529"/>
      <c r="E58" s="2505" t="s">
        <v>164</v>
      </c>
      <c r="F58" s="3109" t="s">
        <v>1669</v>
      </c>
      <c r="G58" s="2484" t="s">
        <v>1297</v>
      </c>
      <c r="H58" s="2497">
        <v>0</v>
      </c>
      <c r="I58" s="2498"/>
      <c r="J58" s="2513"/>
      <c r="K58" s="2514"/>
      <c r="L58" s="2514"/>
      <c r="M58" s="2515"/>
    </row>
    <row r="59" spans="1:13" x14ac:dyDescent="0.2">
      <c r="A59" s="2471"/>
      <c r="B59" s="2528"/>
      <c r="C59" s="2528" t="s">
        <v>1670</v>
      </c>
      <c r="D59" s="2529"/>
      <c r="E59" s="2520"/>
      <c r="F59" s="3112"/>
      <c r="G59" s="2522"/>
      <c r="H59" s="2523"/>
      <c r="I59" s="2498"/>
      <c r="J59" s="2524"/>
      <c r="K59" s="2525"/>
      <c r="L59" s="2525"/>
      <c r="M59" s="2526"/>
    </row>
    <row r="60" spans="1:13" x14ac:dyDescent="0.2">
      <c r="A60" s="2471"/>
      <c r="B60" s="2519"/>
      <c r="C60" s="2519"/>
      <c r="D60" s="2518"/>
      <c r="E60" s="2520"/>
      <c r="F60" s="3112"/>
      <c r="G60" s="2522"/>
      <c r="H60" s="2523"/>
      <c r="I60" s="2498"/>
      <c r="J60" s="2524"/>
      <c r="K60" s="2525"/>
      <c r="L60" s="2525"/>
      <c r="M60" s="2526"/>
    </row>
    <row r="61" spans="1:13" x14ac:dyDescent="0.2">
      <c r="A61" s="2530" t="s">
        <v>713</v>
      </c>
      <c r="B61" s="2518"/>
      <c r="C61" s="2518"/>
      <c r="D61" s="2518"/>
      <c r="E61" s="2531"/>
      <c r="F61" s="3113"/>
      <c r="G61" s="2533"/>
      <c r="H61" s="2534"/>
      <c r="I61" s="2517"/>
      <c r="J61" s="2535"/>
      <c r="K61" s="2536"/>
      <c r="L61" s="2537"/>
      <c r="M61" s="2538"/>
    </row>
    <row r="62" spans="1:13" x14ac:dyDescent="0.2">
      <c r="A62" s="2539"/>
      <c r="B62" s="2518"/>
      <c r="C62" s="2540" t="s">
        <v>1671</v>
      </c>
      <c r="D62" s="2518"/>
      <c r="E62" s="2505" t="s">
        <v>164</v>
      </c>
      <c r="F62" s="3109" t="s">
        <v>1672</v>
      </c>
      <c r="G62" s="2484" t="s">
        <v>1298</v>
      </c>
      <c r="H62" s="2497">
        <v>0.21</v>
      </c>
      <c r="I62" s="2498"/>
      <c r="J62" s="2541"/>
      <c r="K62" s="2542"/>
      <c r="L62" s="2542"/>
      <c r="M62" s="2504"/>
    </row>
    <row r="63" spans="1:13" x14ac:dyDescent="0.2">
      <c r="A63" s="2539"/>
      <c r="B63" s="2518"/>
      <c r="C63" s="2543" t="s">
        <v>1673</v>
      </c>
      <c r="D63" s="2518"/>
      <c r="E63" s="2520"/>
      <c r="F63" s="2521"/>
      <c r="G63" s="2522"/>
      <c r="H63" s="2523"/>
      <c r="I63" s="2498"/>
      <c r="J63" s="2513"/>
      <c r="K63" s="2514"/>
      <c r="L63" s="2514"/>
      <c r="M63" s="2515"/>
    </row>
    <row r="64" spans="1:13" x14ac:dyDescent="0.2">
      <c r="A64" s="2539"/>
      <c r="B64" s="2518"/>
      <c r="C64" s="2543" t="s">
        <v>1674</v>
      </c>
      <c r="D64" s="2544"/>
      <c r="E64" s="2531"/>
      <c r="F64" s="2532"/>
      <c r="G64" s="2533"/>
      <c r="H64" s="2534"/>
      <c r="I64" s="2517"/>
      <c r="J64" s="2545"/>
      <c r="K64" s="2546"/>
      <c r="L64" s="2547"/>
      <c r="M64" s="2548"/>
    </row>
    <row r="65" spans="1:13" ht="13.5" thickBot="1" x14ac:dyDescent="0.25">
      <c r="A65" s="2549"/>
      <c r="B65" s="2550"/>
      <c r="C65" s="2550"/>
      <c r="D65" s="2550"/>
      <c r="E65" s="2551"/>
      <c r="F65" s="2552"/>
      <c r="G65" s="2533"/>
      <c r="H65" s="2534"/>
      <c r="I65" s="2517"/>
      <c r="J65" s="2553"/>
      <c r="K65" s="2554"/>
      <c r="L65" s="2554"/>
      <c r="M65" s="2555"/>
    </row>
    <row r="66" spans="1:13" x14ac:dyDescent="0.2">
      <c r="A66" s="3072" t="s">
        <v>1910</v>
      </c>
      <c r="B66" s="2906"/>
      <c r="C66" s="3053"/>
      <c r="D66" s="3053"/>
      <c r="E66" s="3437"/>
      <c r="F66" s="3053"/>
      <c r="G66" s="3779"/>
      <c r="H66" s="3776"/>
    </row>
    <row r="67" spans="1:13" x14ac:dyDescent="0.2">
      <c r="A67" s="26"/>
      <c r="B67" s="26"/>
      <c r="C67" s="3037"/>
      <c r="D67" s="3037"/>
      <c r="E67" s="2897"/>
      <c r="F67" s="3037"/>
      <c r="G67" s="3780"/>
      <c r="H67" s="3777"/>
    </row>
    <row r="68" spans="1:13" x14ac:dyDescent="0.2">
      <c r="A68" s="26"/>
      <c r="B68" s="26"/>
      <c r="C68" s="3037"/>
      <c r="D68" s="3037"/>
      <c r="E68" s="2897"/>
      <c r="F68" s="3037"/>
      <c r="G68" s="3780"/>
      <c r="H68" s="3777"/>
    </row>
    <row r="69" spans="1:13" x14ac:dyDescent="0.2">
      <c r="A69" s="26"/>
      <c r="B69" s="26"/>
      <c r="C69" s="3037"/>
      <c r="D69" s="3037"/>
      <c r="E69" s="2897"/>
      <c r="F69" s="3037"/>
      <c r="G69" s="3780"/>
      <c r="H69" s="3777"/>
    </row>
    <row r="70" spans="1:13" x14ac:dyDescent="0.2">
      <c r="A70" s="3059"/>
      <c r="B70" s="3059"/>
      <c r="C70" s="3060"/>
      <c r="D70" s="3060"/>
      <c r="E70" s="3061"/>
      <c r="F70" s="3060"/>
      <c r="G70" s="3780"/>
      <c r="H70" s="3777"/>
    </row>
    <row r="71" spans="1:13" x14ac:dyDescent="0.2">
      <c r="A71" s="26"/>
      <c r="B71" s="26"/>
      <c r="C71" s="3037"/>
      <c r="D71" s="3037"/>
      <c r="E71" s="3039"/>
      <c r="F71" s="3037"/>
      <c r="G71" s="3780"/>
      <c r="H71" s="3777"/>
    </row>
    <row r="72" spans="1:13" x14ac:dyDescent="0.2">
      <c r="A72" s="316"/>
      <c r="B72" s="316"/>
      <c r="C72" s="3064"/>
      <c r="D72" s="3064"/>
      <c r="E72" s="3065"/>
      <c r="F72" s="3064"/>
      <c r="G72" s="3780"/>
      <c r="H72" s="3777"/>
    </row>
    <row r="73" spans="1:13" x14ac:dyDescent="0.2">
      <c r="A73" s="316"/>
      <c r="B73" s="316"/>
      <c r="C73" s="3064"/>
      <c r="D73" s="3064"/>
      <c r="E73" s="3065"/>
      <c r="F73" s="3064"/>
      <c r="G73" s="3780"/>
      <c r="H73" s="3777"/>
    </row>
    <row r="74" spans="1:13" ht="13.5" thickBot="1" x14ac:dyDescent="0.25">
      <c r="A74" s="3068"/>
      <c r="B74" s="3068"/>
      <c r="C74" s="3069"/>
      <c r="D74" s="3069"/>
      <c r="E74" s="3070"/>
      <c r="F74" s="3069"/>
      <c r="G74" s="3781"/>
      <c r="H74" s="3778"/>
    </row>
  </sheetData>
  <phoneticPr fontId="100" type="noConversion"/>
  <pageMargins left="0.55118110236220474" right="0.23622047244094491" top="0.43307086614173229" bottom="0.39370078740157483" header="0.27559055118110237" footer="0.19685039370078741"/>
  <pageSetup paperSize="9" scale="48"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AA124"/>
  <sheetViews>
    <sheetView zoomScaleNormal="100" zoomScaleSheetLayoutView="100" workbookViewId="0"/>
  </sheetViews>
  <sheetFormatPr baseColWidth="10" defaultColWidth="8.85546875" defaultRowHeight="12.75" x14ac:dyDescent="0.2"/>
  <cols>
    <col min="1" max="1" width="4.85546875" style="759" customWidth="1"/>
    <col min="2" max="2" width="5.7109375" style="759" customWidth="1"/>
    <col min="3" max="3" width="84.85546875" style="759" customWidth="1"/>
    <col min="4" max="4" width="16" style="759" customWidth="1"/>
    <col min="5" max="5" width="11.42578125" style="759" bestFit="1" customWidth="1"/>
    <col min="6" max="6" width="13.42578125" style="759" customWidth="1"/>
    <col min="7" max="7" width="11.42578125" style="759" customWidth="1"/>
    <col min="8" max="8" width="11.42578125" style="759" bestFit="1" customWidth="1"/>
    <col min="9" max="9" width="13.85546875" style="759" customWidth="1"/>
    <col min="10" max="10" width="13" style="759" customWidth="1"/>
    <col min="11" max="11" width="11.42578125" style="759" bestFit="1" customWidth="1"/>
    <col min="12" max="12" width="16.140625" style="759" customWidth="1"/>
    <col min="13" max="13" width="13" style="759" customWidth="1"/>
    <col min="14" max="14" width="11.42578125" style="759" customWidth="1"/>
    <col min="15" max="16384" width="8.85546875" style="759"/>
  </cols>
  <sheetData>
    <row r="1" spans="1:27" s="830" customFormat="1" ht="18" x14ac:dyDescent="0.25">
      <c r="A1" s="290" t="s">
        <v>1582</v>
      </c>
      <c r="B1" s="290"/>
      <c r="C1" s="290"/>
      <c r="D1" s="300"/>
      <c r="E1" s="300"/>
      <c r="F1" s="299"/>
      <c r="G1" s="297"/>
      <c r="H1" s="297"/>
      <c r="I1" s="297"/>
      <c r="J1" s="297"/>
      <c r="K1" s="297"/>
      <c r="L1" s="297"/>
      <c r="M1" s="297"/>
      <c r="N1" s="297"/>
      <c r="Z1" s="3135"/>
      <c r="AA1" s="3136"/>
    </row>
    <row r="2" spans="1:27" s="831" customFormat="1" ht="11.25" x14ac:dyDescent="0.2">
      <c r="A2" s="273" t="str">
        <f>'PAGE DE GARDE'!C8</f>
        <v>ELECTRICITE</v>
      </c>
      <c r="B2" s="285"/>
      <c r="C2" s="2613" t="str">
        <f>'PAGE DE GARDE'!C10</f>
        <v>PT 2017 V0</v>
      </c>
      <c r="D2" s="287"/>
      <c r="E2" s="287"/>
      <c r="F2" s="286"/>
      <c r="G2" s="285"/>
      <c r="H2" s="285"/>
      <c r="I2" s="285"/>
      <c r="J2" s="285"/>
      <c r="K2" s="285"/>
      <c r="L2" s="285"/>
      <c r="M2" s="285"/>
      <c r="N2" s="285"/>
      <c r="Z2" s="3131"/>
      <c r="AA2" s="3132"/>
    </row>
    <row r="3" spans="1:27" s="831" customFormat="1" ht="11.25" x14ac:dyDescent="0.2">
      <c r="A3" s="825" t="str">
        <f>'PAGE DE GARDE'!C7</f>
        <v>GRD</v>
      </c>
      <c r="B3" s="285"/>
      <c r="C3" s="273"/>
      <c r="D3" s="287"/>
      <c r="E3" s="287"/>
      <c r="F3" s="286"/>
      <c r="G3" s="285"/>
      <c r="H3" s="285"/>
      <c r="I3" s="285"/>
      <c r="J3" s="285"/>
      <c r="K3" s="285"/>
      <c r="L3" s="285"/>
      <c r="M3" s="285"/>
      <c r="N3" s="285"/>
      <c r="Z3" s="3131"/>
      <c r="AA3" s="3132"/>
    </row>
    <row r="4" spans="1:27" s="831" customFormat="1" ht="11.25" x14ac:dyDescent="0.2">
      <c r="A4" s="1404"/>
      <c r="B4" s="1404"/>
      <c r="C4" s="1404"/>
      <c r="D4" s="3129"/>
      <c r="E4" s="3129"/>
      <c r="F4" s="3130"/>
      <c r="Z4" s="3131"/>
      <c r="AA4" s="3132"/>
    </row>
    <row r="5" spans="1:27" ht="18" x14ac:dyDescent="0.25">
      <c r="A5" s="762"/>
    </row>
    <row r="6" spans="1:27" x14ac:dyDescent="0.2">
      <c r="A6" s="3133" t="s">
        <v>406</v>
      </c>
    </row>
    <row r="7" spans="1:27" x14ac:dyDescent="0.2">
      <c r="A7" s="3134" t="s">
        <v>0</v>
      </c>
    </row>
    <row r="8" spans="1:27" x14ac:dyDescent="0.2">
      <c r="A8" s="3134" t="s">
        <v>117</v>
      </c>
    </row>
    <row r="9" spans="1:27" ht="13.5" thickBot="1" x14ac:dyDescent="0.25"/>
    <row r="10" spans="1:27" ht="51.75" thickBot="1" x14ac:dyDescent="0.25">
      <c r="A10" s="2591" t="s">
        <v>118</v>
      </c>
      <c r="B10" s="2569"/>
      <c r="C10" s="2570"/>
      <c r="D10" s="2571" t="s">
        <v>1687</v>
      </c>
      <c r="E10" s="2572" t="s">
        <v>119</v>
      </c>
      <c r="F10" s="2573" t="s">
        <v>120</v>
      </c>
      <c r="G10" s="2574" t="s">
        <v>121</v>
      </c>
      <c r="H10" s="2575" t="s">
        <v>119</v>
      </c>
      <c r="I10" s="2573" t="s">
        <v>1</v>
      </c>
      <c r="J10" s="2576" t="s">
        <v>2</v>
      </c>
      <c r="K10" s="2577" t="s">
        <v>119</v>
      </c>
      <c r="L10" s="2573" t="s">
        <v>1688</v>
      </c>
      <c r="M10" s="2576" t="s">
        <v>1689</v>
      </c>
      <c r="N10" s="2577" t="s">
        <v>119</v>
      </c>
    </row>
    <row r="11" spans="1:27" x14ac:dyDescent="0.2">
      <c r="A11" s="2578" t="s">
        <v>1690</v>
      </c>
      <c r="B11" s="2579"/>
      <c r="C11" s="2579"/>
      <c r="D11" s="3137"/>
      <c r="E11" s="3138"/>
      <c r="F11" s="3139"/>
      <c r="G11" s="3140"/>
      <c r="H11" s="3138"/>
      <c r="I11" s="3141"/>
      <c r="J11" s="3140"/>
      <c r="K11" s="3138"/>
      <c r="L11" s="3141"/>
      <c r="M11" s="3140"/>
      <c r="N11" s="3138"/>
    </row>
    <row r="12" spans="1:27" x14ac:dyDescent="0.2">
      <c r="A12" s="2580"/>
      <c r="B12" s="2581" t="s">
        <v>1691</v>
      </c>
      <c r="C12" s="2581"/>
      <c r="D12" s="3142"/>
      <c r="E12" s="3143" t="s">
        <v>610</v>
      </c>
      <c r="F12" s="3144"/>
      <c r="G12" s="3145"/>
      <c r="H12" s="3143" t="s">
        <v>610</v>
      </c>
      <c r="I12" s="3146"/>
      <c r="J12" s="3145"/>
      <c r="K12" s="3143" t="s">
        <v>610</v>
      </c>
      <c r="L12" s="3146"/>
      <c r="M12" s="3145"/>
      <c r="N12" s="3143" t="s">
        <v>610</v>
      </c>
    </row>
    <row r="13" spans="1:27" x14ac:dyDescent="0.2">
      <c r="A13" s="2580"/>
      <c r="B13" s="2581" t="s">
        <v>1692</v>
      </c>
      <c r="C13" s="2581"/>
      <c r="D13" s="3142"/>
      <c r="E13" s="3143" t="s">
        <v>610</v>
      </c>
      <c r="F13" s="3144"/>
      <c r="G13" s="3145"/>
      <c r="H13" s="3143" t="s">
        <v>610</v>
      </c>
      <c r="I13" s="3146"/>
      <c r="J13" s="3145"/>
      <c r="K13" s="3143" t="s">
        <v>610</v>
      </c>
      <c r="L13" s="3146"/>
      <c r="M13" s="3145"/>
      <c r="N13" s="3143" t="s">
        <v>610</v>
      </c>
    </row>
    <row r="14" spans="1:27" x14ac:dyDescent="0.2">
      <c r="A14" s="2582"/>
      <c r="B14" s="2583" t="s">
        <v>1408</v>
      </c>
      <c r="C14" s="2583"/>
      <c r="D14" s="3142"/>
      <c r="E14" s="3143" t="s">
        <v>1693</v>
      </c>
      <c r="F14" s="3144"/>
      <c r="G14" s="3145"/>
      <c r="H14" s="3143" t="s">
        <v>1693</v>
      </c>
      <c r="I14" s="3146"/>
      <c r="J14" s="3145"/>
      <c r="K14" s="3143" t="s">
        <v>1693</v>
      </c>
      <c r="L14" s="3146"/>
      <c r="M14" s="3145"/>
      <c r="N14" s="3143" t="s">
        <v>1693</v>
      </c>
    </row>
    <row r="15" spans="1:27" x14ac:dyDescent="0.2">
      <c r="A15" s="2584"/>
      <c r="B15" s="2581"/>
      <c r="C15" s="2581"/>
      <c r="D15" s="3147"/>
      <c r="E15" s="3148"/>
      <c r="F15" s="3144"/>
      <c r="G15" s="3145"/>
      <c r="H15" s="3148"/>
      <c r="I15" s="3149"/>
      <c r="J15" s="3145"/>
      <c r="K15" s="3148"/>
      <c r="L15" s="3149"/>
      <c r="M15" s="3145"/>
      <c r="N15" s="3148"/>
    </row>
    <row r="16" spans="1:27" x14ac:dyDescent="0.2">
      <c r="A16" s="2585" t="s">
        <v>1694</v>
      </c>
      <c r="B16" s="2581"/>
      <c r="C16" s="2581"/>
      <c r="D16" s="3150"/>
      <c r="E16" s="3143"/>
      <c r="F16" s="3151"/>
      <c r="G16" s="3152"/>
      <c r="H16" s="3143"/>
      <c r="I16" s="3153"/>
      <c r="J16" s="3154"/>
      <c r="K16" s="3143"/>
      <c r="L16" s="3153"/>
      <c r="M16" s="3154"/>
      <c r="N16" s="3143"/>
    </row>
    <row r="17" spans="1:14" x14ac:dyDescent="0.2">
      <c r="A17" s="2584"/>
      <c r="B17" s="2581" t="s">
        <v>1623</v>
      </c>
      <c r="C17" s="2581"/>
      <c r="D17" s="3150"/>
      <c r="E17" s="3143" t="s">
        <v>735</v>
      </c>
      <c r="F17" s="3151"/>
      <c r="G17" s="3155"/>
      <c r="H17" s="3143" t="s">
        <v>735</v>
      </c>
      <c r="I17" s="3149"/>
      <c r="J17" s="3155"/>
      <c r="K17" s="3143" t="s">
        <v>735</v>
      </c>
      <c r="L17" s="3149"/>
      <c r="M17" s="3155"/>
      <c r="N17" s="3143" t="s">
        <v>735</v>
      </c>
    </row>
    <row r="18" spans="1:14" x14ac:dyDescent="0.2">
      <c r="A18" s="2584"/>
      <c r="B18" s="2581" t="s">
        <v>1695</v>
      </c>
      <c r="C18" s="2581"/>
      <c r="D18" s="3150"/>
      <c r="E18" s="3143" t="s">
        <v>1696</v>
      </c>
      <c r="F18" s="3151"/>
      <c r="G18" s="3155"/>
      <c r="H18" s="3143" t="s">
        <v>1696</v>
      </c>
      <c r="I18" s="3149"/>
      <c r="J18" s="3155"/>
      <c r="K18" s="3143" t="s">
        <v>1696</v>
      </c>
      <c r="L18" s="3149"/>
      <c r="M18" s="3155"/>
      <c r="N18" s="3143" t="s">
        <v>1696</v>
      </c>
    </row>
    <row r="19" spans="1:14" x14ac:dyDescent="0.2">
      <c r="A19" s="2584"/>
      <c r="B19" s="2581"/>
      <c r="C19" s="2581"/>
      <c r="D19" s="3150"/>
      <c r="E19" s="3143"/>
      <c r="F19" s="3151"/>
      <c r="G19" s="3155"/>
      <c r="H19" s="3143"/>
      <c r="I19" s="3149"/>
      <c r="J19" s="3155"/>
      <c r="K19" s="3143"/>
      <c r="L19" s="3149"/>
      <c r="M19" s="3155"/>
      <c r="N19" s="3143"/>
    </row>
    <row r="20" spans="1:14" x14ac:dyDescent="0.2">
      <c r="A20" s="2585" t="s">
        <v>1697</v>
      </c>
      <c r="B20" s="2581"/>
      <c r="C20" s="2581"/>
      <c r="D20" s="3156"/>
      <c r="E20" s="3148"/>
      <c r="F20" s="3144"/>
      <c r="G20" s="3157"/>
      <c r="H20" s="3148"/>
      <c r="I20" s="3149"/>
      <c r="J20" s="3157"/>
      <c r="K20" s="3148"/>
      <c r="L20" s="3149"/>
      <c r="M20" s="3157"/>
      <c r="N20" s="3148"/>
    </row>
    <row r="21" spans="1:14" x14ac:dyDescent="0.2">
      <c r="A21" s="2584"/>
      <c r="B21" s="2581" t="s">
        <v>1698</v>
      </c>
      <c r="C21" s="2581"/>
      <c r="D21" s="3150"/>
      <c r="E21" s="3143" t="s">
        <v>735</v>
      </c>
      <c r="F21" s="3151"/>
      <c r="G21" s="3152"/>
      <c r="H21" s="3143" t="s">
        <v>735</v>
      </c>
      <c r="I21" s="3158"/>
      <c r="J21" s="3154"/>
      <c r="K21" s="3143" t="s">
        <v>735</v>
      </c>
      <c r="L21" s="3158"/>
      <c r="M21" s="3154"/>
      <c r="N21" s="3143" t="s">
        <v>735</v>
      </c>
    </row>
    <row r="22" spans="1:14" x14ac:dyDescent="0.2">
      <c r="A22" s="2584"/>
      <c r="B22" s="2581"/>
      <c r="C22" s="2581"/>
      <c r="D22" s="3150"/>
      <c r="E22" s="3148"/>
      <c r="F22" s="3144"/>
      <c r="G22" s="3145"/>
      <c r="H22" s="3148"/>
      <c r="I22" s="3159"/>
      <c r="J22" s="3145"/>
      <c r="K22" s="3148"/>
      <c r="L22" s="3159"/>
      <c r="M22" s="3145"/>
      <c r="N22" s="3148"/>
    </row>
    <row r="23" spans="1:14" x14ac:dyDescent="0.2">
      <c r="A23" s="2585" t="s">
        <v>1699</v>
      </c>
      <c r="B23" s="2581"/>
      <c r="C23" s="2581"/>
      <c r="D23" s="3150"/>
      <c r="E23" s="3148"/>
      <c r="F23" s="3144"/>
      <c r="G23" s="3145"/>
      <c r="H23" s="3148"/>
      <c r="I23" s="3159"/>
      <c r="J23" s="3145"/>
      <c r="K23" s="3148"/>
      <c r="L23" s="3159"/>
      <c r="M23" s="3145"/>
      <c r="N23" s="3148"/>
    </row>
    <row r="24" spans="1:14" x14ac:dyDescent="0.2">
      <c r="A24" s="2584"/>
      <c r="B24" s="2581" t="s">
        <v>1626</v>
      </c>
      <c r="C24" s="2581"/>
      <c r="D24" s="3150"/>
      <c r="E24" s="3143" t="s">
        <v>735</v>
      </c>
      <c r="F24" s="3151"/>
      <c r="G24" s="3152"/>
      <c r="H24" s="3143" t="s">
        <v>735</v>
      </c>
      <c r="I24" s="3158"/>
      <c r="J24" s="3154"/>
      <c r="K24" s="3143" t="s">
        <v>735</v>
      </c>
      <c r="L24" s="3158"/>
      <c r="M24" s="3154"/>
      <c r="N24" s="3143" t="s">
        <v>735</v>
      </c>
    </row>
    <row r="25" spans="1:14" x14ac:dyDescent="0.2">
      <c r="A25" s="2584"/>
      <c r="B25" s="2581"/>
      <c r="C25" s="2581"/>
      <c r="D25" s="3150"/>
      <c r="E25" s="3148"/>
      <c r="F25" s="3144"/>
      <c r="G25" s="3145"/>
      <c r="H25" s="3148"/>
      <c r="I25" s="3159"/>
      <c r="J25" s="3145"/>
      <c r="K25" s="3148"/>
      <c r="L25" s="3159"/>
      <c r="M25" s="3145"/>
      <c r="N25" s="3148"/>
    </row>
    <row r="26" spans="1:14" x14ac:dyDescent="0.2">
      <c r="A26" s="2585" t="s">
        <v>1700</v>
      </c>
      <c r="B26" s="2581"/>
      <c r="C26" s="2581"/>
      <c r="D26" s="3156"/>
      <c r="E26" s="3148"/>
      <c r="F26" s="3151"/>
      <c r="G26" s="3160"/>
      <c r="H26" s="3148"/>
      <c r="I26" s="3159"/>
      <c r="J26" s="3160"/>
      <c r="K26" s="3148"/>
      <c r="L26" s="3159"/>
      <c r="M26" s="3160"/>
      <c r="N26" s="3148"/>
    </row>
    <row r="27" spans="1:14" x14ac:dyDescent="0.2">
      <c r="A27" s="2584"/>
      <c r="B27" s="2581" t="s">
        <v>1701</v>
      </c>
      <c r="C27" s="2581"/>
      <c r="D27" s="3150"/>
      <c r="E27" s="3143" t="s">
        <v>735</v>
      </c>
      <c r="F27" s="3151"/>
      <c r="G27" s="3152"/>
      <c r="H27" s="3143" t="s">
        <v>735</v>
      </c>
      <c r="I27" s="3158"/>
      <c r="J27" s="3154"/>
      <c r="K27" s="3143" t="s">
        <v>735</v>
      </c>
      <c r="L27" s="3158"/>
      <c r="M27" s="3154"/>
      <c r="N27" s="3143" t="s">
        <v>735</v>
      </c>
    </row>
    <row r="28" spans="1:14" x14ac:dyDescent="0.2">
      <c r="A28" s="2584"/>
      <c r="B28" s="2581" t="s">
        <v>1702</v>
      </c>
      <c r="C28" s="2581"/>
      <c r="D28" s="3150"/>
      <c r="E28" s="3143" t="s">
        <v>735</v>
      </c>
      <c r="F28" s="3151"/>
      <c r="G28" s="3152"/>
      <c r="H28" s="3143" t="s">
        <v>735</v>
      </c>
      <c r="I28" s="3158"/>
      <c r="J28" s="3154"/>
      <c r="K28" s="3143" t="s">
        <v>735</v>
      </c>
      <c r="L28" s="3158"/>
      <c r="M28" s="3154"/>
      <c r="N28" s="3143" t="s">
        <v>735</v>
      </c>
    </row>
    <row r="29" spans="1:14" x14ac:dyDescent="0.2">
      <c r="A29" s="2584"/>
      <c r="B29" s="2581" t="s">
        <v>1636</v>
      </c>
      <c r="C29" s="2581"/>
      <c r="D29" s="3150"/>
      <c r="E29" s="3143" t="s">
        <v>735</v>
      </c>
      <c r="F29" s="3151"/>
      <c r="G29" s="3152"/>
      <c r="H29" s="3143" t="s">
        <v>735</v>
      </c>
      <c r="I29" s="3158"/>
      <c r="J29" s="3154"/>
      <c r="K29" s="3143" t="s">
        <v>735</v>
      </c>
      <c r="L29" s="3158"/>
      <c r="M29" s="3154"/>
      <c r="N29" s="3143" t="s">
        <v>735</v>
      </c>
    </row>
    <row r="30" spans="1:14" x14ac:dyDescent="0.2">
      <c r="A30" s="2584"/>
      <c r="B30" s="2581" t="s">
        <v>1640</v>
      </c>
      <c r="C30" s="2581"/>
      <c r="D30" s="3161"/>
      <c r="E30" s="3143" t="s">
        <v>735</v>
      </c>
      <c r="F30" s="3151"/>
      <c r="G30" s="3152"/>
      <c r="H30" s="3143" t="s">
        <v>735</v>
      </c>
      <c r="I30" s="3158"/>
      <c r="J30" s="3154"/>
      <c r="K30" s="3143" t="s">
        <v>735</v>
      </c>
      <c r="L30" s="3158"/>
      <c r="M30" s="3154"/>
      <c r="N30" s="3143" t="s">
        <v>735</v>
      </c>
    </row>
    <row r="31" spans="1:14" x14ac:dyDescent="0.2">
      <c r="A31" s="2584"/>
      <c r="B31" s="2581" t="s">
        <v>1035</v>
      </c>
      <c r="C31" s="2581"/>
      <c r="D31" s="3161"/>
      <c r="E31" s="3162" t="s">
        <v>735</v>
      </c>
      <c r="F31" s="3151"/>
      <c r="G31" s="3152"/>
      <c r="H31" s="3162" t="s">
        <v>735</v>
      </c>
      <c r="I31" s="3158"/>
      <c r="J31" s="3154"/>
      <c r="K31" s="3162" t="s">
        <v>735</v>
      </c>
      <c r="L31" s="3158"/>
      <c r="M31" s="3154"/>
      <c r="N31" s="3162" t="s">
        <v>735</v>
      </c>
    </row>
    <row r="32" spans="1:14" x14ac:dyDescent="0.2">
      <c r="A32" s="2584"/>
      <c r="B32" s="2586" t="s">
        <v>1036</v>
      </c>
      <c r="C32" s="2581"/>
      <c r="D32" s="3161"/>
      <c r="E32" s="3143" t="s">
        <v>735</v>
      </c>
      <c r="F32" s="3151"/>
      <c r="G32" s="3155"/>
      <c r="H32" s="3143" t="s">
        <v>735</v>
      </c>
      <c r="I32" s="3159"/>
      <c r="J32" s="3155"/>
      <c r="K32" s="3143" t="s">
        <v>735</v>
      </c>
      <c r="L32" s="3159"/>
      <c r="M32" s="3155"/>
      <c r="N32" s="3143" t="s">
        <v>735</v>
      </c>
    </row>
    <row r="33" spans="1:14" x14ac:dyDescent="0.2">
      <c r="A33" s="2584"/>
      <c r="B33" s="2581"/>
      <c r="C33" s="2587" t="s">
        <v>1037</v>
      </c>
      <c r="D33" s="3150"/>
      <c r="E33" s="3143" t="s">
        <v>735</v>
      </c>
      <c r="F33" s="3151"/>
      <c r="G33" s="3152"/>
      <c r="H33" s="3143" t="s">
        <v>735</v>
      </c>
      <c r="I33" s="3158"/>
      <c r="J33" s="3154"/>
      <c r="K33" s="3143" t="s">
        <v>735</v>
      </c>
      <c r="L33" s="3158"/>
      <c r="M33" s="3154"/>
      <c r="N33" s="3143" t="s">
        <v>735</v>
      </c>
    </row>
    <row r="34" spans="1:14" x14ac:dyDescent="0.2">
      <c r="A34" s="2584"/>
      <c r="B34" s="2581"/>
      <c r="C34" s="2587" t="s">
        <v>1039</v>
      </c>
      <c r="D34" s="3150"/>
      <c r="E34" s="3143" t="s">
        <v>735</v>
      </c>
      <c r="F34" s="3151"/>
      <c r="G34" s="3152"/>
      <c r="H34" s="3143" t="s">
        <v>735</v>
      </c>
      <c r="I34" s="3158"/>
      <c r="J34" s="3154"/>
      <c r="K34" s="3143" t="s">
        <v>735</v>
      </c>
      <c r="L34" s="3158"/>
      <c r="M34" s="3154"/>
      <c r="N34" s="3143" t="s">
        <v>735</v>
      </c>
    </row>
    <row r="35" spans="1:14" x14ac:dyDescent="0.2">
      <c r="A35" s="2584"/>
      <c r="B35" s="2581"/>
      <c r="C35" s="2587" t="s">
        <v>1703</v>
      </c>
      <c r="D35" s="3150"/>
      <c r="E35" s="3143" t="s">
        <v>735</v>
      </c>
      <c r="F35" s="3151"/>
      <c r="G35" s="3152"/>
      <c r="H35" s="3143" t="s">
        <v>735</v>
      </c>
      <c r="I35" s="3158"/>
      <c r="J35" s="3154"/>
      <c r="K35" s="3143" t="s">
        <v>735</v>
      </c>
      <c r="L35" s="3158"/>
      <c r="M35" s="3154"/>
      <c r="N35" s="3143" t="s">
        <v>735</v>
      </c>
    </row>
    <row r="36" spans="1:14" x14ac:dyDescent="0.2">
      <c r="A36" s="2584"/>
      <c r="B36" s="2581"/>
      <c r="C36" s="2587" t="s">
        <v>1040</v>
      </c>
      <c r="D36" s="3150"/>
      <c r="E36" s="3143" t="s">
        <v>735</v>
      </c>
      <c r="F36" s="3151"/>
      <c r="G36" s="3152"/>
      <c r="H36" s="3143" t="s">
        <v>735</v>
      </c>
      <c r="I36" s="3158"/>
      <c r="J36" s="3154"/>
      <c r="K36" s="3143" t="s">
        <v>735</v>
      </c>
      <c r="L36" s="3158"/>
      <c r="M36" s="3154"/>
      <c r="N36" s="3143" t="s">
        <v>735</v>
      </c>
    </row>
    <row r="37" spans="1:14" ht="13.5" thickBot="1" x14ac:dyDescent="0.25">
      <c r="A37" s="2588"/>
      <c r="B37" s="2589"/>
      <c r="C37" s="2590" t="s">
        <v>1038</v>
      </c>
      <c r="D37" s="3163"/>
      <c r="E37" s="3164" t="s">
        <v>735</v>
      </c>
      <c r="F37" s="3165"/>
      <c r="G37" s="3166"/>
      <c r="H37" s="3164" t="s">
        <v>735</v>
      </c>
      <c r="I37" s="3167"/>
      <c r="J37" s="3168"/>
      <c r="K37" s="3164" t="s">
        <v>735</v>
      </c>
      <c r="L37" s="3167"/>
      <c r="M37" s="3168"/>
      <c r="N37" s="3164" t="s">
        <v>735</v>
      </c>
    </row>
    <row r="38" spans="1:14" ht="13.5" thickBot="1" x14ac:dyDescent="0.25"/>
    <row r="39" spans="1:14" ht="51.75" thickBot="1" x14ac:dyDescent="0.25">
      <c r="A39" s="2591" t="s">
        <v>1704</v>
      </c>
      <c r="B39" s="2569"/>
      <c r="C39" s="2570"/>
      <c r="D39" s="2571" t="s">
        <v>1687</v>
      </c>
      <c r="E39" s="2572" t="s">
        <v>119</v>
      </c>
      <c r="F39" s="2573" t="s">
        <v>120</v>
      </c>
      <c r="G39" s="2574" t="s">
        <v>121</v>
      </c>
      <c r="H39" s="2575" t="s">
        <v>119</v>
      </c>
      <c r="I39" s="2573" t="s">
        <v>1</v>
      </c>
      <c r="J39" s="2576" t="s">
        <v>2</v>
      </c>
      <c r="K39" s="2577" t="s">
        <v>119</v>
      </c>
      <c r="L39" s="2573" t="s">
        <v>1688</v>
      </c>
      <c r="M39" s="2576" t="s">
        <v>1689</v>
      </c>
      <c r="N39" s="2577" t="s">
        <v>119</v>
      </c>
    </row>
    <row r="40" spans="1:14" x14ac:dyDescent="0.2">
      <c r="A40" s="2578" t="s">
        <v>1690</v>
      </c>
      <c r="B40" s="2579"/>
      <c r="C40" s="2579"/>
      <c r="D40" s="3137"/>
      <c r="E40" s="3138"/>
      <c r="F40" s="3139"/>
      <c r="G40" s="3140"/>
      <c r="H40" s="3138"/>
      <c r="I40" s="3141"/>
      <c r="J40" s="3140"/>
      <c r="K40" s="3138"/>
      <c r="L40" s="3141"/>
      <c r="M40" s="3140"/>
      <c r="N40" s="3138"/>
    </row>
    <row r="41" spans="1:14" x14ac:dyDescent="0.2">
      <c r="A41" s="2580"/>
      <c r="B41" s="2581" t="s">
        <v>1691</v>
      </c>
      <c r="C41" s="2581"/>
      <c r="D41" s="3142"/>
      <c r="E41" s="3143" t="s">
        <v>610</v>
      </c>
      <c r="F41" s="3144"/>
      <c r="G41" s="3145"/>
      <c r="H41" s="3143" t="s">
        <v>610</v>
      </c>
      <c r="I41" s="3146"/>
      <c r="J41" s="3145"/>
      <c r="K41" s="3143" t="s">
        <v>610</v>
      </c>
      <c r="L41" s="3146"/>
      <c r="M41" s="3145"/>
      <c r="N41" s="3143" t="s">
        <v>610</v>
      </c>
    </row>
    <row r="42" spans="1:14" x14ac:dyDescent="0.2">
      <c r="A42" s="2580"/>
      <c r="B42" s="2581" t="s">
        <v>1692</v>
      </c>
      <c r="C42" s="2581"/>
      <c r="D42" s="3142"/>
      <c r="E42" s="3143" t="s">
        <v>610</v>
      </c>
      <c r="F42" s="3144"/>
      <c r="G42" s="3145"/>
      <c r="H42" s="3143" t="s">
        <v>610</v>
      </c>
      <c r="I42" s="3146"/>
      <c r="J42" s="3145"/>
      <c r="K42" s="3143" t="s">
        <v>610</v>
      </c>
      <c r="L42" s="3146"/>
      <c r="M42" s="3145"/>
      <c r="N42" s="3143" t="s">
        <v>610</v>
      </c>
    </row>
    <row r="43" spans="1:14" x14ac:dyDescent="0.2">
      <c r="A43" s="2582"/>
      <c r="B43" s="2583" t="s">
        <v>1408</v>
      </c>
      <c r="C43" s="2583"/>
      <c r="D43" s="3142"/>
      <c r="E43" s="3143" t="s">
        <v>1693</v>
      </c>
      <c r="F43" s="3144"/>
      <c r="G43" s="3145"/>
      <c r="H43" s="3143" t="s">
        <v>1693</v>
      </c>
      <c r="I43" s="3146"/>
      <c r="J43" s="3145"/>
      <c r="K43" s="3143" t="s">
        <v>1693</v>
      </c>
      <c r="L43" s="3146"/>
      <c r="M43" s="3145"/>
      <c r="N43" s="3143" t="s">
        <v>1693</v>
      </c>
    </row>
    <row r="44" spans="1:14" x14ac:dyDescent="0.2">
      <c r="A44" s="2584"/>
      <c r="B44" s="2581"/>
      <c r="C44" s="2581"/>
      <c r="D44" s="3147"/>
      <c r="E44" s="3148"/>
      <c r="F44" s="3144"/>
      <c r="G44" s="3145"/>
      <c r="H44" s="3148"/>
      <c r="I44" s="3149"/>
      <c r="J44" s="3145"/>
      <c r="K44" s="3148"/>
      <c r="L44" s="3149"/>
      <c r="M44" s="3145"/>
      <c r="N44" s="3148"/>
    </row>
    <row r="45" spans="1:14" x14ac:dyDescent="0.2">
      <c r="A45" s="2585" t="s">
        <v>1694</v>
      </c>
      <c r="B45" s="2581"/>
      <c r="C45" s="2581"/>
      <c r="D45" s="3150"/>
      <c r="E45" s="3143"/>
      <c r="F45" s="3151"/>
      <c r="G45" s="3152"/>
      <c r="H45" s="3143"/>
      <c r="I45" s="3153"/>
      <c r="J45" s="3154"/>
      <c r="K45" s="3143"/>
      <c r="L45" s="3153"/>
      <c r="M45" s="3154"/>
      <c r="N45" s="3143"/>
    </row>
    <row r="46" spans="1:14" x14ac:dyDescent="0.2">
      <c r="A46" s="2584"/>
      <c r="B46" s="2581" t="s">
        <v>1623</v>
      </c>
      <c r="C46" s="2581"/>
      <c r="D46" s="3150"/>
      <c r="E46" s="3143" t="s">
        <v>735</v>
      </c>
      <c r="F46" s="3151"/>
      <c r="G46" s="3155"/>
      <c r="H46" s="3143" t="s">
        <v>735</v>
      </c>
      <c r="I46" s="3149"/>
      <c r="J46" s="3155"/>
      <c r="K46" s="3143" t="s">
        <v>735</v>
      </c>
      <c r="L46" s="3149"/>
      <c r="M46" s="3155"/>
      <c r="N46" s="3143" t="s">
        <v>735</v>
      </c>
    </row>
    <row r="47" spans="1:14" x14ac:dyDescent="0.2">
      <c r="A47" s="2584"/>
      <c r="B47" s="2581" t="s">
        <v>1695</v>
      </c>
      <c r="C47" s="2581"/>
      <c r="D47" s="3150"/>
      <c r="E47" s="3143" t="s">
        <v>1696</v>
      </c>
      <c r="F47" s="3151"/>
      <c r="G47" s="3155"/>
      <c r="H47" s="3143" t="s">
        <v>1696</v>
      </c>
      <c r="I47" s="3149"/>
      <c r="J47" s="3155"/>
      <c r="K47" s="3143" t="s">
        <v>1696</v>
      </c>
      <c r="L47" s="3149"/>
      <c r="M47" s="3155"/>
      <c r="N47" s="3143" t="s">
        <v>1696</v>
      </c>
    </row>
    <row r="48" spans="1:14" x14ac:dyDescent="0.2">
      <c r="A48" s="2584"/>
      <c r="B48" s="2581"/>
      <c r="C48" s="2581"/>
      <c r="D48" s="3150"/>
      <c r="E48" s="3143"/>
      <c r="F48" s="3151"/>
      <c r="G48" s="3155"/>
      <c r="H48" s="3143"/>
      <c r="I48" s="3149"/>
      <c r="J48" s="3155"/>
      <c r="K48" s="3143"/>
      <c r="L48" s="3149"/>
      <c r="M48" s="3155"/>
      <c r="N48" s="3143"/>
    </row>
    <row r="49" spans="1:14" x14ac:dyDescent="0.2">
      <c r="A49" s="2585" t="s">
        <v>1697</v>
      </c>
      <c r="B49" s="2581"/>
      <c r="C49" s="2581"/>
      <c r="D49" s="3156"/>
      <c r="E49" s="3148"/>
      <c r="F49" s="3144"/>
      <c r="G49" s="3157"/>
      <c r="H49" s="3148"/>
      <c r="I49" s="3149"/>
      <c r="J49" s="3157"/>
      <c r="K49" s="3148"/>
      <c r="L49" s="3149"/>
      <c r="M49" s="3157"/>
      <c r="N49" s="3148"/>
    </row>
    <row r="50" spans="1:14" x14ac:dyDescent="0.2">
      <c r="A50" s="2584"/>
      <c r="B50" s="2581" t="s">
        <v>1698</v>
      </c>
      <c r="C50" s="2581"/>
      <c r="D50" s="3150"/>
      <c r="E50" s="3143" t="s">
        <v>735</v>
      </c>
      <c r="F50" s="3151"/>
      <c r="G50" s="3152"/>
      <c r="H50" s="3143" t="s">
        <v>735</v>
      </c>
      <c r="I50" s="3153"/>
      <c r="J50" s="3154"/>
      <c r="K50" s="3143" t="s">
        <v>735</v>
      </c>
      <c r="L50" s="3153"/>
      <c r="M50" s="3154"/>
      <c r="N50" s="3143" t="s">
        <v>735</v>
      </c>
    </row>
    <row r="51" spans="1:14" x14ac:dyDescent="0.2">
      <c r="A51" s="2584"/>
      <c r="B51" s="2581"/>
      <c r="C51" s="2581"/>
      <c r="D51" s="3150"/>
      <c r="E51" s="3148"/>
      <c r="F51" s="3144"/>
      <c r="G51" s="3145"/>
      <c r="H51" s="3148"/>
      <c r="I51" s="3149"/>
      <c r="J51" s="3145"/>
      <c r="K51" s="3148"/>
      <c r="L51" s="3149"/>
      <c r="M51" s="3145"/>
      <c r="N51" s="3148"/>
    </row>
    <row r="52" spans="1:14" x14ac:dyDescent="0.2">
      <c r="A52" s="2585" t="s">
        <v>1699</v>
      </c>
      <c r="B52" s="2581"/>
      <c r="C52" s="2581"/>
      <c r="D52" s="3150"/>
      <c r="E52" s="3148"/>
      <c r="F52" s="3144"/>
      <c r="G52" s="3145"/>
      <c r="H52" s="3148"/>
      <c r="I52" s="3149"/>
      <c r="J52" s="3145"/>
      <c r="K52" s="3148"/>
      <c r="L52" s="3149"/>
      <c r="M52" s="3145"/>
      <c r="N52" s="3148"/>
    </row>
    <row r="53" spans="1:14" x14ac:dyDescent="0.2">
      <c r="A53" s="2584"/>
      <c r="B53" s="2581" t="s">
        <v>1626</v>
      </c>
      <c r="C53" s="2581"/>
      <c r="D53" s="3150"/>
      <c r="E53" s="3143" t="s">
        <v>735</v>
      </c>
      <c r="F53" s="3151"/>
      <c r="G53" s="3152"/>
      <c r="H53" s="3143" t="s">
        <v>735</v>
      </c>
      <c r="I53" s="3153"/>
      <c r="J53" s="3154"/>
      <c r="K53" s="3143" t="s">
        <v>735</v>
      </c>
      <c r="L53" s="3153"/>
      <c r="M53" s="3154"/>
      <c r="N53" s="3143" t="s">
        <v>735</v>
      </c>
    </row>
    <row r="54" spans="1:14" x14ac:dyDescent="0.2">
      <c r="A54" s="2584"/>
      <c r="B54" s="2581"/>
      <c r="C54" s="2581"/>
      <c r="D54" s="3150"/>
      <c r="E54" s="3148"/>
      <c r="F54" s="3144"/>
      <c r="G54" s="3145"/>
      <c r="H54" s="3148"/>
      <c r="I54" s="3159"/>
      <c r="J54" s="3145"/>
      <c r="K54" s="3148"/>
      <c r="L54" s="3159"/>
      <c r="M54" s="3145"/>
      <c r="N54" s="3148"/>
    </row>
    <row r="55" spans="1:14" x14ac:dyDescent="0.2">
      <c r="A55" s="2585" t="s">
        <v>1700</v>
      </c>
      <c r="B55" s="2581"/>
      <c r="C55" s="2581"/>
      <c r="D55" s="3156"/>
      <c r="E55" s="3148"/>
      <c r="F55" s="3151"/>
      <c r="G55" s="3160"/>
      <c r="H55" s="3148"/>
      <c r="I55" s="3159"/>
      <c r="J55" s="3160"/>
      <c r="K55" s="3148"/>
      <c r="L55" s="3159"/>
      <c r="M55" s="3160"/>
      <c r="N55" s="3148"/>
    </row>
    <row r="56" spans="1:14" x14ac:dyDescent="0.2">
      <c r="A56" s="2584"/>
      <c r="B56" s="2581" t="s">
        <v>1701</v>
      </c>
      <c r="C56" s="2581"/>
      <c r="D56" s="3150"/>
      <c r="E56" s="3143" t="s">
        <v>735</v>
      </c>
      <c r="F56" s="3151"/>
      <c r="G56" s="3152"/>
      <c r="H56" s="3143" t="s">
        <v>735</v>
      </c>
      <c r="I56" s="3158"/>
      <c r="J56" s="3154"/>
      <c r="K56" s="3143" t="s">
        <v>735</v>
      </c>
      <c r="L56" s="3158"/>
      <c r="M56" s="3154"/>
      <c r="N56" s="3143" t="s">
        <v>735</v>
      </c>
    </row>
    <row r="57" spans="1:14" x14ac:dyDescent="0.2">
      <c r="A57" s="2584"/>
      <c r="B57" s="2581" t="s">
        <v>1702</v>
      </c>
      <c r="C57" s="2581"/>
      <c r="D57" s="3150"/>
      <c r="E57" s="3143" t="s">
        <v>735</v>
      </c>
      <c r="F57" s="3151"/>
      <c r="G57" s="3152"/>
      <c r="H57" s="3143" t="s">
        <v>735</v>
      </c>
      <c r="I57" s="3158"/>
      <c r="J57" s="3154"/>
      <c r="K57" s="3143" t="s">
        <v>735</v>
      </c>
      <c r="L57" s="3158"/>
      <c r="M57" s="3154"/>
      <c r="N57" s="3143" t="s">
        <v>735</v>
      </c>
    </row>
    <row r="58" spans="1:14" x14ac:dyDescent="0.2">
      <c r="A58" s="2584"/>
      <c r="B58" s="2581" t="s">
        <v>1636</v>
      </c>
      <c r="C58" s="2581"/>
      <c r="D58" s="3150"/>
      <c r="E58" s="3143" t="s">
        <v>735</v>
      </c>
      <c r="F58" s="3151"/>
      <c r="G58" s="3152"/>
      <c r="H58" s="3143" t="s">
        <v>735</v>
      </c>
      <c r="I58" s="3158"/>
      <c r="J58" s="3154"/>
      <c r="K58" s="3143" t="s">
        <v>735</v>
      </c>
      <c r="L58" s="3158"/>
      <c r="M58" s="3154"/>
      <c r="N58" s="3143" t="s">
        <v>735</v>
      </c>
    </row>
    <row r="59" spans="1:14" x14ac:dyDescent="0.2">
      <c r="A59" s="2584"/>
      <c r="B59" s="2581" t="s">
        <v>1640</v>
      </c>
      <c r="C59" s="2581"/>
      <c r="D59" s="3161"/>
      <c r="E59" s="3143" t="s">
        <v>735</v>
      </c>
      <c r="F59" s="3151"/>
      <c r="G59" s="3152"/>
      <c r="H59" s="3143" t="s">
        <v>735</v>
      </c>
      <c r="I59" s="3158"/>
      <c r="J59" s="3154"/>
      <c r="K59" s="3143" t="s">
        <v>735</v>
      </c>
      <c r="L59" s="3158"/>
      <c r="M59" s="3154"/>
      <c r="N59" s="3143" t="s">
        <v>735</v>
      </c>
    </row>
    <row r="60" spans="1:14" x14ac:dyDescent="0.2">
      <c r="A60" s="2584"/>
      <c r="B60" s="2581" t="s">
        <v>1035</v>
      </c>
      <c r="C60" s="2581"/>
      <c r="D60" s="3161"/>
      <c r="E60" s="3162" t="s">
        <v>735</v>
      </c>
      <c r="F60" s="3151"/>
      <c r="G60" s="3152"/>
      <c r="H60" s="3162" t="s">
        <v>735</v>
      </c>
      <c r="I60" s="3158"/>
      <c r="J60" s="3154"/>
      <c r="K60" s="3162" t="s">
        <v>735</v>
      </c>
      <c r="L60" s="3158"/>
      <c r="M60" s="3154"/>
      <c r="N60" s="3162" t="s">
        <v>735</v>
      </c>
    </row>
    <row r="61" spans="1:14" x14ac:dyDescent="0.2">
      <c r="A61" s="2584"/>
      <c r="B61" s="2586" t="s">
        <v>1036</v>
      </c>
      <c r="C61" s="2581"/>
      <c r="D61" s="3161"/>
      <c r="E61" s="3143" t="s">
        <v>735</v>
      </c>
      <c r="F61" s="3151"/>
      <c r="G61" s="3155"/>
      <c r="H61" s="3143" t="s">
        <v>735</v>
      </c>
      <c r="I61" s="3159"/>
      <c r="J61" s="3155"/>
      <c r="K61" s="3143" t="s">
        <v>735</v>
      </c>
      <c r="L61" s="3159"/>
      <c r="M61" s="3155"/>
      <c r="N61" s="3143" t="s">
        <v>735</v>
      </c>
    </row>
    <row r="62" spans="1:14" x14ac:dyDescent="0.2">
      <c r="A62" s="2584"/>
      <c r="B62" s="2581"/>
      <c r="C62" s="2587" t="s">
        <v>1037</v>
      </c>
      <c r="D62" s="3150"/>
      <c r="E62" s="3143" t="s">
        <v>735</v>
      </c>
      <c r="F62" s="3151"/>
      <c r="G62" s="3152"/>
      <c r="H62" s="3143" t="s">
        <v>735</v>
      </c>
      <c r="I62" s="3158"/>
      <c r="J62" s="3154"/>
      <c r="K62" s="3143" t="s">
        <v>735</v>
      </c>
      <c r="L62" s="3158"/>
      <c r="M62" s="3154"/>
      <c r="N62" s="3143" t="s">
        <v>735</v>
      </c>
    </row>
    <row r="63" spans="1:14" x14ac:dyDescent="0.2">
      <c r="A63" s="2584"/>
      <c r="B63" s="2581"/>
      <c r="C63" s="2587" t="s">
        <v>1039</v>
      </c>
      <c r="D63" s="3150"/>
      <c r="E63" s="3143" t="s">
        <v>735</v>
      </c>
      <c r="F63" s="3151"/>
      <c r="G63" s="3152"/>
      <c r="H63" s="3143" t="s">
        <v>735</v>
      </c>
      <c r="I63" s="3158"/>
      <c r="J63" s="3154"/>
      <c r="K63" s="3143" t="s">
        <v>735</v>
      </c>
      <c r="L63" s="3158"/>
      <c r="M63" s="3154"/>
      <c r="N63" s="3143" t="s">
        <v>735</v>
      </c>
    </row>
    <row r="64" spans="1:14" x14ac:dyDescent="0.2">
      <c r="A64" s="2584"/>
      <c r="B64" s="2581"/>
      <c r="C64" s="2587" t="s">
        <v>1703</v>
      </c>
      <c r="D64" s="3150"/>
      <c r="E64" s="3143" t="s">
        <v>735</v>
      </c>
      <c r="F64" s="3151"/>
      <c r="G64" s="3152"/>
      <c r="H64" s="3143" t="s">
        <v>735</v>
      </c>
      <c r="I64" s="3158"/>
      <c r="J64" s="3154"/>
      <c r="K64" s="3143" t="s">
        <v>735</v>
      </c>
      <c r="L64" s="3158"/>
      <c r="M64" s="3154"/>
      <c r="N64" s="3143" t="s">
        <v>735</v>
      </c>
    </row>
    <row r="65" spans="1:14" x14ac:dyDescent="0.2">
      <c r="A65" s="2584"/>
      <c r="B65" s="2581"/>
      <c r="C65" s="2587" t="s">
        <v>1040</v>
      </c>
      <c r="D65" s="3150"/>
      <c r="E65" s="3143" t="s">
        <v>735</v>
      </c>
      <c r="F65" s="3151"/>
      <c r="G65" s="3152"/>
      <c r="H65" s="3143" t="s">
        <v>735</v>
      </c>
      <c r="I65" s="3158"/>
      <c r="J65" s="3154"/>
      <c r="K65" s="3143" t="s">
        <v>735</v>
      </c>
      <c r="L65" s="3158"/>
      <c r="M65" s="3154"/>
      <c r="N65" s="3143" t="s">
        <v>735</v>
      </c>
    </row>
    <row r="66" spans="1:14" ht="13.5" thickBot="1" x14ac:dyDescent="0.25">
      <c r="A66" s="2588"/>
      <c r="B66" s="2589"/>
      <c r="C66" s="2590" t="s">
        <v>1038</v>
      </c>
      <c r="D66" s="3163"/>
      <c r="E66" s="3164" t="s">
        <v>735</v>
      </c>
      <c r="F66" s="3165"/>
      <c r="G66" s="3166"/>
      <c r="H66" s="3164" t="s">
        <v>735</v>
      </c>
      <c r="I66" s="3167"/>
      <c r="J66" s="3168"/>
      <c r="K66" s="3164" t="s">
        <v>735</v>
      </c>
      <c r="L66" s="3167"/>
      <c r="M66" s="3168"/>
      <c r="N66" s="3164" t="s">
        <v>735</v>
      </c>
    </row>
    <row r="67" spans="1:14" ht="13.5" thickBot="1" x14ac:dyDescent="0.25"/>
    <row r="68" spans="1:14" ht="51.75" thickBot="1" x14ac:dyDescent="0.25">
      <c r="A68" s="2591" t="s">
        <v>122</v>
      </c>
      <c r="B68" s="2569"/>
      <c r="C68" s="2570"/>
      <c r="D68" s="2571" t="s">
        <v>1687</v>
      </c>
      <c r="E68" s="2572" t="s">
        <v>119</v>
      </c>
      <c r="F68" s="2573" t="s">
        <v>120</v>
      </c>
      <c r="G68" s="2574" t="s">
        <v>121</v>
      </c>
      <c r="H68" s="2575" t="s">
        <v>119</v>
      </c>
      <c r="I68" s="2573" t="s">
        <v>1</v>
      </c>
      <c r="J68" s="2576" t="s">
        <v>2</v>
      </c>
      <c r="K68" s="2577" t="s">
        <v>119</v>
      </c>
      <c r="L68" s="2573" t="s">
        <v>1688</v>
      </c>
      <c r="M68" s="2576" t="s">
        <v>1689</v>
      </c>
      <c r="N68" s="2577" t="s">
        <v>119</v>
      </c>
    </row>
    <row r="69" spans="1:14" x14ac:dyDescent="0.2">
      <c r="A69" s="2578" t="s">
        <v>1690</v>
      </c>
      <c r="B69" s="2579"/>
      <c r="C69" s="2579"/>
      <c r="D69" s="3137"/>
      <c r="E69" s="3138"/>
      <c r="F69" s="3139"/>
      <c r="G69" s="3140"/>
      <c r="H69" s="3138"/>
      <c r="I69" s="3141"/>
      <c r="J69" s="3140"/>
      <c r="K69" s="3138"/>
      <c r="L69" s="3141"/>
      <c r="M69" s="3140"/>
      <c r="N69" s="3138"/>
    </row>
    <row r="70" spans="1:14" x14ac:dyDescent="0.2">
      <c r="A70" s="2580"/>
      <c r="B70" s="2581" t="s">
        <v>1691</v>
      </c>
      <c r="C70" s="2581"/>
      <c r="D70" s="3142"/>
      <c r="E70" s="3143" t="s">
        <v>610</v>
      </c>
      <c r="F70" s="3144"/>
      <c r="G70" s="3145"/>
      <c r="H70" s="3143" t="s">
        <v>610</v>
      </c>
      <c r="I70" s="3146"/>
      <c r="J70" s="3145"/>
      <c r="K70" s="3143" t="s">
        <v>610</v>
      </c>
      <c r="L70" s="3146"/>
      <c r="M70" s="3145"/>
      <c r="N70" s="3143" t="s">
        <v>610</v>
      </c>
    </row>
    <row r="71" spans="1:14" x14ac:dyDescent="0.2">
      <c r="A71" s="2580"/>
      <c r="B71" s="2581" t="s">
        <v>1692</v>
      </c>
      <c r="C71" s="2581"/>
      <c r="D71" s="3142"/>
      <c r="E71" s="3143" t="s">
        <v>610</v>
      </c>
      <c r="F71" s="3144"/>
      <c r="G71" s="3145"/>
      <c r="H71" s="3143" t="s">
        <v>610</v>
      </c>
      <c r="I71" s="3146"/>
      <c r="J71" s="3145"/>
      <c r="K71" s="3143" t="s">
        <v>610</v>
      </c>
      <c r="L71" s="3146"/>
      <c r="M71" s="3145"/>
      <c r="N71" s="3143" t="s">
        <v>610</v>
      </c>
    </row>
    <row r="72" spans="1:14" x14ac:dyDescent="0.2">
      <c r="A72" s="2582"/>
      <c r="B72" s="2583" t="s">
        <v>1408</v>
      </c>
      <c r="C72" s="2583"/>
      <c r="D72" s="3142"/>
      <c r="E72" s="3143" t="s">
        <v>1693</v>
      </c>
      <c r="F72" s="3144"/>
      <c r="G72" s="3145"/>
      <c r="H72" s="3143" t="s">
        <v>1693</v>
      </c>
      <c r="I72" s="3146"/>
      <c r="J72" s="3145"/>
      <c r="K72" s="3143" t="s">
        <v>1693</v>
      </c>
      <c r="L72" s="3146"/>
      <c r="M72" s="3145"/>
      <c r="N72" s="3143" t="s">
        <v>1693</v>
      </c>
    </row>
    <row r="73" spans="1:14" x14ac:dyDescent="0.2">
      <c r="A73" s="2584"/>
      <c r="B73" s="2581"/>
      <c r="C73" s="2581"/>
      <c r="D73" s="3147"/>
      <c r="E73" s="3148"/>
      <c r="F73" s="3144"/>
      <c r="G73" s="3145"/>
      <c r="H73" s="3148"/>
      <c r="I73" s="3149"/>
      <c r="J73" s="3145"/>
      <c r="K73" s="3148"/>
      <c r="L73" s="3149"/>
      <c r="M73" s="3145"/>
      <c r="N73" s="3148"/>
    </row>
    <row r="74" spans="1:14" x14ac:dyDescent="0.2">
      <c r="A74" s="2585" t="s">
        <v>1694</v>
      </c>
      <c r="B74" s="2581"/>
      <c r="C74" s="2581"/>
      <c r="D74" s="3150"/>
      <c r="E74" s="3143"/>
      <c r="F74" s="3151"/>
      <c r="G74" s="3152"/>
      <c r="H74" s="3143"/>
      <c r="I74" s="3153"/>
      <c r="J74" s="3154"/>
      <c r="K74" s="3143"/>
      <c r="L74" s="3153"/>
      <c r="M74" s="3154"/>
      <c r="N74" s="3143"/>
    </row>
    <row r="75" spans="1:14" x14ac:dyDescent="0.2">
      <c r="A75" s="2584"/>
      <c r="B75" s="2581" t="s">
        <v>1623</v>
      </c>
      <c r="C75" s="2581"/>
      <c r="D75" s="3150"/>
      <c r="E75" s="3143" t="s">
        <v>735</v>
      </c>
      <c r="F75" s="3151"/>
      <c r="G75" s="3155"/>
      <c r="H75" s="3143" t="s">
        <v>735</v>
      </c>
      <c r="I75" s="3149"/>
      <c r="J75" s="3155"/>
      <c r="K75" s="3143" t="s">
        <v>735</v>
      </c>
      <c r="L75" s="3149"/>
      <c r="M75" s="3155"/>
      <c r="N75" s="3143" t="s">
        <v>735</v>
      </c>
    </row>
    <row r="76" spans="1:14" x14ac:dyDescent="0.2">
      <c r="A76" s="2584"/>
      <c r="B76" s="2581" t="s">
        <v>1695</v>
      </c>
      <c r="C76" s="2581"/>
      <c r="D76" s="3150"/>
      <c r="E76" s="3143" t="s">
        <v>1696</v>
      </c>
      <c r="F76" s="3151"/>
      <c r="G76" s="3155"/>
      <c r="H76" s="3143" t="s">
        <v>1696</v>
      </c>
      <c r="I76" s="3149"/>
      <c r="J76" s="3155"/>
      <c r="K76" s="3143" t="s">
        <v>1696</v>
      </c>
      <c r="L76" s="3149"/>
      <c r="M76" s="3155"/>
      <c r="N76" s="3143" t="s">
        <v>1696</v>
      </c>
    </row>
    <row r="77" spans="1:14" x14ac:dyDescent="0.2">
      <c r="A77" s="2584"/>
      <c r="B77" s="2581"/>
      <c r="C77" s="2581"/>
      <c r="D77" s="3150"/>
      <c r="E77" s="3143"/>
      <c r="F77" s="3151"/>
      <c r="G77" s="3155"/>
      <c r="H77" s="3143"/>
      <c r="I77" s="3149"/>
      <c r="J77" s="3155"/>
      <c r="K77" s="3143"/>
      <c r="L77" s="3149"/>
      <c r="M77" s="3155"/>
      <c r="N77" s="3143"/>
    </row>
    <row r="78" spans="1:14" x14ac:dyDescent="0.2">
      <c r="A78" s="2585" t="s">
        <v>1697</v>
      </c>
      <c r="B78" s="2581"/>
      <c r="C78" s="2581"/>
      <c r="D78" s="3156"/>
      <c r="E78" s="3148"/>
      <c r="F78" s="3144"/>
      <c r="G78" s="3157"/>
      <c r="H78" s="3148"/>
      <c r="I78" s="3149"/>
      <c r="J78" s="3157"/>
      <c r="K78" s="3148"/>
      <c r="L78" s="3149"/>
      <c r="M78" s="3157"/>
      <c r="N78" s="3148"/>
    </row>
    <row r="79" spans="1:14" x14ac:dyDescent="0.2">
      <c r="A79" s="2584"/>
      <c r="B79" s="2581" t="s">
        <v>1698</v>
      </c>
      <c r="C79" s="2581"/>
      <c r="D79" s="3150"/>
      <c r="E79" s="3143" t="s">
        <v>735</v>
      </c>
      <c r="F79" s="3151"/>
      <c r="G79" s="3152"/>
      <c r="H79" s="3143" t="s">
        <v>735</v>
      </c>
      <c r="I79" s="3153"/>
      <c r="J79" s="3154"/>
      <c r="K79" s="3143" t="s">
        <v>735</v>
      </c>
      <c r="L79" s="3153"/>
      <c r="M79" s="3154"/>
      <c r="N79" s="3143" t="s">
        <v>735</v>
      </c>
    </row>
    <row r="80" spans="1:14" x14ac:dyDescent="0.2">
      <c r="A80" s="2584"/>
      <c r="B80" s="2581"/>
      <c r="C80" s="2581"/>
      <c r="D80" s="3150"/>
      <c r="E80" s="3148"/>
      <c r="F80" s="3144"/>
      <c r="G80" s="3145"/>
      <c r="H80" s="3148"/>
      <c r="I80" s="3149"/>
      <c r="J80" s="3145"/>
      <c r="K80" s="3148"/>
      <c r="L80" s="3149"/>
      <c r="M80" s="3145"/>
      <c r="N80" s="3148"/>
    </row>
    <row r="81" spans="1:14" x14ac:dyDescent="0.2">
      <c r="A81" s="2585" t="s">
        <v>1699</v>
      </c>
      <c r="B81" s="2581"/>
      <c r="C81" s="2581"/>
      <c r="D81" s="3150"/>
      <c r="E81" s="3148"/>
      <c r="F81" s="3144"/>
      <c r="G81" s="3145"/>
      <c r="H81" s="3148"/>
      <c r="I81" s="3149"/>
      <c r="J81" s="3145"/>
      <c r="K81" s="3148"/>
      <c r="L81" s="3149"/>
      <c r="M81" s="3145"/>
      <c r="N81" s="3148"/>
    </row>
    <row r="82" spans="1:14" x14ac:dyDescent="0.2">
      <c r="A82" s="2584"/>
      <c r="B82" s="2581" t="s">
        <v>1626</v>
      </c>
      <c r="C82" s="2581"/>
      <c r="D82" s="3150"/>
      <c r="E82" s="3143" t="s">
        <v>735</v>
      </c>
      <c r="F82" s="3151"/>
      <c r="G82" s="3152"/>
      <c r="H82" s="3143" t="s">
        <v>735</v>
      </c>
      <c r="I82" s="3158"/>
      <c r="J82" s="3154"/>
      <c r="K82" s="3143" t="s">
        <v>735</v>
      </c>
      <c r="L82" s="3158"/>
      <c r="M82" s="3154"/>
      <c r="N82" s="3143" t="s">
        <v>735</v>
      </c>
    </row>
    <row r="83" spans="1:14" x14ac:dyDescent="0.2">
      <c r="A83" s="2584"/>
      <c r="B83" s="2581"/>
      <c r="C83" s="2581"/>
      <c r="D83" s="3150"/>
      <c r="E83" s="3148"/>
      <c r="F83" s="3144"/>
      <c r="G83" s="3145"/>
      <c r="H83" s="3148"/>
      <c r="I83" s="3159"/>
      <c r="J83" s="3145"/>
      <c r="K83" s="3148"/>
      <c r="L83" s="3159"/>
      <c r="M83" s="3145"/>
      <c r="N83" s="3148"/>
    </row>
    <row r="84" spans="1:14" x14ac:dyDescent="0.2">
      <c r="A84" s="2585" t="s">
        <v>1700</v>
      </c>
      <c r="B84" s="2581"/>
      <c r="C84" s="2581"/>
      <c r="D84" s="3156"/>
      <c r="E84" s="3148"/>
      <c r="F84" s="3151"/>
      <c r="G84" s="3160"/>
      <c r="H84" s="3148"/>
      <c r="I84" s="3159"/>
      <c r="J84" s="3160"/>
      <c r="K84" s="3148"/>
      <c r="L84" s="3159"/>
      <c r="M84" s="3160"/>
      <c r="N84" s="3148"/>
    </row>
    <row r="85" spans="1:14" x14ac:dyDescent="0.2">
      <c r="A85" s="2584"/>
      <c r="B85" s="2581" t="s">
        <v>1701</v>
      </c>
      <c r="C85" s="2581"/>
      <c r="D85" s="3150"/>
      <c r="E85" s="3143" t="s">
        <v>735</v>
      </c>
      <c r="F85" s="3151"/>
      <c r="G85" s="3152"/>
      <c r="H85" s="3143" t="s">
        <v>735</v>
      </c>
      <c r="I85" s="3158"/>
      <c r="J85" s="3154"/>
      <c r="K85" s="3143" t="s">
        <v>735</v>
      </c>
      <c r="L85" s="3158"/>
      <c r="M85" s="3154"/>
      <c r="N85" s="3143" t="s">
        <v>735</v>
      </c>
    </row>
    <row r="86" spans="1:14" x14ac:dyDescent="0.2">
      <c r="A86" s="2584"/>
      <c r="B86" s="2581" t="s">
        <v>1702</v>
      </c>
      <c r="C86" s="2581"/>
      <c r="D86" s="3150"/>
      <c r="E86" s="3143" t="s">
        <v>735</v>
      </c>
      <c r="F86" s="3151"/>
      <c r="G86" s="3152"/>
      <c r="H86" s="3143" t="s">
        <v>735</v>
      </c>
      <c r="I86" s="3158"/>
      <c r="J86" s="3154"/>
      <c r="K86" s="3143" t="s">
        <v>735</v>
      </c>
      <c r="L86" s="3158"/>
      <c r="M86" s="3154"/>
      <c r="N86" s="3143" t="s">
        <v>735</v>
      </c>
    </row>
    <row r="87" spans="1:14" x14ac:dyDescent="0.2">
      <c r="A87" s="2584"/>
      <c r="B87" s="2581" t="s">
        <v>1636</v>
      </c>
      <c r="C87" s="2581"/>
      <c r="D87" s="3150"/>
      <c r="E87" s="3143" t="s">
        <v>735</v>
      </c>
      <c r="F87" s="3151"/>
      <c r="G87" s="3152"/>
      <c r="H87" s="3143" t="s">
        <v>735</v>
      </c>
      <c r="I87" s="3158"/>
      <c r="J87" s="3154"/>
      <c r="K87" s="3143" t="s">
        <v>735</v>
      </c>
      <c r="L87" s="3158"/>
      <c r="M87" s="3154"/>
      <c r="N87" s="3143" t="s">
        <v>735</v>
      </c>
    </row>
    <row r="88" spans="1:14" x14ac:dyDescent="0.2">
      <c r="A88" s="2584"/>
      <c r="B88" s="2581" t="s">
        <v>1640</v>
      </c>
      <c r="C88" s="2581"/>
      <c r="D88" s="3161"/>
      <c r="E88" s="3143" t="s">
        <v>735</v>
      </c>
      <c r="F88" s="3151"/>
      <c r="G88" s="3152"/>
      <c r="H88" s="3143" t="s">
        <v>735</v>
      </c>
      <c r="I88" s="3158"/>
      <c r="J88" s="3154"/>
      <c r="K88" s="3143" t="s">
        <v>735</v>
      </c>
      <c r="L88" s="3158"/>
      <c r="M88" s="3154"/>
      <c r="N88" s="3143" t="s">
        <v>735</v>
      </c>
    </row>
    <row r="89" spans="1:14" x14ac:dyDescent="0.2">
      <c r="A89" s="2584"/>
      <c r="B89" s="2581" t="s">
        <v>1035</v>
      </c>
      <c r="C89" s="2581"/>
      <c r="D89" s="3161"/>
      <c r="E89" s="3162" t="s">
        <v>735</v>
      </c>
      <c r="F89" s="3151"/>
      <c r="G89" s="3152"/>
      <c r="H89" s="3162" t="s">
        <v>735</v>
      </c>
      <c r="I89" s="3158"/>
      <c r="J89" s="3154"/>
      <c r="K89" s="3162" t="s">
        <v>735</v>
      </c>
      <c r="L89" s="3158"/>
      <c r="M89" s="3154"/>
      <c r="N89" s="3162" t="s">
        <v>735</v>
      </c>
    </row>
    <row r="90" spans="1:14" x14ac:dyDescent="0.2">
      <c r="A90" s="2584"/>
      <c r="B90" s="2586" t="s">
        <v>1036</v>
      </c>
      <c r="C90" s="2581"/>
      <c r="D90" s="3161"/>
      <c r="E90" s="3143" t="s">
        <v>735</v>
      </c>
      <c r="F90" s="3151"/>
      <c r="G90" s="3155"/>
      <c r="H90" s="3143" t="s">
        <v>735</v>
      </c>
      <c r="I90" s="3159"/>
      <c r="J90" s="3155"/>
      <c r="K90" s="3143" t="s">
        <v>735</v>
      </c>
      <c r="L90" s="3159"/>
      <c r="M90" s="3155"/>
      <c r="N90" s="3143" t="s">
        <v>735</v>
      </c>
    </row>
    <row r="91" spans="1:14" x14ac:dyDescent="0.2">
      <c r="A91" s="2584"/>
      <c r="B91" s="2581"/>
      <c r="C91" s="2587" t="s">
        <v>1037</v>
      </c>
      <c r="D91" s="3150"/>
      <c r="E91" s="3143" t="s">
        <v>735</v>
      </c>
      <c r="F91" s="3151"/>
      <c r="G91" s="3152"/>
      <c r="H91" s="3143" t="s">
        <v>735</v>
      </c>
      <c r="I91" s="3158"/>
      <c r="J91" s="3154"/>
      <c r="K91" s="3143" t="s">
        <v>735</v>
      </c>
      <c r="L91" s="3158"/>
      <c r="M91" s="3154"/>
      <c r="N91" s="3143" t="s">
        <v>735</v>
      </c>
    </row>
    <row r="92" spans="1:14" x14ac:dyDescent="0.2">
      <c r="A92" s="2584"/>
      <c r="B92" s="2581"/>
      <c r="C92" s="2587" t="s">
        <v>1039</v>
      </c>
      <c r="D92" s="3150"/>
      <c r="E92" s="3143" t="s">
        <v>735</v>
      </c>
      <c r="F92" s="3151"/>
      <c r="G92" s="3152"/>
      <c r="H92" s="3143" t="s">
        <v>735</v>
      </c>
      <c r="I92" s="3158"/>
      <c r="J92" s="3154"/>
      <c r="K92" s="3143" t="s">
        <v>735</v>
      </c>
      <c r="L92" s="3158"/>
      <c r="M92" s="3154"/>
      <c r="N92" s="3143" t="s">
        <v>735</v>
      </c>
    </row>
    <row r="93" spans="1:14" x14ac:dyDescent="0.2">
      <c r="A93" s="2584"/>
      <c r="B93" s="2581"/>
      <c r="C93" s="2587" t="s">
        <v>1703</v>
      </c>
      <c r="D93" s="3150"/>
      <c r="E93" s="3143" t="s">
        <v>735</v>
      </c>
      <c r="F93" s="3151"/>
      <c r="G93" s="3152"/>
      <c r="H93" s="3143" t="s">
        <v>735</v>
      </c>
      <c r="I93" s="3158"/>
      <c r="J93" s="3154"/>
      <c r="K93" s="3143" t="s">
        <v>735</v>
      </c>
      <c r="L93" s="3158"/>
      <c r="M93" s="3154"/>
      <c r="N93" s="3143" t="s">
        <v>735</v>
      </c>
    </row>
    <row r="94" spans="1:14" x14ac:dyDescent="0.2">
      <c r="A94" s="2584"/>
      <c r="B94" s="2581"/>
      <c r="C94" s="2587" t="s">
        <v>1040</v>
      </c>
      <c r="D94" s="3150"/>
      <c r="E94" s="3143" t="s">
        <v>735</v>
      </c>
      <c r="F94" s="3151"/>
      <c r="G94" s="3152"/>
      <c r="H94" s="3143" t="s">
        <v>735</v>
      </c>
      <c r="I94" s="3158"/>
      <c r="J94" s="3154"/>
      <c r="K94" s="3143" t="s">
        <v>735</v>
      </c>
      <c r="L94" s="3158"/>
      <c r="M94" s="3154"/>
      <c r="N94" s="3143" t="s">
        <v>735</v>
      </c>
    </row>
    <row r="95" spans="1:14" ht="13.5" thickBot="1" x14ac:dyDescent="0.25">
      <c r="A95" s="2588"/>
      <c r="B95" s="2589"/>
      <c r="C95" s="2590" t="s">
        <v>1038</v>
      </c>
      <c r="D95" s="3163"/>
      <c r="E95" s="3164" t="s">
        <v>735</v>
      </c>
      <c r="F95" s="3165"/>
      <c r="G95" s="3166"/>
      <c r="H95" s="3164" t="s">
        <v>735</v>
      </c>
      <c r="I95" s="3167"/>
      <c r="J95" s="3168"/>
      <c r="K95" s="3164" t="s">
        <v>735</v>
      </c>
      <c r="L95" s="3167"/>
      <c r="M95" s="3168"/>
      <c r="N95" s="3164" t="s">
        <v>735</v>
      </c>
    </row>
    <row r="96" spans="1:14" ht="13.5" thickBot="1" x14ac:dyDescent="0.25"/>
    <row r="97" spans="1:14" ht="51.75" thickBot="1" x14ac:dyDescent="0.25">
      <c r="A97" s="2591" t="s">
        <v>123</v>
      </c>
      <c r="B97" s="2569"/>
      <c r="C97" s="2570"/>
      <c r="D97" s="2571" t="s">
        <v>1687</v>
      </c>
      <c r="E97" s="2572" t="s">
        <v>119</v>
      </c>
      <c r="F97" s="2573" t="s">
        <v>120</v>
      </c>
      <c r="G97" s="2574" t="s">
        <v>121</v>
      </c>
      <c r="H97" s="2575" t="s">
        <v>119</v>
      </c>
      <c r="I97" s="2573" t="s">
        <v>1</v>
      </c>
      <c r="J97" s="2576" t="s">
        <v>2</v>
      </c>
      <c r="K97" s="2577" t="s">
        <v>119</v>
      </c>
      <c r="L97" s="2573" t="s">
        <v>1688</v>
      </c>
      <c r="M97" s="2576" t="s">
        <v>1689</v>
      </c>
      <c r="N97" s="2577" t="s">
        <v>119</v>
      </c>
    </row>
    <row r="98" spans="1:14" x14ac:dyDescent="0.2">
      <c r="A98" s="2578" t="s">
        <v>1690</v>
      </c>
      <c r="B98" s="2579"/>
      <c r="C98" s="2579"/>
      <c r="D98" s="3137"/>
      <c r="E98" s="3138"/>
      <c r="F98" s="3139"/>
      <c r="G98" s="3140"/>
      <c r="H98" s="3138"/>
      <c r="I98" s="3141"/>
      <c r="J98" s="3140"/>
      <c r="K98" s="3138"/>
      <c r="L98" s="3141"/>
      <c r="M98" s="3140"/>
      <c r="N98" s="3138"/>
    </row>
    <row r="99" spans="1:14" x14ac:dyDescent="0.2">
      <c r="A99" s="2580"/>
      <c r="B99" s="2581" t="s">
        <v>1691</v>
      </c>
      <c r="C99" s="2581"/>
      <c r="D99" s="3142"/>
      <c r="E99" s="3143" t="s">
        <v>610</v>
      </c>
      <c r="F99" s="3144"/>
      <c r="G99" s="3145"/>
      <c r="H99" s="3143" t="s">
        <v>610</v>
      </c>
      <c r="I99" s="3146"/>
      <c r="J99" s="3145"/>
      <c r="K99" s="3143" t="s">
        <v>610</v>
      </c>
      <c r="L99" s="3146"/>
      <c r="M99" s="3145"/>
      <c r="N99" s="3143" t="s">
        <v>610</v>
      </c>
    </row>
    <row r="100" spans="1:14" x14ac:dyDescent="0.2">
      <c r="A100" s="2580"/>
      <c r="B100" s="2581" t="s">
        <v>1692</v>
      </c>
      <c r="C100" s="2581"/>
      <c r="D100" s="3142"/>
      <c r="E100" s="3143" t="s">
        <v>610</v>
      </c>
      <c r="F100" s="3144"/>
      <c r="G100" s="3145"/>
      <c r="H100" s="3143" t="s">
        <v>610</v>
      </c>
      <c r="I100" s="3146"/>
      <c r="J100" s="3145"/>
      <c r="K100" s="3143" t="s">
        <v>610</v>
      </c>
      <c r="L100" s="3146"/>
      <c r="M100" s="3145"/>
      <c r="N100" s="3143" t="s">
        <v>610</v>
      </c>
    </row>
    <row r="101" spans="1:14" x14ac:dyDescent="0.2">
      <c r="A101" s="2582"/>
      <c r="B101" s="2583" t="s">
        <v>1408</v>
      </c>
      <c r="C101" s="2583"/>
      <c r="D101" s="3142"/>
      <c r="E101" s="3143" t="s">
        <v>1693</v>
      </c>
      <c r="F101" s="3144"/>
      <c r="G101" s="3145"/>
      <c r="H101" s="3143" t="s">
        <v>1693</v>
      </c>
      <c r="I101" s="3146"/>
      <c r="J101" s="3145"/>
      <c r="K101" s="3143" t="s">
        <v>1693</v>
      </c>
      <c r="L101" s="3146"/>
      <c r="M101" s="3145"/>
      <c r="N101" s="3143" t="s">
        <v>1693</v>
      </c>
    </row>
    <row r="102" spans="1:14" x14ac:dyDescent="0.2">
      <c r="A102" s="2584"/>
      <c r="B102" s="2581"/>
      <c r="C102" s="2581"/>
      <c r="D102" s="3147"/>
      <c r="E102" s="3148"/>
      <c r="F102" s="3144"/>
      <c r="G102" s="3145"/>
      <c r="H102" s="3148"/>
      <c r="I102" s="3149"/>
      <c r="J102" s="3145"/>
      <c r="K102" s="3148"/>
      <c r="L102" s="3149"/>
      <c r="M102" s="3145"/>
      <c r="N102" s="3148"/>
    </row>
    <row r="103" spans="1:14" x14ac:dyDescent="0.2">
      <c r="A103" s="2585" t="s">
        <v>1694</v>
      </c>
      <c r="B103" s="2581"/>
      <c r="C103" s="2581"/>
      <c r="D103" s="3150"/>
      <c r="E103" s="3143"/>
      <c r="F103" s="3151"/>
      <c r="G103" s="3152"/>
      <c r="H103" s="3143"/>
      <c r="I103" s="3153"/>
      <c r="J103" s="3154"/>
      <c r="K103" s="3143"/>
      <c r="L103" s="3153"/>
      <c r="M103" s="3154"/>
      <c r="N103" s="3143"/>
    </row>
    <row r="104" spans="1:14" x14ac:dyDescent="0.2">
      <c r="A104" s="2584"/>
      <c r="B104" s="2581" t="s">
        <v>1623</v>
      </c>
      <c r="C104" s="2581"/>
      <c r="D104" s="3150"/>
      <c r="E104" s="3143" t="s">
        <v>735</v>
      </c>
      <c r="F104" s="3151"/>
      <c r="G104" s="3155"/>
      <c r="H104" s="3143" t="s">
        <v>735</v>
      </c>
      <c r="I104" s="3149"/>
      <c r="J104" s="3155"/>
      <c r="K104" s="3143" t="s">
        <v>735</v>
      </c>
      <c r="L104" s="3149"/>
      <c r="M104" s="3155"/>
      <c r="N104" s="3143" t="s">
        <v>735</v>
      </c>
    </row>
    <row r="105" spans="1:14" x14ac:dyDescent="0.2">
      <c r="A105" s="2584"/>
      <c r="B105" s="2581" t="s">
        <v>1695</v>
      </c>
      <c r="C105" s="2581"/>
      <c r="D105" s="3150"/>
      <c r="E105" s="3143" t="s">
        <v>1696</v>
      </c>
      <c r="F105" s="3151"/>
      <c r="G105" s="3155"/>
      <c r="H105" s="3143" t="s">
        <v>1696</v>
      </c>
      <c r="I105" s="3149"/>
      <c r="J105" s="3155"/>
      <c r="K105" s="3143" t="s">
        <v>1696</v>
      </c>
      <c r="L105" s="3149"/>
      <c r="M105" s="3155"/>
      <c r="N105" s="3143" t="s">
        <v>1696</v>
      </c>
    </row>
    <row r="106" spans="1:14" x14ac:dyDescent="0.2">
      <c r="A106" s="2584"/>
      <c r="B106" s="2581"/>
      <c r="C106" s="2581"/>
      <c r="D106" s="3150"/>
      <c r="E106" s="3143"/>
      <c r="F106" s="3151"/>
      <c r="G106" s="3155"/>
      <c r="H106" s="3143"/>
      <c r="I106" s="3149"/>
      <c r="J106" s="3155"/>
      <c r="K106" s="3143"/>
      <c r="L106" s="3149"/>
      <c r="M106" s="3155"/>
      <c r="N106" s="3143"/>
    </row>
    <row r="107" spans="1:14" x14ac:dyDescent="0.2">
      <c r="A107" s="2585" t="s">
        <v>1697</v>
      </c>
      <c r="B107" s="2581"/>
      <c r="C107" s="2581"/>
      <c r="D107" s="3156"/>
      <c r="E107" s="3148"/>
      <c r="F107" s="3144"/>
      <c r="G107" s="3157"/>
      <c r="H107" s="3148"/>
      <c r="I107" s="3149"/>
      <c r="J107" s="3157"/>
      <c r="K107" s="3148"/>
      <c r="L107" s="3149"/>
      <c r="M107" s="3157"/>
      <c r="N107" s="3148"/>
    </row>
    <row r="108" spans="1:14" x14ac:dyDescent="0.2">
      <c r="A108" s="2584"/>
      <c r="B108" s="2581" t="s">
        <v>1698</v>
      </c>
      <c r="C108" s="2581"/>
      <c r="D108" s="3150"/>
      <c r="E108" s="3143" t="s">
        <v>735</v>
      </c>
      <c r="F108" s="3151"/>
      <c r="G108" s="3152"/>
      <c r="H108" s="3143" t="s">
        <v>735</v>
      </c>
      <c r="I108" s="3153"/>
      <c r="J108" s="3154"/>
      <c r="K108" s="3143" t="s">
        <v>735</v>
      </c>
      <c r="L108" s="3153"/>
      <c r="M108" s="3154"/>
      <c r="N108" s="3143" t="s">
        <v>735</v>
      </c>
    </row>
    <row r="109" spans="1:14" x14ac:dyDescent="0.2">
      <c r="A109" s="2584"/>
      <c r="B109" s="2581"/>
      <c r="C109" s="2581"/>
      <c r="D109" s="3150"/>
      <c r="E109" s="3148"/>
      <c r="F109" s="3144"/>
      <c r="G109" s="3145"/>
      <c r="H109" s="3148"/>
      <c r="I109" s="3149"/>
      <c r="J109" s="3145"/>
      <c r="K109" s="3148"/>
      <c r="L109" s="3149"/>
      <c r="M109" s="3145"/>
      <c r="N109" s="3148"/>
    </row>
    <row r="110" spans="1:14" x14ac:dyDescent="0.2">
      <c r="A110" s="2585" t="s">
        <v>1699</v>
      </c>
      <c r="B110" s="2581"/>
      <c r="C110" s="2581"/>
      <c r="D110" s="3150"/>
      <c r="E110" s="3148"/>
      <c r="F110" s="3144"/>
      <c r="G110" s="3145"/>
      <c r="H110" s="3148"/>
      <c r="I110" s="3159"/>
      <c r="J110" s="3145"/>
      <c r="K110" s="3148"/>
      <c r="L110" s="3159"/>
      <c r="M110" s="3145"/>
      <c r="N110" s="3148"/>
    </row>
    <row r="111" spans="1:14" x14ac:dyDescent="0.2">
      <c r="A111" s="2584"/>
      <c r="B111" s="2581" t="s">
        <v>1626</v>
      </c>
      <c r="C111" s="2581"/>
      <c r="D111" s="3150"/>
      <c r="E111" s="3143" t="s">
        <v>735</v>
      </c>
      <c r="F111" s="3151"/>
      <c r="G111" s="3152"/>
      <c r="H111" s="3143" t="s">
        <v>735</v>
      </c>
      <c r="I111" s="3158"/>
      <c r="J111" s="3154"/>
      <c r="K111" s="3143" t="s">
        <v>735</v>
      </c>
      <c r="L111" s="3158"/>
      <c r="M111" s="3154"/>
      <c r="N111" s="3143" t="s">
        <v>735</v>
      </c>
    </row>
    <row r="112" spans="1:14" x14ac:dyDescent="0.2">
      <c r="A112" s="2584"/>
      <c r="B112" s="2581"/>
      <c r="C112" s="2581"/>
      <c r="D112" s="3150"/>
      <c r="E112" s="3148"/>
      <c r="F112" s="3144"/>
      <c r="G112" s="3145"/>
      <c r="H112" s="3148"/>
      <c r="I112" s="3159"/>
      <c r="J112" s="3145"/>
      <c r="K112" s="3148"/>
      <c r="L112" s="3159"/>
      <c r="M112" s="3145"/>
      <c r="N112" s="3148"/>
    </row>
    <row r="113" spans="1:14" x14ac:dyDescent="0.2">
      <c r="A113" s="2585" t="s">
        <v>1700</v>
      </c>
      <c r="B113" s="2581"/>
      <c r="C113" s="2581"/>
      <c r="D113" s="3156"/>
      <c r="E113" s="3148"/>
      <c r="F113" s="3151"/>
      <c r="G113" s="3160"/>
      <c r="H113" s="3148"/>
      <c r="I113" s="3159"/>
      <c r="J113" s="3160"/>
      <c r="K113" s="3148"/>
      <c r="L113" s="3159"/>
      <c r="M113" s="3160"/>
      <c r="N113" s="3148"/>
    </row>
    <row r="114" spans="1:14" x14ac:dyDescent="0.2">
      <c r="A114" s="2584"/>
      <c r="B114" s="2581" t="s">
        <v>1701</v>
      </c>
      <c r="C114" s="2581"/>
      <c r="D114" s="3150"/>
      <c r="E114" s="3143" t="s">
        <v>735</v>
      </c>
      <c r="F114" s="3151"/>
      <c r="G114" s="3152"/>
      <c r="H114" s="3143" t="s">
        <v>735</v>
      </c>
      <c r="I114" s="3158"/>
      <c r="J114" s="3154"/>
      <c r="K114" s="3143" t="s">
        <v>735</v>
      </c>
      <c r="L114" s="3158"/>
      <c r="M114" s="3154"/>
      <c r="N114" s="3143" t="s">
        <v>735</v>
      </c>
    </row>
    <row r="115" spans="1:14" x14ac:dyDescent="0.2">
      <c r="A115" s="2584"/>
      <c r="B115" s="2581" t="s">
        <v>1702</v>
      </c>
      <c r="C115" s="2581"/>
      <c r="D115" s="3150"/>
      <c r="E115" s="3143" t="s">
        <v>735</v>
      </c>
      <c r="F115" s="3151"/>
      <c r="G115" s="3152"/>
      <c r="H115" s="3143" t="s">
        <v>735</v>
      </c>
      <c r="I115" s="3158"/>
      <c r="J115" s="3154"/>
      <c r="K115" s="3143" t="s">
        <v>735</v>
      </c>
      <c r="L115" s="3158"/>
      <c r="M115" s="3154"/>
      <c r="N115" s="3143" t="s">
        <v>735</v>
      </c>
    </row>
    <row r="116" spans="1:14" x14ac:dyDescent="0.2">
      <c r="A116" s="2584"/>
      <c r="B116" s="2581" t="s">
        <v>1636</v>
      </c>
      <c r="C116" s="2581"/>
      <c r="D116" s="3150"/>
      <c r="E116" s="3143" t="s">
        <v>735</v>
      </c>
      <c r="F116" s="3151"/>
      <c r="G116" s="3152"/>
      <c r="H116" s="3143" t="s">
        <v>735</v>
      </c>
      <c r="I116" s="3158"/>
      <c r="J116" s="3154"/>
      <c r="K116" s="3143" t="s">
        <v>735</v>
      </c>
      <c r="L116" s="3158"/>
      <c r="M116" s="3154"/>
      <c r="N116" s="3143" t="s">
        <v>735</v>
      </c>
    </row>
    <row r="117" spans="1:14" x14ac:dyDescent="0.2">
      <c r="A117" s="2584"/>
      <c r="B117" s="2581" t="s">
        <v>1640</v>
      </c>
      <c r="C117" s="2581"/>
      <c r="D117" s="3161"/>
      <c r="E117" s="3143" t="s">
        <v>735</v>
      </c>
      <c r="F117" s="3151"/>
      <c r="G117" s="3152"/>
      <c r="H117" s="3143" t="s">
        <v>735</v>
      </c>
      <c r="I117" s="3158"/>
      <c r="J117" s="3154"/>
      <c r="K117" s="3143" t="s">
        <v>735</v>
      </c>
      <c r="L117" s="3158"/>
      <c r="M117" s="3154"/>
      <c r="N117" s="3143" t="s">
        <v>735</v>
      </c>
    </row>
    <row r="118" spans="1:14" x14ac:dyDescent="0.2">
      <c r="A118" s="2584"/>
      <c r="B118" s="2581" t="s">
        <v>1035</v>
      </c>
      <c r="C118" s="2581"/>
      <c r="D118" s="3161"/>
      <c r="E118" s="3162" t="s">
        <v>735</v>
      </c>
      <c r="F118" s="3151"/>
      <c r="G118" s="3152"/>
      <c r="H118" s="3162" t="s">
        <v>735</v>
      </c>
      <c r="I118" s="3158"/>
      <c r="J118" s="3154"/>
      <c r="K118" s="3162" t="s">
        <v>735</v>
      </c>
      <c r="L118" s="3158"/>
      <c r="M118" s="3154"/>
      <c r="N118" s="3162" t="s">
        <v>735</v>
      </c>
    </row>
    <row r="119" spans="1:14" x14ac:dyDescent="0.2">
      <c r="A119" s="2584"/>
      <c r="B119" s="2586" t="s">
        <v>1036</v>
      </c>
      <c r="C119" s="2581"/>
      <c r="D119" s="3161"/>
      <c r="E119" s="3143" t="s">
        <v>735</v>
      </c>
      <c r="F119" s="3151"/>
      <c r="G119" s="3155"/>
      <c r="H119" s="3143" t="s">
        <v>735</v>
      </c>
      <c r="I119" s="3159"/>
      <c r="J119" s="3155"/>
      <c r="K119" s="3143" t="s">
        <v>735</v>
      </c>
      <c r="L119" s="3159"/>
      <c r="M119" s="3155"/>
      <c r="N119" s="3143" t="s">
        <v>735</v>
      </c>
    </row>
    <row r="120" spans="1:14" x14ac:dyDescent="0.2">
      <c r="A120" s="2584"/>
      <c r="B120" s="2581"/>
      <c r="C120" s="2587" t="s">
        <v>1037</v>
      </c>
      <c r="D120" s="3150"/>
      <c r="E120" s="3143" t="s">
        <v>735</v>
      </c>
      <c r="F120" s="3151"/>
      <c r="G120" s="3152"/>
      <c r="H120" s="3143" t="s">
        <v>735</v>
      </c>
      <c r="I120" s="3158"/>
      <c r="J120" s="3154"/>
      <c r="K120" s="3143" t="s">
        <v>735</v>
      </c>
      <c r="L120" s="3158"/>
      <c r="M120" s="3154"/>
      <c r="N120" s="3143" t="s">
        <v>735</v>
      </c>
    </row>
    <row r="121" spans="1:14" x14ac:dyDescent="0.2">
      <c r="A121" s="2584"/>
      <c r="B121" s="2581"/>
      <c r="C121" s="2587" t="s">
        <v>1039</v>
      </c>
      <c r="D121" s="3150"/>
      <c r="E121" s="3143" t="s">
        <v>735</v>
      </c>
      <c r="F121" s="3151"/>
      <c r="G121" s="3152"/>
      <c r="H121" s="3143" t="s">
        <v>735</v>
      </c>
      <c r="I121" s="3158"/>
      <c r="J121" s="3154"/>
      <c r="K121" s="3143" t="s">
        <v>735</v>
      </c>
      <c r="L121" s="3158"/>
      <c r="M121" s="3154"/>
      <c r="N121" s="3143" t="s">
        <v>735</v>
      </c>
    </row>
    <row r="122" spans="1:14" x14ac:dyDescent="0.2">
      <c r="A122" s="2584"/>
      <c r="B122" s="2581"/>
      <c r="C122" s="2587" t="s">
        <v>1703</v>
      </c>
      <c r="D122" s="3150"/>
      <c r="E122" s="3143" t="s">
        <v>735</v>
      </c>
      <c r="F122" s="3151"/>
      <c r="G122" s="3152"/>
      <c r="H122" s="3143" t="s">
        <v>735</v>
      </c>
      <c r="I122" s="3158"/>
      <c r="J122" s="3154"/>
      <c r="K122" s="3143" t="s">
        <v>735</v>
      </c>
      <c r="L122" s="3158"/>
      <c r="M122" s="3154"/>
      <c r="N122" s="3143" t="s">
        <v>735</v>
      </c>
    </row>
    <row r="123" spans="1:14" x14ac:dyDescent="0.2">
      <c r="A123" s="2584"/>
      <c r="B123" s="2581"/>
      <c r="C123" s="2587" t="s">
        <v>1040</v>
      </c>
      <c r="D123" s="3150"/>
      <c r="E123" s="3143" t="s">
        <v>735</v>
      </c>
      <c r="F123" s="3151"/>
      <c r="G123" s="3152"/>
      <c r="H123" s="3143" t="s">
        <v>735</v>
      </c>
      <c r="I123" s="3158"/>
      <c r="J123" s="3154"/>
      <c r="K123" s="3143" t="s">
        <v>735</v>
      </c>
      <c r="L123" s="3158"/>
      <c r="M123" s="3154"/>
      <c r="N123" s="3143" t="s">
        <v>735</v>
      </c>
    </row>
    <row r="124" spans="1:14" ht="13.5" thickBot="1" x14ac:dyDescent="0.25">
      <c r="A124" s="2588"/>
      <c r="B124" s="2589"/>
      <c r="C124" s="2590" t="s">
        <v>1038</v>
      </c>
      <c r="D124" s="3163"/>
      <c r="E124" s="3164" t="s">
        <v>735</v>
      </c>
      <c r="F124" s="3165"/>
      <c r="G124" s="3166"/>
      <c r="H124" s="3164" t="s">
        <v>735</v>
      </c>
      <c r="I124" s="3167"/>
      <c r="J124" s="3168"/>
      <c r="K124" s="3164" t="s">
        <v>735</v>
      </c>
      <c r="L124" s="3167"/>
      <c r="M124" s="3168"/>
      <c r="N124" s="3164" t="s">
        <v>735</v>
      </c>
    </row>
  </sheetData>
  <phoneticPr fontId="100" type="noConversion"/>
  <pageMargins left="0.70866141732283472" right="0.70866141732283472" top="0.74803149606299213" bottom="0.74803149606299213" header="0.31496062992125984" footer="0.31496062992125984"/>
  <pageSetup paperSize="9" scale="25" orientation="portrait"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N131"/>
  <sheetViews>
    <sheetView showGridLines="0" zoomScale="115" zoomScaleNormal="115" workbookViewId="0">
      <selection activeCell="G11" sqref="G11"/>
    </sheetView>
  </sheetViews>
  <sheetFormatPr baseColWidth="10" defaultColWidth="8.85546875" defaultRowHeight="12.75" x14ac:dyDescent="0.2"/>
  <cols>
    <col min="1" max="1" width="13.42578125" style="7" customWidth="1"/>
    <col min="2" max="3" width="9.140625" style="7" customWidth="1"/>
    <col min="4" max="4" width="46" style="7" customWidth="1"/>
    <col min="5" max="5" width="15" style="7" customWidth="1"/>
    <col min="6" max="8" width="14.7109375" style="7" customWidth="1"/>
    <col min="9" max="9" width="7.7109375" style="7" customWidth="1"/>
    <col min="10" max="13" width="14.7109375" style="7" bestFit="1" customWidth="1"/>
    <col min="14" max="16384" width="8.85546875" style="7"/>
  </cols>
  <sheetData>
    <row r="1" spans="1:14" s="296" customFormat="1" ht="18" x14ac:dyDescent="0.25">
      <c r="A1" s="290" t="s">
        <v>124</v>
      </c>
      <c r="B1" s="290"/>
      <c r="C1" s="290"/>
      <c r="D1" s="290"/>
      <c r="E1" s="297"/>
      <c r="F1" s="297"/>
      <c r="G1" s="297"/>
      <c r="H1" s="297"/>
    </row>
    <row r="2" spans="1:14" s="19" customFormat="1" ht="11.25" x14ac:dyDescent="0.2">
      <c r="A2" s="273" t="str">
        <f>'PAGE DE GARDE'!C8</f>
        <v>ELECTRICITE</v>
      </c>
      <c r="B2" s="285"/>
      <c r="C2" s="1729" t="str">
        <f>'PAGE DE GARDE'!C10</f>
        <v>PT 2017 V0</v>
      </c>
      <c r="D2" s="273"/>
      <c r="E2" s="285"/>
      <c r="F2" s="285"/>
      <c r="G2" s="285"/>
      <c r="H2" s="285"/>
    </row>
    <row r="3" spans="1:14" s="19" customFormat="1" ht="11.25" x14ac:dyDescent="0.2">
      <c r="A3" s="825" t="str">
        <f>'PAGE DE GARDE'!C7</f>
        <v>GRD</v>
      </c>
      <c r="B3" s="285"/>
      <c r="C3" s="273"/>
      <c r="D3" s="273"/>
      <c r="E3" s="285"/>
      <c r="F3" s="285"/>
      <c r="G3" s="285"/>
      <c r="H3" s="285"/>
    </row>
    <row r="4" spans="1:14" x14ac:dyDescent="0.2">
      <c r="A4" s="8"/>
      <c r="H4" s="163"/>
    </row>
    <row r="5" spans="1:14" x14ac:dyDescent="0.2">
      <c r="A5" s="162"/>
      <c r="B5" s="8"/>
      <c r="H5" s="163"/>
    </row>
    <row r="7" spans="1:14" s="353" customFormat="1" x14ac:dyDescent="0.2">
      <c r="A7"/>
      <c r="B7"/>
      <c r="C7" s="205"/>
      <c r="D7" s="167"/>
      <c r="E7" s="4294" t="s">
        <v>1542</v>
      </c>
      <c r="F7" s="4294"/>
      <c r="G7" s="4294"/>
      <c r="H7" s="4294"/>
      <c r="I7"/>
      <c r="J7" s="4294" t="s">
        <v>1543</v>
      </c>
      <c r="K7" s="4294"/>
      <c r="L7" s="4294"/>
      <c r="M7" s="4294"/>
      <c r="N7"/>
    </row>
    <row r="8" spans="1:14" s="353" customFormat="1" ht="13.5" thickBot="1" x14ac:dyDescent="0.25">
      <c r="A8"/>
      <c r="B8"/>
      <c r="C8" s="205"/>
      <c r="D8" s="167"/>
      <c r="E8"/>
      <c r="F8"/>
      <c r="G8"/>
      <c r="H8"/>
      <c r="I8"/>
      <c r="J8"/>
      <c r="K8"/>
      <c r="L8"/>
      <c r="M8"/>
      <c r="N8"/>
    </row>
    <row r="9" spans="1:14" s="353" customFormat="1" ht="16.5" customHeight="1" thickBot="1" x14ac:dyDescent="0.3">
      <c r="A9" s="4295" t="s">
        <v>125</v>
      </c>
      <c r="B9" s="4296"/>
      <c r="C9" s="4296"/>
      <c r="D9" s="4297"/>
      <c r="E9" s="3447" t="s">
        <v>1608</v>
      </c>
      <c r="F9" s="3447" t="s">
        <v>1609</v>
      </c>
      <c r="G9" s="3447" t="s">
        <v>1610</v>
      </c>
      <c r="H9" s="3448" t="s">
        <v>1611</v>
      </c>
      <c r="I9"/>
      <c r="J9" s="3756" t="s">
        <v>1608</v>
      </c>
      <c r="K9" s="3447" t="s">
        <v>1609</v>
      </c>
      <c r="L9" s="3447" t="s">
        <v>1610</v>
      </c>
      <c r="M9" s="3448" t="s">
        <v>1611</v>
      </c>
      <c r="N9" s="207"/>
    </row>
    <row r="10" spans="1:14" s="353" customFormat="1" ht="15.75" x14ac:dyDescent="0.25">
      <c r="A10" s="2592"/>
      <c r="B10" s="208"/>
      <c r="C10" s="538" t="s">
        <v>126</v>
      </c>
      <c r="D10" s="3169"/>
      <c r="E10" s="211"/>
      <c r="F10" s="211"/>
      <c r="G10" s="211"/>
      <c r="H10" s="539"/>
      <c r="I10"/>
      <c r="J10" s="2645"/>
      <c r="K10" s="211"/>
      <c r="L10" s="211"/>
      <c r="M10" s="3546"/>
      <c r="N10"/>
    </row>
    <row r="11" spans="1:14" s="353" customFormat="1" x14ac:dyDescent="0.2">
      <c r="A11" s="3547"/>
      <c r="B11" s="212"/>
      <c r="C11" s="541" t="s">
        <v>127</v>
      </c>
      <c r="D11" s="3170"/>
      <c r="E11" s="542">
        <v>37500000</v>
      </c>
      <c r="F11" s="542">
        <v>25000000</v>
      </c>
      <c r="G11" s="542">
        <v>52500000</v>
      </c>
      <c r="H11" s="543">
        <v>35000000</v>
      </c>
      <c r="I11"/>
      <c r="J11" s="2646">
        <v>37500000</v>
      </c>
      <c r="K11" s="542">
        <v>25000000</v>
      </c>
      <c r="L11" s="542">
        <v>52500000</v>
      </c>
      <c r="M11" s="3548">
        <v>35000000</v>
      </c>
      <c r="N11"/>
    </row>
    <row r="12" spans="1:14" s="353" customFormat="1" x14ac:dyDescent="0.2">
      <c r="A12" s="3547"/>
      <c r="B12" s="212"/>
      <c r="C12" s="541" t="s">
        <v>128</v>
      </c>
      <c r="D12" s="3170"/>
      <c r="E12" s="542">
        <v>12500000</v>
      </c>
      <c r="F12" s="542">
        <v>25000000</v>
      </c>
      <c r="G12" s="542">
        <v>17500000</v>
      </c>
      <c r="H12" s="543">
        <v>35000000</v>
      </c>
      <c r="I12"/>
      <c r="J12" s="2646">
        <v>12500000</v>
      </c>
      <c r="K12" s="542">
        <v>25000000</v>
      </c>
      <c r="L12" s="542">
        <v>17500000</v>
      </c>
      <c r="M12" s="3548">
        <v>35000000</v>
      </c>
      <c r="N12"/>
    </row>
    <row r="13" spans="1:14" s="353" customFormat="1" x14ac:dyDescent="0.2">
      <c r="A13" s="3547"/>
      <c r="B13" s="212"/>
      <c r="C13" s="541" t="s">
        <v>129</v>
      </c>
      <c r="D13" s="3170"/>
      <c r="E13" s="542">
        <v>0</v>
      </c>
      <c r="F13" s="542">
        <v>0</v>
      </c>
      <c r="G13" s="542">
        <v>0</v>
      </c>
      <c r="H13" s="543">
        <v>0</v>
      </c>
      <c r="I13"/>
      <c r="J13" s="2646">
        <v>0</v>
      </c>
      <c r="K13" s="542">
        <v>0</v>
      </c>
      <c r="L13" s="542">
        <v>0</v>
      </c>
      <c r="M13" s="3548">
        <v>0</v>
      </c>
      <c r="N13"/>
    </row>
    <row r="14" spans="1:14" s="353" customFormat="1" x14ac:dyDescent="0.2">
      <c r="A14" s="3547"/>
      <c r="B14" s="212"/>
      <c r="C14" s="541" t="s">
        <v>130</v>
      </c>
      <c r="D14" s="3170"/>
      <c r="E14" s="542">
        <v>12500000</v>
      </c>
      <c r="F14" s="542">
        <v>25000000</v>
      </c>
      <c r="G14" s="542">
        <v>17500000</v>
      </c>
      <c r="H14" s="543">
        <v>35000000</v>
      </c>
      <c r="I14" s="201"/>
      <c r="J14" s="2646">
        <v>12500000</v>
      </c>
      <c r="K14" s="542">
        <v>25000000</v>
      </c>
      <c r="L14" s="542">
        <v>17500000</v>
      </c>
      <c r="M14" s="3548">
        <v>35000000</v>
      </c>
      <c r="N14"/>
    </row>
    <row r="15" spans="1:14" s="353" customFormat="1" x14ac:dyDescent="0.2">
      <c r="A15" s="3547"/>
      <c r="B15" s="212"/>
      <c r="C15" s="541" t="s">
        <v>131</v>
      </c>
      <c r="D15" s="3170"/>
      <c r="E15" s="542">
        <v>50000000</v>
      </c>
      <c r="F15" s="542">
        <v>50000000</v>
      </c>
      <c r="G15" s="542">
        <v>70000000</v>
      </c>
      <c r="H15" s="543">
        <v>70000000</v>
      </c>
      <c r="I15" s="201"/>
      <c r="J15" s="2646">
        <v>50000000</v>
      </c>
      <c r="K15" s="542">
        <v>50000000</v>
      </c>
      <c r="L15" s="542">
        <v>70000000</v>
      </c>
      <c r="M15" s="3548">
        <v>70000000</v>
      </c>
      <c r="N15"/>
    </row>
    <row r="16" spans="1:14" s="353" customFormat="1" x14ac:dyDescent="0.2">
      <c r="A16" s="3547"/>
      <c r="B16" s="212"/>
      <c r="C16" s="541" t="s">
        <v>132</v>
      </c>
      <c r="D16" s="3170"/>
      <c r="E16" s="542">
        <v>10000</v>
      </c>
      <c r="F16" s="542">
        <v>10000</v>
      </c>
      <c r="G16" s="542">
        <v>10000</v>
      </c>
      <c r="H16" s="543">
        <v>10000</v>
      </c>
      <c r="I16" s="201"/>
      <c r="J16" s="2646">
        <v>10000</v>
      </c>
      <c r="K16" s="542">
        <v>10000</v>
      </c>
      <c r="L16" s="542">
        <v>10000</v>
      </c>
      <c r="M16" s="3548">
        <v>10000</v>
      </c>
      <c r="N16"/>
    </row>
    <row r="17" spans="1:14" s="353" customFormat="1" x14ac:dyDescent="0.2">
      <c r="A17" s="3547"/>
      <c r="B17" s="212"/>
      <c r="C17" s="541" t="s">
        <v>133</v>
      </c>
      <c r="D17" s="3170"/>
      <c r="E17" s="542">
        <v>10000</v>
      </c>
      <c r="F17" s="542">
        <v>10000</v>
      </c>
      <c r="G17" s="542">
        <v>10000</v>
      </c>
      <c r="H17" s="543">
        <v>10000</v>
      </c>
      <c r="I17" s="201"/>
      <c r="J17" s="2646">
        <v>10000</v>
      </c>
      <c r="K17" s="542">
        <v>10000</v>
      </c>
      <c r="L17" s="542">
        <v>10000</v>
      </c>
      <c r="M17" s="3548">
        <v>10000</v>
      </c>
      <c r="N17"/>
    </row>
    <row r="18" spans="1:14" s="353" customFormat="1" x14ac:dyDescent="0.2">
      <c r="A18" s="3547"/>
      <c r="B18" s="212"/>
      <c r="C18" s="541" t="s">
        <v>134</v>
      </c>
      <c r="D18" s="3170"/>
      <c r="E18" s="542">
        <v>10000</v>
      </c>
      <c r="F18" s="542">
        <v>10000</v>
      </c>
      <c r="G18" s="542">
        <v>10000</v>
      </c>
      <c r="H18" s="543">
        <v>10000</v>
      </c>
      <c r="I18" s="201"/>
      <c r="J18" s="2646">
        <v>10000</v>
      </c>
      <c r="K18" s="542">
        <v>10000</v>
      </c>
      <c r="L18" s="542">
        <v>10000</v>
      </c>
      <c r="M18" s="3548">
        <v>10000</v>
      </c>
      <c r="N18"/>
    </row>
    <row r="19" spans="1:14" s="353" customFormat="1" x14ac:dyDescent="0.2">
      <c r="A19" s="2592"/>
      <c r="B19" s="201"/>
      <c r="C19" s="206"/>
      <c r="D19" s="3171"/>
      <c r="E19" s="544"/>
      <c r="F19" s="544"/>
      <c r="G19" s="544"/>
      <c r="H19" s="545"/>
      <c r="I19" s="201"/>
      <c r="J19" s="2647"/>
      <c r="K19" s="544"/>
      <c r="L19" s="544"/>
      <c r="M19" s="3549"/>
      <c r="N19"/>
    </row>
    <row r="20" spans="1:14" s="353" customFormat="1" x14ac:dyDescent="0.2">
      <c r="A20" s="3547"/>
      <c r="B20" s="212"/>
      <c r="C20" s="541" t="s">
        <v>135</v>
      </c>
      <c r="D20" s="3170"/>
      <c r="E20" s="542">
        <v>5000</v>
      </c>
      <c r="F20" s="542">
        <v>5000</v>
      </c>
      <c r="G20" s="542">
        <v>7000</v>
      </c>
      <c r="H20" s="543">
        <v>7000</v>
      </c>
      <c r="I20" s="201"/>
      <c r="J20" s="2646">
        <v>5000</v>
      </c>
      <c r="K20" s="542">
        <v>5000</v>
      </c>
      <c r="L20" s="542">
        <v>7000</v>
      </c>
      <c r="M20" s="3548">
        <v>7000</v>
      </c>
      <c r="N20"/>
    </row>
    <row r="21" spans="1:14" s="353" customFormat="1" x14ac:dyDescent="0.2">
      <c r="A21" s="3547"/>
      <c r="B21" s="212"/>
      <c r="C21" s="541" t="s">
        <v>136</v>
      </c>
      <c r="D21" s="3170"/>
      <c r="E21" s="542">
        <v>3750</v>
      </c>
      <c r="F21" s="542">
        <v>2500</v>
      </c>
      <c r="G21" s="542">
        <v>5250</v>
      </c>
      <c r="H21" s="543">
        <v>3500</v>
      </c>
      <c r="I21" s="201"/>
      <c r="J21" s="2646">
        <v>3750</v>
      </c>
      <c r="K21" s="542">
        <v>2500</v>
      </c>
      <c r="L21" s="542">
        <v>5250</v>
      </c>
      <c r="M21" s="3548">
        <v>3500</v>
      </c>
      <c r="N21"/>
    </row>
    <row r="22" spans="1:14" s="353" customFormat="1" x14ac:dyDescent="0.2">
      <c r="A22" s="3547"/>
      <c r="B22" s="212"/>
      <c r="C22" s="541" t="s">
        <v>137</v>
      </c>
      <c r="D22" s="3170"/>
      <c r="E22" s="542">
        <v>1250</v>
      </c>
      <c r="F22" s="542">
        <v>2500</v>
      </c>
      <c r="G22" s="542">
        <v>1750</v>
      </c>
      <c r="H22" s="543">
        <v>3500</v>
      </c>
      <c r="I22" s="201"/>
      <c r="J22" s="2646">
        <v>1250</v>
      </c>
      <c r="K22" s="542">
        <v>2500</v>
      </c>
      <c r="L22" s="542">
        <v>1750</v>
      </c>
      <c r="M22" s="3548">
        <v>3500</v>
      </c>
      <c r="N22"/>
    </row>
    <row r="23" spans="1:14" s="353" customFormat="1" x14ac:dyDescent="0.2">
      <c r="A23" s="3547"/>
      <c r="B23" s="212"/>
      <c r="C23" s="541" t="s">
        <v>138</v>
      </c>
      <c r="D23" s="3170"/>
      <c r="E23" s="214">
        <v>10000</v>
      </c>
      <c r="F23" s="214">
        <v>10000</v>
      </c>
      <c r="G23" s="214">
        <v>10000</v>
      </c>
      <c r="H23" s="546">
        <v>10000</v>
      </c>
      <c r="I23" s="201"/>
      <c r="J23" s="2648">
        <v>10000</v>
      </c>
      <c r="K23" s="214">
        <v>10000</v>
      </c>
      <c r="L23" s="214">
        <v>10000</v>
      </c>
      <c r="M23" s="3550">
        <v>10000</v>
      </c>
      <c r="N23"/>
    </row>
    <row r="24" spans="1:14" s="353" customFormat="1" x14ac:dyDescent="0.2">
      <c r="A24" s="3547"/>
      <c r="B24" s="212"/>
      <c r="C24" s="541" t="s">
        <v>139</v>
      </c>
      <c r="D24" s="3170"/>
      <c r="E24" s="542">
        <v>10000</v>
      </c>
      <c r="F24" s="542">
        <v>10000</v>
      </c>
      <c r="G24" s="542">
        <v>10000</v>
      </c>
      <c r="H24" s="543">
        <v>10000</v>
      </c>
      <c r="I24" s="201"/>
      <c r="J24" s="2646">
        <v>10000</v>
      </c>
      <c r="K24" s="542">
        <v>10000</v>
      </c>
      <c r="L24" s="542">
        <v>10000</v>
      </c>
      <c r="M24" s="3548">
        <v>10000</v>
      </c>
      <c r="N24"/>
    </row>
    <row r="25" spans="1:14" s="353" customFormat="1" x14ac:dyDescent="0.2">
      <c r="A25" s="3547"/>
      <c r="B25" s="212"/>
      <c r="C25" s="541" t="s">
        <v>140</v>
      </c>
      <c r="D25" s="3172" t="s">
        <v>141</v>
      </c>
      <c r="E25" s="542">
        <v>0</v>
      </c>
      <c r="F25" s="542">
        <v>0</v>
      </c>
      <c r="G25" s="542">
        <v>0</v>
      </c>
      <c r="H25" s="543">
        <v>0</v>
      </c>
      <c r="I25" s="201"/>
      <c r="J25" s="2646">
        <v>0</v>
      </c>
      <c r="K25" s="542">
        <v>0</v>
      </c>
      <c r="L25" s="542">
        <v>0</v>
      </c>
      <c r="M25" s="3548">
        <v>0</v>
      </c>
      <c r="N25"/>
    </row>
    <row r="26" spans="1:14" s="353" customFormat="1" x14ac:dyDescent="0.2">
      <c r="A26" s="3547"/>
      <c r="B26" s="212"/>
      <c r="C26" s="213"/>
      <c r="D26" s="3173"/>
      <c r="E26" s="215"/>
      <c r="F26" s="215"/>
      <c r="G26" s="215"/>
      <c r="H26" s="547"/>
      <c r="I26" s="201"/>
      <c r="J26" s="3757"/>
      <c r="K26" s="215"/>
      <c r="L26" s="215"/>
      <c r="M26" s="3551"/>
      <c r="N26"/>
    </row>
    <row r="27" spans="1:14" s="353" customFormat="1" ht="15.75" x14ac:dyDescent="0.25">
      <c r="A27" s="3552"/>
      <c r="B27" s="549"/>
      <c r="C27" s="206" t="s">
        <v>1962</v>
      </c>
      <c r="D27" s="3171"/>
      <c r="E27" s="2620" t="s">
        <v>663</v>
      </c>
      <c r="F27" s="2620" t="s">
        <v>663</v>
      </c>
      <c r="G27" s="2620" t="s">
        <v>663</v>
      </c>
      <c r="H27" s="3560" t="s">
        <v>663</v>
      </c>
      <c r="I27" s="201"/>
      <c r="J27" s="2649" t="s">
        <v>663</v>
      </c>
      <c r="K27" s="2620" t="s">
        <v>663</v>
      </c>
      <c r="L27" s="2620" t="s">
        <v>663</v>
      </c>
      <c r="M27" s="3671" t="s">
        <v>663</v>
      </c>
      <c r="N27"/>
    </row>
    <row r="28" spans="1:14" s="353" customFormat="1" ht="13.5" thickBot="1" x14ac:dyDescent="0.25">
      <c r="A28" s="3553"/>
      <c r="B28" s="3554"/>
      <c r="C28" s="3555"/>
      <c r="D28" s="3450"/>
      <c r="E28" s="3556"/>
      <c r="F28" s="3557"/>
      <c r="G28" s="3557"/>
      <c r="H28" s="3558"/>
      <c r="I28" s="201"/>
      <c r="J28" s="3758"/>
      <c r="K28" s="3557"/>
      <c r="L28" s="3557"/>
      <c r="M28" s="3559"/>
      <c r="N28"/>
    </row>
    <row r="29" spans="1:14" s="353" customFormat="1" x14ac:dyDescent="0.2">
      <c r="A29" s="619"/>
      <c r="B29" s="201"/>
      <c r="C29" s="206"/>
      <c r="D29" s="3171"/>
      <c r="E29" s="201"/>
      <c r="F29" s="201"/>
      <c r="G29" s="201"/>
      <c r="H29" s="363"/>
      <c r="I29" s="201"/>
      <c r="J29" s="619"/>
      <c r="K29" s="201"/>
      <c r="L29" s="201"/>
      <c r="M29" s="2561"/>
      <c r="N29"/>
    </row>
    <row r="30" spans="1:14" s="353" customFormat="1" ht="15.75" x14ac:dyDescent="0.25">
      <c r="A30" s="3174">
        <v>1</v>
      </c>
      <c r="B30" s="549" t="s">
        <v>82</v>
      </c>
      <c r="C30" s="209"/>
      <c r="D30" s="3169"/>
      <c r="E30" s="201"/>
      <c r="F30" s="201"/>
      <c r="G30" s="201"/>
      <c r="H30" s="363"/>
      <c r="I30" s="201"/>
      <c r="J30" s="619"/>
      <c r="K30" s="201"/>
      <c r="L30" s="201"/>
      <c r="M30" s="2561"/>
      <c r="N30"/>
    </row>
    <row r="31" spans="1:14" s="353" customFormat="1" x14ac:dyDescent="0.2">
      <c r="A31" s="619"/>
      <c r="B31" s="550" t="s">
        <v>601</v>
      </c>
      <c r="C31" s="538" t="s">
        <v>83</v>
      </c>
      <c r="D31" s="3169"/>
      <c r="E31" s="201"/>
      <c r="F31" s="201"/>
      <c r="G31" s="201"/>
      <c r="H31" s="363"/>
      <c r="I31"/>
      <c r="J31" s="619"/>
      <c r="K31" s="201"/>
      <c r="L31" s="201"/>
      <c r="M31" s="2561"/>
      <c r="N31"/>
    </row>
    <row r="32" spans="1:14" s="353" customFormat="1" x14ac:dyDescent="0.2">
      <c r="A32" s="619"/>
      <c r="B32" s="201"/>
      <c r="C32" s="538" t="s">
        <v>605</v>
      </c>
      <c r="D32" s="3171"/>
      <c r="E32" s="201"/>
      <c r="F32" s="201"/>
      <c r="G32" s="201"/>
      <c r="H32" s="363"/>
      <c r="I32"/>
      <c r="J32" s="619"/>
      <c r="K32" s="201"/>
      <c r="L32" s="201"/>
      <c r="M32" s="2561"/>
      <c r="N32"/>
    </row>
    <row r="33" spans="1:14" s="353" customFormat="1" x14ac:dyDescent="0.2">
      <c r="A33" s="619"/>
      <c r="B33" s="201"/>
      <c r="C33" s="551" t="s">
        <v>26</v>
      </c>
      <c r="D33" s="3171"/>
      <c r="E33" s="201"/>
      <c r="F33" s="201"/>
      <c r="G33" s="201"/>
      <c r="H33" s="363"/>
      <c r="I33"/>
      <c r="J33" s="619"/>
      <c r="K33" s="201"/>
      <c r="L33" s="201"/>
      <c r="M33" s="2561"/>
      <c r="N33"/>
    </row>
    <row r="34" spans="1:14" s="353" customFormat="1" x14ac:dyDescent="0.2">
      <c r="A34" s="619"/>
      <c r="B34" s="201"/>
      <c r="C34" s="552" t="s">
        <v>706</v>
      </c>
      <c r="D34" s="3176"/>
      <c r="E34" s="3469"/>
      <c r="F34" s="3469"/>
      <c r="G34" s="3469"/>
      <c r="H34" s="3470"/>
      <c r="I34"/>
      <c r="J34" s="2651"/>
      <c r="K34" s="216"/>
      <c r="L34" s="216"/>
      <c r="M34" s="3653"/>
      <c r="N34"/>
    </row>
    <row r="35" spans="1:14" s="353" customFormat="1" x14ac:dyDescent="0.2">
      <c r="A35" s="619"/>
      <c r="B35" s="201"/>
      <c r="C35" s="552" t="s">
        <v>163</v>
      </c>
      <c r="D35" s="3177"/>
      <c r="E35" s="3469"/>
      <c r="F35" s="3469"/>
      <c r="G35" s="3469"/>
      <c r="H35" s="3470"/>
      <c r="I35"/>
      <c r="J35" s="2651"/>
      <c r="K35" s="216"/>
      <c r="L35" s="216"/>
      <c r="M35" s="3653"/>
      <c r="N35"/>
    </row>
    <row r="36" spans="1:14" s="353" customFormat="1" x14ac:dyDescent="0.2">
      <c r="A36" s="619"/>
      <c r="B36" s="201"/>
      <c r="C36" s="552" t="s">
        <v>27</v>
      </c>
      <c r="D36" s="3177"/>
      <c r="E36" s="3469"/>
      <c r="F36" s="3469"/>
      <c r="G36" s="3469"/>
      <c r="H36" s="3470"/>
      <c r="I36"/>
      <c r="J36" s="2651"/>
      <c r="K36" s="216"/>
      <c r="L36" s="216"/>
      <c r="M36" s="3653"/>
      <c r="N36"/>
    </row>
    <row r="37" spans="1:14" s="353" customFormat="1" x14ac:dyDescent="0.2">
      <c r="A37" s="619"/>
      <c r="B37" s="201"/>
      <c r="C37" s="554" t="s">
        <v>84</v>
      </c>
      <c r="D37" s="3171"/>
      <c r="E37" s="201"/>
      <c r="F37" s="201"/>
      <c r="G37" s="201"/>
      <c r="H37" s="363"/>
      <c r="I37"/>
      <c r="J37" s="619"/>
      <c r="K37" s="201"/>
      <c r="L37" s="201"/>
      <c r="M37" s="2561"/>
      <c r="N37"/>
    </row>
    <row r="38" spans="1:14" s="353" customFormat="1" x14ac:dyDescent="0.2">
      <c r="A38" s="619"/>
      <c r="B38" s="201"/>
      <c r="C38" s="217"/>
      <c r="D38" s="3175" t="s">
        <v>85</v>
      </c>
      <c r="E38" s="212">
        <f>E17</f>
        <v>10000</v>
      </c>
      <c r="F38" s="212">
        <f t="shared" ref="F38:H39" si="0">F17</f>
        <v>10000</v>
      </c>
      <c r="G38" s="212">
        <f t="shared" si="0"/>
        <v>10000</v>
      </c>
      <c r="H38" s="614">
        <f t="shared" si="0"/>
        <v>10000</v>
      </c>
      <c r="I38"/>
      <c r="J38" s="613">
        <f>J17</f>
        <v>10000</v>
      </c>
      <c r="K38" s="212">
        <f t="shared" ref="K38:M39" si="1">K17</f>
        <v>10000</v>
      </c>
      <c r="L38" s="212">
        <f t="shared" si="1"/>
        <v>10000</v>
      </c>
      <c r="M38" s="2562">
        <f t="shared" si="1"/>
        <v>10000</v>
      </c>
      <c r="N38"/>
    </row>
    <row r="39" spans="1:14" s="353" customFormat="1" x14ac:dyDescent="0.2">
      <c r="A39" s="619"/>
      <c r="B39" s="201"/>
      <c r="C39" s="217"/>
      <c r="D39" s="3175" t="s">
        <v>86</v>
      </c>
      <c r="E39" s="212">
        <f>E18</f>
        <v>10000</v>
      </c>
      <c r="F39" s="212">
        <f t="shared" si="0"/>
        <v>10000</v>
      </c>
      <c r="G39" s="212">
        <f t="shared" si="0"/>
        <v>10000</v>
      </c>
      <c r="H39" s="614">
        <f t="shared" si="0"/>
        <v>10000</v>
      </c>
      <c r="I39"/>
      <c r="J39" s="613">
        <f>J18</f>
        <v>10000</v>
      </c>
      <c r="K39" s="212">
        <f t="shared" si="1"/>
        <v>10000</v>
      </c>
      <c r="L39" s="212">
        <f t="shared" si="1"/>
        <v>10000</v>
      </c>
      <c r="M39" s="2562">
        <f t="shared" si="1"/>
        <v>10000</v>
      </c>
      <c r="N39"/>
    </row>
    <row r="40" spans="1:14" s="353" customFormat="1" x14ac:dyDescent="0.2">
      <c r="A40" s="619"/>
      <c r="B40" s="201"/>
      <c r="C40" s="218"/>
      <c r="D40" s="3178" t="s">
        <v>87</v>
      </c>
      <c r="E40" s="212">
        <f>E39</f>
        <v>10000</v>
      </c>
      <c r="F40" s="212">
        <f>F39</f>
        <v>10000</v>
      </c>
      <c r="G40" s="212">
        <f>G39</f>
        <v>10000</v>
      </c>
      <c r="H40" s="614">
        <f>H39</f>
        <v>10000</v>
      </c>
      <c r="I40"/>
      <c r="J40" s="613">
        <f>J39</f>
        <v>10000</v>
      </c>
      <c r="K40" s="212">
        <f>K39</f>
        <v>10000</v>
      </c>
      <c r="L40" s="212">
        <f>L39</f>
        <v>10000</v>
      </c>
      <c r="M40" s="2562">
        <f>M39</f>
        <v>10000</v>
      </c>
      <c r="N40"/>
    </row>
    <row r="41" spans="1:14" s="353" customFormat="1" x14ac:dyDescent="0.2">
      <c r="A41" s="619"/>
      <c r="B41" s="201"/>
      <c r="C41" s="218"/>
      <c r="D41" s="3179" t="s">
        <v>3</v>
      </c>
      <c r="E41" s="3471"/>
      <c r="F41" s="3471"/>
      <c r="G41" s="3471"/>
      <c r="H41" s="3472"/>
      <c r="I41"/>
      <c r="J41" s="2653"/>
      <c r="K41" s="219"/>
      <c r="L41" s="219"/>
      <c r="M41" s="2564"/>
      <c r="N41"/>
    </row>
    <row r="42" spans="1:14" s="353" customFormat="1" x14ac:dyDescent="0.2">
      <c r="A42" s="619"/>
      <c r="B42" s="201"/>
      <c r="C42" s="218"/>
      <c r="D42" s="3175" t="s">
        <v>4</v>
      </c>
      <c r="E42" s="3473"/>
      <c r="F42" s="3473"/>
      <c r="G42" s="3473"/>
      <c r="H42" s="2145"/>
      <c r="I42"/>
      <c r="J42" s="628"/>
      <c r="K42" s="220"/>
      <c r="L42" s="220"/>
      <c r="M42" s="2557"/>
      <c r="N42"/>
    </row>
    <row r="43" spans="1:14" s="353" customFormat="1" x14ac:dyDescent="0.2">
      <c r="A43" s="619"/>
      <c r="B43" s="201"/>
      <c r="C43" s="206"/>
      <c r="D43" s="3180" t="s">
        <v>88</v>
      </c>
      <c r="E43" s="183"/>
      <c r="F43" s="183"/>
      <c r="G43" s="183"/>
      <c r="H43" s="626"/>
      <c r="I43"/>
      <c r="J43" s="625"/>
      <c r="K43" s="183"/>
      <c r="L43" s="183"/>
      <c r="M43" s="3449"/>
      <c r="N43"/>
    </row>
    <row r="44" spans="1:14" s="353" customFormat="1" x14ac:dyDescent="0.2">
      <c r="A44" s="619"/>
      <c r="B44" s="201"/>
      <c r="C44" s="206"/>
      <c r="D44" s="3171"/>
      <c r="E44" s="201"/>
      <c r="F44" s="201"/>
      <c r="G44" s="201"/>
      <c r="H44" s="590"/>
      <c r="I44"/>
      <c r="J44" s="619"/>
      <c r="K44" s="201"/>
      <c r="L44" s="201"/>
      <c r="M44" s="2561"/>
      <c r="N44"/>
    </row>
    <row r="45" spans="1:14" s="353" customFormat="1" x14ac:dyDescent="0.2">
      <c r="A45" s="619"/>
      <c r="B45" s="201"/>
      <c r="C45" s="206"/>
      <c r="D45" s="3175" t="s">
        <v>89</v>
      </c>
      <c r="E45" s="220">
        <f>E15</f>
        <v>50000000</v>
      </c>
      <c r="F45" s="220">
        <f>F15</f>
        <v>50000000</v>
      </c>
      <c r="G45" s="220">
        <f>G15</f>
        <v>70000000</v>
      </c>
      <c r="H45" s="629">
        <f>H15</f>
        <v>70000000</v>
      </c>
      <c r="I45"/>
      <c r="J45" s="628">
        <f>J15</f>
        <v>50000000</v>
      </c>
      <c r="K45" s="220">
        <f>K15</f>
        <v>50000000</v>
      </c>
      <c r="L45" s="220">
        <f>L15</f>
        <v>70000000</v>
      </c>
      <c r="M45" s="2557">
        <f>M15</f>
        <v>70000000</v>
      </c>
      <c r="N45"/>
    </row>
    <row r="46" spans="1:14" s="353" customFormat="1" x14ac:dyDescent="0.2">
      <c r="A46" s="619"/>
      <c r="B46" s="201"/>
      <c r="C46" s="206"/>
      <c r="D46" s="3175" t="s">
        <v>90</v>
      </c>
      <c r="E46" s="219"/>
      <c r="F46" s="219"/>
      <c r="G46" s="219"/>
      <c r="H46" s="632"/>
      <c r="I46"/>
      <c r="J46" s="2653"/>
      <c r="K46" s="219"/>
      <c r="L46" s="219"/>
      <c r="M46" s="2564"/>
      <c r="N46"/>
    </row>
    <row r="47" spans="1:14" s="353" customFormat="1" x14ac:dyDescent="0.2">
      <c r="A47" s="619"/>
      <c r="B47" s="201"/>
      <c r="C47" s="206"/>
      <c r="D47" s="3171"/>
      <c r="E47" s="201"/>
      <c r="F47" s="201"/>
      <c r="G47" s="201"/>
      <c r="H47" s="590"/>
      <c r="I47"/>
      <c r="J47" s="619"/>
      <c r="K47" s="201"/>
      <c r="L47" s="201"/>
      <c r="M47" s="2561"/>
      <c r="N47"/>
    </row>
    <row r="48" spans="1:14" s="353" customFormat="1" x14ac:dyDescent="0.2">
      <c r="A48" s="619"/>
      <c r="B48" s="550" t="s">
        <v>728</v>
      </c>
      <c r="C48" s="538" t="s">
        <v>344</v>
      </c>
      <c r="D48" s="3169"/>
      <c r="E48" s="201"/>
      <c r="F48" s="201"/>
      <c r="G48" s="201"/>
      <c r="H48" s="590"/>
      <c r="I48"/>
      <c r="J48" s="619"/>
      <c r="K48" s="201"/>
      <c r="L48" s="201"/>
      <c r="M48" s="2561"/>
      <c r="N48"/>
    </row>
    <row r="49" spans="1:14" s="353" customFormat="1" x14ac:dyDescent="0.2">
      <c r="A49" s="3181"/>
      <c r="B49" s="222"/>
      <c r="C49" s="223"/>
      <c r="D49" s="3175" t="s">
        <v>91</v>
      </c>
      <c r="E49" s="224"/>
      <c r="F49" s="633"/>
      <c r="G49" s="633"/>
      <c r="H49" s="634"/>
      <c r="I49" s="225"/>
      <c r="J49" s="2655"/>
      <c r="K49" s="633"/>
      <c r="L49" s="633"/>
      <c r="M49" s="3657"/>
      <c r="N49" s="225"/>
    </row>
    <row r="50" spans="1:14" s="353" customFormat="1" x14ac:dyDescent="0.2">
      <c r="A50" s="619"/>
      <c r="B50" s="201"/>
      <c r="C50" s="206"/>
      <c r="D50" s="3175" t="s">
        <v>89</v>
      </c>
      <c r="E50" s="212">
        <f>E15</f>
        <v>50000000</v>
      </c>
      <c r="F50" s="212">
        <f>F15</f>
        <v>50000000</v>
      </c>
      <c r="G50" s="212">
        <f>G15</f>
        <v>70000000</v>
      </c>
      <c r="H50" s="614">
        <f>H15</f>
        <v>70000000</v>
      </c>
      <c r="I50"/>
      <c r="J50" s="613">
        <f>J15</f>
        <v>50000000</v>
      </c>
      <c r="K50" s="212">
        <f>K15</f>
        <v>50000000</v>
      </c>
      <c r="L50" s="212">
        <f>L15</f>
        <v>70000000</v>
      </c>
      <c r="M50" s="2562">
        <f>M15</f>
        <v>70000000</v>
      </c>
      <c r="N50"/>
    </row>
    <row r="51" spans="1:14" s="353" customFormat="1" x14ac:dyDescent="0.2">
      <c r="A51" s="619"/>
      <c r="B51" s="201"/>
      <c r="C51" s="206"/>
      <c r="D51" s="3180" t="s">
        <v>92</v>
      </c>
      <c r="E51" s="183">
        <f>E49*E50</f>
        <v>0</v>
      </c>
      <c r="F51" s="183">
        <f>F49*F50</f>
        <v>0</v>
      </c>
      <c r="G51" s="183">
        <f>G49*G50</f>
        <v>0</v>
      </c>
      <c r="H51" s="626">
        <f>H49*H50</f>
        <v>0</v>
      </c>
      <c r="I51"/>
      <c r="J51" s="625">
        <f>J49*J50</f>
        <v>0</v>
      </c>
      <c r="K51" s="183">
        <f>K49*K50</f>
        <v>0</v>
      </c>
      <c r="L51" s="183">
        <f>L49*L50</f>
        <v>0</v>
      </c>
      <c r="M51" s="3449">
        <f>M49*M50</f>
        <v>0</v>
      </c>
      <c r="N51"/>
    </row>
    <row r="52" spans="1:14" s="353" customFormat="1" x14ac:dyDescent="0.2">
      <c r="A52" s="619"/>
      <c r="B52" s="201"/>
      <c r="C52" s="206"/>
      <c r="D52" s="3171"/>
      <c r="E52" s="201"/>
      <c r="F52" s="201"/>
      <c r="G52" s="201"/>
      <c r="H52" s="590"/>
      <c r="I52"/>
      <c r="J52" s="619"/>
      <c r="K52" s="201"/>
      <c r="L52" s="201"/>
      <c r="M52" s="2561"/>
      <c r="N52"/>
    </row>
    <row r="53" spans="1:14" s="353" customFormat="1" x14ac:dyDescent="0.2">
      <c r="A53" s="619"/>
      <c r="B53" s="550" t="s">
        <v>729</v>
      </c>
      <c r="C53" s="538" t="s">
        <v>442</v>
      </c>
      <c r="D53" s="3169"/>
      <c r="E53" s="201"/>
      <c r="F53" s="201"/>
      <c r="G53" s="201"/>
      <c r="H53" s="590"/>
      <c r="I53"/>
      <c r="J53" s="619"/>
      <c r="K53" s="201"/>
      <c r="L53" s="201"/>
      <c r="M53" s="2561"/>
      <c r="N53"/>
    </row>
    <row r="54" spans="1:14" s="353" customFormat="1" x14ac:dyDescent="0.2">
      <c r="A54" s="3181"/>
      <c r="B54" s="222"/>
      <c r="C54" s="223"/>
      <c r="D54" s="3175" t="s">
        <v>81</v>
      </c>
      <c r="E54" s="3468"/>
      <c r="F54" s="185"/>
      <c r="G54" s="185"/>
      <c r="H54" s="635"/>
      <c r="I54" s="225"/>
      <c r="J54" s="3759"/>
      <c r="K54" s="185"/>
      <c r="L54" s="185"/>
      <c r="M54" s="3755"/>
      <c r="N54" s="225"/>
    </row>
    <row r="55" spans="1:14" s="353" customFormat="1" x14ac:dyDescent="0.2">
      <c r="A55" s="619"/>
      <c r="B55" s="201"/>
      <c r="C55" s="206"/>
      <c r="D55" s="3175" t="s">
        <v>93</v>
      </c>
      <c r="E55" s="201"/>
      <c r="F55" s="201"/>
      <c r="G55" s="201"/>
      <c r="H55" s="590"/>
      <c r="I55"/>
      <c r="J55" s="619"/>
      <c r="K55" s="201"/>
      <c r="L55" s="201"/>
      <c r="M55" s="2561"/>
      <c r="N55"/>
    </row>
    <row r="56" spans="1:14" s="353" customFormat="1" x14ac:dyDescent="0.2">
      <c r="A56" s="619"/>
      <c r="B56" s="201"/>
      <c r="C56" s="206"/>
      <c r="D56" s="3180" t="s">
        <v>92</v>
      </c>
      <c r="E56" s="183">
        <f>E54</f>
        <v>0</v>
      </c>
      <c r="F56" s="183">
        <f t="shared" ref="F56:H56" si="2">F54</f>
        <v>0</v>
      </c>
      <c r="G56" s="183">
        <f t="shared" si="2"/>
        <v>0</v>
      </c>
      <c r="H56" s="3449">
        <f t="shared" si="2"/>
        <v>0</v>
      </c>
      <c r="I56"/>
      <c r="J56" s="625">
        <f t="shared" ref="J56:M56" si="3">J54</f>
        <v>0</v>
      </c>
      <c r="K56" s="183">
        <f t="shared" si="3"/>
        <v>0</v>
      </c>
      <c r="L56" s="183">
        <f t="shared" si="3"/>
        <v>0</v>
      </c>
      <c r="M56" s="3449">
        <f t="shared" si="3"/>
        <v>0</v>
      </c>
      <c r="N56"/>
    </row>
    <row r="57" spans="1:14" s="353" customFormat="1" ht="13.5" thickBot="1" x14ac:dyDescent="0.25">
      <c r="A57" s="619"/>
      <c r="B57" s="201"/>
      <c r="C57" s="206"/>
      <c r="D57" s="3182"/>
      <c r="E57" s="183"/>
      <c r="F57" s="183"/>
      <c r="G57" s="183"/>
      <c r="H57" s="626"/>
      <c r="I57"/>
      <c r="J57" s="625"/>
      <c r="K57" s="183"/>
      <c r="L57" s="183"/>
      <c r="M57" s="3449"/>
      <c r="N57"/>
    </row>
    <row r="58" spans="1:14" s="353" customFormat="1" ht="15.75" x14ac:dyDescent="0.25">
      <c r="A58" s="3451" t="s">
        <v>94</v>
      </c>
      <c r="B58" s="3452"/>
      <c r="C58" s="3453"/>
      <c r="D58" s="3454"/>
      <c r="E58" s="3455">
        <f>E56+E51+E43</f>
        <v>0</v>
      </c>
      <c r="F58" s="3455">
        <f>F56+F51+F43</f>
        <v>0</v>
      </c>
      <c r="G58" s="3455">
        <f>G56+G51+G43</f>
        <v>0</v>
      </c>
      <c r="H58" s="3456">
        <f>H56+H51+H43</f>
        <v>0</v>
      </c>
      <c r="I58"/>
      <c r="J58" s="3760">
        <f>J56+J51+J43</f>
        <v>0</v>
      </c>
      <c r="K58" s="3455">
        <f>K56+K51+K43</f>
        <v>0</v>
      </c>
      <c r="L58" s="3455">
        <f>L56+L51+L43</f>
        <v>0</v>
      </c>
      <c r="M58" s="3456">
        <f>M56+M51+M43</f>
        <v>0</v>
      </c>
      <c r="N58"/>
    </row>
    <row r="59" spans="1:14" s="353" customFormat="1" x14ac:dyDescent="0.2">
      <c r="A59" s="3457"/>
      <c r="B59" s="3458"/>
      <c r="C59" s="3459"/>
      <c r="D59" s="3460" t="s">
        <v>89</v>
      </c>
      <c r="E59" s="2985">
        <f>E15</f>
        <v>50000000</v>
      </c>
      <c r="F59" s="2985">
        <f>F15</f>
        <v>50000000</v>
      </c>
      <c r="G59" s="2985">
        <f>G15</f>
        <v>70000000</v>
      </c>
      <c r="H59" s="3461">
        <f>H15</f>
        <v>70000000</v>
      </c>
      <c r="I59"/>
      <c r="J59" s="3661">
        <f>J15</f>
        <v>50000000</v>
      </c>
      <c r="K59" s="2985">
        <f>K15</f>
        <v>50000000</v>
      </c>
      <c r="L59" s="2985">
        <f>L15</f>
        <v>70000000</v>
      </c>
      <c r="M59" s="3461">
        <f>M15</f>
        <v>70000000</v>
      </c>
      <c r="N59"/>
    </row>
    <row r="60" spans="1:14" s="353" customFormat="1" ht="13.5" thickBot="1" x14ac:dyDescent="0.25">
      <c r="A60" s="3462"/>
      <c r="B60" s="3463"/>
      <c r="C60" s="3464"/>
      <c r="D60" s="3465" t="s">
        <v>90</v>
      </c>
      <c r="E60" s="3466">
        <f>E58/E59</f>
        <v>0</v>
      </c>
      <c r="F60" s="3466">
        <f>F58/F59</f>
        <v>0</v>
      </c>
      <c r="G60" s="3466">
        <f>G58/G59</f>
        <v>0</v>
      </c>
      <c r="H60" s="3467">
        <f>H58/H59</f>
        <v>0</v>
      </c>
      <c r="I60"/>
      <c r="J60" s="3662">
        <f>J58/J59</f>
        <v>0</v>
      </c>
      <c r="K60" s="3466">
        <f>K58/K59</f>
        <v>0</v>
      </c>
      <c r="L60" s="3466">
        <f>L58/L59</f>
        <v>0</v>
      </c>
      <c r="M60" s="3467">
        <f>M58/M59</f>
        <v>0</v>
      </c>
      <c r="N60"/>
    </row>
    <row r="61" spans="1:14" s="353" customFormat="1" x14ac:dyDescent="0.2">
      <c r="A61" s="619"/>
      <c r="B61" s="201"/>
      <c r="C61" s="206"/>
      <c r="D61" s="3171"/>
      <c r="E61" s="201"/>
      <c r="F61" s="201"/>
      <c r="G61" s="201"/>
      <c r="H61" s="590"/>
      <c r="I61"/>
      <c r="J61" s="619"/>
      <c r="K61" s="201"/>
      <c r="L61" s="201"/>
      <c r="M61" s="2561"/>
      <c r="N61"/>
    </row>
    <row r="62" spans="1:14" s="353" customFormat="1" ht="15.75" x14ac:dyDescent="0.25">
      <c r="A62" s="3174">
        <v>2</v>
      </c>
      <c r="B62" s="549" t="s">
        <v>345</v>
      </c>
      <c r="C62" s="209"/>
      <c r="D62" s="3169"/>
      <c r="E62" s="201"/>
      <c r="F62" s="201"/>
      <c r="G62" s="201"/>
      <c r="H62" s="590"/>
      <c r="I62"/>
      <c r="J62" s="619"/>
      <c r="K62" s="201"/>
      <c r="L62" s="201"/>
      <c r="M62" s="2561"/>
      <c r="N62"/>
    </row>
    <row r="63" spans="1:14" s="353" customFormat="1" x14ac:dyDescent="0.2">
      <c r="A63" s="3181"/>
      <c r="B63" s="222"/>
      <c r="C63" s="223"/>
      <c r="D63" s="3175" t="s">
        <v>91</v>
      </c>
      <c r="E63" s="3468"/>
      <c r="F63" s="633"/>
      <c r="G63" s="633"/>
      <c r="H63" s="634"/>
      <c r="I63" s="225"/>
      <c r="J63" s="3761"/>
      <c r="K63" s="633"/>
      <c r="L63" s="633"/>
      <c r="M63" s="3657"/>
      <c r="N63" s="225"/>
    </row>
    <row r="64" spans="1:14" s="353" customFormat="1" x14ac:dyDescent="0.2">
      <c r="A64" s="619"/>
      <c r="B64" s="201"/>
      <c r="C64" s="206"/>
      <c r="D64" s="3175" t="s">
        <v>89</v>
      </c>
      <c r="E64" s="212">
        <f>E15</f>
        <v>50000000</v>
      </c>
      <c r="F64" s="212">
        <f>F15</f>
        <v>50000000</v>
      </c>
      <c r="G64" s="212">
        <f>G15</f>
        <v>70000000</v>
      </c>
      <c r="H64" s="614">
        <f>H15</f>
        <v>70000000</v>
      </c>
      <c r="I64"/>
      <c r="J64" s="613">
        <f>J15</f>
        <v>50000000</v>
      </c>
      <c r="K64" s="212">
        <f>K15</f>
        <v>50000000</v>
      </c>
      <c r="L64" s="212">
        <f>L15</f>
        <v>70000000</v>
      </c>
      <c r="M64" s="2562">
        <f>M15</f>
        <v>70000000</v>
      </c>
      <c r="N64"/>
    </row>
    <row r="65" spans="1:14" s="353" customFormat="1" x14ac:dyDescent="0.2">
      <c r="A65" s="619"/>
      <c r="B65" s="201"/>
      <c r="C65" s="206"/>
      <c r="D65" s="3180" t="s">
        <v>92</v>
      </c>
      <c r="E65" s="183">
        <f>E64*E63</f>
        <v>0</v>
      </c>
      <c r="F65" s="183">
        <f>F64*F63</f>
        <v>0</v>
      </c>
      <c r="G65" s="183">
        <f>G64*G63</f>
        <v>0</v>
      </c>
      <c r="H65" s="626">
        <f>H64*H63</f>
        <v>0</v>
      </c>
      <c r="I65"/>
      <c r="J65" s="625">
        <f>J64*J63</f>
        <v>0</v>
      </c>
      <c r="K65" s="183">
        <f>K64*K63</f>
        <v>0</v>
      </c>
      <c r="L65" s="183">
        <f>L64*L63</f>
        <v>0</v>
      </c>
      <c r="M65" s="3449">
        <f>M64*M63</f>
        <v>0</v>
      </c>
      <c r="N65"/>
    </row>
    <row r="66" spans="1:14" s="353" customFormat="1" x14ac:dyDescent="0.2">
      <c r="A66" s="619"/>
      <c r="B66" s="201"/>
      <c r="C66" s="206"/>
      <c r="D66" s="3171"/>
      <c r="E66" s="201"/>
      <c r="F66" s="201"/>
      <c r="G66" s="201"/>
      <c r="H66" s="590"/>
      <c r="I66"/>
      <c r="J66" s="619"/>
      <c r="K66" s="201"/>
      <c r="L66" s="201"/>
      <c r="M66" s="2561"/>
      <c r="N66"/>
    </row>
    <row r="67" spans="1:14" s="353" customFormat="1" ht="15.75" x14ac:dyDescent="0.25">
      <c r="A67" s="3174">
        <v>3</v>
      </c>
      <c r="B67" s="549" t="s">
        <v>346</v>
      </c>
      <c r="C67" s="209"/>
      <c r="D67" s="3169"/>
      <c r="E67" s="201"/>
      <c r="F67" s="201"/>
      <c r="G67" s="201"/>
      <c r="H67" s="590"/>
      <c r="I67"/>
      <c r="J67" s="619"/>
      <c r="K67" s="201"/>
      <c r="L67" s="201"/>
      <c r="M67" s="2561"/>
      <c r="N67"/>
    </row>
    <row r="68" spans="1:14" s="353" customFormat="1" x14ac:dyDescent="0.2">
      <c r="A68" s="619"/>
      <c r="B68" s="550" t="s">
        <v>730</v>
      </c>
      <c r="C68" s="538" t="s">
        <v>95</v>
      </c>
      <c r="D68" s="3169"/>
      <c r="E68" s="226"/>
      <c r="F68" s="226"/>
      <c r="G68" s="226"/>
      <c r="H68" s="631"/>
      <c r="I68"/>
      <c r="J68" s="630"/>
      <c r="K68" s="226"/>
      <c r="L68" s="226"/>
      <c r="M68" s="3678"/>
      <c r="N68"/>
    </row>
    <row r="69" spans="1:14" s="353" customFormat="1" x14ac:dyDescent="0.2">
      <c r="A69" s="3181"/>
      <c r="B69" s="222"/>
      <c r="C69" s="223"/>
      <c r="D69" s="3175" t="s">
        <v>91</v>
      </c>
      <c r="E69" s="224"/>
      <c r="F69" s="633"/>
      <c r="G69" s="633"/>
      <c r="H69" s="634"/>
      <c r="I69" s="225"/>
      <c r="J69" s="2655"/>
      <c r="K69" s="633"/>
      <c r="L69" s="633"/>
      <c r="M69" s="3657"/>
      <c r="N69" s="225"/>
    </row>
    <row r="70" spans="1:14" s="353" customFormat="1" x14ac:dyDescent="0.2">
      <c r="A70" s="619"/>
      <c r="B70" s="201"/>
      <c r="C70" s="206"/>
      <c r="D70" s="3175" t="s">
        <v>89</v>
      </c>
      <c r="E70" s="212">
        <f>E15</f>
        <v>50000000</v>
      </c>
      <c r="F70" s="212">
        <f>F15</f>
        <v>50000000</v>
      </c>
      <c r="G70" s="212">
        <f>G15</f>
        <v>70000000</v>
      </c>
      <c r="H70" s="614">
        <f>H15</f>
        <v>70000000</v>
      </c>
      <c r="I70"/>
      <c r="J70" s="613">
        <f>J15</f>
        <v>50000000</v>
      </c>
      <c r="K70" s="212">
        <f>K15</f>
        <v>50000000</v>
      </c>
      <c r="L70" s="212">
        <f>L15</f>
        <v>70000000</v>
      </c>
      <c r="M70" s="2562">
        <f>M15</f>
        <v>70000000</v>
      </c>
      <c r="N70"/>
    </row>
    <row r="71" spans="1:14" s="353" customFormat="1" x14ac:dyDescent="0.2">
      <c r="A71" s="619"/>
      <c r="B71" s="201"/>
      <c r="C71" s="206"/>
      <c r="D71" s="3180" t="s">
        <v>92</v>
      </c>
      <c r="E71" s="183">
        <f>E69*E70</f>
        <v>0</v>
      </c>
      <c r="F71" s="183">
        <f>F69*F70</f>
        <v>0</v>
      </c>
      <c r="G71" s="183">
        <f>G69*G70</f>
        <v>0</v>
      </c>
      <c r="H71" s="626">
        <f>H69*H70</f>
        <v>0</v>
      </c>
      <c r="I71"/>
      <c r="J71" s="625">
        <f>J69*J70</f>
        <v>0</v>
      </c>
      <c r="K71" s="183">
        <f>K69*K70</f>
        <v>0</v>
      </c>
      <c r="L71" s="183">
        <f>L69*L70</f>
        <v>0</v>
      </c>
      <c r="M71" s="3449">
        <f>M69*M70</f>
        <v>0</v>
      </c>
      <c r="N71"/>
    </row>
    <row r="72" spans="1:14" s="353" customFormat="1" x14ac:dyDescent="0.2">
      <c r="A72" s="619"/>
      <c r="B72" s="550" t="s">
        <v>731</v>
      </c>
      <c r="C72" s="538" t="s">
        <v>96</v>
      </c>
      <c r="D72" s="3169"/>
      <c r="E72" s="201"/>
      <c r="F72" s="201"/>
      <c r="G72" s="201"/>
      <c r="H72" s="590"/>
      <c r="I72"/>
      <c r="J72" s="619"/>
      <c r="K72" s="201"/>
      <c r="L72" s="201"/>
      <c r="M72" s="2561"/>
      <c r="N72"/>
    </row>
    <row r="73" spans="1:14" s="353" customFormat="1" x14ac:dyDescent="0.2">
      <c r="A73" s="619"/>
      <c r="B73" s="201"/>
      <c r="C73" s="206"/>
      <c r="D73" s="3171"/>
      <c r="E73" s="201"/>
      <c r="F73" s="201"/>
      <c r="G73" s="201"/>
      <c r="H73" s="590"/>
      <c r="I73"/>
      <c r="J73" s="619"/>
      <c r="K73" s="201"/>
      <c r="L73" s="201"/>
      <c r="M73" s="2561"/>
      <c r="N73"/>
    </row>
    <row r="74" spans="1:14" s="353" customFormat="1" x14ac:dyDescent="0.2">
      <c r="A74" s="619"/>
      <c r="B74" s="201"/>
      <c r="C74" s="558" t="s">
        <v>97</v>
      </c>
      <c r="D74" s="3171"/>
      <c r="E74" s="201"/>
      <c r="F74" s="201"/>
      <c r="G74" s="201"/>
      <c r="H74" s="590"/>
      <c r="I74"/>
      <c r="J74" s="619"/>
      <c r="K74" s="201"/>
      <c r="L74" s="201"/>
      <c r="M74" s="2561"/>
      <c r="N74"/>
    </row>
    <row r="75" spans="1:14" s="353" customFormat="1" x14ac:dyDescent="0.2">
      <c r="A75" s="619"/>
      <c r="B75" s="201"/>
      <c r="C75" s="206"/>
      <c r="D75" s="3175" t="s">
        <v>89</v>
      </c>
      <c r="E75" s="212">
        <f>E15</f>
        <v>50000000</v>
      </c>
      <c r="F75" s="212">
        <f>F15</f>
        <v>50000000</v>
      </c>
      <c r="G75" s="212">
        <f>G15</f>
        <v>70000000</v>
      </c>
      <c r="H75" s="614">
        <f>H15</f>
        <v>70000000</v>
      </c>
      <c r="I75"/>
      <c r="J75" s="613">
        <f>J15</f>
        <v>50000000</v>
      </c>
      <c r="K75" s="212">
        <f>K15</f>
        <v>50000000</v>
      </c>
      <c r="L75" s="212">
        <f>L15</f>
        <v>70000000</v>
      </c>
      <c r="M75" s="2562">
        <f>M15</f>
        <v>70000000</v>
      </c>
      <c r="N75"/>
    </row>
    <row r="76" spans="1:14" s="353" customFormat="1" x14ac:dyDescent="0.2">
      <c r="A76" s="619"/>
      <c r="B76" s="201"/>
      <c r="C76" s="206"/>
      <c r="D76" s="3175" t="s">
        <v>98</v>
      </c>
      <c r="E76" s="212"/>
      <c r="F76" s="212"/>
      <c r="G76" s="212"/>
      <c r="H76" s="614"/>
      <c r="I76"/>
      <c r="J76" s="613"/>
      <c r="K76" s="212"/>
      <c r="L76" s="212"/>
      <c r="M76" s="2562"/>
      <c r="N76"/>
    </row>
    <row r="77" spans="1:14" s="353" customFormat="1" x14ac:dyDescent="0.2">
      <c r="A77" s="619"/>
      <c r="B77" s="201"/>
      <c r="C77" s="206"/>
      <c r="D77" s="3175" t="s">
        <v>99</v>
      </c>
      <c r="E77" s="201"/>
      <c r="F77" s="201"/>
      <c r="G77" s="201"/>
      <c r="H77" s="590"/>
      <c r="I77"/>
      <c r="J77" s="619"/>
      <c r="K77" s="201"/>
      <c r="L77" s="201"/>
      <c r="M77" s="2561"/>
      <c r="N77"/>
    </row>
    <row r="78" spans="1:14" s="353" customFormat="1" x14ac:dyDescent="0.2">
      <c r="A78" s="619"/>
      <c r="B78" s="201"/>
      <c r="C78" s="206"/>
      <c r="D78" s="3175" t="s">
        <v>100</v>
      </c>
      <c r="E78" s="212">
        <f>0.329*E75</f>
        <v>16450000</v>
      </c>
      <c r="F78" s="212">
        <f>0.329*F75</f>
        <v>16450000</v>
      </c>
      <c r="G78" s="212">
        <f>0.329*G75</f>
        <v>23030000</v>
      </c>
      <c r="H78" s="614">
        <f>0.329*H75</f>
        <v>23030000</v>
      </c>
      <c r="I78"/>
      <c r="J78" s="613">
        <f>0.329*J75</f>
        <v>16450000</v>
      </c>
      <c r="K78" s="212">
        <f>0.329*K75</f>
        <v>16450000</v>
      </c>
      <c r="L78" s="212">
        <f>0.329*L75</f>
        <v>23030000</v>
      </c>
      <c r="M78" s="2562">
        <f>0.329*M75</f>
        <v>23030000</v>
      </c>
      <c r="N78"/>
    </row>
    <row r="79" spans="1:14" s="353" customFormat="1" x14ac:dyDescent="0.2">
      <c r="A79" s="619"/>
      <c r="B79" s="201"/>
      <c r="C79" s="558" t="s">
        <v>101</v>
      </c>
      <c r="D79" s="3171"/>
      <c r="E79" s="212"/>
      <c r="F79" s="212"/>
      <c r="G79" s="212"/>
      <c r="H79" s="614"/>
      <c r="I79"/>
      <c r="J79" s="613"/>
      <c r="K79" s="212"/>
      <c r="L79" s="212"/>
      <c r="M79" s="2562"/>
      <c r="N79"/>
    </row>
    <row r="80" spans="1:14" s="353" customFormat="1" x14ac:dyDescent="0.2">
      <c r="A80" s="619"/>
      <c r="B80" s="201"/>
      <c r="C80" s="206"/>
      <c r="D80" s="3175" t="s">
        <v>102</v>
      </c>
      <c r="E80" s="212"/>
      <c r="F80" s="212"/>
      <c r="G80" s="212"/>
      <c r="H80" s="614"/>
      <c r="I80"/>
      <c r="J80" s="613"/>
      <c r="K80" s="212"/>
      <c r="L80" s="212"/>
      <c r="M80" s="2562"/>
      <c r="N80"/>
    </row>
    <row r="81" spans="1:14" s="353" customFormat="1" x14ac:dyDescent="0.2">
      <c r="A81" s="619"/>
      <c r="B81" s="201"/>
      <c r="C81" s="227"/>
      <c r="D81" s="3183" t="s">
        <v>103</v>
      </c>
      <c r="E81" s="224"/>
      <c r="F81" s="219"/>
      <c r="G81" s="219"/>
      <c r="H81" s="632"/>
      <c r="I81"/>
      <c r="J81" s="2655"/>
      <c r="K81" s="219"/>
      <c r="L81" s="219"/>
      <c r="M81" s="2564"/>
      <c r="N81"/>
    </row>
    <row r="82" spans="1:14" s="353" customFormat="1" x14ac:dyDescent="0.2">
      <c r="A82" s="619"/>
      <c r="B82" s="201"/>
      <c r="C82" s="227"/>
      <c r="D82" s="3184" t="s">
        <v>104</v>
      </c>
      <c r="E82" s="183">
        <f>E81*E80</f>
        <v>0</v>
      </c>
      <c r="F82" s="183">
        <f>F81*F80</f>
        <v>0</v>
      </c>
      <c r="G82" s="183">
        <f>G81*G80</f>
        <v>0</v>
      </c>
      <c r="H82" s="626">
        <f>H81*H80</f>
        <v>0</v>
      </c>
      <c r="I82"/>
      <c r="J82" s="625">
        <f>J81*J80</f>
        <v>0</v>
      </c>
      <c r="K82" s="183">
        <f>K81*K80</f>
        <v>0</v>
      </c>
      <c r="L82" s="183">
        <f>L81*L80</f>
        <v>0</v>
      </c>
      <c r="M82" s="3449">
        <f>M81*M80</f>
        <v>0</v>
      </c>
      <c r="N82"/>
    </row>
    <row r="83" spans="1:14" s="353" customFormat="1" x14ac:dyDescent="0.2">
      <c r="A83" s="619"/>
      <c r="B83" s="201"/>
      <c r="C83" s="206"/>
      <c r="D83" s="3171"/>
      <c r="E83" s="201"/>
      <c r="F83" s="201"/>
      <c r="G83" s="201"/>
      <c r="H83" s="590"/>
      <c r="I83"/>
      <c r="J83" s="619"/>
      <c r="K83" s="201"/>
      <c r="L83" s="201"/>
      <c r="M83" s="2561"/>
      <c r="N83"/>
    </row>
    <row r="84" spans="1:14" s="353" customFormat="1" x14ac:dyDescent="0.2">
      <c r="A84" s="619"/>
      <c r="B84" s="550" t="s">
        <v>732</v>
      </c>
      <c r="C84" s="538" t="s">
        <v>105</v>
      </c>
      <c r="D84" s="3169"/>
      <c r="E84" s="226"/>
      <c r="F84" s="226"/>
      <c r="G84" s="226"/>
      <c r="H84" s="631"/>
      <c r="I84"/>
      <c r="J84" s="630"/>
      <c r="K84" s="226"/>
      <c r="L84" s="226"/>
      <c r="M84" s="3678"/>
      <c r="N84"/>
    </row>
    <row r="85" spans="1:14" s="353" customFormat="1" x14ac:dyDescent="0.2">
      <c r="A85" s="619"/>
      <c r="B85" s="201"/>
      <c r="C85" s="206"/>
      <c r="D85" s="3180" t="s">
        <v>92</v>
      </c>
      <c r="E85" s="183"/>
      <c r="F85" s="183"/>
      <c r="G85" s="183"/>
      <c r="H85" s="626"/>
      <c r="I85"/>
      <c r="J85" s="625"/>
      <c r="K85" s="183"/>
      <c r="L85" s="183"/>
      <c r="M85" s="3449"/>
      <c r="N85"/>
    </row>
    <row r="86" spans="1:14" s="353" customFormat="1" ht="15.75" x14ac:dyDescent="0.25">
      <c r="A86" s="3174">
        <v>4</v>
      </c>
      <c r="B86" s="549" t="s">
        <v>106</v>
      </c>
      <c r="C86" s="209"/>
      <c r="D86" s="3169"/>
      <c r="E86" s="201"/>
      <c r="F86" s="201"/>
      <c r="G86" s="201"/>
      <c r="H86" s="590"/>
      <c r="I86"/>
      <c r="J86" s="619"/>
      <c r="K86" s="201"/>
      <c r="L86" s="201"/>
      <c r="M86" s="2561"/>
      <c r="N86"/>
    </row>
    <row r="87" spans="1:14" s="353" customFormat="1" x14ac:dyDescent="0.2">
      <c r="A87" s="3181"/>
      <c r="B87" s="222"/>
      <c r="C87" s="2428" t="s">
        <v>1600</v>
      </c>
      <c r="D87" s="3175" t="s">
        <v>107</v>
      </c>
      <c r="E87" s="224"/>
      <c r="F87" s="633"/>
      <c r="G87" s="633"/>
      <c r="H87" s="634"/>
      <c r="I87" s="225"/>
      <c r="J87" s="2655"/>
      <c r="K87" s="633"/>
      <c r="L87" s="633"/>
      <c r="M87" s="3657"/>
      <c r="N87" s="225"/>
    </row>
    <row r="88" spans="1:14" s="353" customFormat="1" x14ac:dyDescent="0.2">
      <c r="A88" s="619"/>
      <c r="B88" s="201"/>
      <c r="C88" s="206"/>
      <c r="D88" s="3175" t="s">
        <v>89</v>
      </c>
      <c r="E88" s="212">
        <f>E15</f>
        <v>50000000</v>
      </c>
      <c r="F88" s="212">
        <f>F15</f>
        <v>50000000</v>
      </c>
      <c r="G88" s="212">
        <f>G15</f>
        <v>70000000</v>
      </c>
      <c r="H88" s="614">
        <f>H15</f>
        <v>70000000</v>
      </c>
      <c r="I88"/>
      <c r="J88" s="613">
        <f>J15</f>
        <v>50000000</v>
      </c>
      <c r="K88" s="212">
        <f>K15</f>
        <v>50000000</v>
      </c>
      <c r="L88" s="212">
        <f>L15</f>
        <v>70000000</v>
      </c>
      <c r="M88" s="2562">
        <f>M15</f>
        <v>70000000</v>
      </c>
      <c r="N88"/>
    </row>
    <row r="89" spans="1:14" s="353" customFormat="1" x14ac:dyDescent="0.2">
      <c r="A89" s="619"/>
      <c r="B89" s="201"/>
      <c r="C89" s="206"/>
      <c r="D89" s="3180" t="s">
        <v>92</v>
      </c>
      <c r="E89" s="183">
        <f>E87*E88</f>
        <v>0</v>
      </c>
      <c r="F89" s="183">
        <f>F87*F88</f>
        <v>0</v>
      </c>
      <c r="G89" s="183">
        <f>G87*G88</f>
        <v>0</v>
      </c>
      <c r="H89" s="626">
        <f>H87*H88</f>
        <v>0</v>
      </c>
      <c r="I89"/>
      <c r="J89" s="625">
        <f>J87*J88</f>
        <v>0</v>
      </c>
      <c r="K89" s="183">
        <f>K87*K88</f>
        <v>0</v>
      </c>
      <c r="L89" s="183">
        <f>L87*L88</f>
        <v>0</v>
      </c>
      <c r="M89" s="3449">
        <f>M87*M88</f>
        <v>0</v>
      </c>
      <c r="N89"/>
    </row>
    <row r="90" spans="1:14" s="353" customFormat="1" x14ac:dyDescent="0.2">
      <c r="A90" s="619"/>
      <c r="B90" s="201"/>
      <c r="C90" s="206"/>
      <c r="D90" s="3182"/>
      <c r="E90" s="183"/>
      <c r="F90" s="183"/>
      <c r="G90" s="183"/>
      <c r="H90" s="626"/>
      <c r="I90"/>
      <c r="J90" s="625"/>
      <c r="K90" s="183"/>
      <c r="L90" s="183"/>
      <c r="M90" s="3449"/>
      <c r="N90"/>
    </row>
    <row r="91" spans="1:14" s="353" customFormat="1" ht="13.5" thickBot="1" x14ac:dyDescent="0.25">
      <c r="A91" s="619"/>
      <c r="B91" s="201"/>
      <c r="C91" s="206"/>
      <c r="D91" s="3171"/>
      <c r="E91" s="201"/>
      <c r="F91" s="201"/>
      <c r="G91" s="201"/>
      <c r="H91" s="590"/>
      <c r="I91"/>
      <c r="J91" s="619"/>
      <c r="K91" s="201"/>
      <c r="L91" s="201"/>
      <c r="M91" s="2561"/>
      <c r="N91"/>
    </row>
    <row r="92" spans="1:14" s="353" customFormat="1" ht="15.75" x14ac:dyDescent="0.25">
      <c r="A92" s="3542" t="s">
        <v>108</v>
      </c>
      <c r="B92" s="3625"/>
      <c r="C92" s="3626"/>
      <c r="D92" s="3627"/>
      <c r="E92" s="3491"/>
      <c r="F92" s="3491"/>
      <c r="G92" s="3491"/>
      <c r="H92" s="3493"/>
      <c r="I92"/>
      <c r="J92" s="3688"/>
      <c r="K92" s="3491"/>
      <c r="L92" s="3491"/>
      <c r="M92" s="3493"/>
      <c r="N92"/>
    </row>
    <row r="93" spans="1:14" s="353" customFormat="1" x14ac:dyDescent="0.2">
      <c r="A93" s="3628"/>
      <c r="B93" s="3629"/>
      <c r="C93" s="3630"/>
      <c r="D93" s="3543" t="s">
        <v>92</v>
      </c>
      <c r="E93" s="3503">
        <f>E89+E82+E71+E85+E65+E58</f>
        <v>0</v>
      </c>
      <c r="F93" s="3503">
        <f>F89+F82+F71+F85+F65+F58</f>
        <v>0</v>
      </c>
      <c r="G93" s="3503">
        <f>G89+G82+G71+G85+G65+G58</f>
        <v>0</v>
      </c>
      <c r="H93" s="3504">
        <f>H89+H82+H71+H85+H65+H58</f>
        <v>0</v>
      </c>
      <c r="I93"/>
      <c r="J93" s="3616">
        <f>J89+J82+J71+J85+J65+J58</f>
        <v>0</v>
      </c>
      <c r="K93" s="3503">
        <f>K89+K82+K71+K85+K65+K58</f>
        <v>0</v>
      </c>
      <c r="L93" s="3503">
        <f>L89+L82+L71+L85+L65+L58</f>
        <v>0</v>
      </c>
      <c r="M93" s="3504">
        <f>M89+M82+M71+M85+M65+M58</f>
        <v>0</v>
      </c>
      <c r="N93"/>
    </row>
    <row r="94" spans="1:14" s="353" customFormat="1" x14ac:dyDescent="0.2">
      <c r="A94" s="3509"/>
      <c r="B94" s="3495"/>
      <c r="C94" s="3500"/>
      <c r="D94" s="3497" t="s">
        <v>89</v>
      </c>
      <c r="E94" s="3498">
        <f>E15</f>
        <v>50000000</v>
      </c>
      <c r="F94" s="3498">
        <f>F15</f>
        <v>50000000</v>
      </c>
      <c r="G94" s="3498">
        <f>G15</f>
        <v>70000000</v>
      </c>
      <c r="H94" s="3499">
        <f>H15</f>
        <v>70000000</v>
      </c>
      <c r="I94"/>
      <c r="J94" s="3683">
        <f>J15</f>
        <v>50000000</v>
      </c>
      <c r="K94" s="3498">
        <f>K15</f>
        <v>50000000</v>
      </c>
      <c r="L94" s="3498">
        <f>L15</f>
        <v>70000000</v>
      </c>
      <c r="M94" s="3499">
        <f>M15</f>
        <v>70000000</v>
      </c>
      <c r="N94"/>
    </row>
    <row r="95" spans="1:14" s="353" customFormat="1" x14ac:dyDescent="0.2">
      <c r="A95" s="3509"/>
      <c r="B95" s="3495"/>
      <c r="C95" s="3500"/>
      <c r="D95" s="3497" t="s">
        <v>90</v>
      </c>
      <c r="E95" s="3501">
        <f>E93/E94</f>
        <v>0</v>
      </c>
      <c r="F95" s="3501">
        <f>F93/F94</f>
        <v>0</v>
      </c>
      <c r="G95" s="3501">
        <f>G93/G94</f>
        <v>0</v>
      </c>
      <c r="H95" s="3502">
        <f>H93/H94</f>
        <v>0</v>
      </c>
      <c r="I95"/>
      <c r="J95" s="3684">
        <f>J93/J94</f>
        <v>0</v>
      </c>
      <c r="K95" s="3501">
        <f>K93/K94</f>
        <v>0</v>
      </c>
      <c r="L95" s="3501">
        <f>L93/L94</f>
        <v>0</v>
      </c>
      <c r="M95" s="3502">
        <f>M93/M94</f>
        <v>0</v>
      </c>
      <c r="N95"/>
    </row>
    <row r="96" spans="1:14" s="353" customFormat="1" ht="13.5" thickBot="1" x14ac:dyDescent="0.25">
      <c r="A96" s="3510"/>
      <c r="B96" s="3507"/>
      <c r="C96" s="3631"/>
      <c r="D96" s="3632"/>
      <c r="E96" s="3507"/>
      <c r="F96" s="3507"/>
      <c r="G96" s="3507"/>
      <c r="H96" s="3512"/>
      <c r="I96"/>
      <c r="J96" s="3510"/>
      <c r="K96" s="3507"/>
      <c r="L96" s="3507"/>
      <c r="M96" s="3512"/>
      <c r="N96"/>
    </row>
    <row r="97" spans="1:14" s="353" customFormat="1" ht="13.5" thickBot="1" x14ac:dyDescent="0.25">
      <c r="A97"/>
      <c r="B97"/>
      <c r="C97" s="229"/>
      <c r="D97" s="559"/>
      <c r="E97"/>
      <c r="F97"/>
      <c r="G97"/>
      <c r="H97"/>
      <c r="I97"/>
      <c r="J97"/>
      <c r="K97"/>
      <c r="L97"/>
      <c r="M97"/>
      <c r="N97"/>
    </row>
    <row r="98" spans="1:14" s="353" customFormat="1" x14ac:dyDescent="0.2">
      <c r="A98" s="3513" t="s">
        <v>606</v>
      </c>
      <c r="B98" s="2170"/>
      <c r="C98" s="3514"/>
      <c r="D98" s="3515"/>
      <c r="E98" s="2170"/>
      <c r="F98" s="2170"/>
      <c r="G98" s="2170"/>
      <c r="H98" s="2171"/>
      <c r="I98"/>
      <c r="J98" s="2169"/>
      <c r="K98" s="2170"/>
      <c r="L98" s="2170"/>
      <c r="M98" s="2171"/>
      <c r="N98"/>
    </row>
    <row r="99" spans="1:14" s="353" customFormat="1" x14ac:dyDescent="0.2">
      <c r="A99" s="3516"/>
      <c r="B99" s="1485"/>
      <c r="C99" s="3517" t="s">
        <v>1675</v>
      </c>
      <c r="D99" s="3518"/>
      <c r="E99" s="1485"/>
      <c r="F99" s="1485"/>
      <c r="G99" s="1485"/>
      <c r="H99" s="3519"/>
      <c r="I99"/>
      <c r="J99" s="2137"/>
      <c r="K99" s="1485"/>
      <c r="L99" s="1485"/>
      <c r="M99" s="3519"/>
      <c r="N99"/>
    </row>
    <row r="100" spans="1:14" s="353" customFormat="1" x14ac:dyDescent="0.2">
      <c r="A100" s="3516"/>
      <c r="B100" s="1485"/>
      <c r="C100" s="1485"/>
      <c r="D100" s="3520" t="s">
        <v>1958</v>
      </c>
      <c r="E100" s="3471"/>
      <c r="F100" s="3471"/>
      <c r="G100" s="3471"/>
      <c r="H100" s="3532"/>
      <c r="I100"/>
      <c r="J100" s="3602"/>
      <c r="K100" s="3471"/>
      <c r="L100" s="3471"/>
      <c r="M100" s="3532"/>
      <c r="N100"/>
    </row>
    <row r="101" spans="1:14" s="353" customFormat="1" x14ac:dyDescent="0.2">
      <c r="A101" s="3516"/>
      <c r="B101" s="1485"/>
      <c r="C101" s="1485"/>
      <c r="D101" s="3523" t="s">
        <v>1</v>
      </c>
      <c r="E101" s="3525"/>
      <c r="F101" s="3525"/>
      <c r="G101" s="3525"/>
      <c r="H101" s="3526"/>
      <c r="I101"/>
      <c r="J101" s="3603"/>
      <c r="K101" s="3525"/>
      <c r="L101" s="3525"/>
      <c r="M101" s="3526"/>
      <c r="N101"/>
    </row>
    <row r="102" spans="1:14" s="353" customFormat="1" x14ac:dyDescent="0.2">
      <c r="A102" s="3516"/>
      <c r="B102" s="1485"/>
      <c r="C102" s="1485"/>
      <c r="D102" s="3520" t="s">
        <v>1959</v>
      </c>
      <c r="E102" s="3527">
        <f>E100*E101</f>
        <v>0</v>
      </c>
      <c r="F102" s="3527">
        <f t="shared" ref="F102:H102" si="4">F100*F101</f>
        <v>0</v>
      </c>
      <c r="G102" s="3527">
        <f t="shared" si="4"/>
        <v>0</v>
      </c>
      <c r="H102" s="3528">
        <f t="shared" si="4"/>
        <v>0</v>
      </c>
      <c r="I102"/>
      <c r="J102" s="3605">
        <f>J100*J101</f>
        <v>0</v>
      </c>
      <c r="K102" s="3527">
        <f t="shared" ref="K102" si="5">K100*K101</f>
        <v>0</v>
      </c>
      <c r="L102" s="3527">
        <f t="shared" ref="L102" si="6">L100*L101</f>
        <v>0</v>
      </c>
      <c r="M102" s="3528">
        <f t="shared" ref="M102" si="7">M100*M101</f>
        <v>0</v>
      </c>
      <c r="N102"/>
    </row>
    <row r="103" spans="1:14" s="353" customFormat="1" x14ac:dyDescent="0.2">
      <c r="A103" s="3516"/>
      <c r="B103" s="1485"/>
      <c r="C103" s="1485"/>
      <c r="D103" s="3520" t="s">
        <v>666</v>
      </c>
      <c r="E103" s="3540">
        <f>E102*E23</f>
        <v>0</v>
      </c>
      <c r="F103" s="3540">
        <f t="shared" ref="F103:H103" si="8">F102*F23</f>
        <v>0</v>
      </c>
      <c r="G103" s="3540">
        <f t="shared" si="8"/>
        <v>0</v>
      </c>
      <c r="H103" s="3541">
        <f t="shared" si="8"/>
        <v>0</v>
      </c>
      <c r="I103"/>
      <c r="J103" s="3607">
        <f>J102*J23</f>
        <v>0</v>
      </c>
      <c r="K103" s="3540">
        <f t="shared" ref="K103" si="9">K102*K23</f>
        <v>0</v>
      </c>
      <c r="L103" s="3540">
        <f t="shared" ref="L103" si="10">L102*L23</f>
        <v>0</v>
      </c>
      <c r="M103" s="3541">
        <f t="shared" ref="M103" si="11">M102*M23</f>
        <v>0</v>
      </c>
      <c r="N103"/>
    </row>
    <row r="104" spans="1:14" s="353" customFormat="1" x14ac:dyDescent="0.2">
      <c r="A104" s="3516"/>
      <c r="B104" s="1485"/>
      <c r="C104" s="3517" t="s">
        <v>1676</v>
      </c>
      <c r="D104" s="3518"/>
      <c r="E104" s="1485"/>
      <c r="F104" s="1485"/>
      <c r="G104" s="1485"/>
      <c r="H104" s="3519"/>
      <c r="I104"/>
      <c r="J104" s="2137"/>
      <c r="K104" s="1485"/>
      <c r="L104" s="1485"/>
      <c r="M104" s="3519"/>
      <c r="N104"/>
    </row>
    <row r="105" spans="1:14" s="353" customFormat="1" x14ac:dyDescent="0.2">
      <c r="A105" s="3516"/>
      <c r="B105" s="1485"/>
      <c r="C105" s="3531"/>
      <c r="D105" s="3520" t="s">
        <v>1677</v>
      </c>
      <c r="E105" s="3524"/>
      <c r="F105" s="3525"/>
      <c r="G105" s="3525"/>
      <c r="H105" s="3526"/>
      <c r="I105"/>
      <c r="J105" s="3609"/>
      <c r="K105" s="3525"/>
      <c r="L105" s="3525"/>
      <c r="M105" s="3526"/>
      <c r="N105"/>
    </row>
    <row r="106" spans="1:14" s="353" customFormat="1" x14ac:dyDescent="0.2">
      <c r="A106" s="3516"/>
      <c r="B106" s="1485"/>
      <c r="C106" s="3531"/>
      <c r="D106" s="3520" t="s">
        <v>1678</v>
      </c>
      <c r="E106" s="3524"/>
      <c r="F106" s="3525"/>
      <c r="G106" s="3525"/>
      <c r="H106" s="3526"/>
      <c r="I106"/>
      <c r="J106" s="3609"/>
      <c r="K106" s="3525"/>
      <c r="L106" s="3525"/>
      <c r="M106" s="3526"/>
      <c r="N106"/>
    </row>
    <row r="107" spans="1:14" s="353" customFormat="1" x14ac:dyDescent="0.2">
      <c r="A107" s="3516"/>
      <c r="B107" s="1485"/>
      <c r="C107" s="3531"/>
      <c r="D107" s="3520" t="s">
        <v>1679</v>
      </c>
      <c r="E107" s="3525"/>
      <c r="F107" s="3525"/>
      <c r="G107" s="3525"/>
      <c r="H107" s="3526"/>
      <c r="I107"/>
      <c r="J107" s="3603"/>
      <c r="K107" s="3525"/>
      <c r="L107" s="3525"/>
      <c r="M107" s="3526"/>
      <c r="N107"/>
    </row>
    <row r="108" spans="1:14" s="353" customFormat="1" x14ac:dyDescent="0.2">
      <c r="A108" s="3516"/>
      <c r="B108" s="1485"/>
      <c r="C108" s="1485"/>
      <c r="D108" s="3520" t="s">
        <v>164</v>
      </c>
      <c r="E108" s="3471">
        <f>E105+E106+E107</f>
        <v>0</v>
      </c>
      <c r="F108" s="3471">
        <f t="shared" ref="F108:H108" si="12">F105+F106+F107</f>
        <v>0</v>
      </c>
      <c r="G108" s="3471">
        <f t="shared" si="12"/>
        <v>0</v>
      </c>
      <c r="H108" s="3532">
        <f t="shared" si="12"/>
        <v>0</v>
      </c>
      <c r="I108"/>
      <c r="J108" s="3602">
        <f>J105+J106+J107</f>
        <v>0</v>
      </c>
      <c r="K108" s="3471">
        <f t="shared" ref="K108:M108" si="13">K105+K106+K107</f>
        <v>0</v>
      </c>
      <c r="L108" s="3471">
        <f t="shared" si="13"/>
        <v>0</v>
      </c>
      <c r="M108" s="3532">
        <f t="shared" si="13"/>
        <v>0</v>
      </c>
      <c r="N108"/>
    </row>
    <row r="109" spans="1:14" s="353" customFormat="1" x14ac:dyDescent="0.2">
      <c r="A109" s="3516"/>
      <c r="B109" s="1485"/>
      <c r="C109" s="1485"/>
      <c r="D109" s="3520" t="s">
        <v>1680</v>
      </c>
      <c r="E109" s="3540">
        <f>E108*E15</f>
        <v>0</v>
      </c>
      <c r="F109" s="3540">
        <f>F108*F15</f>
        <v>0</v>
      </c>
      <c r="G109" s="3540">
        <f>G108*G15</f>
        <v>0</v>
      </c>
      <c r="H109" s="3541">
        <f>H108*H15</f>
        <v>0</v>
      </c>
      <c r="I109"/>
      <c r="J109" s="3607">
        <f>J108*J15</f>
        <v>0</v>
      </c>
      <c r="K109" s="3540">
        <f>K108*K15</f>
        <v>0</v>
      </c>
      <c r="L109" s="3540">
        <f>L108*L15</f>
        <v>0</v>
      </c>
      <c r="M109" s="3541">
        <f>M108*M15</f>
        <v>0</v>
      </c>
      <c r="N109"/>
    </row>
    <row r="110" spans="1:14" s="353" customFormat="1" x14ac:dyDescent="0.2">
      <c r="A110" s="3516"/>
      <c r="B110" s="1485"/>
      <c r="C110" s="1485"/>
      <c r="D110" s="3520"/>
      <c r="E110" s="3529"/>
      <c r="F110" s="3529"/>
      <c r="G110" s="3529"/>
      <c r="H110" s="3530"/>
      <c r="I110"/>
      <c r="J110" s="3611"/>
      <c r="K110" s="3529"/>
      <c r="L110" s="3529"/>
      <c r="M110" s="3530"/>
      <c r="N110"/>
    </row>
    <row r="111" spans="1:14" s="353" customFormat="1" x14ac:dyDescent="0.2">
      <c r="A111" s="3516"/>
      <c r="B111" s="1485"/>
      <c r="C111" s="1485"/>
      <c r="D111" s="3520" t="s">
        <v>1685</v>
      </c>
      <c r="E111" s="3471"/>
      <c r="F111" s="3471"/>
      <c r="G111" s="3471"/>
      <c r="H111" s="3532"/>
      <c r="I111"/>
      <c r="J111" s="3602"/>
      <c r="K111" s="3471"/>
      <c r="L111" s="3471"/>
      <c r="M111" s="3532"/>
      <c r="N111"/>
    </row>
    <row r="112" spans="1:14" s="353" customFormat="1" x14ac:dyDescent="0.2">
      <c r="A112" s="3516"/>
      <c r="B112" s="1485"/>
      <c r="C112" s="1485"/>
      <c r="D112" s="3520" t="s">
        <v>1686</v>
      </c>
      <c r="E112" s="3473">
        <f>E111*E15</f>
        <v>0</v>
      </c>
      <c r="F112" s="3473">
        <f t="shared" ref="F112:H112" si="14">F111*F15</f>
        <v>0</v>
      </c>
      <c r="G112" s="3473">
        <f t="shared" si="14"/>
        <v>0</v>
      </c>
      <c r="H112" s="3533">
        <f t="shared" si="14"/>
        <v>0</v>
      </c>
      <c r="I112"/>
      <c r="J112" s="2139">
        <f>J111*J15</f>
        <v>0</v>
      </c>
      <c r="K112" s="3473">
        <f t="shared" ref="K112:M112" si="15">K111*K15</f>
        <v>0</v>
      </c>
      <c r="L112" s="3473">
        <f t="shared" si="15"/>
        <v>0</v>
      </c>
      <c r="M112" s="3533">
        <f t="shared" si="15"/>
        <v>0</v>
      </c>
      <c r="N112"/>
    </row>
    <row r="113" spans="1:14" s="353" customFormat="1" x14ac:dyDescent="0.2">
      <c r="A113" s="3516"/>
      <c r="B113" s="1485"/>
      <c r="C113" s="1485"/>
      <c r="D113" s="3520"/>
      <c r="E113" s="3473"/>
      <c r="F113" s="3473"/>
      <c r="G113" s="3473"/>
      <c r="H113" s="3533"/>
      <c r="I113"/>
      <c r="J113" s="2139"/>
      <c r="K113" s="3473"/>
      <c r="L113" s="3473"/>
      <c r="M113" s="3533"/>
      <c r="N113"/>
    </row>
    <row r="114" spans="1:14" s="353" customFormat="1" x14ac:dyDescent="0.2">
      <c r="A114" s="3516"/>
      <c r="B114" s="1485"/>
      <c r="C114" s="3517" t="s">
        <v>1681</v>
      </c>
      <c r="D114" s="3534"/>
      <c r="E114" s="1485"/>
      <c r="F114" s="1485"/>
      <c r="G114" s="1485"/>
      <c r="H114" s="3519"/>
      <c r="I114"/>
      <c r="J114" s="2137"/>
      <c r="K114" s="1485"/>
      <c r="L114" s="1485"/>
      <c r="M114" s="3519"/>
      <c r="N114"/>
    </row>
    <row r="115" spans="1:14" s="353" customFormat="1" x14ac:dyDescent="0.2">
      <c r="A115" s="3516"/>
      <c r="B115" s="1485"/>
      <c r="C115" s="1485"/>
      <c r="D115" s="3520" t="s">
        <v>1682</v>
      </c>
      <c r="E115" s="3473"/>
      <c r="F115" s="3473"/>
      <c r="G115" s="3473"/>
      <c r="H115" s="3533"/>
      <c r="I115"/>
      <c r="J115" s="2139"/>
      <c r="K115" s="3473"/>
      <c r="L115" s="3473"/>
      <c r="M115" s="3533"/>
      <c r="N115"/>
    </row>
    <row r="116" spans="1:14" s="353" customFormat="1" x14ac:dyDescent="0.2">
      <c r="A116" s="3516"/>
      <c r="B116" s="1485"/>
      <c r="C116" s="1485"/>
      <c r="D116" s="3520" t="s">
        <v>1683</v>
      </c>
      <c r="E116" s="3535"/>
      <c r="F116" s="3535"/>
      <c r="G116" s="3535"/>
      <c r="H116" s="3536"/>
      <c r="I116"/>
      <c r="J116" s="3612"/>
      <c r="K116" s="3535"/>
      <c r="L116" s="3535"/>
      <c r="M116" s="3536"/>
      <c r="N116"/>
    </row>
    <row r="117" spans="1:14" s="353" customFormat="1" x14ac:dyDescent="0.2">
      <c r="A117" s="3516"/>
      <c r="B117" s="1485"/>
      <c r="C117" s="1485"/>
      <c r="D117" s="3520" t="s">
        <v>164</v>
      </c>
      <c r="E117" s="3535">
        <f>E115+E116</f>
        <v>0</v>
      </c>
      <c r="F117" s="3535">
        <f>F115+F116</f>
        <v>0</v>
      </c>
      <c r="G117" s="3535">
        <f>G115+G116</f>
        <v>0</v>
      </c>
      <c r="H117" s="3536">
        <f>H115+H116</f>
        <v>0</v>
      </c>
      <c r="I117"/>
      <c r="J117" s="3612">
        <f>J115+J116</f>
        <v>0</v>
      </c>
      <c r="K117" s="3535">
        <f>K115+K116</f>
        <v>0</v>
      </c>
      <c r="L117" s="3535">
        <f>L115+L116</f>
        <v>0</v>
      </c>
      <c r="M117" s="3536">
        <f>M115+M116</f>
        <v>0</v>
      </c>
      <c r="N117"/>
    </row>
    <row r="118" spans="1:14" s="353" customFormat="1" ht="13.5" thickBot="1" x14ac:dyDescent="0.25">
      <c r="A118" s="3516"/>
      <c r="B118" s="1485"/>
      <c r="C118" s="1485"/>
      <c r="D118" s="3520" t="s">
        <v>1684</v>
      </c>
      <c r="E118" s="3540">
        <f>E117*E15</f>
        <v>0</v>
      </c>
      <c r="F118" s="3540">
        <f>F117*F15</f>
        <v>0</v>
      </c>
      <c r="G118" s="3540">
        <f>G117*G15</f>
        <v>0</v>
      </c>
      <c r="H118" s="3541">
        <f>H117*H15</f>
        <v>0</v>
      </c>
      <c r="I118"/>
      <c r="J118" s="3607">
        <f>J117*J15</f>
        <v>0</v>
      </c>
      <c r="K118" s="3540">
        <f>K117*K15</f>
        <v>0</v>
      </c>
      <c r="L118" s="3540">
        <f>L117*L15</f>
        <v>0</v>
      </c>
      <c r="M118" s="3541">
        <f>M117*M15</f>
        <v>0</v>
      </c>
      <c r="N118"/>
    </row>
    <row r="119" spans="1:14" s="353" customFormat="1" ht="15.75" x14ac:dyDescent="0.25">
      <c r="A119" s="3542" t="s">
        <v>1961</v>
      </c>
      <c r="B119" s="3491"/>
      <c r="C119" s="3537"/>
      <c r="D119" s="3492"/>
      <c r="E119" s="3538"/>
      <c r="F119" s="3538"/>
      <c r="G119" s="3538"/>
      <c r="H119" s="3539"/>
      <c r="I119"/>
      <c r="J119" s="3762"/>
      <c r="K119" s="3538"/>
      <c r="L119" s="3538"/>
      <c r="M119" s="3539"/>
      <c r="N119"/>
    </row>
    <row r="120" spans="1:14" s="353" customFormat="1" x14ac:dyDescent="0.2">
      <c r="A120" s="3509"/>
      <c r="B120" s="3495"/>
      <c r="C120" s="3505"/>
      <c r="D120" s="3496"/>
      <c r="E120" s="3503"/>
      <c r="F120" s="3503"/>
      <c r="G120" s="3503"/>
      <c r="H120" s="3504"/>
      <c r="I120" s="184"/>
      <c r="J120" s="3616"/>
      <c r="K120" s="3503"/>
      <c r="L120" s="3503"/>
      <c r="M120" s="3504"/>
      <c r="N120" s="184"/>
    </row>
    <row r="121" spans="1:14" s="353" customFormat="1" x14ac:dyDescent="0.2">
      <c r="A121" s="3509"/>
      <c r="B121" s="3495"/>
      <c r="C121" s="3506"/>
      <c r="D121" s="3543" t="s">
        <v>92</v>
      </c>
      <c r="E121" s="3503">
        <f>IF(E103+E109&gt;E112,E112+E118,E103+E109+E118)</f>
        <v>0</v>
      </c>
      <c r="F121" s="3503">
        <f>IF(F103+F109&gt;F112,F112+F118,F103+F109+F118)</f>
        <v>0</v>
      </c>
      <c r="G121" s="3503">
        <f>IF(G103+G109&gt;G112,G112+G118,G103+G109+G118)</f>
        <v>0</v>
      </c>
      <c r="H121" s="3504">
        <f>IF(H103+H109&gt;H112,H112+H118,H103+H109+H118)</f>
        <v>0</v>
      </c>
      <c r="I121" s="184"/>
      <c r="J121" s="3616">
        <f>IF(J103+J109&gt;J112,J112+J118,J103+J109+J118)</f>
        <v>0</v>
      </c>
      <c r="K121" s="3503">
        <f>IF(K103+K109&gt;K112,K112+K118,K103+K109+K118)</f>
        <v>0</v>
      </c>
      <c r="L121" s="3503">
        <f>IF(L103+L109&gt;L112,L112+L118,L103+L109+L118)</f>
        <v>0</v>
      </c>
      <c r="M121" s="3504">
        <f>IF(M103+M109&gt;M112,M112+M118,M103+M109+M118)</f>
        <v>0</v>
      </c>
      <c r="N121" s="184"/>
    </row>
    <row r="122" spans="1:14" s="353" customFormat="1" ht="13.5" thickBot="1" x14ac:dyDescent="0.25">
      <c r="A122" s="3510"/>
      <c r="B122" s="3507"/>
      <c r="C122" s="3507"/>
      <c r="D122" s="3511"/>
      <c r="E122" s="3507"/>
      <c r="F122" s="3507"/>
      <c r="G122" s="3507"/>
      <c r="H122" s="3512"/>
      <c r="I122"/>
      <c r="J122" s="3510"/>
      <c r="K122" s="3507"/>
      <c r="L122" s="3507"/>
      <c r="M122" s="3512"/>
      <c r="N122"/>
    </row>
    <row r="123" spans="1:14" s="353" customFormat="1" ht="13.5" thickBot="1" x14ac:dyDescent="0.25"/>
    <row r="124" spans="1:14" s="353" customFormat="1" ht="15.75" x14ac:dyDescent="0.25">
      <c r="A124" s="3474" t="s">
        <v>1960</v>
      </c>
      <c r="B124" s="3475"/>
      <c r="C124" s="3476"/>
      <c r="D124" s="3477"/>
      <c r="E124" s="3441"/>
      <c r="F124" s="3441"/>
      <c r="G124" s="3441"/>
      <c r="H124" s="3478"/>
      <c r="I124"/>
      <c r="J124" s="3618"/>
      <c r="K124" s="3441"/>
      <c r="L124" s="3441"/>
      <c r="M124" s="3478"/>
      <c r="N124"/>
    </row>
    <row r="125" spans="1:14" s="353" customFormat="1" x14ac:dyDescent="0.2">
      <c r="A125" s="3479"/>
      <c r="B125" s="3480"/>
      <c r="C125" s="3481"/>
      <c r="D125" s="3482" t="s">
        <v>92</v>
      </c>
      <c r="E125" s="3483">
        <f>E93+E121</f>
        <v>0</v>
      </c>
      <c r="F125" s="3483">
        <f>F93+F121</f>
        <v>0</v>
      </c>
      <c r="G125" s="3483">
        <f>G93+G121</f>
        <v>0</v>
      </c>
      <c r="H125" s="3484">
        <f>H93+H121</f>
        <v>0</v>
      </c>
      <c r="I125"/>
      <c r="J125" s="3619">
        <f>J93+J121</f>
        <v>0</v>
      </c>
      <c r="K125" s="3483">
        <f>K93+K121</f>
        <v>0</v>
      </c>
      <c r="L125" s="3483">
        <f>L93+L121</f>
        <v>0</v>
      </c>
      <c r="M125" s="3484">
        <f>M93+M121</f>
        <v>0</v>
      </c>
      <c r="N125"/>
    </row>
    <row r="126" spans="1:14" s="353" customFormat="1" x14ac:dyDescent="0.2">
      <c r="A126" s="3457"/>
      <c r="B126" s="3458"/>
      <c r="C126" s="3459"/>
      <c r="D126" s="3460" t="s">
        <v>89</v>
      </c>
      <c r="E126" s="3485">
        <f>E15</f>
        <v>50000000</v>
      </c>
      <c r="F126" s="3485">
        <f>F15</f>
        <v>50000000</v>
      </c>
      <c r="G126" s="3485">
        <f>G15</f>
        <v>70000000</v>
      </c>
      <c r="H126" s="3486">
        <f>H15</f>
        <v>70000000</v>
      </c>
      <c r="I126"/>
      <c r="J126" s="3620">
        <f>J15</f>
        <v>50000000</v>
      </c>
      <c r="K126" s="3485">
        <f>K15</f>
        <v>50000000</v>
      </c>
      <c r="L126" s="3485">
        <f>L15</f>
        <v>70000000</v>
      </c>
      <c r="M126" s="3486">
        <f>M15</f>
        <v>70000000</v>
      </c>
      <c r="N126"/>
    </row>
    <row r="127" spans="1:14" s="353" customFormat="1" x14ac:dyDescent="0.2">
      <c r="A127" s="3457"/>
      <c r="B127" s="3458"/>
      <c r="C127" s="3459"/>
      <c r="D127" s="3460" t="s">
        <v>90</v>
      </c>
      <c r="E127" s="3487">
        <f>E125/E126</f>
        <v>0</v>
      </c>
      <c r="F127" s="3487">
        <f>F125/F126</f>
        <v>0</v>
      </c>
      <c r="G127" s="3487">
        <f>G125/G126</f>
        <v>0</v>
      </c>
      <c r="H127" s="3488">
        <f>H125/H126</f>
        <v>0</v>
      </c>
      <c r="I127"/>
      <c r="J127" s="3621">
        <f>J125/J126</f>
        <v>0</v>
      </c>
      <c r="K127" s="3487">
        <f>K125/K126</f>
        <v>0</v>
      </c>
      <c r="L127" s="3487">
        <f>L125/L126</f>
        <v>0</v>
      </c>
      <c r="M127" s="3488">
        <f>M125/M126</f>
        <v>0</v>
      </c>
      <c r="N127"/>
    </row>
    <row r="128" spans="1:14" s="353" customFormat="1" ht="13.5" thickBot="1" x14ac:dyDescent="0.25">
      <c r="A128" s="3462"/>
      <c r="B128" s="3463"/>
      <c r="C128" s="3464"/>
      <c r="D128" s="3489"/>
      <c r="E128" s="3463"/>
      <c r="F128" s="3463"/>
      <c r="G128" s="3463"/>
      <c r="H128" s="3490"/>
      <c r="I128"/>
      <c r="J128" s="3462"/>
      <c r="K128" s="3463"/>
      <c r="L128" s="3463"/>
      <c r="M128" s="3490"/>
      <c r="N128"/>
    </row>
    <row r="129" spans="10:13" s="353" customFormat="1" ht="13.5" thickBot="1" x14ac:dyDescent="0.25">
      <c r="J129" s="3623" t="e">
        <f>(J125-E125)/E125</f>
        <v>#DIV/0!</v>
      </c>
      <c r="K129" s="3544" t="e">
        <f>(K125-F125)/F125</f>
        <v>#DIV/0!</v>
      </c>
      <c r="L129" s="3544" t="e">
        <f>(L125-G125)/G125</f>
        <v>#DIV/0!</v>
      </c>
      <c r="M129" s="3545" t="e">
        <f>(M125-H125)/H125</f>
        <v>#DIV/0!</v>
      </c>
    </row>
    <row r="130" spans="10:13" s="353" customFormat="1" x14ac:dyDescent="0.2"/>
    <row r="131" spans="10:13" s="353" customFormat="1" x14ac:dyDescent="0.2"/>
  </sheetData>
  <mergeCells count="3">
    <mergeCell ref="J7:M7"/>
    <mergeCell ref="E7:H7"/>
    <mergeCell ref="A9:D9"/>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129"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X194"/>
  <sheetViews>
    <sheetView showGridLines="0" zoomScaleNormal="100" zoomScalePageLayoutView="70" workbookViewId="0">
      <selection activeCell="G11" sqref="G11"/>
    </sheetView>
  </sheetViews>
  <sheetFormatPr baseColWidth="10" defaultColWidth="8.85546875" defaultRowHeight="12.75" x14ac:dyDescent="0.2"/>
  <cols>
    <col min="1" max="1" width="13.42578125" customWidth="1"/>
    <col min="2" max="2" width="9.140625" customWidth="1"/>
    <col min="3" max="3" width="14.140625" customWidth="1"/>
    <col min="4" max="4" width="64" customWidth="1"/>
    <col min="5" max="6" width="10.85546875" bestFit="1" customWidth="1"/>
    <col min="7" max="7" width="11" bestFit="1" customWidth="1"/>
    <col min="8" max="8" width="11.5703125" bestFit="1" customWidth="1"/>
    <col min="9" max="9" width="13" bestFit="1" customWidth="1"/>
    <col min="10" max="10" width="13.7109375" bestFit="1" customWidth="1"/>
    <col min="11" max="11" width="14.42578125" bestFit="1" customWidth="1"/>
    <col min="12" max="13" width="15.85546875" customWidth="1"/>
    <col min="15" max="16" width="11" bestFit="1" customWidth="1"/>
    <col min="17" max="17" width="10.7109375" bestFit="1" customWidth="1"/>
    <col min="18" max="18" width="11.7109375" bestFit="1" customWidth="1"/>
    <col min="19" max="19" width="13.140625" bestFit="1" customWidth="1"/>
    <col min="20" max="20" width="13.85546875" bestFit="1" customWidth="1"/>
    <col min="21" max="21" width="14.5703125" bestFit="1" customWidth="1"/>
    <col min="22" max="23" width="15" bestFit="1" customWidth="1"/>
  </cols>
  <sheetData>
    <row r="1" spans="1:23" s="294" customFormat="1" ht="18" x14ac:dyDescent="0.25">
      <c r="A1" s="290" t="s">
        <v>109</v>
      </c>
      <c r="B1" s="290"/>
      <c r="C1" s="290"/>
      <c r="D1" s="293"/>
      <c r="E1" s="293"/>
      <c r="F1" s="293"/>
      <c r="G1" s="293"/>
      <c r="H1" s="293"/>
      <c r="I1" s="293"/>
      <c r="J1" s="293"/>
      <c r="K1" s="293"/>
      <c r="L1" s="293"/>
      <c r="M1" s="293"/>
    </row>
    <row r="2" spans="1:23" s="229" customFormat="1" ht="11.25" x14ac:dyDescent="0.2">
      <c r="A2" s="273" t="str">
        <f>'PAGE DE GARDE'!C8</f>
        <v>ELECTRICITE</v>
      </c>
      <c r="B2" s="285"/>
      <c r="C2" s="1729" t="str">
        <f>'PAGE DE GARDE'!C10</f>
        <v>PT 2017 V0</v>
      </c>
      <c r="D2" s="282"/>
      <c r="E2" s="282"/>
      <c r="F2" s="282"/>
      <c r="G2" s="282"/>
      <c r="H2" s="282"/>
      <c r="I2" s="282"/>
      <c r="J2" s="282"/>
      <c r="K2" s="282"/>
      <c r="L2" s="282"/>
      <c r="M2" s="282"/>
    </row>
    <row r="3" spans="1:23" s="229" customFormat="1" ht="11.25" x14ac:dyDescent="0.2">
      <c r="A3" s="825" t="str">
        <f>'PAGE DE GARDE'!C7</f>
        <v>GRD</v>
      </c>
      <c r="B3" s="285"/>
      <c r="C3" s="273"/>
      <c r="D3" s="282"/>
      <c r="E3" s="282"/>
      <c r="F3" s="282"/>
      <c r="G3" s="282"/>
      <c r="H3" s="282"/>
      <c r="I3" s="282"/>
      <c r="J3" s="282"/>
      <c r="K3" s="282"/>
      <c r="L3" s="282"/>
      <c r="M3" s="282"/>
    </row>
    <row r="6" spans="1:23" ht="15.75" x14ac:dyDescent="0.25">
      <c r="C6" s="313"/>
      <c r="D6" s="248"/>
      <c r="E6" s="4298" t="s">
        <v>1544</v>
      </c>
      <c r="F6" s="4298"/>
      <c r="G6" s="4298"/>
      <c r="H6" s="4298"/>
      <c r="I6" s="4298"/>
      <c r="J6" s="4298"/>
      <c r="K6" s="4298"/>
      <c r="L6" s="4298"/>
      <c r="M6" s="4294"/>
      <c r="N6" s="249"/>
      <c r="O6" s="4299" t="s">
        <v>1543</v>
      </c>
      <c r="P6" s="4299"/>
      <c r="Q6" s="4299"/>
      <c r="R6" s="4299"/>
      <c r="S6" s="4299"/>
      <c r="T6" s="4299"/>
      <c r="U6" s="4299"/>
      <c r="V6" s="4299"/>
      <c r="W6" s="4299"/>
    </row>
    <row r="7" spans="1:23" ht="13.5" thickBot="1" x14ac:dyDescent="0.25">
      <c r="D7" s="250"/>
      <c r="E7" s="364"/>
      <c r="F7" s="364"/>
      <c r="G7" s="364"/>
      <c r="H7" s="364"/>
      <c r="I7" s="364"/>
      <c r="J7" s="364"/>
      <c r="K7" s="364"/>
      <c r="L7" s="364"/>
      <c r="M7" s="364"/>
      <c r="N7" s="184"/>
      <c r="O7" s="201"/>
      <c r="P7" s="201"/>
      <c r="Q7" s="201"/>
      <c r="R7" s="201"/>
      <c r="S7" s="201"/>
      <c r="T7" s="201"/>
      <c r="U7" s="201"/>
      <c r="V7" s="201"/>
      <c r="W7" s="201"/>
    </row>
    <row r="8" spans="1:23" ht="21.75" thickBot="1" x14ac:dyDescent="0.4">
      <c r="A8" s="3440" t="s">
        <v>125</v>
      </c>
      <c r="B8" s="3441"/>
      <c r="C8" s="3441"/>
      <c r="D8" s="3442"/>
      <c r="E8" s="3443" t="s">
        <v>643</v>
      </c>
      <c r="F8" s="3443" t="s">
        <v>1964</v>
      </c>
      <c r="G8" s="3443" t="s">
        <v>1963</v>
      </c>
      <c r="H8" s="3443" t="s">
        <v>1965</v>
      </c>
      <c r="I8" s="3443" t="s">
        <v>644</v>
      </c>
      <c r="J8" s="3443" t="s">
        <v>1966</v>
      </c>
      <c r="K8" s="3443" t="s">
        <v>1967</v>
      </c>
      <c r="L8" s="3443" t="s">
        <v>1968</v>
      </c>
      <c r="M8" s="3444" t="s">
        <v>1969</v>
      </c>
      <c r="N8" s="251"/>
      <c r="O8" s="3635" t="s">
        <v>643</v>
      </c>
      <c r="P8" s="3636" t="s">
        <v>1964</v>
      </c>
      <c r="Q8" s="3636" t="s">
        <v>1963</v>
      </c>
      <c r="R8" s="3636" t="s">
        <v>1965</v>
      </c>
      <c r="S8" s="3636" t="s">
        <v>644</v>
      </c>
      <c r="T8" s="3636" t="s">
        <v>1966</v>
      </c>
      <c r="U8" s="3636" t="s">
        <v>1967</v>
      </c>
      <c r="V8" s="3636" t="s">
        <v>1968</v>
      </c>
      <c r="W8" s="3637" t="s">
        <v>1969</v>
      </c>
    </row>
    <row r="9" spans="1:23" ht="18.75" thickBot="1" x14ac:dyDescent="0.3">
      <c r="A9" s="3562" t="s">
        <v>1602</v>
      </c>
      <c r="B9" s="3441"/>
      <c r="C9" s="3441"/>
      <c r="D9" s="3563"/>
      <c r="E9" s="3564"/>
      <c r="F9" s="3564" t="s">
        <v>1603</v>
      </c>
      <c r="G9" s="3564" t="s">
        <v>1604</v>
      </c>
      <c r="H9" s="3564" t="s">
        <v>1605</v>
      </c>
      <c r="I9" s="3564" t="s">
        <v>1606</v>
      </c>
      <c r="J9" s="3564" t="s">
        <v>1607</v>
      </c>
      <c r="K9" s="3564" t="s">
        <v>1970</v>
      </c>
      <c r="L9" s="3564"/>
      <c r="M9" s="3565"/>
      <c r="N9" s="251"/>
      <c r="O9" s="3750"/>
      <c r="P9" s="3564" t="s">
        <v>1603</v>
      </c>
      <c r="Q9" s="3564" t="s">
        <v>1604</v>
      </c>
      <c r="R9" s="3564" t="s">
        <v>1605</v>
      </c>
      <c r="S9" s="3564" t="s">
        <v>1606</v>
      </c>
      <c r="T9" s="3564" t="s">
        <v>1607</v>
      </c>
      <c r="U9" s="3564" t="s">
        <v>1970</v>
      </c>
      <c r="V9" s="3564"/>
      <c r="W9" s="3565"/>
    </row>
    <row r="10" spans="1:23" ht="18" x14ac:dyDescent="0.25">
      <c r="A10" s="2560"/>
      <c r="B10" s="588"/>
      <c r="C10" s="588"/>
      <c r="D10" s="3566"/>
      <c r="E10" s="588"/>
      <c r="F10" s="588"/>
      <c r="G10" s="588"/>
      <c r="H10" s="588"/>
      <c r="I10" s="588"/>
      <c r="J10" s="588"/>
      <c r="K10" s="588"/>
      <c r="L10" s="588"/>
      <c r="M10" s="3567"/>
      <c r="N10" s="251"/>
      <c r="O10" s="2560"/>
      <c r="P10" s="588"/>
      <c r="Q10" s="588"/>
      <c r="R10" s="588"/>
      <c r="S10" s="588"/>
      <c r="T10" s="588"/>
      <c r="U10" s="588"/>
      <c r="V10" s="588"/>
      <c r="W10" s="589"/>
    </row>
    <row r="11" spans="1:23" ht="18" x14ac:dyDescent="0.25">
      <c r="A11" s="2592"/>
      <c r="B11" s="208"/>
      <c r="C11" s="549" t="s">
        <v>126</v>
      </c>
      <c r="D11" s="564"/>
      <c r="E11" s="211"/>
      <c r="F11" s="211"/>
      <c r="G11" s="211"/>
      <c r="H11" s="211"/>
      <c r="I11" s="211"/>
      <c r="J11" s="211"/>
      <c r="K11" s="211"/>
      <c r="L11" s="211"/>
      <c r="M11" s="539"/>
      <c r="N11" s="251"/>
      <c r="O11" s="2645"/>
      <c r="P11" s="211"/>
      <c r="Q11" s="211"/>
      <c r="R11" s="211"/>
      <c r="S11" s="211"/>
      <c r="T11" s="211"/>
      <c r="U11" s="211"/>
      <c r="V11" s="211"/>
      <c r="W11" s="3546"/>
    </row>
    <row r="12" spans="1:23" ht="18" x14ac:dyDescent="0.25">
      <c r="A12" s="3547"/>
      <c r="B12" s="212"/>
      <c r="C12" s="565" t="s">
        <v>127</v>
      </c>
      <c r="D12" s="566"/>
      <c r="E12" s="542">
        <f>10*1000</f>
        <v>10000</v>
      </c>
      <c r="F12" s="542">
        <f>30*1000</f>
        <v>30000</v>
      </c>
      <c r="G12" s="542">
        <v>50000</v>
      </c>
      <c r="H12" s="542">
        <v>160000</v>
      </c>
      <c r="I12" s="542">
        <f>500*2500</f>
        <v>1250000</v>
      </c>
      <c r="J12" s="542">
        <f>500*4000</f>
        <v>2000000</v>
      </c>
      <c r="K12" s="542">
        <f>2500*4000</f>
        <v>10000000</v>
      </c>
      <c r="L12" s="542">
        <v>18000000</v>
      </c>
      <c r="M12" s="543">
        <v>12000000</v>
      </c>
      <c r="N12" s="251"/>
      <c r="O12" s="2646">
        <f>10*1000</f>
        <v>10000</v>
      </c>
      <c r="P12" s="542">
        <f>30*1000</f>
        <v>30000</v>
      </c>
      <c r="Q12" s="542">
        <v>50000</v>
      </c>
      <c r="R12" s="542">
        <v>160000</v>
      </c>
      <c r="S12" s="542">
        <f>500*2500</f>
        <v>1250000</v>
      </c>
      <c r="T12" s="542">
        <f>500*4000</f>
        <v>2000000</v>
      </c>
      <c r="U12" s="542">
        <f>2500*4000</f>
        <v>10000000</v>
      </c>
      <c r="V12" s="542">
        <v>18000000</v>
      </c>
      <c r="W12" s="3548">
        <v>12000000</v>
      </c>
    </row>
    <row r="13" spans="1:23" ht="18" x14ac:dyDescent="0.25">
      <c r="A13" s="613"/>
      <c r="B13" s="212"/>
      <c r="C13" s="565" t="s">
        <v>128</v>
      </c>
      <c r="D13" s="566"/>
      <c r="E13" s="542">
        <v>0</v>
      </c>
      <c r="F13" s="542">
        <v>0</v>
      </c>
      <c r="G13" s="542">
        <v>0</v>
      </c>
      <c r="H13" s="542">
        <v>0</v>
      </c>
      <c r="I13" s="542">
        <v>0</v>
      </c>
      <c r="J13" s="542">
        <v>0</v>
      </c>
      <c r="K13" s="542">
        <v>0</v>
      </c>
      <c r="L13" s="542">
        <v>6000000</v>
      </c>
      <c r="M13" s="543">
        <v>12000000</v>
      </c>
      <c r="N13" s="251"/>
      <c r="O13" s="2646">
        <v>0</v>
      </c>
      <c r="P13" s="542">
        <v>0</v>
      </c>
      <c r="Q13" s="542">
        <v>0</v>
      </c>
      <c r="R13" s="542">
        <v>0</v>
      </c>
      <c r="S13" s="542">
        <v>0</v>
      </c>
      <c r="T13" s="542">
        <v>0</v>
      </c>
      <c r="U13" s="542">
        <v>0</v>
      </c>
      <c r="V13" s="542">
        <v>6000000</v>
      </c>
      <c r="W13" s="3548">
        <v>12000000</v>
      </c>
    </row>
    <row r="14" spans="1:23" ht="18" x14ac:dyDescent="0.25">
      <c r="A14" s="613"/>
      <c r="B14" s="212"/>
      <c r="C14" s="565" t="s">
        <v>129</v>
      </c>
      <c r="D14" s="566"/>
      <c r="E14" s="542">
        <v>0</v>
      </c>
      <c r="F14" s="542">
        <v>0</v>
      </c>
      <c r="G14" s="542">
        <v>0</v>
      </c>
      <c r="H14" s="542">
        <v>0</v>
      </c>
      <c r="I14" s="542">
        <v>0</v>
      </c>
      <c r="J14" s="542">
        <v>0</v>
      </c>
      <c r="K14" s="542">
        <v>0</v>
      </c>
      <c r="L14" s="542">
        <v>0</v>
      </c>
      <c r="M14" s="543">
        <v>0</v>
      </c>
      <c r="N14" s="251"/>
      <c r="O14" s="2646">
        <v>0</v>
      </c>
      <c r="P14" s="542">
        <v>0</v>
      </c>
      <c r="Q14" s="542">
        <v>0</v>
      </c>
      <c r="R14" s="542">
        <v>0</v>
      </c>
      <c r="S14" s="542">
        <v>0</v>
      </c>
      <c r="T14" s="542">
        <v>0</v>
      </c>
      <c r="U14" s="542">
        <v>0</v>
      </c>
      <c r="V14" s="542">
        <v>0</v>
      </c>
      <c r="W14" s="3548">
        <v>0</v>
      </c>
    </row>
    <row r="15" spans="1:23" x14ac:dyDescent="0.2">
      <c r="A15" s="613"/>
      <c r="B15" s="212"/>
      <c r="C15" s="565" t="s">
        <v>130</v>
      </c>
      <c r="D15" s="566"/>
      <c r="E15" s="542">
        <f t="shared" ref="E15" si="0">+E13+E14</f>
        <v>0</v>
      </c>
      <c r="F15" s="542">
        <f t="shared" ref="F15:K15" si="1">+F13+F14</f>
        <v>0</v>
      </c>
      <c r="G15" s="542">
        <f t="shared" si="1"/>
        <v>0</v>
      </c>
      <c r="H15" s="542">
        <f t="shared" si="1"/>
        <v>0</v>
      </c>
      <c r="I15" s="542">
        <f t="shared" si="1"/>
        <v>0</v>
      </c>
      <c r="J15" s="542">
        <f t="shared" si="1"/>
        <v>0</v>
      </c>
      <c r="K15" s="542">
        <f t="shared" si="1"/>
        <v>0</v>
      </c>
      <c r="L15" s="542">
        <f>+L13+L14</f>
        <v>6000000</v>
      </c>
      <c r="M15" s="543">
        <f>+M13+M14</f>
        <v>12000000</v>
      </c>
      <c r="N15" s="3569"/>
      <c r="O15" s="2646">
        <f t="shared" ref="O15:U15" si="2">+O13+O14</f>
        <v>0</v>
      </c>
      <c r="P15" s="542">
        <f t="shared" si="2"/>
        <v>0</v>
      </c>
      <c r="Q15" s="542">
        <f t="shared" si="2"/>
        <v>0</v>
      </c>
      <c r="R15" s="542">
        <f t="shared" si="2"/>
        <v>0</v>
      </c>
      <c r="S15" s="542">
        <f t="shared" si="2"/>
        <v>0</v>
      </c>
      <c r="T15" s="542">
        <f t="shared" si="2"/>
        <v>0</v>
      </c>
      <c r="U15" s="542">
        <f t="shared" si="2"/>
        <v>0</v>
      </c>
      <c r="V15" s="542">
        <f>+V13+V14</f>
        <v>6000000</v>
      </c>
      <c r="W15" s="3548">
        <f>+W13+W14</f>
        <v>12000000</v>
      </c>
    </row>
    <row r="16" spans="1:23" x14ac:dyDescent="0.2">
      <c r="A16" s="613"/>
      <c r="B16" s="212"/>
      <c r="C16" s="565" t="s">
        <v>131</v>
      </c>
      <c r="D16" s="566"/>
      <c r="E16" s="542">
        <f t="shared" ref="E16" si="3">+E12+E15</f>
        <v>10000</v>
      </c>
      <c r="F16" s="542">
        <f t="shared" ref="F16:J16" si="4">+F12+F15</f>
        <v>30000</v>
      </c>
      <c r="G16" s="542">
        <f t="shared" si="4"/>
        <v>50000</v>
      </c>
      <c r="H16" s="542">
        <f t="shared" si="4"/>
        <v>160000</v>
      </c>
      <c r="I16" s="542">
        <f t="shared" si="4"/>
        <v>1250000</v>
      </c>
      <c r="J16" s="542">
        <f t="shared" si="4"/>
        <v>2000000</v>
      </c>
      <c r="K16" s="542">
        <f>+K12+K15</f>
        <v>10000000</v>
      </c>
      <c r="L16" s="542">
        <f>+L12+L15</f>
        <v>24000000</v>
      </c>
      <c r="M16" s="543">
        <f>+M12+M15</f>
        <v>24000000</v>
      </c>
      <c r="N16" s="3569"/>
      <c r="O16" s="2646">
        <f t="shared" ref="O16:T16" si="5">+O12+O15</f>
        <v>10000</v>
      </c>
      <c r="P16" s="542">
        <f t="shared" si="5"/>
        <v>30000</v>
      </c>
      <c r="Q16" s="542">
        <f t="shared" si="5"/>
        <v>50000</v>
      </c>
      <c r="R16" s="542">
        <f t="shared" si="5"/>
        <v>160000</v>
      </c>
      <c r="S16" s="542">
        <f t="shared" si="5"/>
        <v>1250000</v>
      </c>
      <c r="T16" s="542">
        <f t="shared" si="5"/>
        <v>2000000</v>
      </c>
      <c r="U16" s="542">
        <f>+U12+U15</f>
        <v>10000000</v>
      </c>
      <c r="V16" s="542">
        <f>+V12+V15</f>
        <v>24000000</v>
      </c>
      <c r="W16" s="3548">
        <f>+W12+W15</f>
        <v>24000000</v>
      </c>
    </row>
    <row r="17" spans="1:23" x14ac:dyDescent="0.2">
      <c r="A17" s="613"/>
      <c r="B17" s="212"/>
      <c r="C17" s="565" t="s">
        <v>132</v>
      </c>
      <c r="D17" s="566"/>
      <c r="E17" s="542">
        <v>10</v>
      </c>
      <c r="F17" s="542">
        <v>30</v>
      </c>
      <c r="G17" s="542">
        <v>50</v>
      </c>
      <c r="H17" s="542">
        <v>100</v>
      </c>
      <c r="I17" s="542">
        <v>500</v>
      </c>
      <c r="J17" s="542">
        <v>500</v>
      </c>
      <c r="K17" s="542">
        <v>2500</v>
      </c>
      <c r="L17" s="542">
        <v>4000</v>
      </c>
      <c r="M17" s="543">
        <v>4000</v>
      </c>
      <c r="N17" s="3569"/>
      <c r="O17" s="2646">
        <v>10</v>
      </c>
      <c r="P17" s="542">
        <v>30</v>
      </c>
      <c r="Q17" s="542">
        <v>50</v>
      </c>
      <c r="R17" s="542">
        <v>100</v>
      </c>
      <c r="S17" s="542">
        <v>500</v>
      </c>
      <c r="T17" s="542">
        <v>500</v>
      </c>
      <c r="U17" s="542">
        <v>2500</v>
      </c>
      <c r="V17" s="542">
        <v>4000</v>
      </c>
      <c r="W17" s="3548">
        <v>4000</v>
      </c>
    </row>
    <row r="18" spans="1:23" x14ac:dyDescent="0.2">
      <c r="A18" s="613"/>
      <c r="B18" s="212"/>
      <c r="C18" s="565" t="s">
        <v>133</v>
      </c>
      <c r="D18" s="566"/>
      <c r="E18" s="542">
        <v>10</v>
      </c>
      <c r="F18" s="542">
        <v>30</v>
      </c>
      <c r="G18" s="542">
        <v>50</v>
      </c>
      <c r="H18" s="542">
        <v>100</v>
      </c>
      <c r="I18" s="542">
        <v>500</v>
      </c>
      <c r="J18" s="542">
        <v>500</v>
      </c>
      <c r="K18" s="542">
        <v>2500</v>
      </c>
      <c r="L18" s="542">
        <v>4000</v>
      </c>
      <c r="M18" s="543">
        <v>4000</v>
      </c>
      <c r="N18" s="3569"/>
      <c r="O18" s="2646">
        <v>10</v>
      </c>
      <c r="P18" s="542">
        <v>30</v>
      </c>
      <c r="Q18" s="542">
        <v>50</v>
      </c>
      <c r="R18" s="542">
        <v>100</v>
      </c>
      <c r="S18" s="542">
        <v>500</v>
      </c>
      <c r="T18" s="542">
        <v>500</v>
      </c>
      <c r="U18" s="542">
        <v>2500</v>
      </c>
      <c r="V18" s="542">
        <v>4000</v>
      </c>
      <c r="W18" s="3548">
        <v>4000</v>
      </c>
    </row>
    <row r="19" spans="1:23" x14ac:dyDescent="0.2">
      <c r="A19" s="613"/>
      <c r="B19" s="212"/>
      <c r="C19" s="565" t="s">
        <v>134</v>
      </c>
      <c r="D19" s="566"/>
      <c r="E19" s="542">
        <v>10</v>
      </c>
      <c r="F19" s="542">
        <v>30</v>
      </c>
      <c r="G19" s="542">
        <v>50</v>
      </c>
      <c r="H19" s="542">
        <v>100</v>
      </c>
      <c r="I19" s="542">
        <v>500</v>
      </c>
      <c r="J19" s="542">
        <v>500</v>
      </c>
      <c r="K19" s="542">
        <v>2500</v>
      </c>
      <c r="L19" s="542">
        <v>4000</v>
      </c>
      <c r="M19" s="543">
        <v>4000</v>
      </c>
      <c r="N19" s="3569"/>
      <c r="O19" s="2646">
        <v>10</v>
      </c>
      <c r="P19" s="542">
        <v>30</v>
      </c>
      <c r="Q19" s="542">
        <v>50</v>
      </c>
      <c r="R19" s="542">
        <v>100</v>
      </c>
      <c r="S19" s="542">
        <v>500</v>
      </c>
      <c r="T19" s="542">
        <v>500</v>
      </c>
      <c r="U19" s="542">
        <v>2500</v>
      </c>
      <c r="V19" s="542">
        <v>4000</v>
      </c>
      <c r="W19" s="3548">
        <v>4000</v>
      </c>
    </row>
    <row r="20" spans="1:23" x14ac:dyDescent="0.2">
      <c r="A20" s="619"/>
      <c r="B20" s="201"/>
      <c r="C20" s="201"/>
      <c r="D20" s="563"/>
      <c r="E20" s="544"/>
      <c r="F20" s="544"/>
      <c r="G20" s="544"/>
      <c r="H20" s="544"/>
      <c r="I20" s="544"/>
      <c r="J20" s="544"/>
      <c r="K20" s="544"/>
      <c r="L20" s="544"/>
      <c r="M20" s="545"/>
      <c r="N20" s="3570"/>
      <c r="O20" s="2647"/>
      <c r="P20" s="544"/>
      <c r="Q20" s="544"/>
      <c r="R20" s="544"/>
      <c r="S20" s="544"/>
      <c r="T20" s="544"/>
      <c r="U20" s="544"/>
      <c r="V20" s="544"/>
      <c r="W20" s="3549"/>
    </row>
    <row r="21" spans="1:23" x14ac:dyDescent="0.2">
      <c r="A21" s="613"/>
      <c r="B21" s="212"/>
      <c r="C21" s="565" t="s">
        <v>135</v>
      </c>
      <c r="D21" s="566"/>
      <c r="E21" s="542">
        <f>+E16/E17</f>
        <v>1000</v>
      </c>
      <c r="F21" s="542">
        <f t="shared" ref="F21:M21" si="6">+F16/F17</f>
        <v>1000</v>
      </c>
      <c r="G21" s="542">
        <f t="shared" si="6"/>
        <v>1000</v>
      </c>
      <c r="H21" s="542">
        <f t="shared" si="6"/>
        <v>1600</v>
      </c>
      <c r="I21" s="542">
        <f t="shared" si="6"/>
        <v>2500</v>
      </c>
      <c r="J21" s="542">
        <f t="shared" si="6"/>
        <v>4000</v>
      </c>
      <c r="K21" s="542">
        <f t="shared" si="6"/>
        <v>4000</v>
      </c>
      <c r="L21" s="542">
        <f t="shared" ref="L21" si="7">+L16/L17</f>
        <v>6000</v>
      </c>
      <c r="M21" s="543">
        <f t="shared" si="6"/>
        <v>6000</v>
      </c>
      <c r="N21" s="3569"/>
      <c r="O21" s="2646">
        <f>+O16/O17</f>
        <v>1000</v>
      </c>
      <c r="P21" s="542">
        <f t="shared" ref="P21:W21" si="8">+P16/P17</f>
        <v>1000</v>
      </c>
      <c r="Q21" s="542">
        <f t="shared" si="8"/>
        <v>1000</v>
      </c>
      <c r="R21" s="542">
        <f t="shared" si="8"/>
        <v>1600</v>
      </c>
      <c r="S21" s="542">
        <f t="shared" si="8"/>
        <v>2500</v>
      </c>
      <c r="T21" s="542">
        <f t="shared" si="8"/>
        <v>4000</v>
      </c>
      <c r="U21" s="542">
        <f t="shared" si="8"/>
        <v>4000</v>
      </c>
      <c r="V21" s="542">
        <f t="shared" si="8"/>
        <v>6000</v>
      </c>
      <c r="W21" s="3548">
        <f t="shared" si="8"/>
        <v>6000</v>
      </c>
    </row>
    <row r="22" spans="1:23" x14ac:dyDescent="0.2">
      <c r="A22" s="613"/>
      <c r="B22" s="212"/>
      <c r="C22" s="565" t="s">
        <v>136</v>
      </c>
      <c r="D22" s="566"/>
      <c r="E22" s="542">
        <f t="shared" ref="E22" si="9">+E12/E18</f>
        <v>1000</v>
      </c>
      <c r="F22" s="542">
        <f t="shared" ref="F22:M22" si="10">+F12/F18</f>
        <v>1000</v>
      </c>
      <c r="G22" s="542">
        <f t="shared" si="10"/>
        <v>1000</v>
      </c>
      <c r="H22" s="542">
        <f t="shared" si="10"/>
        <v>1600</v>
      </c>
      <c r="I22" s="542">
        <f t="shared" si="10"/>
        <v>2500</v>
      </c>
      <c r="J22" s="542">
        <f t="shared" si="10"/>
        <v>4000</v>
      </c>
      <c r="K22" s="542">
        <f t="shared" si="10"/>
        <v>4000</v>
      </c>
      <c r="L22" s="542">
        <f t="shared" ref="L22" si="11">+L12/L18</f>
        <v>4500</v>
      </c>
      <c r="M22" s="543">
        <f t="shared" si="10"/>
        <v>3000</v>
      </c>
      <c r="N22" s="3569"/>
      <c r="O22" s="2646">
        <f t="shared" ref="O22:W22" si="12">+O12/O18</f>
        <v>1000</v>
      </c>
      <c r="P22" s="542">
        <f t="shared" si="12"/>
        <v>1000</v>
      </c>
      <c r="Q22" s="542">
        <f t="shared" si="12"/>
        <v>1000</v>
      </c>
      <c r="R22" s="542">
        <f t="shared" si="12"/>
        <v>1600</v>
      </c>
      <c r="S22" s="542">
        <f t="shared" si="12"/>
        <v>2500</v>
      </c>
      <c r="T22" s="542">
        <f t="shared" si="12"/>
        <v>4000</v>
      </c>
      <c r="U22" s="542">
        <f t="shared" si="12"/>
        <v>4000</v>
      </c>
      <c r="V22" s="542">
        <f t="shared" si="12"/>
        <v>4500</v>
      </c>
      <c r="W22" s="3548">
        <f t="shared" si="12"/>
        <v>3000</v>
      </c>
    </row>
    <row r="23" spans="1:23" x14ac:dyDescent="0.2">
      <c r="A23" s="613"/>
      <c r="B23" s="212"/>
      <c r="C23" s="565" t="s">
        <v>137</v>
      </c>
      <c r="D23" s="566"/>
      <c r="E23" s="542">
        <f t="shared" ref="E23" si="13">+E15/E19</f>
        <v>0</v>
      </c>
      <c r="F23" s="542">
        <f t="shared" ref="F23:M23" si="14">+F15/F19</f>
        <v>0</v>
      </c>
      <c r="G23" s="542">
        <f t="shared" si="14"/>
        <v>0</v>
      </c>
      <c r="H23" s="542">
        <f t="shared" si="14"/>
        <v>0</v>
      </c>
      <c r="I23" s="542">
        <f t="shared" si="14"/>
        <v>0</v>
      </c>
      <c r="J23" s="542">
        <f t="shared" si="14"/>
        <v>0</v>
      </c>
      <c r="K23" s="542">
        <f t="shared" si="14"/>
        <v>0</v>
      </c>
      <c r="L23" s="542">
        <f t="shared" ref="L23" si="15">+L15/L19</f>
        <v>1500</v>
      </c>
      <c r="M23" s="543">
        <f t="shared" si="14"/>
        <v>3000</v>
      </c>
      <c r="N23" s="3569"/>
      <c r="O23" s="2646">
        <f t="shared" ref="O23:W23" si="16">+O15/O19</f>
        <v>0</v>
      </c>
      <c r="P23" s="542">
        <f t="shared" si="16"/>
        <v>0</v>
      </c>
      <c r="Q23" s="542">
        <f t="shared" si="16"/>
        <v>0</v>
      </c>
      <c r="R23" s="542">
        <f t="shared" si="16"/>
        <v>0</v>
      </c>
      <c r="S23" s="542">
        <f t="shared" si="16"/>
        <v>0</v>
      </c>
      <c r="T23" s="542">
        <f t="shared" si="16"/>
        <v>0</v>
      </c>
      <c r="U23" s="542">
        <f t="shared" si="16"/>
        <v>0</v>
      </c>
      <c r="V23" s="542">
        <f t="shared" si="16"/>
        <v>1500</v>
      </c>
      <c r="W23" s="3548">
        <f t="shared" si="16"/>
        <v>3000</v>
      </c>
    </row>
    <row r="24" spans="1:23" x14ac:dyDescent="0.2">
      <c r="A24" s="619"/>
      <c r="B24" s="201"/>
      <c r="C24" s="201"/>
      <c r="D24" s="563"/>
      <c r="E24" s="544"/>
      <c r="F24" s="544"/>
      <c r="G24" s="544"/>
      <c r="H24" s="544"/>
      <c r="I24" s="544"/>
      <c r="J24" s="544"/>
      <c r="K24" s="544"/>
      <c r="L24" s="544"/>
      <c r="M24" s="545"/>
      <c r="N24" s="3570"/>
      <c r="O24" s="2647"/>
      <c r="P24" s="544"/>
      <c r="Q24" s="544"/>
      <c r="R24" s="544"/>
      <c r="S24" s="544"/>
      <c r="T24" s="544"/>
      <c r="U24" s="544"/>
      <c r="V24" s="544"/>
      <c r="W24" s="3549"/>
    </row>
    <row r="25" spans="1:23" x14ac:dyDescent="0.2">
      <c r="A25" s="613"/>
      <c r="B25" s="212"/>
      <c r="C25" s="565" t="s">
        <v>138</v>
      </c>
      <c r="D25" s="566"/>
      <c r="E25" s="214">
        <f>+E18</f>
        <v>10</v>
      </c>
      <c r="F25" s="214">
        <f t="shared" ref="F25:M26" si="17">+F18</f>
        <v>30</v>
      </c>
      <c r="G25" s="214">
        <f t="shared" si="17"/>
        <v>50</v>
      </c>
      <c r="H25" s="214">
        <f t="shared" si="17"/>
        <v>100</v>
      </c>
      <c r="I25" s="214">
        <f t="shared" si="17"/>
        <v>500</v>
      </c>
      <c r="J25" s="214">
        <f t="shared" si="17"/>
        <v>500</v>
      </c>
      <c r="K25" s="214">
        <f t="shared" si="17"/>
        <v>2500</v>
      </c>
      <c r="L25" s="214">
        <f t="shared" ref="L25" si="18">+L18</f>
        <v>4000</v>
      </c>
      <c r="M25" s="546">
        <f t="shared" si="17"/>
        <v>4000</v>
      </c>
      <c r="N25" s="3571"/>
      <c r="O25" s="2648">
        <f>+O18</f>
        <v>10</v>
      </c>
      <c r="P25" s="214">
        <f t="shared" ref="P25:W26" si="19">+P18</f>
        <v>30</v>
      </c>
      <c r="Q25" s="214">
        <f t="shared" si="19"/>
        <v>50</v>
      </c>
      <c r="R25" s="214">
        <f t="shared" si="19"/>
        <v>100</v>
      </c>
      <c r="S25" s="214">
        <f t="shared" si="19"/>
        <v>500</v>
      </c>
      <c r="T25" s="214">
        <f t="shared" si="19"/>
        <v>500</v>
      </c>
      <c r="U25" s="214">
        <f t="shared" si="19"/>
        <v>2500</v>
      </c>
      <c r="V25" s="214">
        <f t="shared" si="19"/>
        <v>4000</v>
      </c>
      <c r="W25" s="3550">
        <f t="shared" si="19"/>
        <v>4000</v>
      </c>
    </row>
    <row r="26" spans="1:23" x14ac:dyDescent="0.2">
      <c r="A26" s="613"/>
      <c r="B26" s="212"/>
      <c r="C26" s="565" t="s">
        <v>139</v>
      </c>
      <c r="D26" s="566"/>
      <c r="E26" s="542">
        <f t="shared" ref="E26" si="20">+E19</f>
        <v>10</v>
      </c>
      <c r="F26" s="542">
        <f t="shared" si="17"/>
        <v>30</v>
      </c>
      <c r="G26" s="542">
        <f t="shared" si="17"/>
        <v>50</v>
      </c>
      <c r="H26" s="542">
        <f t="shared" si="17"/>
        <v>100</v>
      </c>
      <c r="I26" s="542">
        <f t="shared" si="17"/>
        <v>500</v>
      </c>
      <c r="J26" s="542">
        <f t="shared" si="17"/>
        <v>500</v>
      </c>
      <c r="K26" s="542">
        <f t="shared" si="17"/>
        <v>2500</v>
      </c>
      <c r="L26" s="542">
        <f t="shared" ref="L26" si="21">+L19</f>
        <v>4000</v>
      </c>
      <c r="M26" s="543">
        <f t="shared" si="17"/>
        <v>4000</v>
      </c>
      <c r="N26" s="3569"/>
      <c r="O26" s="2646">
        <f t="shared" ref="O26:U26" si="22">+O19</f>
        <v>10</v>
      </c>
      <c r="P26" s="542">
        <f t="shared" si="22"/>
        <v>30</v>
      </c>
      <c r="Q26" s="542">
        <f t="shared" si="22"/>
        <v>50</v>
      </c>
      <c r="R26" s="542">
        <f t="shared" si="22"/>
        <v>100</v>
      </c>
      <c r="S26" s="542">
        <f t="shared" si="22"/>
        <v>500</v>
      </c>
      <c r="T26" s="542">
        <f t="shared" si="22"/>
        <v>500</v>
      </c>
      <c r="U26" s="542">
        <f t="shared" si="22"/>
        <v>2500</v>
      </c>
      <c r="V26" s="542">
        <f t="shared" si="19"/>
        <v>4000</v>
      </c>
      <c r="W26" s="3548">
        <f t="shared" si="19"/>
        <v>4000</v>
      </c>
    </row>
    <row r="27" spans="1:23" x14ac:dyDescent="0.2">
      <c r="A27" s="613"/>
      <c r="B27" s="212"/>
      <c r="C27" s="212"/>
      <c r="D27" s="566"/>
      <c r="E27" s="542"/>
      <c r="F27" s="542"/>
      <c r="G27" s="542"/>
      <c r="H27" s="542"/>
      <c r="I27" s="542"/>
      <c r="J27" s="542"/>
      <c r="K27" s="542"/>
      <c r="L27" s="542"/>
      <c r="M27" s="543"/>
      <c r="N27" s="3569"/>
      <c r="O27" s="2646"/>
      <c r="P27" s="542"/>
      <c r="Q27" s="542"/>
      <c r="R27" s="542"/>
      <c r="S27" s="542"/>
      <c r="T27" s="542"/>
      <c r="U27" s="542"/>
      <c r="V27" s="542"/>
      <c r="W27" s="3548"/>
    </row>
    <row r="28" spans="1:23" x14ac:dyDescent="0.2">
      <c r="A28" s="613"/>
      <c r="B28" s="212"/>
      <c r="C28" s="565" t="s">
        <v>140</v>
      </c>
      <c r="D28" s="567" t="s">
        <v>141</v>
      </c>
      <c r="E28" s="542">
        <v>0</v>
      </c>
      <c r="F28" s="542">
        <v>0</v>
      </c>
      <c r="G28" s="542">
        <v>0</v>
      </c>
      <c r="H28" s="542">
        <v>0</v>
      </c>
      <c r="I28" s="542">
        <v>0</v>
      </c>
      <c r="J28" s="542">
        <v>0</v>
      </c>
      <c r="K28" s="542">
        <v>0</v>
      </c>
      <c r="L28" s="542">
        <v>0</v>
      </c>
      <c r="M28" s="543">
        <v>0</v>
      </c>
      <c r="N28" s="3569"/>
      <c r="O28" s="2646">
        <v>0</v>
      </c>
      <c r="P28" s="542">
        <v>0</v>
      </c>
      <c r="Q28" s="542">
        <v>0</v>
      </c>
      <c r="R28" s="542">
        <v>0</v>
      </c>
      <c r="S28" s="542">
        <v>0</v>
      </c>
      <c r="T28" s="542">
        <v>0</v>
      </c>
      <c r="U28" s="542">
        <v>0</v>
      </c>
      <c r="V28" s="542">
        <v>0</v>
      </c>
      <c r="W28" s="3548">
        <v>0</v>
      </c>
    </row>
    <row r="29" spans="1:23" x14ac:dyDescent="0.2">
      <c r="A29" s="619"/>
      <c r="B29" s="201"/>
      <c r="C29" s="201"/>
      <c r="D29" s="563"/>
      <c r="E29" s="201"/>
      <c r="F29" s="201"/>
      <c r="G29" s="201"/>
      <c r="H29" s="201"/>
      <c r="I29" s="201"/>
      <c r="J29" s="201"/>
      <c r="K29" s="201"/>
      <c r="L29" s="201"/>
      <c r="M29" s="363"/>
      <c r="N29" s="3569"/>
      <c r="O29" s="619"/>
      <c r="P29" s="201"/>
      <c r="Q29" s="201"/>
      <c r="R29" s="201"/>
      <c r="S29" s="201"/>
      <c r="T29" s="201"/>
      <c r="U29" s="201"/>
      <c r="V29" s="201"/>
      <c r="W29" s="2561"/>
    </row>
    <row r="30" spans="1:23" x14ac:dyDescent="0.2">
      <c r="A30" s="619"/>
      <c r="B30" s="201"/>
      <c r="C30" s="3561" t="s">
        <v>1962</v>
      </c>
      <c r="D30" s="563"/>
      <c r="E30" s="561" t="s">
        <v>664</v>
      </c>
      <c r="F30" s="561" t="s">
        <v>664</v>
      </c>
      <c r="G30" s="561" t="s">
        <v>664</v>
      </c>
      <c r="H30" s="561" t="s">
        <v>663</v>
      </c>
      <c r="I30" s="561" t="s">
        <v>663</v>
      </c>
      <c r="J30" s="561" t="s">
        <v>663</v>
      </c>
      <c r="K30" s="561" t="s">
        <v>663</v>
      </c>
      <c r="L30" s="561" t="s">
        <v>663</v>
      </c>
      <c r="M30" s="562" t="s">
        <v>663</v>
      </c>
      <c r="N30" s="3569"/>
      <c r="O30" s="3638" t="s">
        <v>664</v>
      </c>
      <c r="P30" s="561" t="s">
        <v>664</v>
      </c>
      <c r="Q30" s="561" t="s">
        <v>664</v>
      </c>
      <c r="R30" s="561" t="s">
        <v>663</v>
      </c>
      <c r="S30" s="561" t="s">
        <v>663</v>
      </c>
      <c r="T30" s="561" t="s">
        <v>663</v>
      </c>
      <c r="U30" s="561" t="s">
        <v>663</v>
      </c>
      <c r="V30" s="561" t="s">
        <v>663</v>
      </c>
      <c r="W30" s="3751" t="s">
        <v>663</v>
      </c>
    </row>
    <row r="31" spans="1:23" ht="16.5" thickBot="1" x14ac:dyDescent="0.3">
      <c r="A31" s="3572"/>
      <c r="B31" s="3573"/>
      <c r="C31" s="3574"/>
      <c r="D31" s="3575"/>
      <c r="E31" s="3576"/>
      <c r="F31" s="3576"/>
      <c r="G31" s="3576"/>
      <c r="H31" s="3576"/>
      <c r="I31" s="3576"/>
      <c r="J31" s="3576"/>
      <c r="K31" s="3576"/>
      <c r="L31" s="3576"/>
      <c r="M31" s="3577"/>
      <c r="N31" s="3569"/>
      <c r="O31" s="3639"/>
      <c r="P31" s="3576"/>
      <c r="Q31" s="3576"/>
      <c r="R31" s="3576"/>
      <c r="S31" s="3576"/>
      <c r="T31" s="3576"/>
      <c r="U31" s="3576"/>
      <c r="V31" s="3576"/>
      <c r="W31" s="3752"/>
    </row>
    <row r="32" spans="1:23" x14ac:dyDescent="0.2">
      <c r="A32" s="540"/>
      <c r="B32" s="212"/>
      <c r="C32" s="212"/>
      <c r="D32" s="568"/>
      <c r="E32" s="258"/>
      <c r="F32" s="258"/>
      <c r="G32" s="544"/>
      <c r="H32" s="258"/>
      <c r="I32" s="544"/>
      <c r="J32" s="544"/>
      <c r="K32" s="544"/>
      <c r="L32" s="544"/>
      <c r="M32" s="545"/>
      <c r="N32" s="3569"/>
      <c r="O32" s="2650"/>
      <c r="P32" s="258"/>
      <c r="Q32" s="544"/>
      <c r="R32" s="258"/>
      <c r="S32" s="544"/>
      <c r="T32" s="544"/>
      <c r="U32" s="544"/>
      <c r="V32" s="544"/>
      <c r="W32" s="3549"/>
    </row>
    <row r="33" spans="1:23" x14ac:dyDescent="0.2">
      <c r="A33" s="365"/>
      <c r="B33" s="201"/>
      <c r="C33" s="201"/>
      <c r="D33" s="563"/>
      <c r="E33" s="201"/>
      <c r="F33" s="201"/>
      <c r="G33" s="201"/>
      <c r="H33" s="201"/>
      <c r="I33" s="201"/>
      <c r="J33" s="201"/>
      <c r="K33" s="201"/>
      <c r="L33" s="201"/>
      <c r="M33" s="363"/>
      <c r="N33" s="3569"/>
      <c r="O33" s="619"/>
      <c r="P33" s="201"/>
      <c r="Q33" s="201"/>
      <c r="R33" s="201"/>
      <c r="S33" s="201"/>
      <c r="T33" s="201"/>
      <c r="U33" s="201"/>
      <c r="V33" s="201"/>
      <c r="W33" s="2561"/>
    </row>
    <row r="34" spans="1:23" ht="15.75" x14ac:dyDescent="0.25">
      <c r="A34" s="548">
        <v>1</v>
      </c>
      <c r="B34" s="549" t="s">
        <v>82</v>
      </c>
      <c r="C34" s="208"/>
      <c r="D34" s="564"/>
      <c r="E34" s="201"/>
      <c r="F34" s="201"/>
      <c r="G34" s="201"/>
      <c r="H34" s="201"/>
      <c r="I34" s="201"/>
      <c r="J34" s="201"/>
      <c r="K34" s="201"/>
      <c r="L34" s="201"/>
      <c r="M34" s="363"/>
      <c r="N34" s="3569"/>
      <c r="O34" s="619"/>
      <c r="P34" s="201"/>
      <c r="Q34" s="201"/>
      <c r="R34" s="201"/>
      <c r="S34" s="201"/>
      <c r="T34" s="201"/>
      <c r="U34" s="201"/>
      <c r="V34" s="201"/>
      <c r="W34" s="2561"/>
    </row>
    <row r="35" spans="1:23" x14ac:dyDescent="0.2">
      <c r="A35" s="365"/>
      <c r="B35" s="550" t="s">
        <v>601</v>
      </c>
      <c r="C35" s="550" t="s">
        <v>83</v>
      </c>
      <c r="D35" s="564"/>
      <c r="E35" s="201"/>
      <c r="F35" s="201"/>
      <c r="G35" s="201"/>
      <c r="H35" s="201"/>
      <c r="I35" s="201"/>
      <c r="J35" s="201"/>
      <c r="K35" s="201"/>
      <c r="L35" s="201"/>
      <c r="M35" s="363"/>
      <c r="N35" s="184"/>
      <c r="O35" s="619"/>
      <c r="P35" s="201"/>
      <c r="Q35" s="201"/>
      <c r="R35" s="201"/>
      <c r="S35" s="201"/>
      <c r="T35" s="201"/>
      <c r="U35" s="201"/>
      <c r="V35" s="201"/>
      <c r="W35" s="2561"/>
    </row>
    <row r="36" spans="1:23" x14ac:dyDescent="0.2">
      <c r="A36" s="365"/>
      <c r="B36" s="201"/>
      <c r="C36" s="550" t="s">
        <v>605</v>
      </c>
      <c r="D36" s="563"/>
      <c r="E36" s="201"/>
      <c r="F36" s="201"/>
      <c r="G36" s="201"/>
      <c r="H36" s="201"/>
      <c r="I36" s="201"/>
      <c r="J36" s="201"/>
      <c r="K36" s="201"/>
      <c r="L36" s="201"/>
      <c r="M36" s="363"/>
      <c r="N36" s="184"/>
      <c r="O36" s="619"/>
      <c r="P36" s="201"/>
      <c r="Q36" s="201"/>
      <c r="R36" s="201"/>
      <c r="S36" s="201"/>
      <c r="T36" s="201"/>
      <c r="U36" s="201"/>
      <c r="V36" s="201"/>
      <c r="W36" s="2561"/>
    </row>
    <row r="37" spans="1:23" x14ac:dyDescent="0.2">
      <c r="A37" s="365"/>
      <c r="B37" s="201"/>
      <c r="C37" s="569" t="s">
        <v>5</v>
      </c>
      <c r="D37" s="563"/>
      <c r="E37" s="201"/>
      <c r="F37" s="201"/>
      <c r="G37" s="201"/>
      <c r="H37" s="201"/>
      <c r="I37" s="201"/>
      <c r="J37" s="201"/>
      <c r="K37" s="201"/>
      <c r="L37" s="201"/>
      <c r="M37" s="363"/>
      <c r="N37" s="184"/>
      <c r="O37" s="619"/>
      <c r="P37" s="201"/>
      <c r="Q37" s="201"/>
      <c r="R37" s="201"/>
      <c r="S37" s="201"/>
      <c r="T37" s="201"/>
      <c r="U37" s="201"/>
      <c r="V37" s="201"/>
      <c r="W37" s="2561"/>
    </row>
    <row r="38" spans="1:23" x14ac:dyDescent="0.2">
      <c r="A38" s="365"/>
      <c r="B38" s="201"/>
      <c r="C38" s="3640" t="s">
        <v>1985</v>
      </c>
      <c r="D38" s="563"/>
      <c r="E38" s="201"/>
      <c r="F38" s="201"/>
      <c r="G38" s="201"/>
      <c r="H38" s="201"/>
      <c r="I38" s="201"/>
      <c r="J38" s="201"/>
      <c r="K38" s="201"/>
      <c r="L38" s="201"/>
      <c r="M38" s="363"/>
      <c r="N38" s="184"/>
      <c r="O38" s="619"/>
      <c r="P38" s="201"/>
      <c r="Q38" s="201"/>
      <c r="R38" s="201"/>
      <c r="S38" s="201"/>
      <c r="T38" s="201"/>
      <c r="U38" s="201"/>
      <c r="V38" s="201"/>
      <c r="W38" s="2561"/>
    </row>
    <row r="39" spans="1:23" x14ac:dyDescent="0.2">
      <c r="A39" s="365"/>
      <c r="B39" s="201"/>
      <c r="C39" s="3640" t="s">
        <v>1986</v>
      </c>
      <c r="D39" s="563"/>
      <c r="E39" s="201"/>
      <c r="F39" s="201"/>
      <c r="G39" s="201"/>
      <c r="H39" s="201"/>
      <c r="I39" s="201"/>
      <c r="J39" s="201"/>
      <c r="K39" s="201"/>
      <c r="L39" s="201"/>
      <c r="M39" s="363"/>
      <c r="N39" s="184"/>
      <c r="O39" s="619"/>
      <c r="P39" s="201"/>
      <c r="Q39" s="201"/>
      <c r="R39" s="201"/>
      <c r="S39" s="201"/>
      <c r="T39" s="201"/>
      <c r="U39" s="201"/>
      <c r="V39" s="201"/>
      <c r="W39" s="2561"/>
    </row>
    <row r="40" spans="1:23" x14ac:dyDescent="0.2">
      <c r="A40" s="365"/>
      <c r="B40" s="201"/>
      <c r="C40" s="259"/>
      <c r="D40" s="563"/>
      <c r="E40" s="201"/>
      <c r="F40" s="201"/>
      <c r="G40" s="201"/>
      <c r="H40" s="201"/>
      <c r="I40" s="201"/>
      <c r="J40" s="201"/>
      <c r="K40" s="201"/>
      <c r="L40" s="201"/>
      <c r="M40" s="363"/>
      <c r="N40" s="184" t="s">
        <v>750</v>
      </c>
      <c r="O40" s="619"/>
      <c r="P40" s="201"/>
      <c r="Q40" s="201"/>
      <c r="R40" s="201"/>
      <c r="S40" s="201"/>
      <c r="T40" s="201"/>
      <c r="U40" s="201"/>
      <c r="V40" s="201"/>
      <c r="W40" s="2561"/>
    </row>
    <row r="41" spans="1:23" x14ac:dyDescent="0.2">
      <c r="A41" s="365"/>
      <c r="B41" s="201"/>
      <c r="C41" s="570" t="s">
        <v>706</v>
      </c>
      <c r="D41" s="563"/>
      <c r="E41" s="216"/>
      <c r="F41" s="216"/>
      <c r="G41" s="216"/>
      <c r="H41" s="216"/>
      <c r="I41" s="216"/>
      <c r="J41" s="216"/>
      <c r="K41" s="216"/>
      <c r="L41" s="216"/>
      <c r="M41" s="553"/>
      <c r="N41" s="260"/>
      <c r="O41" s="2651"/>
      <c r="P41" s="216"/>
      <c r="Q41" s="216"/>
      <c r="R41" s="216"/>
      <c r="S41" s="216"/>
      <c r="T41" s="216"/>
      <c r="U41" s="216"/>
      <c r="V41" s="216"/>
      <c r="W41" s="3653"/>
    </row>
    <row r="42" spans="1:23" x14ac:dyDescent="0.2">
      <c r="A42" s="365"/>
      <c r="B42" s="201"/>
      <c r="C42" s="570" t="s">
        <v>163</v>
      </c>
      <c r="D42" s="563"/>
      <c r="E42" s="216"/>
      <c r="F42" s="216"/>
      <c r="G42" s="216"/>
      <c r="H42" s="216"/>
      <c r="I42" s="216"/>
      <c r="J42" s="216"/>
      <c r="K42" s="216"/>
      <c r="L42" s="216"/>
      <c r="M42" s="553"/>
      <c r="N42" s="260"/>
      <c r="O42" s="2651"/>
      <c r="P42" s="216"/>
      <c r="Q42" s="216"/>
      <c r="R42" s="216"/>
      <c r="S42" s="216"/>
      <c r="T42" s="216"/>
      <c r="U42" s="216"/>
      <c r="V42" s="216"/>
      <c r="W42" s="3653"/>
    </row>
    <row r="43" spans="1:23" x14ac:dyDescent="0.2">
      <c r="A43" s="365"/>
      <c r="B43" s="201"/>
      <c r="C43" s="570" t="s">
        <v>6</v>
      </c>
      <c r="D43" s="563"/>
      <c r="E43" s="216"/>
      <c r="F43" s="216"/>
      <c r="G43" s="216"/>
      <c r="H43" s="216"/>
      <c r="I43" s="216"/>
      <c r="J43" s="216"/>
      <c r="K43" s="216"/>
      <c r="L43" s="216"/>
      <c r="M43" s="553"/>
      <c r="N43" s="260"/>
      <c r="O43" s="2651"/>
      <c r="P43" s="216"/>
      <c r="Q43" s="216"/>
      <c r="R43" s="216"/>
      <c r="S43" s="216"/>
      <c r="T43" s="216"/>
      <c r="U43" s="216"/>
      <c r="V43" s="216"/>
      <c r="W43" s="3653"/>
    </row>
    <row r="44" spans="1:23" x14ac:dyDescent="0.2">
      <c r="A44" s="365"/>
      <c r="B44" s="201"/>
      <c r="C44" s="570" t="s">
        <v>708</v>
      </c>
      <c r="D44" s="563"/>
      <c r="E44" s="216"/>
      <c r="F44" s="216"/>
      <c r="G44" s="216"/>
      <c r="H44" s="216"/>
      <c r="I44" s="216"/>
      <c r="J44" s="216"/>
      <c r="K44" s="216"/>
      <c r="L44" s="216"/>
      <c r="M44" s="553"/>
      <c r="N44" s="260"/>
      <c r="O44" s="2651"/>
      <c r="P44" s="216"/>
      <c r="Q44" s="216"/>
      <c r="R44" s="216"/>
      <c r="S44" s="216"/>
      <c r="T44" s="216"/>
      <c r="U44" s="216"/>
      <c r="V44" s="216"/>
      <c r="W44" s="3653"/>
    </row>
    <row r="45" spans="1:23" x14ac:dyDescent="0.2">
      <c r="A45" s="365"/>
      <c r="B45" s="201"/>
      <c r="C45" s="570" t="s">
        <v>709</v>
      </c>
      <c r="D45" s="563"/>
      <c r="E45" s="216"/>
      <c r="F45" s="216"/>
      <c r="G45" s="216"/>
      <c r="H45" s="216"/>
      <c r="I45" s="216"/>
      <c r="J45" s="216"/>
      <c r="K45" s="216"/>
      <c r="L45" s="216"/>
      <c r="M45" s="553"/>
      <c r="N45" s="260"/>
      <c r="O45" s="2651"/>
      <c r="P45" s="216"/>
      <c r="Q45" s="216"/>
      <c r="R45" s="216"/>
      <c r="S45" s="216"/>
      <c r="T45" s="216"/>
      <c r="U45" s="216"/>
      <c r="V45" s="216"/>
      <c r="W45" s="3653"/>
    </row>
    <row r="46" spans="1:23" x14ac:dyDescent="0.2">
      <c r="A46" s="365"/>
      <c r="B46" s="201"/>
      <c r="C46" s="241"/>
      <c r="D46" s="563"/>
      <c r="E46" s="261"/>
      <c r="F46" s="261"/>
      <c r="G46" s="261"/>
      <c r="H46" s="261"/>
      <c r="I46" s="261"/>
      <c r="J46" s="261"/>
      <c r="K46" s="261"/>
      <c r="L46" s="261"/>
      <c r="M46" s="571"/>
      <c r="N46" s="262"/>
      <c r="O46" s="2652"/>
      <c r="P46" s="261"/>
      <c r="Q46" s="261"/>
      <c r="R46" s="261"/>
      <c r="S46" s="261"/>
      <c r="T46" s="261"/>
      <c r="U46" s="261"/>
      <c r="V46" s="261"/>
      <c r="W46" s="3654"/>
    </row>
    <row r="47" spans="1:23" x14ac:dyDescent="0.2">
      <c r="A47" s="365"/>
      <c r="B47" s="201"/>
      <c r="C47" s="570" t="s">
        <v>607</v>
      </c>
      <c r="D47" s="563"/>
      <c r="E47" s="261"/>
      <c r="F47" s="261"/>
      <c r="G47" s="261"/>
      <c r="H47" s="261"/>
      <c r="I47" s="261"/>
      <c r="J47" s="261"/>
      <c r="K47" s="261"/>
      <c r="L47" s="261"/>
      <c r="M47" s="571"/>
      <c r="N47" s="262"/>
      <c r="O47" s="2652"/>
      <c r="P47" s="261"/>
      <c r="Q47" s="261"/>
      <c r="R47" s="261"/>
      <c r="S47" s="261"/>
      <c r="T47" s="261"/>
      <c r="U47" s="261"/>
      <c r="V47" s="261"/>
      <c r="W47" s="3654"/>
    </row>
    <row r="48" spans="1:23" x14ac:dyDescent="0.2">
      <c r="A48" s="365"/>
      <c r="B48" s="201"/>
      <c r="C48" s="242"/>
      <c r="D48" s="563"/>
      <c r="E48" s="201"/>
      <c r="F48" s="201"/>
      <c r="G48" s="201"/>
      <c r="H48" s="201"/>
      <c r="I48" s="201"/>
      <c r="J48" s="201"/>
      <c r="K48" s="201"/>
      <c r="L48" s="201"/>
      <c r="M48" s="2561"/>
      <c r="N48" s="184"/>
      <c r="O48" s="619"/>
      <c r="P48" s="201"/>
      <c r="Q48" s="201"/>
      <c r="R48" s="201"/>
      <c r="S48" s="201"/>
      <c r="T48" s="201"/>
      <c r="U48" s="201"/>
      <c r="V48" s="201"/>
      <c r="W48" s="2561"/>
    </row>
    <row r="49" spans="1:24" x14ac:dyDescent="0.2">
      <c r="A49" s="365"/>
      <c r="B49" s="201"/>
      <c r="C49" s="572" t="s">
        <v>1981</v>
      </c>
      <c r="D49" s="636" t="s">
        <v>85</v>
      </c>
      <c r="E49" s="212">
        <f>E25</f>
        <v>10</v>
      </c>
      <c r="F49" s="212">
        <f>F25</f>
        <v>30</v>
      </c>
      <c r="G49" s="212">
        <f t="shared" ref="G49:M50" si="23">G25</f>
        <v>50</v>
      </c>
      <c r="H49" s="212">
        <f t="shared" si="23"/>
        <v>100</v>
      </c>
      <c r="I49" s="212">
        <f t="shared" si="23"/>
        <v>500</v>
      </c>
      <c r="J49" s="212">
        <f t="shared" si="23"/>
        <v>500</v>
      </c>
      <c r="K49" s="212">
        <f t="shared" si="23"/>
        <v>2500</v>
      </c>
      <c r="L49" s="212">
        <f t="shared" ref="L49" si="24">L25</f>
        <v>4000</v>
      </c>
      <c r="M49" s="2562">
        <f t="shared" si="23"/>
        <v>4000</v>
      </c>
      <c r="N49" s="263"/>
      <c r="O49" s="613">
        <f>O25</f>
        <v>10</v>
      </c>
      <c r="P49" s="212">
        <f>P25</f>
        <v>30</v>
      </c>
      <c r="Q49" s="212">
        <f t="shared" ref="Q49:W50" si="25">Q25</f>
        <v>50</v>
      </c>
      <c r="R49" s="212">
        <f t="shared" si="25"/>
        <v>100</v>
      </c>
      <c r="S49" s="212">
        <f t="shared" si="25"/>
        <v>500</v>
      </c>
      <c r="T49" s="212">
        <f t="shared" si="25"/>
        <v>500</v>
      </c>
      <c r="U49" s="212">
        <f t="shared" si="25"/>
        <v>2500</v>
      </c>
      <c r="V49" s="212">
        <f t="shared" si="25"/>
        <v>4000</v>
      </c>
      <c r="W49" s="2562">
        <f t="shared" si="25"/>
        <v>4000</v>
      </c>
    </row>
    <row r="50" spans="1:24" x14ac:dyDescent="0.2">
      <c r="A50" s="365"/>
      <c r="B50" s="201"/>
      <c r="C50" s="240"/>
      <c r="D50" s="636" t="s">
        <v>86</v>
      </c>
      <c r="E50" s="212">
        <f>E26</f>
        <v>10</v>
      </c>
      <c r="F50" s="212">
        <f>F26</f>
        <v>30</v>
      </c>
      <c r="G50" s="212">
        <f t="shared" si="23"/>
        <v>50</v>
      </c>
      <c r="H50" s="212">
        <f t="shared" si="23"/>
        <v>100</v>
      </c>
      <c r="I50" s="212">
        <f t="shared" si="23"/>
        <v>500</v>
      </c>
      <c r="J50" s="212">
        <f t="shared" si="23"/>
        <v>500</v>
      </c>
      <c r="K50" s="212">
        <f t="shared" si="23"/>
        <v>2500</v>
      </c>
      <c r="L50" s="212">
        <f t="shared" ref="L50" si="26">L26</f>
        <v>4000</v>
      </c>
      <c r="M50" s="2562">
        <f t="shared" si="23"/>
        <v>4000</v>
      </c>
      <c r="N50" s="263"/>
      <c r="O50" s="613">
        <f>O26</f>
        <v>10</v>
      </c>
      <c r="P50" s="212">
        <f>P26</f>
        <v>30</v>
      </c>
      <c r="Q50" s="212">
        <f t="shared" ref="Q50:U50" si="27">Q26</f>
        <v>50</v>
      </c>
      <c r="R50" s="212">
        <f t="shared" si="27"/>
        <v>100</v>
      </c>
      <c r="S50" s="212">
        <f t="shared" si="27"/>
        <v>500</v>
      </c>
      <c r="T50" s="212">
        <f t="shared" si="27"/>
        <v>500</v>
      </c>
      <c r="U50" s="212">
        <f t="shared" si="27"/>
        <v>2500</v>
      </c>
      <c r="V50" s="212">
        <f t="shared" si="25"/>
        <v>4000</v>
      </c>
      <c r="W50" s="2562">
        <f t="shared" si="25"/>
        <v>4000</v>
      </c>
    </row>
    <row r="51" spans="1:24" x14ac:dyDescent="0.2">
      <c r="A51" s="365"/>
      <c r="B51" s="201"/>
      <c r="C51" s="242"/>
      <c r="D51" s="637" t="s">
        <v>87</v>
      </c>
      <c r="E51" s="212">
        <f>E49</f>
        <v>10</v>
      </c>
      <c r="F51" s="212">
        <f>F49</f>
        <v>30</v>
      </c>
      <c r="G51" s="212">
        <f t="shared" ref="G51:M51" si="28">G49</f>
        <v>50</v>
      </c>
      <c r="H51" s="212">
        <f t="shared" si="28"/>
        <v>100</v>
      </c>
      <c r="I51" s="212">
        <f t="shared" si="28"/>
        <v>500</v>
      </c>
      <c r="J51" s="212">
        <f t="shared" si="28"/>
        <v>500</v>
      </c>
      <c r="K51" s="212">
        <f t="shared" si="28"/>
        <v>2500</v>
      </c>
      <c r="L51" s="212">
        <f t="shared" ref="L51" si="29">L49</f>
        <v>4000</v>
      </c>
      <c r="M51" s="2562">
        <f t="shared" si="28"/>
        <v>4000</v>
      </c>
      <c r="N51" s="263"/>
      <c r="O51" s="613">
        <f>O49</f>
        <v>10</v>
      </c>
      <c r="P51" s="212">
        <f>P49</f>
        <v>30</v>
      </c>
      <c r="Q51" s="212">
        <f t="shared" ref="Q51:W51" si="30">Q49</f>
        <v>50</v>
      </c>
      <c r="R51" s="212">
        <f t="shared" si="30"/>
        <v>100</v>
      </c>
      <c r="S51" s="212">
        <f t="shared" si="30"/>
        <v>500</v>
      </c>
      <c r="T51" s="212">
        <f t="shared" si="30"/>
        <v>500</v>
      </c>
      <c r="U51" s="212">
        <f t="shared" si="30"/>
        <v>2500</v>
      </c>
      <c r="V51" s="212">
        <f t="shared" si="30"/>
        <v>4000</v>
      </c>
      <c r="W51" s="2562">
        <f t="shared" si="30"/>
        <v>4000</v>
      </c>
    </row>
    <row r="52" spans="1:24" x14ac:dyDescent="0.2">
      <c r="A52" s="365"/>
      <c r="B52" s="201"/>
      <c r="C52" s="242"/>
      <c r="D52" s="636" t="s">
        <v>8</v>
      </c>
      <c r="E52" s="219"/>
      <c r="F52" s="219"/>
      <c r="G52" s="219"/>
      <c r="H52" s="219"/>
      <c r="I52" s="219"/>
      <c r="J52" s="219"/>
      <c r="K52" s="219"/>
      <c r="L52" s="219"/>
      <c r="M52" s="2564"/>
      <c r="N52" s="264"/>
      <c r="O52" s="2653"/>
      <c r="P52" s="219"/>
      <c r="Q52" s="219"/>
      <c r="R52" s="219"/>
      <c r="S52" s="219"/>
      <c r="T52" s="219"/>
      <c r="U52" s="219"/>
      <c r="V52" s="219"/>
      <c r="W52" s="2564"/>
    </row>
    <row r="53" spans="1:24" x14ac:dyDescent="0.2">
      <c r="A53" s="365"/>
      <c r="B53" s="201"/>
      <c r="C53" s="242"/>
      <c r="D53" s="636" t="s">
        <v>7</v>
      </c>
      <c r="E53" s="219">
        <f>E49*E52</f>
        <v>0</v>
      </c>
      <c r="F53" s="219">
        <f t="shared" ref="F53:M53" si="31">F49*F52</f>
        <v>0</v>
      </c>
      <c r="G53" s="219">
        <f t="shared" si="31"/>
        <v>0</v>
      </c>
      <c r="H53" s="219">
        <f t="shared" si="31"/>
        <v>0</v>
      </c>
      <c r="I53" s="219">
        <f t="shared" si="31"/>
        <v>0</v>
      </c>
      <c r="J53" s="219">
        <f t="shared" si="31"/>
        <v>0</v>
      </c>
      <c r="K53" s="219">
        <f t="shared" si="31"/>
        <v>0</v>
      </c>
      <c r="L53" s="219">
        <f t="shared" si="31"/>
        <v>0</v>
      </c>
      <c r="M53" s="2564">
        <f t="shared" si="31"/>
        <v>0</v>
      </c>
      <c r="N53" s="264"/>
      <c r="O53" s="2653">
        <f>O49*O52</f>
        <v>0</v>
      </c>
      <c r="P53" s="219">
        <f t="shared" ref="P53" si="32">P49*P52</f>
        <v>0</v>
      </c>
      <c r="Q53" s="219">
        <f t="shared" ref="Q53" si="33">Q49*Q52</f>
        <v>0</v>
      </c>
      <c r="R53" s="219">
        <f t="shared" ref="R53" si="34">R49*R52</f>
        <v>0</v>
      </c>
      <c r="S53" s="219">
        <f t="shared" ref="S53" si="35">S49*S52</f>
        <v>0</v>
      </c>
      <c r="T53" s="219">
        <f t="shared" ref="T53" si="36">T49*T52</f>
        <v>0</v>
      </c>
      <c r="U53" s="219">
        <f t="shared" ref="U53" si="37">U49*U52</f>
        <v>0</v>
      </c>
      <c r="V53" s="219">
        <f t="shared" ref="V53" si="38">V49*V52</f>
        <v>0</v>
      </c>
      <c r="W53" s="2564">
        <f t="shared" ref="W53" si="39">W49*W52</f>
        <v>0</v>
      </c>
    </row>
    <row r="54" spans="1:24" x14ac:dyDescent="0.2">
      <c r="A54" s="573"/>
      <c r="B54" s="243"/>
      <c r="C54" s="243"/>
      <c r="D54" s="587" t="s">
        <v>110</v>
      </c>
      <c r="E54" s="2431">
        <f t="shared" ref="E54:M54" si="40">E53*E41</f>
        <v>0</v>
      </c>
      <c r="F54" s="244">
        <f t="shared" si="40"/>
        <v>0</v>
      </c>
      <c r="G54" s="244">
        <f t="shared" si="40"/>
        <v>0</v>
      </c>
      <c r="H54" s="244">
        <f t="shared" si="40"/>
        <v>0</v>
      </c>
      <c r="I54" s="244">
        <f t="shared" si="40"/>
        <v>0</v>
      </c>
      <c r="J54" s="244">
        <f t="shared" si="40"/>
        <v>0</v>
      </c>
      <c r="K54" s="244">
        <f t="shared" si="40"/>
        <v>0</v>
      </c>
      <c r="L54" s="244">
        <f t="shared" si="40"/>
        <v>0</v>
      </c>
      <c r="M54" s="3641">
        <f t="shared" si="40"/>
        <v>0</v>
      </c>
      <c r="N54" s="3749"/>
      <c r="O54" s="615">
        <f t="shared" ref="O54:W54" si="41">O53*O41</f>
        <v>0</v>
      </c>
      <c r="P54" s="244">
        <f t="shared" si="41"/>
        <v>0</v>
      </c>
      <c r="Q54" s="244">
        <f t="shared" si="41"/>
        <v>0</v>
      </c>
      <c r="R54" s="244">
        <f t="shared" si="41"/>
        <v>0</v>
      </c>
      <c r="S54" s="244">
        <f t="shared" si="41"/>
        <v>0</v>
      </c>
      <c r="T54" s="244">
        <f t="shared" si="41"/>
        <v>0</v>
      </c>
      <c r="U54" s="244">
        <f t="shared" si="41"/>
        <v>0</v>
      </c>
      <c r="V54" s="244">
        <f t="shared" si="41"/>
        <v>0</v>
      </c>
      <c r="W54" s="3641">
        <f t="shared" si="41"/>
        <v>0</v>
      </c>
      <c r="X54" s="201"/>
    </row>
    <row r="55" spans="1:24" x14ac:dyDescent="0.2">
      <c r="A55" s="365"/>
      <c r="B55" s="201"/>
      <c r="C55" s="242"/>
      <c r="D55" s="639"/>
      <c r="E55" s="266"/>
      <c r="F55" s="266"/>
      <c r="G55" s="266"/>
      <c r="H55" s="266"/>
      <c r="I55" s="266"/>
      <c r="J55" s="266"/>
      <c r="K55" s="266"/>
      <c r="L55" s="266"/>
      <c r="M55" s="3642"/>
      <c r="N55" s="267"/>
      <c r="O55" s="2654"/>
      <c r="P55" s="266"/>
      <c r="Q55" s="266"/>
      <c r="R55" s="266"/>
      <c r="S55" s="266"/>
      <c r="T55" s="266"/>
      <c r="U55" s="266"/>
      <c r="V55" s="266"/>
      <c r="W55" s="3642"/>
    </row>
    <row r="56" spans="1:24" x14ac:dyDescent="0.2">
      <c r="A56" s="365"/>
      <c r="B56" s="201"/>
      <c r="C56" s="572" t="s">
        <v>1982</v>
      </c>
      <c r="D56" s="639"/>
      <c r="E56" s="201"/>
      <c r="F56" s="201"/>
      <c r="G56" s="201"/>
      <c r="H56" s="201"/>
      <c r="I56" s="201"/>
      <c r="J56" s="201"/>
      <c r="K56" s="201"/>
      <c r="L56" s="201"/>
      <c r="M56" s="2561"/>
      <c r="N56" s="184"/>
      <c r="O56" s="619"/>
      <c r="P56" s="201"/>
      <c r="Q56" s="201"/>
      <c r="R56" s="201"/>
      <c r="S56" s="201"/>
      <c r="T56" s="201"/>
      <c r="U56" s="201"/>
      <c r="V56" s="201"/>
      <c r="W56" s="2561"/>
    </row>
    <row r="57" spans="1:24" x14ac:dyDescent="0.2">
      <c r="A57" s="365"/>
      <c r="B57" s="201"/>
      <c r="C57" s="242"/>
      <c r="D57" s="636" t="s">
        <v>1977</v>
      </c>
      <c r="E57" s="212">
        <f>E49*E22</f>
        <v>10000</v>
      </c>
      <c r="F57" s="212">
        <f>F49*F22</f>
        <v>30000</v>
      </c>
      <c r="G57" s="212">
        <f t="shared" ref="G57:M57" si="42">G49*G22</f>
        <v>50000</v>
      </c>
      <c r="H57" s="212">
        <f t="shared" si="42"/>
        <v>160000</v>
      </c>
      <c r="I57" s="212">
        <f t="shared" si="42"/>
        <v>1250000</v>
      </c>
      <c r="J57" s="212">
        <f t="shared" si="42"/>
        <v>2000000</v>
      </c>
      <c r="K57" s="212">
        <f t="shared" si="42"/>
        <v>10000000</v>
      </c>
      <c r="L57" s="212">
        <f t="shared" ref="L57" si="43">L49*L22</f>
        <v>18000000</v>
      </c>
      <c r="M57" s="2562">
        <f t="shared" si="42"/>
        <v>12000000</v>
      </c>
      <c r="N57" s="263"/>
      <c r="O57" s="613">
        <f>O49*O22</f>
        <v>10000</v>
      </c>
      <c r="P57" s="212">
        <f>P49*P22</f>
        <v>30000</v>
      </c>
      <c r="Q57" s="212">
        <f t="shared" ref="Q57:W57" si="44">Q49*Q22</f>
        <v>50000</v>
      </c>
      <c r="R57" s="212">
        <f t="shared" si="44"/>
        <v>160000</v>
      </c>
      <c r="S57" s="212">
        <f t="shared" si="44"/>
        <v>1250000</v>
      </c>
      <c r="T57" s="212">
        <f t="shared" si="44"/>
        <v>2000000</v>
      </c>
      <c r="U57" s="212">
        <f t="shared" si="44"/>
        <v>10000000</v>
      </c>
      <c r="V57" s="212">
        <f t="shared" si="44"/>
        <v>18000000</v>
      </c>
      <c r="W57" s="2562">
        <f t="shared" si="44"/>
        <v>12000000</v>
      </c>
    </row>
    <row r="58" spans="1:24" ht="14.25" x14ac:dyDescent="0.25">
      <c r="A58" s="573"/>
      <c r="B58" s="243"/>
      <c r="C58" s="243"/>
      <c r="D58" s="638" t="s">
        <v>1978</v>
      </c>
      <c r="E58" s="244">
        <f>E57*E44</f>
        <v>0</v>
      </c>
      <c r="F58" s="244">
        <f t="shared" ref="F58:M58" si="45">F57*F44</f>
        <v>0</v>
      </c>
      <c r="G58" s="244">
        <f t="shared" si="45"/>
        <v>0</v>
      </c>
      <c r="H58" s="244">
        <f t="shared" si="45"/>
        <v>0</v>
      </c>
      <c r="I58" s="244">
        <f t="shared" si="45"/>
        <v>0</v>
      </c>
      <c r="J58" s="244">
        <f t="shared" si="45"/>
        <v>0</v>
      </c>
      <c r="K58" s="244">
        <f t="shared" si="45"/>
        <v>0</v>
      </c>
      <c r="L58" s="244">
        <f t="shared" si="45"/>
        <v>0</v>
      </c>
      <c r="M58" s="3641">
        <f t="shared" si="45"/>
        <v>0</v>
      </c>
      <c r="N58" s="3749"/>
      <c r="O58" s="615">
        <f>O57*O44</f>
        <v>0</v>
      </c>
      <c r="P58" s="244">
        <f t="shared" ref="P58" si="46">P57*P44</f>
        <v>0</v>
      </c>
      <c r="Q58" s="244">
        <f t="shared" ref="Q58" si="47">Q57*Q44</f>
        <v>0</v>
      </c>
      <c r="R58" s="244">
        <f t="shared" ref="R58" si="48">R57*R44</f>
        <v>0</v>
      </c>
      <c r="S58" s="244">
        <f t="shared" ref="S58" si="49">S57*S44</f>
        <v>0</v>
      </c>
      <c r="T58" s="244">
        <f t="shared" ref="T58" si="50">T57*T44</f>
        <v>0</v>
      </c>
      <c r="U58" s="244">
        <f t="shared" ref="U58" si="51">U57*U44</f>
        <v>0</v>
      </c>
      <c r="V58" s="244">
        <f t="shared" ref="V58" si="52">V57*V44</f>
        <v>0</v>
      </c>
      <c r="W58" s="3641">
        <f t="shared" ref="W58" si="53">W57*W44</f>
        <v>0</v>
      </c>
      <c r="X58" s="201"/>
    </row>
    <row r="59" spans="1:24" x14ac:dyDescent="0.2">
      <c r="A59" s="365"/>
      <c r="B59" s="201"/>
      <c r="C59" s="242"/>
      <c r="D59" s="639"/>
      <c r="E59" s="266"/>
      <c r="F59" s="266"/>
      <c r="G59" s="266"/>
      <c r="H59" s="266"/>
      <c r="I59" s="266"/>
      <c r="J59" s="266"/>
      <c r="K59" s="266"/>
      <c r="L59" s="266"/>
      <c r="M59" s="3642"/>
      <c r="N59" s="267"/>
      <c r="O59" s="2654"/>
      <c r="P59" s="266"/>
      <c r="Q59" s="266"/>
      <c r="R59" s="266"/>
      <c r="S59" s="266"/>
      <c r="T59" s="266"/>
      <c r="U59" s="266"/>
      <c r="V59" s="266"/>
      <c r="W59" s="3642"/>
    </row>
    <row r="60" spans="1:24" x14ac:dyDescent="0.2">
      <c r="A60" s="365"/>
      <c r="B60" s="201"/>
      <c r="C60" s="572" t="s">
        <v>111</v>
      </c>
      <c r="D60" s="639"/>
      <c r="E60" s="266"/>
      <c r="F60" s="266"/>
      <c r="G60" s="266"/>
      <c r="H60" s="266"/>
      <c r="I60" s="266"/>
      <c r="J60" s="266"/>
      <c r="K60" s="266"/>
      <c r="L60" s="266"/>
      <c r="M60" s="3642"/>
      <c r="N60" s="267"/>
      <c r="O60" s="2654"/>
      <c r="P60" s="266"/>
      <c r="Q60" s="266"/>
      <c r="R60" s="266"/>
      <c r="S60" s="266"/>
      <c r="T60" s="266"/>
      <c r="U60" s="266"/>
      <c r="V60" s="266"/>
      <c r="W60" s="3642"/>
    </row>
    <row r="61" spans="1:24" x14ac:dyDescent="0.2">
      <c r="A61" s="365"/>
      <c r="B61" s="201"/>
      <c r="C61" s="240"/>
      <c r="D61" s="636" t="s">
        <v>84</v>
      </c>
      <c r="E61" s="220">
        <f>E54</f>
        <v>0</v>
      </c>
      <c r="F61" s="220">
        <f>F54</f>
        <v>0</v>
      </c>
      <c r="G61" s="220">
        <f t="shared" ref="G61:M61" si="54">G54</f>
        <v>0</v>
      </c>
      <c r="H61" s="220">
        <f t="shared" si="54"/>
        <v>0</v>
      </c>
      <c r="I61" s="220">
        <f t="shared" si="54"/>
        <v>0</v>
      </c>
      <c r="J61" s="220">
        <f t="shared" si="54"/>
        <v>0</v>
      </c>
      <c r="K61" s="220">
        <f t="shared" si="54"/>
        <v>0</v>
      </c>
      <c r="L61" s="220">
        <f t="shared" ref="L61" si="55">L54</f>
        <v>0</v>
      </c>
      <c r="M61" s="629">
        <f t="shared" si="54"/>
        <v>0</v>
      </c>
      <c r="N61" s="202"/>
      <c r="O61" s="628">
        <f>O54</f>
        <v>0</v>
      </c>
      <c r="P61" s="220">
        <f>P54</f>
        <v>0</v>
      </c>
      <c r="Q61" s="220">
        <f t="shared" ref="Q61:W61" si="56">Q54</f>
        <v>0</v>
      </c>
      <c r="R61" s="220">
        <f t="shared" si="56"/>
        <v>0</v>
      </c>
      <c r="S61" s="220">
        <f t="shared" si="56"/>
        <v>0</v>
      </c>
      <c r="T61" s="220">
        <f t="shared" si="56"/>
        <v>0</v>
      </c>
      <c r="U61" s="220">
        <f t="shared" si="56"/>
        <v>0</v>
      </c>
      <c r="V61" s="220">
        <f t="shared" si="56"/>
        <v>0</v>
      </c>
      <c r="W61" s="2557">
        <f t="shared" si="56"/>
        <v>0</v>
      </c>
    </row>
    <row r="62" spans="1:24" x14ac:dyDescent="0.2">
      <c r="A62" s="365"/>
      <c r="B62" s="201"/>
      <c r="C62" s="242"/>
      <c r="D62" s="636" t="s">
        <v>1976</v>
      </c>
      <c r="E62" s="220">
        <f>E58</f>
        <v>0</v>
      </c>
      <c r="F62" s="220">
        <f>F58</f>
        <v>0</v>
      </c>
      <c r="G62" s="220">
        <f t="shared" ref="G62:M62" si="57">G58</f>
        <v>0</v>
      </c>
      <c r="H62" s="220">
        <f t="shared" si="57"/>
        <v>0</v>
      </c>
      <c r="I62" s="220">
        <f t="shared" si="57"/>
        <v>0</v>
      </c>
      <c r="J62" s="220">
        <f t="shared" si="57"/>
        <v>0</v>
      </c>
      <c r="K62" s="220">
        <f t="shared" si="57"/>
        <v>0</v>
      </c>
      <c r="L62" s="220">
        <f t="shared" ref="L62" si="58">L58</f>
        <v>0</v>
      </c>
      <c r="M62" s="629">
        <f t="shared" si="57"/>
        <v>0</v>
      </c>
      <c r="N62" s="202"/>
      <c r="O62" s="628">
        <f>O58</f>
        <v>0</v>
      </c>
      <c r="P62" s="220">
        <f>P58</f>
        <v>0</v>
      </c>
      <c r="Q62" s="220">
        <f t="shared" ref="Q62:W62" si="59">Q58</f>
        <v>0</v>
      </c>
      <c r="R62" s="220">
        <f t="shared" si="59"/>
        <v>0</v>
      </c>
      <c r="S62" s="220">
        <f t="shared" si="59"/>
        <v>0</v>
      </c>
      <c r="T62" s="220">
        <f t="shared" si="59"/>
        <v>0</v>
      </c>
      <c r="U62" s="220">
        <f t="shared" si="59"/>
        <v>0</v>
      </c>
      <c r="V62" s="220">
        <f t="shared" si="59"/>
        <v>0</v>
      </c>
      <c r="W62" s="2557">
        <f t="shared" si="59"/>
        <v>0</v>
      </c>
    </row>
    <row r="63" spans="1:24" x14ac:dyDescent="0.2">
      <c r="A63" s="365"/>
      <c r="B63" s="201"/>
      <c r="C63" s="242"/>
      <c r="D63" s="640" t="s">
        <v>435</v>
      </c>
      <c r="E63" s="183">
        <f>E61+E62</f>
        <v>0</v>
      </c>
      <c r="F63" s="183">
        <f>F61+F62</f>
        <v>0</v>
      </c>
      <c r="G63" s="183">
        <f t="shared" ref="G63:M63" si="60">G61+G62</f>
        <v>0</v>
      </c>
      <c r="H63" s="183">
        <f t="shared" si="60"/>
        <v>0</v>
      </c>
      <c r="I63" s="183">
        <f t="shared" si="60"/>
        <v>0</v>
      </c>
      <c r="J63" s="183">
        <f t="shared" si="60"/>
        <v>0</v>
      </c>
      <c r="K63" s="183">
        <f t="shared" si="60"/>
        <v>0</v>
      </c>
      <c r="L63" s="183">
        <f t="shared" ref="L63" si="61">L61+L62</f>
        <v>0</v>
      </c>
      <c r="M63" s="626">
        <f t="shared" si="60"/>
        <v>0</v>
      </c>
      <c r="N63" s="202"/>
      <c r="O63" s="625">
        <f>O61+O62</f>
        <v>0</v>
      </c>
      <c r="P63" s="183">
        <f>P61+P62</f>
        <v>0</v>
      </c>
      <c r="Q63" s="183">
        <f t="shared" ref="Q63:W63" si="62">Q61+Q62</f>
        <v>0</v>
      </c>
      <c r="R63" s="183">
        <f t="shared" si="62"/>
        <v>0</v>
      </c>
      <c r="S63" s="183">
        <f t="shared" si="62"/>
        <v>0</v>
      </c>
      <c r="T63" s="183">
        <f t="shared" si="62"/>
        <v>0</v>
      </c>
      <c r="U63" s="183">
        <f t="shared" si="62"/>
        <v>0</v>
      </c>
      <c r="V63" s="183">
        <f t="shared" si="62"/>
        <v>0</v>
      </c>
      <c r="W63" s="3449">
        <f t="shared" si="62"/>
        <v>0</v>
      </c>
    </row>
    <row r="64" spans="1:24" x14ac:dyDescent="0.2">
      <c r="A64" s="365"/>
      <c r="B64" s="201"/>
      <c r="C64" s="242"/>
      <c r="D64" s="636" t="s">
        <v>112</v>
      </c>
      <c r="E64" s="212">
        <f>E12</f>
        <v>10000</v>
      </c>
      <c r="F64" s="212">
        <f>F12</f>
        <v>30000</v>
      </c>
      <c r="G64" s="212">
        <f t="shared" ref="G64:M64" si="63">G12</f>
        <v>50000</v>
      </c>
      <c r="H64" s="212">
        <f t="shared" si="63"/>
        <v>160000</v>
      </c>
      <c r="I64" s="212">
        <f t="shared" si="63"/>
        <v>1250000</v>
      </c>
      <c r="J64" s="212">
        <f t="shared" si="63"/>
        <v>2000000</v>
      </c>
      <c r="K64" s="212">
        <f t="shared" si="63"/>
        <v>10000000</v>
      </c>
      <c r="L64" s="212">
        <f t="shared" ref="L64" si="64">L12</f>
        <v>18000000</v>
      </c>
      <c r="M64" s="614">
        <f t="shared" si="63"/>
        <v>12000000</v>
      </c>
      <c r="N64" s="263"/>
      <c r="O64" s="613">
        <f>O12</f>
        <v>10000</v>
      </c>
      <c r="P64" s="212">
        <f>P12</f>
        <v>30000</v>
      </c>
      <c r="Q64" s="212">
        <f t="shared" ref="Q64:W64" si="65">Q12</f>
        <v>50000</v>
      </c>
      <c r="R64" s="212">
        <f t="shared" si="65"/>
        <v>160000</v>
      </c>
      <c r="S64" s="212">
        <f t="shared" si="65"/>
        <v>1250000</v>
      </c>
      <c r="T64" s="212">
        <f t="shared" si="65"/>
        <v>2000000</v>
      </c>
      <c r="U64" s="212">
        <f t="shared" si="65"/>
        <v>10000000</v>
      </c>
      <c r="V64" s="212">
        <f t="shared" si="65"/>
        <v>18000000</v>
      </c>
      <c r="W64" s="2562">
        <f t="shared" si="65"/>
        <v>12000000</v>
      </c>
    </row>
    <row r="65" spans="1:24" x14ac:dyDescent="0.2">
      <c r="A65" s="365"/>
      <c r="B65" s="201"/>
      <c r="C65" s="242"/>
      <c r="D65" s="636" t="s">
        <v>91</v>
      </c>
      <c r="E65" s="219">
        <f>E63/E64</f>
        <v>0</v>
      </c>
      <c r="F65" s="219">
        <f>F63/F64</f>
        <v>0</v>
      </c>
      <c r="G65" s="219">
        <f t="shared" ref="G65:M65" si="66">G63/G64</f>
        <v>0</v>
      </c>
      <c r="H65" s="219">
        <f t="shared" si="66"/>
        <v>0</v>
      </c>
      <c r="I65" s="219">
        <f t="shared" si="66"/>
        <v>0</v>
      </c>
      <c r="J65" s="219">
        <f t="shared" si="66"/>
        <v>0</v>
      </c>
      <c r="K65" s="219">
        <f t="shared" si="66"/>
        <v>0</v>
      </c>
      <c r="L65" s="219">
        <f t="shared" ref="L65" si="67">L63/L64</f>
        <v>0</v>
      </c>
      <c r="M65" s="632">
        <f t="shared" si="66"/>
        <v>0</v>
      </c>
      <c r="N65" s="264"/>
      <c r="O65" s="2653">
        <f>O63/O64</f>
        <v>0</v>
      </c>
      <c r="P65" s="219">
        <f>P63/P64</f>
        <v>0</v>
      </c>
      <c r="Q65" s="219">
        <f t="shared" ref="Q65:W65" si="68">Q63/Q64</f>
        <v>0</v>
      </c>
      <c r="R65" s="219">
        <f t="shared" si="68"/>
        <v>0</v>
      </c>
      <c r="S65" s="219">
        <f t="shared" si="68"/>
        <v>0</v>
      </c>
      <c r="T65" s="219">
        <f t="shared" si="68"/>
        <v>0</v>
      </c>
      <c r="U65" s="219">
        <f t="shared" si="68"/>
        <v>0</v>
      </c>
      <c r="V65" s="219">
        <f t="shared" si="68"/>
        <v>0</v>
      </c>
      <c r="W65" s="2564">
        <f t="shared" si="68"/>
        <v>0</v>
      </c>
    </row>
    <row r="66" spans="1:24" x14ac:dyDescent="0.2">
      <c r="A66" s="365"/>
      <c r="B66" s="201"/>
      <c r="C66" s="242"/>
      <c r="D66" s="636" t="s">
        <v>113</v>
      </c>
      <c r="E66" s="219"/>
      <c r="F66" s="219"/>
      <c r="G66" s="219"/>
      <c r="H66" s="219"/>
      <c r="I66" s="219"/>
      <c r="J66" s="219"/>
      <c r="K66" s="219"/>
      <c r="L66" s="219"/>
      <c r="M66" s="632"/>
      <c r="N66" s="264"/>
      <c r="O66" s="2653"/>
      <c r="P66" s="219"/>
      <c r="Q66" s="219"/>
      <c r="R66" s="219"/>
      <c r="S66" s="219"/>
      <c r="T66" s="219"/>
      <c r="U66" s="219"/>
      <c r="V66" s="219"/>
      <c r="W66" s="2564"/>
    </row>
    <row r="67" spans="1:24" x14ac:dyDescent="0.2">
      <c r="A67" s="365"/>
      <c r="B67" s="201"/>
      <c r="C67" s="242"/>
      <c r="D67" s="639"/>
      <c r="E67" s="219"/>
      <c r="F67" s="219"/>
      <c r="G67" s="219"/>
      <c r="H67" s="219"/>
      <c r="I67" s="219"/>
      <c r="J67" s="219"/>
      <c r="K67" s="219"/>
      <c r="L67" s="219"/>
      <c r="M67" s="632"/>
      <c r="N67" s="264"/>
      <c r="O67" s="2653"/>
      <c r="P67" s="219"/>
      <c r="Q67" s="219"/>
      <c r="R67" s="219"/>
      <c r="S67" s="219"/>
      <c r="T67" s="219"/>
      <c r="U67" s="219"/>
      <c r="V67" s="219"/>
      <c r="W67" s="2564"/>
    </row>
    <row r="68" spans="1:24" x14ac:dyDescent="0.2">
      <c r="A68" s="365"/>
      <c r="B68" s="201"/>
      <c r="C68" s="572" t="s">
        <v>1990</v>
      </c>
      <c r="D68" s="639"/>
      <c r="E68" s="220"/>
      <c r="F68" s="220"/>
      <c r="G68" s="220"/>
      <c r="H68" s="220"/>
      <c r="I68" s="220"/>
      <c r="J68" s="220"/>
      <c r="K68" s="220"/>
      <c r="L68" s="220"/>
      <c r="M68" s="2557"/>
      <c r="N68" s="202"/>
      <c r="O68" s="628"/>
      <c r="P68" s="220"/>
      <c r="Q68" s="220"/>
      <c r="R68" s="220"/>
      <c r="S68" s="220"/>
      <c r="T68" s="220"/>
      <c r="U68" s="220"/>
      <c r="V68" s="220"/>
      <c r="W68" s="2557"/>
    </row>
    <row r="69" spans="1:24" x14ac:dyDescent="0.2">
      <c r="A69" s="365"/>
      <c r="B69" s="201"/>
      <c r="C69" s="242"/>
      <c r="D69" s="639"/>
      <c r="E69" s="183"/>
      <c r="F69" s="183"/>
      <c r="G69" s="183"/>
      <c r="H69" s="183"/>
      <c r="I69" s="183"/>
      <c r="J69" s="183"/>
      <c r="K69" s="183"/>
      <c r="L69" s="183"/>
      <c r="M69" s="3449"/>
      <c r="N69" s="179"/>
      <c r="O69" s="625"/>
      <c r="P69" s="183"/>
      <c r="Q69" s="183"/>
      <c r="R69" s="183"/>
      <c r="S69" s="183"/>
      <c r="T69" s="183"/>
      <c r="U69" s="183"/>
      <c r="V69" s="183"/>
      <c r="W69" s="3449"/>
    </row>
    <row r="70" spans="1:24" x14ac:dyDescent="0.2">
      <c r="A70" s="365"/>
      <c r="B70" s="201"/>
      <c r="C70" s="242"/>
      <c r="D70" s="639"/>
      <c r="E70" s="219"/>
      <c r="F70" s="219"/>
      <c r="G70" s="219"/>
      <c r="H70" s="219"/>
      <c r="I70" s="219"/>
      <c r="J70" s="219"/>
      <c r="K70" s="219"/>
      <c r="L70" s="219"/>
      <c r="M70" s="2564"/>
      <c r="N70" s="264"/>
      <c r="O70" s="2653"/>
      <c r="P70" s="219"/>
      <c r="Q70" s="219"/>
      <c r="R70" s="219"/>
      <c r="S70" s="219"/>
      <c r="T70" s="219"/>
      <c r="U70" s="219"/>
      <c r="V70" s="219"/>
      <c r="W70" s="2564"/>
    </row>
    <row r="71" spans="1:24" x14ac:dyDescent="0.2">
      <c r="A71" s="365"/>
      <c r="B71" s="201"/>
      <c r="C71" s="572" t="s">
        <v>1983</v>
      </c>
      <c r="D71" s="639"/>
      <c r="E71" s="201"/>
      <c r="F71" s="201"/>
      <c r="G71" s="201"/>
      <c r="H71" s="201"/>
      <c r="I71" s="201"/>
      <c r="J71" s="201"/>
      <c r="K71" s="201"/>
      <c r="L71" s="201"/>
      <c r="M71" s="2561"/>
      <c r="N71" s="184"/>
      <c r="O71" s="619"/>
      <c r="P71" s="201"/>
      <c r="Q71" s="201"/>
      <c r="R71" s="201"/>
      <c r="S71" s="201"/>
      <c r="T71" s="201"/>
      <c r="U71" s="201"/>
      <c r="V71" s="201"/>
      <c r="W71" s="2561"/>
    </row>
    <row r="72" spans="1:24" x14ac:dyDescent="0.2">
      <c r="A72" s="365"/>
      <c r="B72" s="201"/>
      <c r="C72" s="242"/>
      <c r="D72" s="636" t="s">
        <v>1979</v>
      </c>
      <c r="E72" s="3700">
        <f>E23*E19</f>
        <v>0</v>
      </c>
      <c r="F72" s="3700">
        <f t="shared" ref="F72:K72" si="69">F23*F19</f>
        <v>0</v>
      </c>
      <c r="G72" s="3700">
        <f t="shared" si="69"/>
        <v>0</v>
      </c>
      <c r="H72" s="3700">
        <f t="shared" si="69"/>
        <v>0</v>
      </c>
      <c r="I72" s="3700">
        <f t="shared" si="69"/>
        <v>0</v>
      </c>
      <c r="J72" s="3700">
        <f t="shared" si="69"/>
        <v>0</v>
      </c>
      <c r="K72" s="3700">
        <f t="shared" si="69"/>
        <v>0</v>
      </c>
      <c r="L72" s="3700">
        <f>L23*L19</f>
        <v>6000000</v>
      </c>
      <c r="M72" s="3702">
        <f>M23*M19</f>
        <v>12000000</v>
      </c>
      <c r="N72" s="263"/>
      <c r="O72" s="3753">
        <f>O23*O19</f>
        <v>0</v>
      </c>
      <c r="P72" s="3700">
        <f t="shared" ref="P72:U72" si="70">P23*P19</f>
        <v>0</v>
      </c>
      <c r="Q72" s="3700">
        <f t="shared" si="70"/>
        <v>0</v>
      </c>
      <c r="R72" s="3700">
        <f t="shared" si="70"/>
        <v>0</v>
      </c>
      <c r="S72" s="3700">
        <f t="shared" si="70"/>
        <v>0</v>
      </c>
      <c r="T72" s="3700">
        <f t="shared" si="70"/>
        <v>0</v>
      </c>
      <c r="U72" s="3700">
        <f t="shared" si="70"/>
        <v>0</v>
      </c>
      <c r="V72" s="3700">
        <f>V23*V19</f>
        <v>6000000</v>
      </c>
      <c r="W72" s="3702">
        <f>W23*W19</f>
        <v>12000000</v>
      </c>
    </row>
    <row r="73" spans="1:24" x14ac:dyDescent="0.2">
      <c r="A73" s="573"/>
      <c r="B73" s="243"/>
      <c r="C73" s="243"/>
      <c r="D73" s="638" t="s">
        <v>1980</v>
      </c>
      <c r="E73" s="3701">
        <f t="shared" ref="E73:K73" si="71">E72*D45</f>
        <v>0</v>
      </c>
      <c r="F73" s="3701">
        <f t="shared" si="71"/>
        <v>0</v>
      </c>
      <c r="G73" s="3701">
        <f t="shared" si="71"/>
        <v>0</v>
      </c>
      <c r="H73" s="3701">
        <f t="shared" si="71"/>
        <v>0</v>
      </c>
      <c r="I73" s="3701">
        <f t="shared" si="71"/>
        <v>0</v>
      </c>
      <c r="J73" s="3701">
        <f t="shared" si="71"/>
        <v>0</v>
      </c>
      <c r="K73" s="3701">
        <f t="shared" si="71"/>
        <v>0</v>
      </c>
      <c r="L73" s="3701">
        <f>L72*K45</f>
        <v>0</v>
      </c>
      <c r="M73" s="3703">
        <f>M72*L45</f>
        <v>0</v>
      </c>
      <c r="N73" s="265"/>
      <c r="O73" s="3754">
        <f t="shared" ref="O73" si="72">O72*N45</f>
        <v>0</v>
      </c>
      <c r="P73" s="3701">
        <f t="shared" ref="P73" si="73">P72*O45</f>
        <v>0</v>
      </c>
      <c r="Q73" s="3701">
        <f t="shared" ref="Q73" si="74">Q72*P45</f>
        <v>0</v>
      </c>
      <c r="R73" s="3701">
        <f t="shared" ref="R73" si="75">R72*Q45</f>
        <v>0</v>
      </c>
      <c r="S73" s="3701">
        <f t="shared" ref="S73" si="76">S72*R45</f>
        <v>0</v>
      </c>
      <c r="T73" s="3701">
        <f t="shared" ref="T73" si="77">T72*S45</f>
        <v>0</v>
      </c>
      <c r="U73" s="3701">
        <f t="shared" ref="U73" si="78">U72*T45</f>
        <v>0</v>
      </c>
      <c r="V73" s="3701">
        <f>V72*U45</f>
        <v>0</v>
      </c>
      <c r="W73" s="3703">
        <f>W72*V45</f>
        <v>0</v>
      </c>
      <c r="X73" s="201"/>
    </row>
    <row r="74" spans="1:24" x14ac:dyDescent="0.2">
      <c r="A74" s="365"/>
      <c r="B74" s="201"/>
      <c r="C74" s="242"/>
      <c r="D74" s="2558"/>
      <c r="E74" s="2653"/>
      <c r="F74" s="219"/>
      <c r="G74" s="219"/>
      <c r="H74" s="219"/>
      <c r="I74" s="219"/>
      <c r="J74" s="219"/>
      <c r="K74" s="219"/>
      <c r="L74" s="219"/>
      <c r="M74" s="2564"/>
      <c r="N74" s="264"/>
      <c r="O74" s="2653"/>
      <c r="P74" s="219"/>
      <c r="Q74" s="219"/>
      <c r="R74" s="219"/>
      <c r="S74" s="219"/>
      <c r="T74" s="219"/>
      <c r="U74" s="219"/>
      <c r="V74" s="219"/>
      <c r="W74" s="2564"/>
    </row>
    <row r="75" spans="1:24" x14ac:dyDescent="0.2">
      <c r="A75" s="365"/>
      <c r="B75" s="201"/>
      <c r="C75" s="242"/>
      <c r="D75" s="556" t="s">
        <v>114</v>
      </c>
      <c r="E75" s="2140">
        <f>E63+E73</f>
        <v>0</v>
      </c>
      <c r="F75" s="1340">
        <f t="shared" ref="F75:M75" si="79">F63+F73</f>
        <v>0</v>
      </c>
      <c r="G75" s="1340">
        <f t="shared" si="79"/>
        <v>0</v>
      </c>
      <c r="H75" s="1340">
        <f t="shared" si="79"/>
        <v>0</v>
      </c>
      <c r="I75" s="1340">
        <f t="shared" si="79"/>
        <v>0</v>
      </c>
      <c r="J75" s="1340">
        <f t="shared" si="79"/>
        <v>0</v>
      </c>
      <c r="K75" s="1340">
        <f t="shared" si="79"/>
        <v>0</v>
      </c>
      <c r="L75" s="1340">
        <f t="shared" si="79"/>
        <v>0</v>
      </c>
      <c r="M75" s="3655">
        <f t="shared" si="79"/>
        <v>0</v>
      </c>
      <c r="N75" s="179"/>
      <c r="O75" s="2140">
        <f>O63+O73</f>
        <v>0</v>
      </c>
      <c r="P75" s="1340">
        <f t="shared" ref="P75:W75" si="80">P63+P73</f>
        <v>0</v>
      </c>
      <c r="Q75" s="1340">
        <f t="shared" si="80"/>
        <v>0</v>
      </c>
      <c r="R75" s="1340">
        <f t="shared" si="80"/>
        <v>0</v>
      </c>
      <c r="S75" s="1340">
        <f t="shared" si="80"/>
        <v>0</v>
      </c>
      <c r="T75" s="1340">
        <f t="shared" si="80"/>
        <v>0</v>
      </c>
      <c r="U75" s="1340">
        <f t="shared" si="80"/>
        <v>0</v>
      </c>
      <c r="V75" s="1340">
        <f t="shared" si="80"/>
        <v>0</v>
      </c>
      <c r="W75" s="3655">
        <f t="shared" si="80"/>
        <v>0</v>
      </c>
    </row>
    <row r="76" spans="1:24" x14ac:dyDescent="0.2">
      <c r="A76" s="365"/>
      <c r="B76" s="201"/>
      <c r="C76" s="242"/>
      <c r="D76" s="366" t="s">
        <v>89</v>
      </c>
      <c r="E76" s="3643">
        <f>E16</f>
        <v>10000</v>
      </c>
      <c r="F76" s="3521">
        <f t="shared" ref="F76:M76" si="81">F16</f>
        <v>30000</v>
      </c>
      <c r="G76" s="3521">
        <f t="shared" si="81"/>
        <v>50000</v>
      </c>
      <c r="H76" s="3521">
        <f t="shared" si="81"/>
        <v>160000</v>
      </c>
      <c r="I76" s="3521">
        <f t="shared" si="81"/>
        <v>1250000</v>
      </c>
      <c r="J76" s="3521">
        <f t="shared" si="81"/>
        <v>2000000</v>
      </c>
      <c r="K76" s="3521">
        <f t="shared" si="81"/>
        <v>10000000</v>
      </c>
      <c r="L76" s="3521">
        <f t="shared" si="81"/>
        <v>24000000</v>
      </c>
      <c r="M76" s="3522">
        <f t="shared" si="81"/>
        <v>24000000</v>
      </c>
      <c r="N76" s="202"/>
      <c r="O76" s="3643">
        <f>O16</f>
        <v>10000</v>
      </c>
      <c r="P76" s="3521">
        <f t="shared" ref="P76:W76" si="82">P16</f>
        <v>30000</v>
      </c>
      <c r="Q76" s="3521">
        <f t="shared" si="82"/>
        <v>50000</v>
      </c>
      <c r="R76" s="3521">
        <f t="shared" si="82"/>
        <v>160000</v>
      </c>
      <c r="S76" s="3521">
        <f t="shared" si="82"/>
        <v>1250000</v>
      </c>
      <c r="T76" s="3521">
        <f t="shared" si="82"/>
        <v>2000000</v>
      </c>
      <c r="U76" s="3521">
        <f t="shared" si="82"/>
        <v>10000000</v>
      </c>
      <c r="V76" s="3521">
        <f t="shared" si="82"/>
        <v>24000000</v>
      </c>
      <c r="W76" s="3522">
        <f t="shared" si="82"/>
        <v>24000000</v>
      </c>
    </row>
    <row r="77" spans="1:24" x14ac:dyDescent="0.2">
      <c r="A77" s="365"/>
      <c r="B77" s="201"/>
      <c r="C77" s="242"/>
      <c r="D77" s="366" t="s">
        <v>90</v>
      </c>
      <c r="E77" s="3602">
        <f>E75/E76</f>
        <v>0</v>
      </c>
      <c r="F77" s="3471">
        <f t="shared" ref="F77:M77" si="83">F75/F76</f>
        <v>0</v>
      </c>
      <c r="G77" s="3471">
        <f t="shared" si="83"/>
        <v>0</v>
      </c>
      <c r="H77" s="3471">
        <f t="shared" si="83"/>
        <v>0</v>
      </c>
      <c r="I77" s="3471">
        <f t="shared" si="83"/>
        <v>0</v>
      </c>
      <c r="J77" s="3471">
        <f t="shared" si="83"/>
        <v>0</v>
      </c>
      <c r="K77" s="3471">
        <f t="shared" si="83"/>
        <v>0</v>
      </c>
      <c r="L77" s="3471">
        <f t="shared" si="83"/>
        <v>0</v>
      </c>
      <c r="M77" s="3472">
        <f t="shared" si="83"/>
        <v>0</v>
      </c>
      <c r="N77" s="264"/>
      <c r="O77" s="3602">
        <f>O75/O76</f>
        <v>0</v>
      </c>
      <c r="P77" s="3471">
        <f t="shared" ref="P77" si="84">P75/P76</f>
        <v>0</v>
      </c>
      <c r="Q77" s="3471">
        <f t="shared" ref="Q77" si="85">Q75/Q76</f>
        <v>0</v>
      </c>
      <c r="R77" s="3471">
        <f t="shared" ref="R77" si="86">R75/R76</f>
        <v>0</v>
      </c>
      <c r="S77" s="3471">
        <f t="shared" ref="S77" si="87">S75/S76</f>
        <v>0</v>
      </c>
      <c r="T77" s="3471">
        <f t="shared" ref="T77" si="88">T75/T76</f>
        <v>0</v>
      </c>
      <c r="U77" s="3471">
        <f t="shared" ref="U77" si="89">U75/U76</f>
        <v>0</v>
      </c>
      <c r="V77" s="3471">
        <f t="shared" ref="V77" si="90">V75/V76</f>
        <v>0</v>
      </c>
      <c r="W77" s="3532">
        <f t="shared" ref="W77" si="91">W75/W76</f>
        <v>0</v>
      </c>
    </row>
    <row r="78" spans="1:24" x14ac:dyDescent="0.2">
      <c r="A78" s="365"/>
      <c r="B78" s="201"/>
      <c r="C78" s="201"/>
      <c r="D78" s="2558"/>
      <c r="E78" s="623"/>
      <c r="F78" s="245"/>
      <c r="G78" s="245"/>
      <c r="H78" s="245"/>
      <c r="I78" s="245"/>
      <c r="J78" s="245"/>
      <c r="K78" s="245"/>
      <c r="L78" s="245"/>
      <c r="M78" s="624"/>
      <c r="N78" s="268"/>
      <c r="O78" s="623"/>
      <c r="P78" s="245"/>
      <c r="Q78" s="245"/>
      <c r="R78" s="245"/>
      <c r="S78" s="245"/>
      <c r="T78" s="245"/>
      <c r="U78" s="245"/>
      <c r="V78" s="245"/>
      <c r="W78" s="3656"/>
    </row>
    <row r="79" spans="1:24" x14ac:dyDescent="0.2">
      <c r="A79" s="365"/>
      <c r="B79" s="550" t="s">
        <v>728</v>
      </c>
      <c r="C79" s="550" t="s">
        <v>344</v>
      </c>
      <c r="D79" s="210"/>
      <c r="E79" s="619"/>
      <c r="F79" s="201"/>
      <c r="G79" s="201"/>
      <c r="H79" s="201"/>
      <c r="I79" s="201"/>
      <c r="J79" s="201"/>
      <c r="K79" s="201"/>
      <c r="L79" s="201"/>
      <c r="M79" s="590"/>
      <c r="N79" s="184"/>
      <c r="O79" s="619"/>
      <c r="P79" s="201"/>
      <c r="Q79" s="201"/>
      <c r="R79" s="201"/>
      <c r="S79" s="201"/>
      <c r="T79" s="201"/>
      <c r="U79" s="201"/>
      <c r="V79" s="201"/>
      <c r="W79" s="2561"/>
    </row>
    <row r="80" spans="1:24" s="225" customFormat="1" x14ac:dyDescent="0.2">
      <c r="A80" s="557"/>
      <c r="B80" s="222"/>
      <c r="C80" s="222"/>
      <c r="D80" s="366" t="s">
        <v>107</v>
      </c>
      <c r="E80" s="627"/>
      <c r="F80" s="2430"/>
      <c r="G80" s="633"/>
      <c r="H80" s="633"/>
      <c r="I80" s="633"/>
      <c r="J80" s="633"/>
      <c r="K80" s="633"/>
      <c r="L80" s="633"/>
      <c r="M80" s="634"/>
      <c r="N80" s="574"/>
      <c r="O80" s="627"/>
      <c r="P80" s="2430"/>
      <c r="Q80" s="633"/>
      <c r="R80" s="633"/>
      <c r="S80" s="633"/>
      <c r="T80" s="633"/>
      <c r="U80" s="633"/>
      <c r="V80" s="633"/>
      <c r="W80" s="3657"/>
    </row>
    <row r="81" spans="1:23" x14ac:dyDescent="0.2">
      <c r="A81" s="365"/>
      <c r="B81" s="201"/>
      <c r="C81" s="201"/>
      <c r="D81" s="366" t="s">
        <v>89</v>
      </c>
      <c r="E81" s="613">
        <f>E16</f>
        <v>10000</v>
      </c>
      <c r="F81" s="212">
        <f>F16</f>
        <v>30000</v>
      </c>
      <c r="G81" s="212">
        <f t="shared" ref="G81:M81" si="92">G16</f>
        <v>50000</v>
      </c>
      <c r="H81" s="212">
        <f t="shared" si="92"/>
        <v>160000</v>
      </c>
      <c r="I81" s="212">
        <f t="shared" si="92"/>
        <v>1250000</v>
      </c>
      <c r="J81" s="212">
        <f t="shared" si="92"/>
        <v>2000000</v>
      </c>
      <c r="K81" s="212">
        <f t="shared" si="92"/>
        <v>10000000</v>
      </c>
      <c r="L81" s="212">
        <f t="shared" ref="L81" si="93">L16</f>
        <v>24000000</v>
      </c>
      <c r="M81" s="614">
        <f t="shared" si="92"/>
        <v>24000000</v>
      </c>
      <c r="N81" s="263"/>
      <c r="O81" s="613">
        <f>O16</f>
        <v>10000</v>
      </c>
      <c r="P81" s="212">
        <f>P16</f>
        <v>30000</v>
      </c>
      <c r="Q81" s="212">
        <f t="shared" ref="Q81:W81" si="94">Q16</f>
        <v>50000</v>
      </c>
      <c r="R81" s="212">
        <f t="shared" si="94"/>
        <v>160000</v>
      </c>
      <c r="S81" s="212">
        <f t="shared" si="94"/>
        <v>1250000</v>
      </c>
      <c r="T81" s="212">
        <f t="shared" si="94"/>
        <v>2000000</v>
      </c>
      <c r="U81" s="212">
        <f t="shared" si="94"/>
        <v>10000000</v>
      </c>
      <c r="V81" s="212">
        <f t="shared" ref="V81" si="95">V16</f>
        <v>24000000</v>
      </c>
      <c r="W81" s="2562">
        <f t="shared" si="94"/>
        <v>24000000</v>
      </c>
    </row>
    <row r="82" spans="1:23" x14ac:dyDescent="0.2">
      <c r="A82" s="365"/>
      <c r="B82" s="201"/>
      <c r="C82" s="201"/>
      <c r="D82" s="556" t="s">
        <v>92</v>
      </c>
      <c r="E82" s="625">
        <f>E80*E81</f>
        <v>0</v>
      </c>
      <c r="F82" s="183">
        <f>F80*F81</f>
        <v>0</v>
      </c>
      <c r="G82" s="183">
        <f t="shared" ref="G82:M82" si="96">G80*G81</f>
        <v>0</v>
      </c>
      <c r="H82" s="183">
        <f t="shared" si="96"/>
        <v>0</v>
      </c>
      <c r="I82" s="183">
        <f t="shared" si="96"/>
        <v>0</v>
      </c>
      <c r="J82" s="183">
        <f t="shared" si="96"/>
        <v>0</v>
      </c>
      <c r="K82" s="183">
        <f t="shared" si="96"/>
        <v>0</v>
      </c>
      <c r="L82" s="183">
        <f t="shared" ref="L82" si="97">L80*L81</f>
        <v>0</v>
      </c>
      <c r="M82" s="626">
        <f t="shared" si="96"/>
        <v>0</v>
      </c>
      <c r="N82" s="179"/>
      <c r="O82" s="625">
        <f>O80*O81</f>
        <v>0</v>
      </c>
      <c r="P82" s="183">
        <f>P80*P81</f>
        <v>0</v>
      </c>
      <c r="Q82" s="183">
        <f t="shared" ref="Q82:W82" si="98">Q80*Q81</f>
        <v>0</v>
      </c>
      <c r="R82" s="183">
        <f t="shared" si="98"/>
        <v>0</v>
      </c>
      <c r="S82" s="183">
        <f t="shared" si="98"/>
        <v>0</v>
      </c>
      <c r="T82" s="183">
        <f t="shared" si="98"/>
        <v>0</v>
      </c>
      <c r="U82" s="183">
        <f t="shared" si="98"/>
        <v>0</v>
      </c>
      <c r="V82" s="183">
        <f t="shared" ref="V82" si="99">V80*V81</f>
        <v>0</v>
      </c>
      <c r="W82" s="3449">
        <f t="shared" si="98"/>
        <v>0</v>
      </c>
    </row>
    <row r="83" spans="1:23" x14ac:dyDescent="0.2">
      <c r="A83" s="365"/>
      <c r="B83" s="201"/>
      <c r="C83" s="201"/>
      <c r="D83" s="639"/>
      <c r="E83" s="201"/>
      <c r="F83" s="201"/>
      <c r="G83" s="201"/>
      <c r="H83" s="201"/>
      <c r="I83" s="201"/>
      <c r="J83" s="201"/>
      <c r="K83" s="201"/>
      <c r="L83" s="201"/>
      <c r="M83" s="590"/>
      <c r="N83" s="184"/>
      <c r="O83" s="619"/>
      <c r="P83" s="201"/>
      <c r="Q83" s="201"/>
      <c r="R83" s="201"/>
      <c r="S83" s="201"/>
      <c r="T83" s="201"/>
      <c r="U83" s="201"/>
      <c r="V83" s="201"/>
      <c r="W83" s="2561"/>
    </row>
    <row r="84" spans="1:23" x14ac:dyDescent="0.2">
      <c r="A84" s="365"/>
      <c r="B84" s="550" t="s">
        <v>729</v>
      </c>
      <c r="C84" s="550" t="s">
        <v>442</v>
      </c>
      <c r="D84" s="641"/>
      <c r="E84" s="226"/>
      <c r="F84" s="226"/>
      <c r="G84" s="226"/>
      <c r="H84" s="226"/>
      <c r="I84" s="226"/>
      <c r="J84" s="226"/>
      <c r="K84" s="226"/>
      <c r="L84" s="226"/>
      <c r="M84" s="631"/>
      <c r="N84" s="257"/>
      <c r="O84" s="630"/>
      <c r="P84" s="226"/>
      <c r="Q84" s="226"/>
      <c r="R84" s="226"/>
      <c r="S84" s="226"/>
      <c r="T84" s="226"/>
      <c r="U84" s="226"/>
      <c r="V84" s="226"/>
      <c r="W84" s="3678"/>
    </row>
    <row r="85" spans="1:23" s="225" customFormat="1" x14ac:dyDescent="0.2">
      <c r="A85" s="557"/>
      <c r="B85" s="222"/>
      <c r="C85" s="222"/>
      <c r="D85" s="636" t="s">
        <v>115</v>
      </c>
      <c r="E85" s="258"/>
      <c r="F85" s="258"/>
      <c r="G85" s="185"/>
      <c r="H85" s="258"/>
      <c r="I85" s="185"/>
      <c r="J85" s="185"/>
      <c r="K85" s="185"/>
      <c r="L85" s="185"/>
      <c r="M85" s="635"/>
      <c r="N85" s="440"/>
      <c r="O85" s="2650"/>
      <c r="P85" s="258"/>
      <c r="Q85" s="185"/>
      <c r="R85" s="258"/>
      <c r="S85" s="185"/>
      <c r="T85" s="185"/>
      <c r="U85" s="185"/>
      <c r="V85" s="185"/>
      <c r="W85" s="3755"/>
    </row>
    <row r="86" spans="1:23" x14ac:dyDescent="0.2">
      <c r="A86" s="365"/>
      <c r="B86" s="201"/>
      <c r="C86" s="201"/>
      <c r="D86" s="636" t="s">
        <v>93</v>
      </c>
      <c r="E86" s="201"/>
      <c r="F86" s="201"/>
      <c r="G86" s="201"/>
      <c r="H86" s="201"/>
      <c r="I86" s="201"/>
      <c r="J86" s="201"/>
      <c r="K86" s="201"/>
      <c r="L86" s="201"/>
      <c r="M86" s="590"/>
      <c r="N86" s="440"/>
      <c r="O86" s="619"/>
      <c r="P86" s="201"/>
      <c r="Q86" s="201"/>
      <c r="R86" s="201"/>
      <c r="S86" s="201"/>
      <c r="T86" s="201"/>
      <c r="U86" s="201"/>
      <c r="V86" s="201"/>
      <c r="W86" s="2561"/>
    </row>
    <row r="87" spans="1:23" x14ac:dyDescent="0.2">
      <c r="A87" s="365"/>
      <c r="B87" s="201"/>
      <c r="C87" s="201"/>
      <c r="D87" s="640" t="s">
        <v>92</v>
      </c>
      <c r="E87" s="183">
        <f>E85</f>
        <v>0</v>
      </c>
      <c r="F87" s="183">
        <f t="shared" ref="F87:M87" si="100">F85</f>
        <v>0</v>
      </c>
      <c r="G87" s="183">
        <f t="shared" si="100"/>
        <v>0</v>
      </c>
      <c r="H87" s="183">
        <f t="shared" si="100"/>
        <v>0</v>
      </c>
      <c r="I87" s="183">
        <f t="shared" si="100"/>
        <v>0</v>
      </c>
      <c r="J87" s="183">
        <f t="shared" si="100"/>
        <v>0</v>
      </c>
      <c r="K87" s="183">
        <f t="shared" si="100"/>
        <v>0</v>
      </c>
      <c r="L87" s="183">
        <f t="shared" si="100"/>
        <v>0</v>
      </c>
      <c r="M87" s="626">
        <f t="shared" si="100"/>
        <v>0</v>
      </c>
      <c r="N87" s="440"/>
      <c r="O87" s="625">
        <f>O85</f>
        <v>0</v>
      </c>
      <c r="P87" s="183">
        <f t="shared" ref="P87:W87" si="101">P85</f>
        <v>0</v>
      </c>
      <c r="Q87" s="183">
        <f t="shared" si="101"/>
        <v>0</v>
      </c>
      <c r="R87" s="183">
        <f t="shared" si="101"/>
        <v>0</v>
      </c>
      <c r="S87" s="183">
        <f t="shared" si="101"/>
        <v>0</v>
      </c>
      <c r="T87" s="183">
        <f t="shared" si="101"/>
        <v>0</v>
      </c>
      <c r="U87" s="183">
        <f t="shared" si="101"/>
        <v>0</v>
      </c>
      <c r="V87" s="183">
        <f t="shared" si="101"/>
        <v>0</v>
      </c>
      <c r="W87" s="3449">
        <f t="shared" si="101"/>
        <v>0</v>
      </c>
    </row>
    <row r="88" spans="1:23" ht="13.5" thickBot="1" x14ac:dyDescent="0.25">
      <c r="A88" s="365"/>
      <c r="B88" s="201"/>
      <c r="C88" s="201"/>
      <c r="D88" s="642"/>
      <c r="E88" s="183"/>
      <c r="F88" s="183"/>
      <c r="G88" s="183"/>
      <c r="H88" s="183"/>
      <c r="I88" s="183"/>
      <c r="J88" s="183"/>
      <c r="K88" s="183"/>
      <c r="L88" s="183"/>
      <c r="M88" s="626"/>
      <c r="N88" s="440"/>
      <c r="O88" s="625"/>
      <c r="P88" s="183"/>
      <c r="Q88" s="183"/>
      <c r="R88" s="183"/>
      <c r="S88" s="183"/>
      <c r="T88" s="183"/>
      <c r="U88" s="183"/>
      <c r="V88" s="183"/>
      <c r="W88" s="3449"/>
    </row>
    <row r="89" spans="1:23" s="367" customFormat="1" ht="15.75" x14ac:dyDescent="0.25">
      <c r="A89" s="3451" t="s">
        <v>94</v>
      </c>
      <c r="B89" s="3578"/>
      <c r="C89" s="3578"/>
      <c r="D89" s="3579"/>
      <c r="E89" s="3580">
        <f t="shared" ref="E89:M89" si="102">E87+E82+E75</f>
        <v>0</v>
      </c>
      <c r="F89" s="3580">
        <f t="shared" si="102"/>
        <v>0</v>
      </c>
      <c r="G89" s="3580">
        <f t="shared" si="102"/>
        <v>0</v>
      </c>
      <c r="H89" s="3580">
        <f t="shared" si="102"/>
        <v>0</v>
      </c>
      <c r="I89" s="3580">
        <f t="shared" si="102"/>
        <v>0</v>
      </c>
      <c r="J89" s="3580">
        <f t="shared" si="102"/>
        <v>0</v>
      </c>
      <c r="K89" s="3580">
        <f t="shared" si="102"/>
        <v>0</v>
      </c>
      <c r="L89" s="3580">
        <f t="shared" si="102"/>
        <v>0</v>
      </c>
      <c r="M89" s="3581">
        <f t="shared" si="102"/>
        <v>0</v>
      </c>
      <c r="N89" s="440"/>
      <c r="O89" s="3660">
        <f t="shared" ref="O89:W89" si="103">O87+O82+O75</f>
        <v>0</v>
      </c>
      <c r="P89" s="3580">
        <f t="shared" si="103"/>
        <v>0</v>
      </c>
      <c r="Q89" s="3580">
        <f t="shared" si="103"/>
        <v>0</v>
      </c>
      <c r="R89" s="3580">
        <f t="shared" si="103"/>
        <v>0</v>
      </c>
      <c r="S89" s="3580">
        <f t="shared" si="103"/>
        <v>0</v>
      </c>
      <c r="T89" s="3580">
        <f t="shared" si="103"/>
        <v>0</v>
      </c>
      <c r="U89" s="3580">
        <f t="shared" si="103"/>
        <v>0</v>
      </c>
      <c r="V89" s="3580">
        <f t="shared" si="103"/>
        <v>0</v>
      </c>
      <c r="W89" s="3581">
        <f t="shared" si="103"/>
        <v>0</v>
      </c>
    </row>
    <row r="90" spans="1:23" x14ac:dyDescent="0.2">
      <c r="A90" s="3582"/>
      <c r="B90" s="3458"/>
      <c r="C90" s="3458"/>
      <c r="D90" s="3583" t="s">
        <v>89</v>
      </c>
      <c r="E90" s="2985">
        <f>E81</f>
        <v>10000</v>
      </c>
      <c r="F90" s="2985">
        <f>F81</f>
        <v>30000</v>
      </c>
      <c r="G90" s="2985">
        <f>G81</f>
        <v>50000</v>
      </c>
      <c r="H90" s="2985">
        <f t="shared" ref="H90:M90" si="104">H81</f>
        <v>160000</v>
      </c>
      <c r="I90" s="2985">
        <f t="shared" si="104"/>
        <v>1250000</v>
      </c>
      <c r="J90" s="2985">
        <f t="shared" si="104"/>
        <v>2000000</v>
      </c>
      <c r="K90" s="2985">
        <f t="shared" si="104"/>
        <v>10000000</v>
      </c>
      <c r="L90" s="2985">
        <f t="shared" ref="L90" si="105">L81</f>
        <v>24000000</v>
      </c>
      <c r="M90" s="3584">
        <f t="shared" si="104"/>
        <v>24000000</v>
      </c>
      <c r="N90" s="440"/>
      <c r="O90" s="3661">
        <f>O81</f>
        <v>10000</v>
      </c>
      <c r="P90" s="2985">
        <f>P81</f>
        <v>30000</v>
      </c>
      <c r="Q90" s="2985">
        <f>Q81</f>
        <v>50000</v>
      </c>
      <c r="R90" s="2985">
        <f t="shared" ref="R90:W90" si="106">R81</f>
        <v>160000</v>
      </c>
      <c r="S90" s="2985">
        <f t="shared" si="106"/>
        <v>1250000</v>
      </c>
      <c r="T90" s="2985">
        <f t="shared" si="106"/>
        <v>2000000</v>
      </c>
      <c r="U90" s="2985">
        <f t="shared" si="106"/>
        <v>10000000</v>
      </c>
      <c r="V90" s="2985">
        <f t="shared" si="106"/>
        <v>24000000</v>
      </c>
      <c r="W90" s="3461">
        <f t="shared" si="106"/>
        <v>24000000</v>
      </c>
    </row>
    <row r="91" spans="1:23" ht="13.5" thickBot="1" x14ac:dyDescent="0.25">
      <c r="A91" s="3462"/>
      <c r="B91" s="3463"/>
      <c r="C91" s="3463"/>
      <c r="D91" s="3585" t="s">
        <v>90</v>
      </c>
      <c r="E91" s="3466">
        <f>E89/E90</f>
        <v>0</v>
      </c>
      <c r="F91" s="3466">
        <f>F89/F90</f>
        <v>0</v>
      </c>
      <c r="G91" s="3466">
        <f t="shared" ref="G91:M91" si="107">G89/G90</f>
        <v>0</v>
      </c>
      <c r="H91" s="3466">
        <f t="shared" si="107"/>
        <v>0</v>
      </c>
      <c r="I91" s="3466">
        <f t="shared" si="107"/>
        <v>0</v>
      </c>
      <c r="J91" s="3466">
        <f t="shared" si="107"/>
        <v>0</v>
      </c>
      <c r="K91" s="3466">
        <f t="shared" si="107"/>
        <v>0</v>
      </c>
      <c r="L91" s="3466">
        <f t="shared" ref="L91" si="108">L89/L90</f>
        <v>0</v>
      </c>
      <c r="M91" s="3586">
        <f t="shared" si="107"/>
        <v>0</v>
      </c>
      <c r="N91" s="440"/>
      <c r="O91" s="3662">
        <f>O89/O90</f>
        <v>0</v>
      </c>
      <c r="P91" s="3466">
        <f>P89/P90</f>
        <v>0</v>
      </c>
      <c r="Q91" s="3466">
        <f t="shared" ref="Q91:W91" si="109">Q89/Q90</f>
        <v>0</v>
      </c>
      <c r="R91" s="3466">
        <f t="shared" si="109"/>
        <v>0</v>
      </c>
      <c r="S91" s="3466">
        <f t="shared" si="109"/>
        <v>0</v>
      </c>
      <c r="T91" s="3466">
        <f t="shared" si="109"/>
        <v>0</v>
      </c>
      <c r="U91" s="3466">
        <f t="shared" si="109"/>
        <v>0</v>
      </c>
      <c r="V91" s="3466">
        <f t="shared" si="109"/>
        <v>0</v>
      </c>
      <c r="W91" s="3467">
        <f t="shared" si="109"/>
        <v>0</v>
      </c>
    </row>
    <row r="92" spans="1:23" x14ac:dyDescent="0.2">
      <c r="A92" s="365"/>
      <c r="B92" s="201"/>
      <c r="C92" s="201"/>
      <c r="D92" s="639"/>
      <c r="E92" s="201"/>
      <c r="F92" s="201"/>
      <c r="G92" s="201"/>
      <c r="H92" s="201"/>
      <c r="I92" s="201"/>
      <c r="J92" s="201"/>
      <c r="K92" s="201"/>
      <c r="L92" s="201"/>
      <c r="M92" s="590"/>
      <c r="N92" s="440"/>
      <c r="O92" s="619"/>
      <c r="P92" s="201"/>
      <c r="Q92" s="201"/>
      <c r="R92" s="201"/>
      <c r="S92" s="201"/>
      <c r="T92" s="201"/>
      <c r="U92" s="201"/>
      <c r="V92" s="201"/>
      <c r="W92" s="2561"/>
    </row>
    <row r="93" spans="1:23" ht="15.75" x14ac:dyDescent="0.25">
      <c r="A93" s="548">
        <v>2</v>
      </c>
      <c r="B93" s="549" t="s">
        <v>345</v>
      </c>
      <c r="C93" s="201"/>
      <c r="D93" s="639"/>
      <c r="E93" s="201"/>
      <c r="F93" s="201"/>
      <c r="G93" s="201"/>
      <c r="H93" s="201"/>
      <c r="I93" s="201"/>
      <c r="J93" s="201"/>
      <c r="K93" s="201"/>
      <c r="L93" s="201"/>
      <c r="M93" s="590"/>
      <c r="N93" s="440"/>
      <c r="O93" s="619"/>
      <c r="P93" s="201"/>
      <c r="Q93" s="201"/>
      <c r="R93" s="201"/>
      <c r="S93" s="201"/>
      <c r="T93" s="201"/>
      <c r="U93" s="201"/>
      <c r="V93" s="201"/>
      <c r="W93" s="2561"/>
    </row>
    <row r="94" spans="1:23" s="225" customFormat="1" x14ac:dyDescent="0.2">
      <c r="A94" s="557"/>
      <c r="B94" s="222"/>
      <c r="C94" s="222"/>
      <c r="D94" s="636" t="s">
        <v>107</v>
      </c>
      <c r="E94" s="201"/>
      <c r="F94" s="201"/>
      <c r="G94" s="633"/>
      <c r="H94" s="633"/>
      <c r="I94" s="633"/>
      <c r="J94" s="633"/>
      <c r="K94" s="633"/>
      <c r="L94" s="633"/>
      <c r="M94" s="634"/>
      <c r="N94" s="440"/>
      <c r="O94" s="3690"/>
      <c r="P94" s="3624"/>
      <c r="Q94" s="633"/>
      <c r="R94" s="633"/>
      <c r="S94" s="633"/>
      <c r="T94" s="633"/>
      <c r="U94" s="633"/>
      <c r="V94" s="633"/>
      <c r="W94" s="3657"/>
    </row>
    <row r="95" spans="1:23" x14ac:dyDescent="0.2">
      <c r="A95" s="365"/>
      <c r="B95" s="201"/>
      <c r="C95" s="201"/>
      <c r="D95" s="636" t="s">
        <v>89</v>
      </c>
      <c r="E95" s="212">
        <f>E90</f>
        <v>10000</v>
      </c>
      <c r="F95" s="212">
        <f>F90</f>
        <v>30000</v>
      </c>
      <c r="G95" s="212">
        <f t="shared" ref="G95:M95" si="110">G90</f>
        <v>50000</v>
      </c>
      <c r="H95" s="212">
        <f t="shared" si="110"/>
        <v>160000</v>
      </c>
      <c r="I95" s="212">
        <f t="shared" si="110"/>
        <v>1250000</v>
      </c>
      <c r="J95" s="212">
        <f t="shared" si="110"/>
        <v>2000000</v>
      </c>
      <c r="K95" s="212">
        <f t="shared" si="110"/>
        <v>10000000</v>
      </c>
      <c r="L95" s="212">
        <f t="shared" ref="L95" si="111">L90</f>
        <v>24000000</v>
      </c>
      <c r="M95" s="614">
        <f t="shared" si="110"/>
        <v>24000000</v>
      </c>
      <c r="N95" s="263"/>
      <c r="O95" s="613">
        <f>O90</f>
        <v>10000</v>
      </c>
      <c r="P95" s="212">
        <f>P90</f>
        <v>30000</v>
      </c>
      <c r="Q95" s="212">
        <f t="shared" ref="Q95:W95" si="112">Q90</f>
        <v>50000</v>
      </c>
      <c r="R95" s="212">
        <f t="shared" si="112"/>
        <v>160000</v>
      </c>
      <c r="S95" s="212">
        <f t="shared" si="112"/>
        <v>1250000</v>
      </c>
      <c r="T95" s="212">
        <f t="shared" si="112"/>
        <v>2000000</v>
      </c>
      <c r="U95" s="212">
        <f t="shared" si="112"/>
        <v>10000000</v>
      </c>
      <c r="V95" s="212">
        <f t="shared" ref="V95" si="113">V90</f>
        <v>24000000</v>
      </c>
      <c r="W95" s="2562">
        <f t="shared" si="112"/>
        <v>24000000</v>
      </c>
    </row>
    <row r="96" spans="1:23" x14ac:dyDescent="0.2">
      <c r="A96" s="365"/>
      <c r="B96" s="201"/>
      <c r="C96" s="201"/>
      <c r="D96" s="640" t="s">
        <v>92</v>
      </c>
      <c r="E96" s="183">
        <f>E94*E95</f>
        <v>0</v>
      </c>
      <c r="F96" s="183">
        <f>F94*F95</f>
        <v>0</v>
      </c>
      <c r="G96" s="183">
        <f>G94*G95</f>
        <v>0</v>
      </c>
      <c r="H96" s="183">
        <f t="shared" ref="H96:M96" si="114">H94*H95</f>
        <v>0</v>
      </c>
      <c r="I96" s="183">
        <f t="shared" si="114"/>
        <v>0</v>
      </c>
      <c r="J96" s="183">
        <f t="shared" si="114"/>
        <v>0</v>
      </c>
      <c r="K96" s="183">
        <f t="shared" si="114"/>
        <v>0</v>
      </c>
      <c r="L96" s="183">
        <f t="shared" ref="L96" si="115">L94*L95</f>
        <v>0</v>
      </c>
      <c r="M96" s="626">
        <f t="shared" si="114"/>
        <v>0</v>
      </c>
      <c r="N96" s="179"/>
      <c r="O96" s="625">
        <f>O94*O95</f>
        <v>0</v>
      </c>
      <c r="P96" s="183">
        <f>P94*P95</f>
        <v>0</v>
      </c>
      <c r="Q96" s="183">
        <f t="shared" ref="Q96:W96" si="116">Q94*Q95</f>
        <v>0</v>
      </c>
      <c r="R96" s="183">
        <f t="shared" si="116"/>
        <v>0</v>
      </c>
      <c r="S96" s="183">
        <f t="shared" si="116"/>
        <v>0</v>
      </c>
      <c r="T96" s="183">
        <f t="shared" si="116"/>
        <v>0</v>
      </c>
      <c r="U96" s="183">
        <f t="shared" si="116"/>
        <v>0</v>
      </c>
      <c r="V96" s="183">
        <f t="shared" ref="V96" si="117">V94*V95</f>
        <v>0</v>
      </c>
      <c r="W96" s="3449">
        <f t="shared" si="116"/>
        <v>0</v>
      </c>
    </row>
    <row r="97" spans="1:23" x14ac:dyDescent="0.2">
      <c r="A97" s="365"/>
      <c r="B97" s="201"/>
      <c r="C97" s="201"/>
      <c r="D97" s="639"/>
      <c r="E97" s="201"/>
      <c r="F97" s="201"/>
      <c r="G97" s="201"/>
      <c r="H97" s="201"/>
      <c r="I97" s="201"/>
      <c r="J97" s="201"/>
      <c r="K97" s="201"/>
      <c r="L97" s="201"/>
      <c r="M97" s="590"/>
      <c r="N97" s="184"/>
      <c r="O97" s="619"/>
      <c r="P97" s="201"/>
      <c r="Q97" s="201"/>
      <c r="R97" s="201"/>
      <c r="S97" s="201"/>
      <c r="T97" s="201"/>
      <c r="U97" s="201"/>
      <c r="V97" s="201"/>
      <c r="W97" s="2561"/>
    </row>
    <row r="98" spans="1:23" ht="15.75" x14ac:dyDescent="0.25">
      <c r="A98" s="548">
        <v>3</v>
      </c>
      <c r="B98" s="549" t="s">
        <v>346</v>
      </c>
      <c r="C98" s="208"/>
      <c r="D98" s="641"/>
      <c r="E98" s="201"/>
      <c r="F98" s="201"/>
      <c r="G98" s="201"/>
      <c r="H98" s="201"/>
      <c r="I98" s="201"/>
      <c r="J98" s="201"/>
      <c r="K98" s="201"/>
      <c r="L98" s="201"/>
      <c r="M98" s="590"/>
      <c r="N98" s="184"/>
      <c r="O98" s="619"/>
      <c r="P98" s="201"/>
      <c r="Q98" s="201"/>
      <c r="R98" s="201"/>
      <c r="S98" s="201"/>
      <c r="T98" s="201"/>
      <c r="U98" s="201"/>
      <c r="V98" s="201"/>
      <c r="W98" s="2561"/>
    </row>
    <row r="99" spans="1:23" x14ac:dyDescent="0.2">
      <c r="A99" s="365"/>
      <c r="B99" s="550" t="s">
        <v>730</v>
      </c>
      <c r="C99" s="550" t="s">
        <v>95</v>
      </c>
      <c r="D99" s="641"/>
      <c r="E99" s="226"/>
      <c r="F99" s="226"/>
      <c r="G99" s="226"/>
      <c r="H99" s="226"/>
      <c r="I99" s="226"/>
      <c r="J99" s="226"/>
      <c r="K99" s="226"/>
      <c r="L99" s="226"/>
      <c r="M99" s="631"/>
      <c r="N99" s="257"/>
      <c r="O99" s="630"/>
      <c r="P99" s="226"/>
      <c r="Q99" s="226"/>
      <c r="R99" s="226"/>
      <c r="S99" s="226"/>
      <c r="T99" s="226"/>
      <c r="U99" s="226"/>
      <c r="V99" s="226"/>
      <c r="W99" s="3678"/>
    </row>
    <row r="100" spans="1:23" s="225" customFormat="1" x14ac:dyDescent="0.2">
      <c r="A100" s="557"/>
      <c r="B100" s="222"/>
      <c r="C100" s="222"/>
      <c r="D100" s="636" t="s">
        <v>107</v>
      </c>
      <c r="E100" s="2430"/>
      <c r="F100" s="2430"/>
      <c r="G100" s="633"/>
      <c r="H100" s="633"/>
      <c r="I100" s="633"/>
      <c r="J100" s="633"/>
      <c r="K100" s="633"/>
      <c r="L100" s="633"/>
      <c r="M100" s="634"/>
      <c r="N100" s="574"/>
      <c r="O100" s="627"/>
      <c r="P100" s="2430"/>
      <c r="Q100" s="633"/>
      <c r="R100" s="633"/>
      <c r="S100" s="633"/>
      <c r="T100" s="633"/>
      <c r="U100" s="633"/>
      <c r="V100" s="633"/>
      <c r="W100" s="3657"/>
    </row>
    <row r="101" spans="1:23" x14ac:dyDescent="0.2">
      <c r="A101" s="365"/>
      <c r="B101" s="201"/>
      <c r="C101" s="201"/>
      <c r="D101" s="636" t="s">
        <v>89</v>
      </c>
      <c r="E101" s="212">
        <f>E95</f>
        <v>10000</v>
      </c>
      <c r="F101" s="212">
        <f>F95</f>
        <v>30000</v>
      </c>
      <c r="G101" s="212">
        <f t="shared" ref="G101:M101" si="118">G95</f>
        <v>50000</v>
      </c>
      <c r="H101" s="212">
        <f t="shared" si="118"/>
        <v>160000</v>
      </c>
      <c r="I101" s="212">
        <f t="shared" si="118"/>
        <v>1250000</v>
      </c>
      <c r="J101" s="212">
        <f t="shared" si="118"/>
        <v>2000000</v>
      </c>
      <c r="K101" s="212">
        <f t="shared" si="118"/>
        <v>10000000</v>
      </c>
      <c r="L101" s="212">
        <f t="shared" ref="L101" si="119">L95</f>
        <v>24000000</v>
      </c>
      <c r="M101" s="614">
        <f t="shared" si="118"/>
        <v>24000000</v>
      </c>
      <c r="N101" s="263"/>
      <c r="O101" s="613">
        <f>O95</f>
        <v>10000</v>
      </c>
      <c r="P101" s="212">
        <f>P95</f>
        <v>30000</v>
      </c>
      <c r="Q101" s="212">
        <f t="shared" ref="Q101:W101" si="120">Q95</f>
        <v>50000</v>
      </c>
      <c r="R101" s="212">
        <f t="shared" si="120"/>
        <v>160000</v>
      </c>
      <c r="S101" s="212">
        <f t="shared" si="120"/>
        <v>1250000</v>
      </c>
      <c r="T101" s="212">
        <f t="shared" si="120"/>
        <v>2000000</v>
      </c>
      <c r="U101" s="212">
        <f t="shared" si="120"/>
        <v>10000000</v>
      </c>
      <c r="V101" s="212">
        <f t="shared" ref="V101" si="121">V95</f>
        <v>24000000</v>
      </c>
      <c r="W101" s="2562">
        <f t="shared" si="120"/>
        <v>24000000</v>
      </c>
    </row>
    <row r="102" spans="1:23" x14ac:dyDescent="0.2">
      <c r="A102" s="365"/>
      <c r="B102" s="201"/>
      <c r="C102" s="201"/>
      <c r="D102" s="640" t="s">
        <v>92</v>
      </c>
      <c r="E102" s="183">
        <f>E101*E100</f>
        <v>0</v>
      </c>
      <c r="F102" s="183">
        <f>F101*F100</f>
        <v>0</v>
      </c>
      <c r="G102" s="183">
        <f t="shared" ref="G102:M102" si="122">G101*G100</f>
        <v>0</v>
      </c>
      <c r="H102" s="183">
        <f t="shared" si="122"/>
        <v>0</v>
      </c>
      <c r="I102" s="183">
        <f t="shared" si="122"/>
        <v>0</v>
      </c>
      <c r="J102" s="183">
        <f t="shared" si="122"/>
        <v>0</v>
      </c>
      <c r="K102" s="183">
        <f t="shared" si="122"/>
        <v>0</v>
      </c>
      <c r="L102" s="183">
        <f t="shared" ref="L102" si="123">L101*L100</f>
        <v>0</v>
      </c>
      <c r="M102" s="626">
        <f t="shared" si="122"/>
        <v>0</v>
      </c>
      <c r="N102" s="179"/>
      <c r="O102" s="625">
        <f>O101*O100</f>
        <v>0</v>
      </c>
      <c r="P102" s="183">
        <f>P101*P100</f>
        <v>0</v>
      </c>
      <c r="Q102" s="183">
        <f t="shared" ref="Q102:W102" si="124">Q101*Q100</f>
        <v>0</v>
      </c>
      <c r="R102" s="183">
        <f t="shared" si="124"/>
        <v>0</v>
      </c>
      <c r="S102" s="183">
        <f t="shared" si="124"/>
        <v>0</v>
      </c>
      <c r="T102" s="183">
        <f t="shared" si="124"/>
        <v>0</v>
      </c>
      <c r="U102" s="183">
        <f t="shared" si="124"/>
        <v>0</v>
      </c>
      <c r="V102" s="183">
        <f t="shared" ref="V102" si="125">V101*V100</f>
        <v>0</v>
      </c>
      <c r="W102" s="3449">
        <f t="shared" si="124"/>
        <v>0</v>
      </c>
    </row>
    <row r="103" spans="1:23" x14ac:dyDescent="0.2">
      <c r="A103" s="365"/>
      <c r="B103" s="201"/>
      <c r="C103" s="201"/>
      <c r="D103" s="639"/>
      <c r="E103" s="201"/>
      <c r="F103" s="201"/>
      <c r="G103" s="201"/>
      <c r="H103" s="201"/>
      <c r="I103" s="201"/>
      <c r="J103" s="201"/>
      <c r="K103" s="201"/>
      <c r="L103" s="201"/>
      <c r="M103" s="590"/>
      <c r="N103" s="184"/>
      <c r="O103" s="619"/>
      <c r="P103" s="201"/>
      <c r="Q103" s="201"/>
      <c r="R103" s="201"/>
      <c r="S103" s="201"/>
      <c r="T103" s="201"/>
      <c r="U103" s="201"/>
      <c r="V103" s="201"/>
      <c r="W103" s="2561"/>
    </row>
    <row r="104" spans="1:23" x14ac:dyDescent="0.2">
      <c r="A104" s="365"/>
      <c r="B104" s="550" t="s">
        <v>731</v>
      </c>
      <c r="C104" s="550" t="s">
        <v>96</v>
      </c>
      <c r="D104" s="641"/>
      <c r="E104" s="201"/>
      <c r="F104" s="201"/>
      <c r="G104" s="201"/>
      <c r="H104" s="201"/>
      <c r="I104" s="201"/>
      <c r="J104" s="201"/>
      <c r="K104" s="201"/>
      <c r="L104" s="201"/>
      <c r="M104" s="590"/>
      <c r="N104" s="184"/>
      <c r="O104" s="619"/>
      <c r="P104" s="201"/>
      <c r="Q104" s="201"/>
      <c r="R104" s="201"/>
      <c r="S104" s="201"/>
      <c r="T104" s="201"/>
      <c r="U104" s="201"/>
      <c r="V104" s="201"/>
      <c r="W104" s="2561"/>
    </row>
    <row r="105" spans="1:23" x14ac:dyDescent="0.2">
      <c r="A105" s="365"/>
      <c r="B105" s="201"/>
      <c r="C105" s="575" t="s">
        <v>97</v>
      </c>
      <c r="D105" s="639"/>
      <c r="E105" s="201"/>
      <c r="F105" s="201"/>
      <c r="G105" s="201"/>
      <c r="H105" s="201"/>
      <c r="I105" s="201"/>
      <c r="J105" s="201"/>
      <c r="K105" s="201"/>
      <c r="L105" s="201"/>
      <c r="M105" s="590"/>
      <c r="N105" s="184"/>
      <c r="O105" s="619"/>
      <c r="P105" s="201"/>
      <c r="Q105" s="201"/>
      <c r="R105" s="201"/>
      <c r="S105" s="201"/>
      <c r="T105" s="201"/>
      <c r="U105" s="201"/>
      <c r="V105" s="201"/>
      <c r="W105" s="2561"/>
    </row>
    <row r="106" spans="1:23" x14ac:dyDescent="0.2">
      <c r="A106" s="365"/>
      <c r="B106" s="201"/>
      <c r="C106" s="201"/>
      <c r="D106" s="636" t="s">
        <v>89</v>
      </c>
      <c r="E106" s="212">
        <f>E101</f>
        <v>10000</v>
      </c>
      <c r="F106" s="212">
        <f>F101</f>
        <v>30000</v>
      </c>
      <c r="G106" s="212">
        <f t="shared" ref="G106:M106" si="126">G101</f>
        <v>50000</v>
      </c>
      <c r="H106" s="212">
        <f t="shared" si="126"/>
        <v>160000</v>
      </c>
      <c r="I106" s="212">
        <f t="shared" si="126"/>
        <v>1250000</v>
      </c>
      <c r="J106" s="212">
        <f t="shared" si="126"/>
        <v>2000000</v>
      </c>
      <c r="K106" s="212">
        <f t="shared" si="126"/>
        <v>10000000</v>
      </c>
      <c r="L106" s="212">
        <f t="shared" ref="L106" si="127">L101</f>
        <v>24000000</v>
      </c>
      <c r="M106" s="614">
        <f t="shared" si="126"/>
        <v>24000000</v>
      </c>
      <c r="N106" s="263"/>
      <c r="O106" s="613">
        <f>O101</f>
        <v>10000</v>
      </c>
      <c r="P106" s="212">
        <f>P101</f>
        <v>30000</v>
      </c>
      <c r="Q106" s="212">
        <f t="shared" ref="Q106:W106" si="128">Q101</f>
        <v>50000</v>
      </c>
      <c r="R106" s="212">
        <f t="shared" si="128"/>
        <v>160000</v>
      </c>
      <c r="S106" s="212">
        <f t="shared" si="128"/>
        <v>1250000</v>
      </c>
      <c r="T106" s="212">
        <f t="shared" si="128"/>
        <v>2000000</v>
      </c>
      <c r="U106" s="212">
        <f t="shared" si="128"/>
        <v>10000000</v>
      </c>
      <c r="V106" s="212">
        <f t="shared" ref="V106" si="129">V101</f>
        <v>24000000</v>
      </c>
      <c r="W106" s="2562">
        <f t="shared" si="128"/>
        <v>24000000</v>
      </c>
    </row>
    <row r="107" spans="1:23" x14ac:dyDescent="0.2">
      <c r="A107" s="365"/>
      <c r="B107" s="201"/>
      <c r="C107" s="201"/>
      <c r="D107" s="636" t="s">
        <v>98</v>
      </c>
      <c r="E107" s="212"/>
      <c r="F107" s="212"/>
      <c r="G107" s="212"/>
      <c r="H107" s="212"/>
      <c r="I107" s="212"/>
      <c r="J107" s="212"/>
      <c r="K107" s="212"/>
      <c r="L107" s="212"/>
      <c r="M107" s="614"/>
      <c r="N107" s="263"/>
      <c r="O107" s="613"/>
      <c r="P107" s="212"/>
      <c r="Q107" s="212"/>
      <c r="R107" s="212"/>
      <c r="S107" s="212"/>
      <c r="T107" s="212"/>
      <c r="U107" s="212"/>
      <c r="V107" s="212"/>
      <c r="W107" s="2562"/>
    </row>
    <row r="108" spans="1:23" x14ac:dyDescent="0.2">
      <c r="A108" s="365"/>
      <c r="B108" s="201"/>
      <c r="C108" s="201"/>
      <c r="D108" s="636" t="s">
        <v>99</v>
      </c>
      <c r="E108" s="201"/>
      <c r="F108" s="201"/>
      <c r="G108" s="201"/>
      <c r="H108" s="201"/>
      <c r="I108" s="201"/>
      <c r="J108" s="201"/>
      <c r="K108" s="201"/>
      <c r="L108" s="201"/>
      <c r="M108" s="590"/>
      <c r="N108" s="184"/>
      <c r="O108" s="619"/>
      <c r="P108" s="201"/>
      <c r="Q108" s="201"/>
      <c r="R108" s="201"/>
      <c r="S108" s="201"/>
      <c r="T108" s="201"/>
      <c r="U108" s="201"/>
      <c r="V108" s="201"/>
      <c r="W108" s="2561"/>
    </row>
    <row r="109" spans="1:23" x14ac:dyDescent="0.2">
      <c r="A109" s="365"/>
      <c r="B109" s="201"/>
      <c r="C109" s="201"/>
      <c r="D109" s="636" t="s">
        <v>116</v>
      </c>
      <c r="E109" s="212">
        <f>0.484*E106</f>
        <v>4840</v>
      </c>
      <c r="F109" s="212">
        <f>0.484*F106</f>
        <v>14520</v>
      </c>
      <c r="G109" s="212">
        <f t="shared" ref="G109:M109" si="130">0.484*G106</f>
        <v>24200</v>
      </c>
      <c r="H109" s="212">
        <f t="shared" si="130"/>
        <v>77440</v>
      </c>
      <c r="I109" s="212">
        <f t="shared" si="130"/>
        <v>605000</v>
      </c>
      <c r="J109" s="212">
        <f t="shared" si="130"/>
        <v>968000</v>
      </c>
      <c r="K109" s="212">
        <f t="shared" si="130"/>
        <v>4840000</v>
      </c>
      <c r="L109" s="212">
        <f t="shared" ref="L109" si="131">0.484*L106</f>
        <v>11616000</v>
      </c>
      <c r="M109" s="614">
        <f t="shared" si="130"/>
        <v>11616000</v>
      </c>
      <c r="N109" s="263"/>
      <c r="O109" s="613">
        <f>0.484*O106</f>
        <v>4840</v>
      </c>
      <c r="P109" s="212">
        <f>0.484*P106</f>
        <v>14520</v>
      </c>
      <c r="Q109" s="212">
        <f t="shared" ref="Q109:W109" si="132">0.484*Q106</f>
        <v>24200</v>
      </c>
      <c r="R109" s="212">
        <f t="shared" si="132"/>
        <v>77440</v>
      </c>
      <c r="S109" s="212">
        <f t="shared" si="132"/>
        <v>605000</v>
      </c>
      <c r="T109" s="212">
        <f t="shared" si="132"/>
        <v>968000</v>
      </c>
      <c r="U109" s="212">
        <f t="shared" si="132"/>
        <v>4840000</v>
      </c>
      <c r="V109" s="212">
        <f t="shared" ref="V109" si="133">0.484*V106</f>
        <v>11616000</v>
      </c>
      <c r="W109" s="2562">
        <f t="shared" si="132"/>
        <v>11616000</v>
      </c>
    </row>
    <row r="110" spans="1:23" x14ac:dyDescent="0.2">
      <c r="A110" s="365"/>
      <c r="B110" s="201"/>
      <c r="C110" s="201"/>
      <c r="D110" s="639"/>
      <c r="E110" s="212"/>
      <c r="F110" s="212"/>
      <c r="G110" s="212"/>
      <c r="H110" s="212"/>
      <c r="I110" s="212"/>
      <c r="J110" s="212"/>
      <c r="K110" s="212"/>
      <c r="L110" s="212"/>
      <c r="M110" s="614"/>
      <c r="N110" s="263"/>
      <c r="O110" s="613"/>
      <c r="P110" s="212"/>
      <c r="Q110" s="212"/>
      <c r="R110" s="212"/>
      <c r="S110" s="212"/>
      <c r="T110" s="212"/>
      <c r="U110" s="212"/>
      <c r="V110" s="212"/>
      <c r="W110" s="2562"/>
    </row>
    <row r="111" spans="1:23" x14ac:dyDescent="0.2">
      <c r="A111" s="365"/>
      <c r="B111" s="201"/>
      <c r="C111" s="575" t="s">
        <v>101</v>
      </c>
      <c r="D111" s="639"/>
      <c r="E111" s="212"/>
      <c r="F111" s="212"/>
      <c r="G111" s="212"/>
      <c r="H111" s="212"/>
      <c r="I111" s="212"/>
      <c r="J111" s="212"/>
      <c r="K111" s="212"/>
      <c r="L111" s="212"/>
      <c r="M111" s="614"/>
      <c r="N111" s="263"/>
      <c r="O111" s="613"/>
      <c r="P111" s="212"/>
      <c r="Q111" s="212"/>
      <c r="R111" s="212"/>
      <c r="S111" s="212"/>
      <c r="T111" s="212"/>
      <c r="U111" s="212"/>
      <c r="V111" s="212"/>
      <c r="W111" s="2562"/>
    </row>
    <row r="112" spans="1:23" x14ac:dyDescent="0.2">
      <c r="A112" s="365"/>
      <c r="B112" s="201"/>
      <c r="C112" s="201"/>
      <c r="D112" s="636" t="s">
        <v>69</v>
      </c>
      <c r="E112" s="212"/>
      <c r="F112" s="212"/>
      <c r="G112" s="212"/>
      <c r="H112" s="212"/>
      <c r="I112" s="212"/>
      <c r="J112" s="212"/>
      <c r="K112" s="212"/>
      <c r="L112" s="212"/>
      <c r="M112" s="614"/>
      <c r="N112" s="263"/>
      <c r="O112" s="613"/>
      <c r="P112" s="212"/>
      <c r="Q112" s="212"/>
      <c r="R112" s="212"/>
      <c r="S112" s="212"/>
      <c r="T112" s="212"/>
      <c r="U112" s="212"/>
      <c r="V112" s="212"/>
      <c r="W112" s="2562"/>
    </row>
    <row r="113" spans="1:23" x14ac:dyDescent="0.2">
      <c r="A113" s="365"/>
      <c r="B113" s="201"/>
      <c r="C113" s="201"/>
      <c r="D113" s="636" t="s">
        <v>70</v>
      </c>
      <c r="E113" s="224"/>
      <c r="F113" s="224"/>
      <c r="G113" s="219"/>
      <c r="H113" s="219"/>
      <c r="I113" s="219"/>
      <c r="J113" s="219"/>
      <c r="K113" s="219"/>
      <c r="L113" s="219"/>
      <c r="M113" s="632"/>
      <c r="N113" s="264"/>
      <c r="O113" s="2655"/>
      <c r="P113" s="224"/>
      <c r="Q113" s="219"/>
      <c r="R113" s="219"/>
      <c r="S113" s="219"/>
      <c r="T113" s="219"/>
      <c r="U113" s="219"/>
      <c r="V113" s="219"/>
      <c r="W113" s="2564"/>
    </row>
    <row r="114" spans="1:23" x14ac:dyDescent="0.2">
      <c r="A114" s="365"/>
      <c r="B114" s="201"/>
      <c r="C114" s="201"/>
      <c r="D114" s="640" t="s">
        <v>71</v>
      </c>
      <c r="E114" s="183"/>
      <c r="F114" s="183"/>
      <c r="G114" s="183"/>
      <c r="H114" s="183"/>
      <c r="I114" s="183"/>
      <c r="J114" s="183"/>
      <c r="K114" s="183"/>
      <c r="L114" s="183"/>
      <c r="M114" s="626"/>
      <c r="N114" s="179"/>
      <c r="O114" s="625"/>
      <c r="P114" s="183"/>
      <c r="Q114" s="183"/>
      <c r="R114" s="183"/>
      <c r="S114" s="183"/>
      <c r="T114" s="183"/>
      <c r="U114" s="183"/>
      <c r="V114" s="183"/>
      <c r="W114" s="3449"/>
    </row>
    <row r="115" spans="1:23" x14ac:dyDescent="0.2">
      <c r="A115" s="365"/>
      <c r="B115" s="201"/>
      <c r="C115" s="201"/>
      <c r="D115" s="639"/>
      <c r="E115" s="201"/>
      <c r="F115" s="201"/>
      <c r="G115" s="201"/>
      <c r="H115" s="201"/>
      <c r="I115" s="201"/>
      <c r="J115" s="201"/>
      <c r="K115" s="201"/>
      <c r="L115" s="201"/>
      <c r="M115" s="590"/>
      <c r="N115" s="184"/>
      <c r="O115" s="619"/>
      <c r="P115" s="201"/>
      <c r="Q115" s="201"/>
      <c r="R115" s="201"/>
      <c r="S115" s="201"/>
      <c r="T115" s="201"/>
      <c r="U115" s="201"/>
      <c r="V115" s="201"/>
      <c r="W115" s="2561"/>
    </row>
    <row r="116" spans="1:23" x14ac:dyDescent="0.2">
      <c r="A116" s="365"/>
      <c r="B116" s="550" t="s">
        <v>732</v>
      </c>
      <c r="C116" s="550" t="s">
        <v>105</v>
      </c>
      <c r="D116" s="641"/>
      <c r="E116" s="226"/>
      <c r="F116" s="226"/>
      <c r="G116" s="226"/>
      <c r="H116" s="226"/>
      <c r="I116" s="226"/>
      <c r="J116" s="226"/>
      <c r="K116" s="226"/>
      <c r="L116" s="226"/>
      <c r="M116" s="631"/>
      <c r="N116" s="257"/>
      <c r="O116" s="630"/>
      <c r="P116" s="226"/>
      <c r="Q116" s="226"/>
      <c r="R116" s="226"/>
      <c r="S116" s="226"/>
      <c r="T116" s="226"/>
      <c r="U116" s="226"/>
      <c r="V116" s="226"/>
      <c r="W116" s="3678"/>
    </row>
    <row r="117" spans="1:23" x14ac:dyDescent="0.2">
      <c r="A117" s="365"/>
      <c r="B117" s="201"/>
      <c r="C117" s="201"/>
      <c r="D117" s="640" t="s">
        <v>92</v>
      </c>
      <c r="E117" s="183"/>
      <c r="F117" s="183"/>
      <c r="G117" s="183"/>
      <c r="H117" s="183"/>
      <c r="I117" s="183"/>
      <c r="J117" s="183"/>
      <c r="K117" s="183"/>
      <c r="L117" s="183"/>
      <c r="M117" s="626"/>
      <c r="N117" s="179"/>
      <c r="O117" s="625"/>
      <c r="P117" s="183"/>
      <c r="Q117" s="183"/>
      <c r="R117" s="183"/>
      <c r="S117" s="183"/>
      <c r="T117" s="183"/>
      <c r="U117" s="183"/>
      <c r="V117" s="183"/>
      <c r="W117" s="3449"/>
    </row>
    <row r="118" spans="1:23" x14ac:dyDescent="0.2">
      <c r="A118" s="365"/>
      <c r="B118" s="201"/>
      <c r="C118" s="201"/>
      <c r="D118" s="639"/>
      <c r="E118" s="201"/>
      <c r="F118" s="201"/>
      <c r="G118" s="201"/>
      <c r="H118" s="201"/>
      <c r="I118" s="201"/>
      <c r="J118" s="201"/>
      <c r="K118" s="201"/>
      <c r="L118" s="201"/>
      <c r="M118" s="590"/>
      <c r="N118" s="184"/>
      <c r="O118" s="619"/>
      <c r="P118" s="201"/>
      <c r="Q118" s="201"/>
      <c r="R118" s="201"/>
      <c r="S118" s="201"/>
      <c r="T118" s="201"/>
      <c r="U118" s="201"/>
      <c r="V118" s="201"/>
      <c r="W118" s="2561"/>
    </row>
    <row r="119" spans="1:23" ht="15.75" x14ac:dyDescent="0.25">
      <c r="A119" s="2429">
        <v>4</v>
      </c>
      <c r="B119" s="549" t="s">
        <v>1992</v>
      </c>
      <c r="C119" s="208"/>
      <c r="D119" s="641"/>
      <c r="E119" s="201"/>
      <c r="F119" s="201"/>
      <c r="G119" s="201"/>
      <c r="H119" s="201"/>
      <c r="I119" s="201"/>
      <c r="J119" s="201"/>
      <c r="K119" s="201"/>
      <c r="L119" s="201"/>
      <c r="M119" s="590"/>
      <c r="N119" s="184"/>
      <c r="O119" s="619"/>
      <c r="P119" s="201"/>
      <c r="Q119" s="201"/>
      <c r="R119" s="201"/>
      <c r="S119" s="201"/>
      <c r="T119" s="201"/>
      <c r="U119" s="201"/>
      <c r="V119" s="201"/>
      <c r="W119" s="2561"/>
    </row>
    <row r="120" spans="1:23" s="225" customFormat="1" x14ac:dyDescent="0.2">
      <c r="A120" s="557"/>
      <c r="B120" s="222"/>
      <c r="C120" s="2428" t="s">
        <v>1600</v>
      </c>
      <c r="D120" s="636" t="s">
        <v>107</v>
      </c>
      <c r="E120" s="2430"/>
      <c r="F120" s="2430"/>
      <c r="G120" s="633"/>
      <c r="H120" s="633"/>
      <c r="I120" s="633"/>
      <c r="J120" s="633"/>
      <c r="K120" s="633"/>
      <c r="L120" s="633"/>
      <c r="M120" s="634"/>
      <c r="N120" s="574"/>
      <c r="O120" s="627"/>
      <c r="P120" s="2430"/>
      <c r="Q120" s="633"/>
      <c r="R120" s="633"/>
      <c r="S120" s="633"/>
      <c r="T120" s="633"/>
      <c r="U120" s="633"/>
      <c r="V120" s="633"/>
      <c r="W120" s="3657"/>
    </row>
    <row r="121" spans="1:23" x14ac:dyDescent="0.2">
      <c r="A121" s="365"/>
      <c r="B121" s="201"/>
      <c r="C121" s="201"/>
      <c r="D121" s="636" t="s">
        <v>89</v>
      </c>
      <c r="E121" s="212">
        <f>E101</f>
        <v>10000</v>
      </c>
      <c r="F121" s="212">
        <f>F101</f>
        <v>30000</v>
      </c>
      <c r="G121" s="212">
        <f t="shared" ref="G121:M121" si="134">G101</f>
        <v>50000</v>
      </c>
      <c r="H121" s="212">
        <f t="shared" si="134"/>
        <v>160000</v>
      </c>
      <c r="I121" s="212">
        <f t="shared" si="134"/>
        <v>1250000</v>
      </c>
      <c r="J121" s="212">
        <f t="shared" si="134"/>
        <v>2000000</v>
      </c>
      <c r="K121" s="212">
        <f t="shared" si="134"/>
        <v>10000000</v>
      </c>
      <c r="L121" s="212">
        <f t="shared" ref="L121" si="135">L101</f>
        <v>24000000</v>
      </c>
      <c r="M121" s="614">
        <f t="shared" si="134"/>
        <v>24000000</v>
      </c>
      <c r="N121" s="263"/>
      <c r="O121" s="613">
        <f>O101</f>
        <v>10000</v>
      </c>
      <c r="P121" s="212">
        <f>P101</f>
        <v>30000</v>
      </c>
      <c r="Q121" s="212">
        <f t="shared" ref="Q121:W121" si="136">Q101</f>
        <v>50000</v>
      </c>
      <c r="R121" s="212">
        <f t="shared" si="136"/>
        <v>160000</v>
      </c>
      <c r="S121" s="212">
        <f t="shared" si="136"/>
        <v>1250000</v>
      </c>
      <c r="T121" s="212">
        <f t="shared" si="136"/>
        <v>2000000</v>
      </c>
      <c r="U121" s="212">
        <f t="shared" si="136"/>
        <v>10000000</v>
      </c>
      <c r="V121" s="212">
        <f t="shared" ref="V121" si="137">V101</f>
        <v>24000000</v>
      </c>
      <c r="W121" s="2562">
        <f t="shared" si="136"/>
        <v>24000000</v>
      </c>
    </row>
    <row r="122" spans="1:23" x14ac:dyDescent="0.2">
      <c r="A122" s="365"/>
      <c r="B122" s="201"/>
      <c r="C122" s="201"/>
      <c r="D122" s="640" t="s">
        <v>92</v>
      </c>
      <c r="E122" s="183">
        <f>E121*E120</f>
        <v>0</v>
      </c>
      <c r="F122" s="183">
        <f>F121*F120</f>
        <v>0</v>
      </c>
      <c r="G122" s="183">
        <f t="shared" ref="G122:M122" si="138">G121*G120</f>
        <v>0</v>
      </c>
      <c r="H122" s="183">
        <f t="shared" si="138"/>
        <v>0</v>
      </c>
      <c r="I122" s="183">
        <f t="shared" si="138"/>
        <v>0</v>
      </c>
      <c r="J122" s="183">
        <f t="shared" si="138"/>
        <v>0</v>
      </c>
      <c r="K122" s="183">
        <f t="shared" si="138"/>
        <v>0</v>
      </c>
      <c r="L122" s="183">
        <f t="shared" ref="L122" si="139">L121*L120</f>
        <v>0</v>
      </c>
      <c r="M122" s="626">
        <f t="shared" si="138"/>
        <v>0</v>
      </c>
      <c r="N122" s="179"/>
      <c r="O122" s="625">
        <f>O121*O120</f>
        <v>0</v>
      </c>
      <c r="P122" s="183">
        <f>P121*P120</f>
        <v>0</v>
      </c>
      <c r="Q122" s="183">
        <f t="shared" ref="Q122:W122" si="140">Q121*Q120</f>
        <v>0</v>
      </c>
      <c r="R122" s="183">
        <f t="shared" si="140"/>
        <v>0</v>
      </c>
      <c r="S122" s="183">
        <f t="shared" si="140"/>
        <v>0</v>
      </c>
      <c r="T122" s="183">
        <f t="shared" si="140"/>
        <v>0</v>
      </c>
      <c r="U122" s="183">
        <f t="shared" si="140"/>
        <v>0</v>
      </c>
      <c r="V122" s="183">
        <f t="shared" ref="V122" si="141">V121*V120</f>
        <v>0</v>
      </c>
      <c r="W122" s="3449">
        <f t="shared" si="140"/>
        <v>0</v>
      </c>
    </row>
    <row r="123" spans="1:23" x14ac:dyDescent="0.2">
      <c r="A123" s="365"/>
      <c r="B123" s="201"/>
      <c r="C123" s="201"/>
      <c r="D123" s="642"/>
      <c r="E123" s="183"/>
      <c r="F123" s="183"/>
      <c r="G123" s="183"/>
      <c r="H123" s="183"/>
      <c r="I123" s="183"/>
      <c r="J123" s="183"/>
      <c r="K123" s="183"/>
      <c r="L123" s="183"/>
      <c r="M123" s="626"/>
      <c r="N123" s="179"/>
      <c r="O123" s="625"/>
      <c r="P123" s="183"/>
      <c r="Q123" s="183"/>
      <c r="R123" s="183"/>
      <c r="S123" s="183"/>
      <c r="T123" s="183"/>
      <c r="U123" s="183"/>
      <c r="V123" s="183"/>
      <c r="W123" s="3449"/>
    </row>
    <row r="124" spans="1:23" x14ac:dyDescent="0.2">
      <c r="A124" s="365"/>
      <c r="B124" s="201"/>
      <c r="C124" s="201"/>
      <c r="D124" s="642"/>
      <c r="E124" s="183"/>
      <c r="F124" s="183"/>
      <c r="G124" s="183"/>
      <c r="H124" s="183"/>
      <c r="I124" s="183"/>
      <c r="J124" s="183"/>
      <c r="K124" s="183"/>
      <c r="L124" s="183"/>
      <c r="M124" s="626"/>
      <c r="N124" s="179"/>
      <c r="O124" s="625"/>
      <c r="P124" s="183"/>
      <c r="Q124" s="183"/>
      <c r="R124" s="183"/>
      <c r="S124" s="183"/>
      <c r="T124" s="183"/>
      <c r="U124" s="183"/>
      <c r="V124" s="183"/>
      <c r="W124" s="3449"/>
    </row>
    <row r="125" spans="1:23" ht="13.5" thickBot="1" x14ac:dyDescent="0.25">
      <c r="A125" s="365"/>
      <c r="B125" s="201"/>
      <c r="C125" s="201"/>
      <c r="D125" s="639"/>
      <c r="E125" s="201"/>
      <c r="F125" s="201"/>
      <c r="G125" s="201"/>
      <c r="H125" s="201"/>
      <c r="I125" s="201"/>
      <c r="J125" s="201"/>
      <c r="K125" s="201"/>
      <c r="L125" s="201"/>
      <c r="M125" s="590"/>
      <c r="N125" s="179"/>
      <c r="O125" s="619"/>
      <c r="P125" s="201"/>
      <c r="Q125" s="201"/>
      <c r="R125" s="201"/>
      <c r="S125" s="201"/>
      <c r="T125" s="201"/>
      <c r="U125" s="201"/>
      <c r="V125" s="201"/>
      <c r="W125" s="2561"/>
    </row>
    <row r="126" spans="1:23" ht="15.75" x14ac:dyDescent="0.25">
      <c r="A126" s="3644" t="s">
        <v>108</v>
      </c>
      <c r="B126" s="3645"/>
      <c r="C126" s="3645"/>
      <c r="D126" s="3646"/>
      <c r="E126" s="3491"/>
      <c r="F126" s="3491"/>
      <c r="G126" s="3491"/>
      <c r="H126" s="3491"/>
      <c r="I126" s="3491"/>
      <c r="J126" s="3491"/>
      <c r="K126" s="3491"/>
      <c r="L126" s="3491"/>
      <c r="M126" s="3493"/>
      <c r="N126" s="179"/>
      <c r="O126" s="3688"/>
      <c r="P126" s="3491"/>
      <c r="Q126" s="3491"/>
      <c r="R126" s="3491"/>
      <c r="S126" s="3491"/>
      <c r="T126" s="3491"/>
      <c r="U126" s="3491"/>
      <c r="V126" s="3491"/>
      <c r="W126" s="3493"/>
    </row>
    <row r="127" spans="1:23" x14ac:dyDescent="0.2">
      <c r="A127" s="3647"/>
      <c r="B127" s="3648"/>
      <c r="C127" s="3648"/>
      <c r="D127" s="3594" t="s">
        <v>92</v>
      </c>
      <c r="E127" s="3503">
        <f>E89+E96+E102+E114+E117+E122</f>
        <v>0</v>
      </c>
      <c r="F127" s="3503">
        <f>F89+F96+F102+F114+F117+F122</f>
        <v>0</v>
      </c>
      <c r="G127" s="3503">
        <f t="shared" ref="G127:K127" si="142">G89+G96+G102+G114+G117+G122</f>
        <v>0</v>
      </c>
      <c r="H127" s="3503">
        <f t="shared" si="142"/>
        <v>0</v>
      </c>
      <c r="I127" s="3503">
        <f t="shared" si="142"/>
        <v>0</v>
      </c>
      <c r="J127" s="3503">
        <f t="shared" si="142"/>
        <v>0</v>
      </c>
      <c r="K127" s="3503">
        <f t="shared" si="142"/>
        <v>0</v>
      </c>
      <c r="L127" s="3503">
        <f t="shared" ref="L127" si="143">L89+L96+L102+L114+L117+L122</f>
        <v>0</v>
      </c>
      <c r="M127" s="3592">
        <f>M89+M96+M102+M114+M117+M122</f>
        <v>0</v>
      </c>
      <c r="N127" s="179"/>
      <c r="O127" s="3616">
        <f>O89+O96+O102+O114+O117+O122</f>
        <v>0</v>
      </c>
      <c r="P127" s="3503">
        <f>P89+P96+P102+P114+P117+P122</f>
        <v>0</v>
      </c>
      <c r="Q127" s="3503">
        <f t="shared" ref="Q127:V127" si="144">Q89+Q96+Q102+Q114+Q117+Q122</f>
        <v>0</v>
      </c>
      <c r="R127" s="3503">
        <f t="shared" si="144"/>
        <v>0</v>
      </c>
      <c r="S127" s="3503">
        <f t="shared" si="144"/>
        <v>0</v>
      </c>
      <c r="T127" s="3503">
        <f t="shared" si="144"/>
        <v>0</v>
      </c>
      <c r="U127" s="3503">
        <f t="shared" si="144"/>
        <v>0</v>
      </c>
      <c r="V127" s="3503">
        <f t="shared" si="144"/>
        <v>0</v>
      </c>
      <c r="W127" s="3504">
        <f>W89+W96+W102+W114+W117+W122</f>
        <v>0</v>
      </c>
    </row>
    <row r="128" spans="1:23" x14ac:dyDescent="0.2">
      <c r="A128" s="3494"/>
      <c r="B128" s="3495"/>
      <c r="C128" s="3495"/>
      <c r="D128" s="3649" t="s">
        <v>89</v>
      </c>
      <c r="E128" s="3498">
        <f>E121</f>
        <v>10000</v>
      </c>
      <c r="F128" s="3498">
        <f>F121</f>
        <v>30000</v>
      </c>
      <c r="G128" s="3498">
        <f t="shared" ref="G128:M128" si="145">G121</f>
        <v>50000</v>
      </c>
      <c r="H128" s="3498">
        <f t="shared" si="145"/>
        <v>160000</v>
      </c>
      <c r="I128" s="3498">
        <f t="shared" si="145"/>
        <v>1250000</v>
      </c>
      <c r="J128" s="3498">
        <f t="shared" si="145"/>
        <v>2000000</v>
      </c>
      <c r="K128" s="3498">
        <f t="shared" si="145"/>
        <v>10000000</v>
      </c>
      <c r="L128" s="3498">
        <f t="shared" ref="L128" si="146">L121</f>
        <v>24000000</v>
      </c>
      <c r="M128" s="3650">
        <f t="shared" si="145"/>
        <v>24000000</v>
      </c>
      <c r="N128" s="179"/>
      <c r="O128" s="3683">
        <f>O121</f>
        <v>10000</v>
      </c>
      <c r="P128" s="3498">
        <f>P121</f>
        <v>30000</v>
      </c>
      <c r="Q128" s="3498">
        <f t="shared" ref="Q128:W128" si="147">Q121</f>
        <v>50000</v>
      </c>
      <c r="R128" s="3498">
        <f t="shared" si="147"/>
        <v>160000</v>
      </c>
      <c r="S128" s="3498">
        <f t="shared" si="147"/>
        <v>1250000</v>
      </c>
      <c r="T128" s="3498">
        <f t="shared" si="147"/>
        <v>2000000</v>
      </c>
      <c r="U128" s="3498">
        <f t="shared" si="147"/>
        <v>10000000</v>
      </c>
      <c r="V128" s="3498">
        <f t="shared" si="147"/>
        <v>24000000</v>
      </c>
      <c r="W128" s="3499">
        <f t="shared" si="147"/>
        <v>24000000</v>
      </c>
    </row>
    <row r="129" spans="1:23" x14ac:dyDescent="0.2">
      <c r="A129" s="3494"/>
      <c r="B129" s="3495"/>
      <c r="C129" s="3495"/>
      <c r="D129" s="3649" t="s">
        <v>90</v>
      </c>
      <c r="E129" s="3501">
        <f>E127/E128</f>
        <v>0</v>
      </c>
      <c r="F129" s="3501">
        <f>F127/F128</f>
        <v>0</v>
      </c>
      <c r="G129" s="3501">
        <f t="shared" ref="G129:M129" si="148">G127/G128</f>
        <v>0</v>
      </c>
      <c r="H129" s="3501">
        <f t="shared" si="148"/>
        <v>0</v>
      </c>
      <c r="I129" s="3501">
        <f t="shared" si="148"/>
        <v>0</v>
      </c>
      <c r="J129" s="3501">
        <f t="shared" si="148"/>
        <v>0</v>
      </c>
      <c r="K129" s="3501">
        <f t="shared" si="148"/>
        <v>0</v>
      </c>
      <c r="L129" s="3501">
        <f t="shared" ref="L129" si="149">L127/L128</f>
        <v>0</v>
      </c>
      <c r="M129" s="3651">
        <f t="shared" si="148"/>
        <v>0</v>
      </c>
      <c r="N129" s="179"/>
      <c r="O129" s="3684">
        <f>O127/O128</f>
        <v>0</v>
      </c>
      <c r="P129" s="3501">
        <f>P127/P128</f>
        <v>0</v>
      </c>
      <c r="Q129" s="3501">
        <f t="shared" ref="Q129:W129" si="150">Q127/Q128</f>
        <v>0</v>
      </c>
      <c r="R129" s="3501">
        <f t="shared" si="150"/>
        <v>0</v>
      </c>
      <c r="S129" s="3501">
        <f t="shared" si="150"/>
        <v>0</v>
      </c>
      <c r="T129" s="3501">
        <f t="shared" si="150"/>
        <v>0</v>
      </c>
      <c r="U129" s="3501">
        <f t="shared" si="150"/>
        <v>0</v>
      </c>
      <c r="V129" s="3501">
        <f t="shared" si="150"/>
        <v>0</v>
      </c>
      <c r="W129" s="3502">
        <f t="shared" si="150"/>
        <v>0</v>
      </c>
    </row>
    <row r="130" spans="1:23" ht="13.5" thickBot="1" x14ac:dyDescent="0.25">
      <c r="A130" s="3510"/>
      <c r="B130" s="3507"/>
      <c r="C130" s="3507"/>
      <c r="D130" s="3652"/>
      <c r="E130" s="3507"/>
      <c r="F130" s="3507"/>
      <c r="G130" s="3507"/>
      <c r="H130" s="3507"/>
      <c r="I130" s="3507"/>
      <c r="J130" s="3507"/>
      <c r="K130" s="3507"/>
      <c r="L130" s="3507"/>
      <c r="M130" s="3508"/>
      <c r="N130" s="179"/>
      <c r="O130" s="3510"/>
      <c r="P130" s="3507"/>
      <c r="Q130" s="3507"/>
      <c r="R130" s="3507"/>
      <c r="S130" s="3507"/>
      <c r="T130" s="3507"/>
      <c r="U130" s="3507"/>
      <c r="V130" s="3507"/>
      <c r="W130" s="3512"/>
    </row>
    <row r="131" spans="1:23" ht="13.5" thickBot="1" x14ac:dyDescent="0.25">
      <c r="D131" s="250"/>
      <c r="L131" s="201"/>
      <c r="N131" s="179"/>
      <c r="W131" s="201"/>
    </row>
    <row r="132" spans="1:23" x14ac:dyDescent="0.2">
      <c r="A132" s="3513" t="s">
        <v>606</v>
      </c>
      <c r="B132" s="588"/>
      <c r="C132" s="588"/>
      <c r="D132" s="588"/>
      <c r="E132" s="2560"/>
      <c r="F132" s="588"/>
      <c r="G132" s="588"/>
      <c r="H132" s="588"/>
      <c r="I132" s="588"/>
      <c r="J132" s="588"/>
      <c r="K132" s="588"/>
      <c r="L132" s="588"/>
      <c r="M132" s="589"/>
      <c r="O132" s="2560"/>
      <c r="P132" s="588"/>
      <c r="Q132" s="588"/>
      <c r="R132" s="588"/>
      <c r="S132" s="588"/>
      <c r="T132" s="588"/>
      <c r="U132" s="588"/>
      <c r="V132" s="588"/>
      <c r="W132" s="589"/>
    </row>
    <row r="133" spans="1:23" x14ac:dyDescent="0.2">
      <c r="A133" s="619"/>
      <c r="B133" s="201"/>
      <c r="C133" s="3517" t="s">
        <v>1675</v>
      </c>
      <c r="D133" s="3595"/>
      <c r="E133" s="3601"/>
      <c r="F133" s="201"/>
      <c r="G133" s="201"/>
      <c r="H133" s="201"/>
      <c r="I133" s="201"/>
      <c r="J133" s="201"/>
      <c r="K133" s="201"/>
      <c r="L133" s="201"/>
      <c r="M133" s="590"/>
      <c r="N133" s="184"/>
      <c r="O133" s="3601"/>
      <c r="P133" s="201"/>
      <c r="Q133" s="201"/>
      <c r="R133" s="201"/>
      <c r="S133" s="201"/>
      <c r="T133" s="201"/>
      <c r="U133" s="201"/>
      <c r="V133" s="201"/>
      <c r="W133" s="590"/>
    </row>
    <row r="134" spans="1:23" x14ac:dyDescent="0.2">
      <c r="A134" s="619"/>
      <c r="B134" s="201"/>
      <c r="C134" s="1485"/>
      <c r="D134" s="3596" t="s">
        <v>1958</v>
      </c>
      <c r="E134" s="3602"/>
      <c r="F134" s="212"/>
      <c r="G134" s="212"/>
      <c r="H134" s="212"/>
      <c r="I134" s="212"/>
      <c r="J134" s="212"/>
      <c r="K134" s="212"/>
      <c r="L134" s="212"/>
      <c r="M134" s="614"/>
      <c r="N134" s="184"/>
      <c r="O134" s="3602"/>
      <c r="P134" s="212"/>
      <c r="Q134" s="212"/>
      <c r="R134" s="212"/>
      <c r="S134" s="212"/>
      <c r="T134" s="212"/>
      <c r="U134" s="212"/>
      <c r="V134" s="212"/>
      <c r="W134" s="614"/>
    </row>
    <row r="135" spans="1:23" x14ac:dyDescent="0.2">
      <c r="A135" s="619"/>
      <c r="B135" s="201"/>
      <c r="C135" s="1485"/>
      <c r="D135" s="3597" t="s">
        <v>1</v>
      </c>
      <c r="E135" s="3603"/>
      <c r="F135" s="232"/>
      <c r="G135" s="233"/>
      <c r="H135" s="233"/>
      <c r="I135" s="233"/>
      <c r="J135" s="233"/>
      <c r="K135" s="233"/>
      <c r="L135" s="233"/>
      <c r="M135" s="3604"/>
      <c r="N135" s="184"/>
      <c r="O135" s="3603"/>
      <c r="P135" s="232"/>
      <c r="Q135" s="233"/>
      <c r="R135" s="233"/>
      <c r="S135" s="233"/>
      <c r="T135" s="233"/>
      <c r="U135" s="233"/>
      <c r="V135" s="233"/>
      <c r="W135" s="3604"/>
    </row>
    <row r="136" spans="1:23" x14ac:dyDescent="0.2">
      <c r="A136" s="619"/>
      <c r="B136" s="201"/>
      <c r="C136" s="1485"/>
      <c r="D136" s="3596" t="s">
        <v>1959</v>
      </c>
      <c r="E136" s="3605">
        <f>E134*E135</f>
        <v>0</v>
      </c>
      <c r="F136" s="3527">
        <f t="shared" ref="F136:M136" si="151">F134*F135</f>
        <v>0</v>
      </c>
      <c r="G136" s="3527">
        <f t="shared" si="151"/>
        <v>0</v>
      </c>
      <c r="H136" s="3527">
        <f t="shared" si="151"/>
        <v>0</v>
      </c>
      <c r="I136" s="3527">
        <f t="shared" si="151"/>
        <v>0</v>
      </c>
      <c r="J136" s="3527">
        <f t="shared" si="151"/>
        <v>0</v>
      </c>
      <c r="K136" s="3527">
        <f t="shared" si="151"/>
        <v>0</v>
      </c>
      <c r="L136" s="3527">
        <f t="shared" si="151"/>
        <v>0</v>
      </c>
      <c r="M136" s="3606">
        <f t="shared" si="151"/>
        <v>0</v>
      </c>
      <c r="N136" s="184"/>
      <c r="O136" s="3605">
        <f>O134*O135</f>
        <v>0</v>
      </c>
      <c r="P136" s="3527">
        <f t="shared" ref="P136" si="152">P134*P135</f>
        <v>0</v>
      </c>
      <c r="Q136" s="3527">
        <f t="shared" ref="Q136" si="153">Q134*Q135</f>
        <v>0</v>
      </c>
      <c r="R136" s="3527">
        <f t="shared" ref="R136" si="154">R134*R135</f>
        <v>0</v>
      </c>
      <c r="S136" s="3527">
        <f t="shared" ref="S136" si="155">S134*S135</f>
        <v>0</v>
      </c>
      <c r="T136" s="3527">
        <f t="shared" ref="T136" si="156">T134*T135</f>
        <v>0</v>
      </c>
      <c r="U136" s="3527">
        <f t="shared" ref="U136" si="157">U134*U135</f>
        <v>0</v>
      </c>
      <c r="V136" s="3527">
        <f t="shared" ref="V136:W136" si="158">V134*V135</f>
        <v>0</v>
      </c>
      <c r="W136" s="3606">
        <f t="shared" si="158"/>
        <v>0</v>
      </c>
    </row>
    <row r="137" spans="1:23" x14ac:dyDescent="0.2">
      <c r="A137" s="619"/>
      <c r="B137" s="201"/>
      <c r="C137" s="1485"/>
      <c r="D137" s="3596" t="s">
        <v>666</v>
      </c>
      <c r="E137" s="3607">
        <f t="shared" ref="E137:M137" si="159">E136*E25</f>
        <v>0</v>
      </c>
      <c r="F137" s="3540">
        <f t="shared" si="159"/>
        <v>0</v>
      </c>
      <c r="G137" s="3540">
        <f t="shared" si="159"/>
        <v>0</v>
      </c>
      <c r="H137" s="3540">
        <f t="shared" si="159"/>
        <v>0</v>
      </c>
      <c r="I137" s="3540">
        <f t="shared" si="159"/>
        <v>0</v>
      </c>
      <c r="J137" s="3540">
        <f t="shared" si="159"/>
        <v>0</v>
      </c>
      <c r="K137" s="3540">
        <f t="shared" si="159"/>
        <v>0</v>
      </c>
      <c r="L137" s="3540">
        <f t="shared" si="159"/>
        <v>0</v>
      </c>
      <c r="M137" s="3608">
        <f t="shared" si="159"/>
        <v>0</v>
      </c>
      <c r="N137" s="184"/>
      <c r="O137" s="3607">
        <f t="shared" ref="O137:W137" si="160">O136*O25</f>
        <v>0</v>
      </c>
      <c r="P137" s="3540">
        <f t="shared" si="160"/>
        <v>0</v>
      </c>
      <c r="Q137" s="3540">
        <f t="shared" si="160"/>
        <v>0</v>
      </c>
      <c r="R137" s="3540">
        <f t="shared" si="160"/>
        <v>0</v>
      </c>
      <c r="S137" s="3540">
        <f t="shared" si="160"/>
        <v>0</v>
      </c>
      <c r="T137" s="3540">
        <f t="shared" si="160"/>
        <v>0</v>
      </c>
      <c r="U137" s="3540">
        <f t="shared" si="160"/>
        <v>0</v>
      </c>
      <c r="V137" s="3540">
        <f t="shared" si="160"/>
        <v>0</v>
      </c>
      <c r="W137" s="3608">
        <f t="shared" si="160"/>
        <v>0</v>
      </c>
    </row>
    <row r="138" spans="1:23" x14ac:dyDescent="0.2">
      <c r="A138" s="619"/>
      <c r="B138" s="201"/>
      <c r="C138" s="3517" t="s">
        <v>1676</v>
      </c>
      <c r="D138" s="3595"/>
      <c r="E138" s="2137"/>
      <c r="F138" s="201"/>
      <c r="G138" s="201"/>
      <c r="H138" s="201"/>
      <c r="I138" s="201"/>
      <c r="J138" s="201"/>
      <c r="K138" s="201"/>
      <c r="L138" s="201"/>
      <c r="M138" s="590"/>
      <c r="N138" s="184"/>
      <c r="O138" s="2137"/>
      <c r="P138" s="201"/>
      <c r="Q138" s="201"/>
      <c r="R138" s="201"/>
      <c r="S138" s="201"/>
      <c r="T138" s="201"/>
      <c r="U138" s="201"/>
      <c r="V138" s="201"/>
      <c r="W138" s="590"/>
    </row>
    <row r="139" spans="1:23" x14ac:dyDescent="0.2">
      <c r="A139" s="619"/>
      <c r="B139" s="201"/>
      <c r="C139" s="3531"/>
      <c r="D139" s="3596" t="s">
        <v>1677</v>
      </c>
      <c r="E139" s="3609"/>
      <c r="F139" s="232"/>
      <c r="G139" s="233"/>
      <c r="H139" s="233"/>
      <c r="I139" s="233"/>
      <c r="J139" s="233"/>
      <c r="K139" s="233"/>
      <c r="L139" s="233"/>
      <c r="M139" s="3604"/>
      <c r="N139" s="184"/>
      <c r="O139" s="3609"/>
      <c r="P139" s="232"/>
      <c r="Q139" s="233"/>
      <c r="R139" s="233"/>
      <c r="S139" s="233"/>
      <c r="T139" s="233"/>
      <c r="U139" s="233"/>
      <c r="V139" s="233"/>
      <c r="W139" s="3604"/>
    </row>
    <row r="140" spans="1:23" x14ac:dyDescent="0.2">
      <c r="A140" s="619"/>
      <c r="B140" s="201"/>
      <c r="C140" s="3531"/>
      <c r="D140" s="3596" t="s">
        <v>1678</v>
      </c>
      <c r="E140" s="3609"/>
      <c r="F140" s="232"/>
      <c r="G140" s="233"/>
      <c r="H140" s="233"/>
      <c r="I140" s="233"/>
      <c r="J140" s="233"/>
      <c r="K140" s="233"/>
      <c r="L140" s="233"/>
      <c r="M140" s="3604"/>
      <c r="N140" s="184"/>
      <c r="O140" s="3609"/>
      <c r="P140" s="232"/>
      <c r="Q140" s="233"/>
      <c r="R140" s="233"/>
      <c r="S140" s="233"/>
      <c r="T140" s="233"/>
      <c r="U140" s="233"/>
      <c r="V140" s="233"/>
      <c r="W140" s="3604"/>
    </row>
    <row r="141" spans="1:23" x14ac:dyDescent="0.2">
      <c r="A141" s="619"/>
      <c r="B141" s="201"/>
      <c r="C141" s="3531"/>
      <c r="D141" s="3596" t="s">
        <v>1679</v>
      </c>
      <c r="E141" s="3603"/>
      <c r="F141" s="233"/>
      <c r="G141" s="233"/>
      <c r="H141" s="233"/>
      <c r="I141" s="233"/>
      <c r="J141" s="233"/>
      <c r="K141" s="233"/>
      <c r="L141" s="233"/>
      <c r="M141" s="3604"/>
      <c r="N141" s="184"/>
      <c r="O141" s="3603"/>
      <c r="P141" s="233"/>
      <c r="Q141" s="233"/>
      <c r="R141" s="233"/>
      <c r="S141" s="233"/>
      <c r="T141" s="233"/>
      <c r="U141" s="233"/>
      <c r="V141" s="233"/>
      <c r="W141" s="3604"/>
    </row>
    <row r="142" spans="1:23" x14ac:dyDescent="0.2">
      <c r="A142" s="619"/>
      <c r="B142" s="201"/>
      <c r="C142" s="1485"/>
      <c r="D142" s="3596" t="s">
        <v>164</v>
      </c>
      <c r="E142" s="3602">
        <f>E139+E140+E141</f>
        <v>0</v>
      </c>
      <c r="F142" s="219">
        <f>F139+F140+F141</f>
        <v>0</v>
      </c>
      <c r="G142" s="219">
        <f t="shared" ref="G142:I142" si="161">G139+G140+G141</f>
        <v>0</v>
      </c>
      <c r="H142" s="219">
        <f t="shared" si="161"/>
        <v>0</v>
      </c>
      <c r="I142" s="219">
        <f t="shared" si="161"/>
        <v>0</v>
      </c>
      <c r="J142" s="219">
        <f t="shared" ref="J142:M142" si="162">J139+J140+J141</f>
        <v>0</v>
      </c>
      <c r="K142" s="219">
        <f t="shared" si="162"/>
        <v>0</v>
      </c>
      <c r="L142" s="219">
        <f t="shared" ref="L142" si="163">L139+L140+L141</f>
        <v>0</v>
      </c>
      <c r="M142" s="632">
        <f t="shared" si="162"/>
        <v>0</v>
      </c>
      <c r="N142" s="184"/>
      <c r="O142" s="3602">
        <f>O139+O140+O141</f>
        <v>0</v>
      </c>
      <c r="P142" s="219">
        <f>P139+P140+P141</f>
        <v>0</v>
      </c>
      <c r="Q142" s="219">
        <f t="shared" ref="Q142:W142" si="164">Q139+Q140+Q141</f>
        <v>0</v>
      </c>
      <c r="R142" s="219">
        <f t="shared" si="164"/>
        <v>0</v>
      </c>
      <c r="S142" s="219">
        <f t="shared" si="164"/>
        <v>0</v>
      </c>
      <c r="T142" s="219">
        <f t="shared" si="164"/>
        <v>0</v>
      </c>
      <c r="U142" s="219">
        <f t="shared" si="164"/>
        <v>0</v>
      </c>
      <c r="V142" s="219">
        <f t="shared" ref="V142" si="165">V139+V140+V141</f>
        <v>0</v>
      </c>
      <c r="W142" s="632">
        <f t="shared" si="164"/>
        <v>0</v>
      </c>
    </row>
    <row r="143" spans="1:23" x14ac:dyDescent="0.2">
      <c r="A143" s="619"/>
      <c r="B143" s="201"/>
      <c r="C143" s="1485"/>
      <c r="D143" s="3596" t="s">
        <v>1680</v>
      </c>
      <c r="E143" s="3607">
        <f>E142*E16</f>
        <v>0</v>
      </c>
      <c r="F143" s="2567">
        <f t="shared" ref="F143:K143" si="166">F142*E16</f>
        <v>0</v>
      </c>
      <c r="G143" s="2567">
        <f t="shared" si="166"/>
        <v>0</v>
      </c>
      <c r="H143" s="2567">
        <f t="shared" si="166"/>
        <v>0</v>
      </c>
      <c r="I143" s="2567">
        <f t="shared" si="166"/>
        <v>0</v>
      </c>
      <c r="J143" s="2567">
        <f t="shared" si="166"/>
        <v>0</v>
      </c>
      <c r="K143" s="2567">
        <f t="shared" si="166"/>
        <v>0</v>
      </c>
      <c r="L143" s="2567">
        <f>L142*J16</f>
        <v>0</v>
      </c>
      <c r="M143" s="3610">
        <f>M142*K16</f>
        <v>0</v>
      </c>
      <c r="N143" s="184"/>
      <c r="O143" s="3607">
        <f>O142*O16</f>
        <v>0</v>
      </c>
      <c r="P143" s="2567">
        <f t="shared" ref="P143:U143" si="167">P142*O16</f>
        <v>0</v>
      </c>
      <c r="Q143" s="2567">
        <f t="shared" si="167"/>
        <v>0</v>
      </c>
      <c r="R143" s="2567">
        <f t="shared" si="167"/>
        <v>0</v>
      </c>
      <c r="S143" s="2567">
        <f t="shared" si="167"/>
        <v>0</v>
      </c>
      <c r="T143" s="2567">
        <f t="shared" si="167"/>
        <v>0</v>
      </c>
      <c r="U143" s="2567">
        <f t="shared" si="167"/>
        <v>0</v>
      </c>
      <c r="V143" s="2567">
        <f>V142*T16</f>
        <v>0</v>
      </c>
      <c r="W143" s="3610">
        <f>W142*U16</f>
        <v>0</v>
      </c>
    </row>
    <row r="144" spans="1:23" x14ac:dyDescent="0.2">
      <c r="A144" s="619"/>
      <c r="B144" s="201"/>
      <c r="C144" s="1485"/>
      <c r="D144" s="3596"/>
      <c r="E144" s="3611"/>
      <c r="F144" s="2567"/>
      <c r="G144" s="2567"/>
      <c r="H144" s="2567"/>
      <c r="I144" s="2567"/>
      <c r="J144" s="2567"/>
      <c r="K144" s="2567"/>
      <c r="L144" s="2567"/>
      <c r="M144" s="3610"/>
      <c r="N144" s="184"/>
      <c r="O144" s="3611"/>
      <c r="P144" s="2567"/>
      <c r="Q144" s="2567"/>
      <c r="R144" s="2567"/>
      <c r="S144" s="2567"/>
      <c r="T144" s="2567"/>
      <c r="U144" s="2567"/>
      <c r="V144" s="2567"/>
      <c r="W144" s="3610"/>
    </row>
    <row r="145" spans="1:23" x14ac:dyDescent="0.2">
      <c r="A145" s="619"/>
      <c r="B145" s="201"/>
      <c r="C145" s="1485"/>
      <c r="D145" s="3596" t="s">
        <v>1685</v>
      </c>
      <c r="E145" s="3602"/>
      <c r="F145" s="3471"/>
      <c r="G145" s="3471"/>
      <c r="H145" s="3471"/>
      <c r="I145" s="3471"/>
      <c r="J145" s="3471"/>
      <c r="K145" s="3471"/>
      <c r="L145" s="3471"/>
      <c r="M145" s="3472"/>
      <c r="N145" s="184"/>
      <c r="O145" s="3602"/>
      <c r="P145" s="3471"/>
      <c r="Q145" s="3471"/>
      <c r="R145" s="3471"/>
      <c r="S145" s="3471"/>
      <c r="T145" s="3471"/>
      <c r="U145" s="3471"/>
      <c r="V145" s="3471"/>
      <c r="W145" s="3472"/>
    </row>
    <row r="146" spans="1:23" x14ac:dyDescent="0.2">
      <c r="A146" s="619"/>
      <c r="B146" s="201"/>
      <c r="C146" s="1485"/>
      <c r="D146" s="3596" t="s">
        <v>1686</v>
      </c>
      <c r="E146" s="3607">
        <f t="shared" ref="E146:M146" si="168">E145*E16</f>
        <v>0</v>
      </c>
      <c r="F146" s="2567">
        <f t="shared" si="168"/>
        <v>0</v>
      </c>
      <c r="G146" s="2567">
        <f t="shared" si="168"/>
        <v>0</v>
      </c>
      <c r="H146" s="2567">
        <f t="shared" si="168"/>
        <v>0</v>
      </c>
      <c r="I146" s="2567">
        <f t="shared" si="168"/>
        <v>0</v>
      </c>
      <c r="J146" s="2567">
        <f t="shared" si="168"/>
        <v>0</v>
      </c>
      <c r="K146" s="2567">
        <f t="shared" si="168"/>
        <v>0</v>
      </c>
      <c r="L146" s="2567">
        <f t="shared" si="168"/>
        <v>0</v>
      </c>
      <c r="M146" s="3610">
        <f t="shared" si="168"/>
        <v>0</v>
      </c>
      <c r="N146" s="184"/>
      <c r="O146" s="3607">
        <f t="shared" ref="O146:W146" si="169">O145*O16</f>
        <v>0</v>
      </c>
      <c r="P146" s="2567">
        <f t="shared" si="169"/>
        <v>0</v>
      </c>
      <c r="Q146" s="2567">
        <f t="shared" si="169"/>
        <v>0</v>
      </c>
      <c r="R146" s="2567">
        <f t="shared" si="169"/>
        <v>0</v>
      </c>
      <c r="S146" s="2567">
        <f t="shared" si="169"/>
        <v>0</v>
      </c>
      <c r="T146" s="2567">
        <f t="shared" si="169"/>
        <v>0</v>
      </c>
      <c r="U146" s="2567">
        <f t="shared" si="169"/>
        <v>0</v>
      </c>
      <c r="V146" s="2567">
        <f t="shared" si="169"/>
        <v>0</v>
      </c>
      <c r="W146" s="3610">
        <f t="shared" si="169"/>
        <v>0</v>
      </c>
    </row>
    <row r="147" spans="1:23" x14ac:dyDescent="0.2">
      <c r="A147" s="619"/>
      <c r="B147" s="201"/>
      <c r="C147" s="1485"/>
      <c r="D147" s="3596"/>
      <c r="E147" s="2139"/>
      <c r="F147" s="220"/>
      <c r="G147" s="220"/>
      <c r="H147" s="220"/>
      <c r="I147" s="220"/>
      <c r="J147" s="220"/>
      <c r="K147" s="220"/>
      <c r="L147" s="220"/>
      <c r="M147" s="629"/>
      <c r="N147" s="184"/>
      <c r="O147" s="2139"/>
      <c r="P147" s="220"/>
      <c r="Q147" s="220"/>
      <c r="R147" s="220"/>
      <c r="S147" s="220"/>
      <c r="T147" s="220"/>
      <c r="U147" s="220"/>
      <c r="V147" s="220"/>
      <c r="W147" s="629"/>
    </row>
    <row r="148" spans="1:23" x14ac:dyDescent="0.2">
      <c r="A148" s="619"/>
      <c r="B148" s="201"/>
      <c r="C148" s="3517" t="s">
        <v>1681</v>
      </c>
      <c r="D148" s="3598"/>
      <c r="E148" s="2137"/>
      <c r="F148" s="201"/>
      <c r="G148" s="201"/>
      <c r="H148" s="201"/>
      <c r="I148" s="201"/>
      <c r="J148" s="201"/>
      <c r="K148" s="201"/>
      <c r="L148" s="201"/>
      <c r="M148" s="590"/>
      <c r="N148" s="184"/>
      <c r="O148" s="2137"/>
      <c r="P148" s="201"/>
      <c r="Q148" s="201"/>
      <c r="R148" s="201"/>
      <c r="S148" s="201"/>
      <c r="T148" s="201"/>
      <c r="U148" s="201"/>
      <c r="V148" s="201"/>
      <c r="W148" s="590"/>
    </row>
    <row r="149" spans="1:23" x14ac:dyDescent="0.2">
      <c r="A149" s="2565"/>
      <c r="B149" s="201"/>
      <c r="C149" s="1485"/>
      <c r="D149" s="3596" t="s">
        <v>1682</v>
      </c>
      <c r="E149" s="2139"/>
      <c r="F149" s="220"/>
      <c r="G149" s="220"/>
      <c r="H149" s="220"/>
      <c r="I149" s="220"/>
      <c r="J149" s="220"/>
      <c r="K149" s="220"/>
      <c r="L149" s="220"/>
      <c r="M149" s="629"/>
      <c r="N149" s="184"/>
      <c r="O149" s="2139"/>
      <c r="P149" s="220"/>
      <c r="Q149" s="220"/>
      <c r="R149" s="220"/>
      <c r="S149" s="220"/>
      <c r="T149" s="220"/>
      <c r="U149" s="220"/>
      <c r="V149" s="220"/>
      <c r="W149" s="629"/>
    </row>
    <row r="150" spans="1:23" x14ac:dyDescent="0.2">
      <c r="A150" s="2565"/>
      <c r="B150" s="201"/>
      <c r="C150" s="1485"/>
      <c r="D150" s="3596" t="s">
        <v>1683</v>
      </c>
      <c r="E150" s="3612"/>
      <c r="F150" s="234"/>
      <c r="G150" s="234"/>
      <c r="H150" s="234"/>
      <c r="I150" s="234"/>
      <c r="J150" s="234"/>
      <c r="K150" s="234"/>
      <c r="L150" s="234"/>
      <c r="M150" s="3613"/>
      <c r="N150" s="184"/>
      <c r="O150" s="3612"/>
      <c r="P150" s="234"/>
      <c r="Q150" s="234"/>
      <c r="R150" s="234"/>
      <c r="S150" s="234"/>
      <c r="T150" s="234"/>
      <c r="U150" s="234"/>
      <c r="V150" s="234"/>
      <c r="W150" s="3613"/>
    </row>
    <row r="151" spans="1:23" x14ac:dyDescent="0.2">
      <c r="A151" s="2565"/>
      <c r="B151" s="201"/>
      <c r="C151" s="1485"/>
      <c r="D151" s="3596" t="s">
        <v>164</v>
      </c>
      <c r="E151" s="3612">
        <f>E149+E150</f>
        <v>0</v>
      </c>
      <c r="F151" s="234">
        <f>F149+F150</f>
        <v>0</v>
      </c>
      <c r="G151" s="234">
        <f>G149+G150</f>
        <v>0</v>
      </c>
      <c r="H151" s="234">
        <f>H149+H150</f>
        <v>0</v>
      </c>
      <c r="I151" s="234">
        <f>I149+I150</f>
        <v>0</v>
      </c>
      <c r="J151" s="234">
        <f t="shared" ref="J151:M151" si="170">J149+J150</f>
        <v>0</v>
      </c>
      <c r="K151" s="234">
        <f t="shared" si="170"/>
        <v>0</v>
      </c>
      <c r="L151" s="234">
        <f t="shared" ref="L151" si="171">L149+L150</f>
        <v>0</v>
      </c>
      <c r="M151" s="3613">
        <f t="shared" si="170"/>
        <v>0</v>
      </c>
      <c r="N151" s="184"/>
      <c r="O151" s="3612">
        <f>O149+O150</f>
        <v>0</v>
      </c>
      <c r="P151" s="234">
        <f>P149+P150</f>
        <v>0</v>
      </c>
      <c r="Q151" s="234">
        <f>Q149+Q150</f>
        <v>0</v>
      </c>
      <c r="R151" s="234">
        <f>R149+R150</f>
        <v>0</v>
      </c>
      <c r="S151" s="234">
        <f>S149+S150</f>
        <v>0</v>
      </c>
      <c r="T151" s="234">
        <f t="shared" ref="T151:W151" si="172">T149+T150</f>
        <v>0</v>
      </c>
      <c r="U151" s="234">
        <f t="shared" si="172"/>
        <v>0</v>
      </c>
      <c r="V151" s="234">
        <f t="shared" ref="V151" si="173">V149+V150</f>
        <v>0</v>
      </c>
      <c r="W151" s="3613">
        <f t="shared" si="172"/>
        <v>0</v>
      </c>
    </row>
    <row r="152" spans="1:23" ht="13.5" thickBot="1" x14ac:dyDescent="0.25">
      <c r="A152" s="3591"/>
      <c r="B152" s="592"/>
      <c r="C152" s="3593"/>
      <c r="D152" s="3599" t="s">
        <v>1684</v>
      </c>
      <c r="E152" s="3607">
        <f t="shared" ref="E152:M152" si="174">E151*E16</f>
        <v>0</v>
      </c>
      <c r="F152" s="3540">
        <f t="shared" si="174"/>
        <v>0</v>
      </c>
      <c r="G152" s="3540">
        <f t="shared" si="174"/>
        <v>0</v>
      </c>
      <c r="H152" s="3540">
        <f t="shared" si="174"/>
        <v>0</v>
      </c>
      <c r="I152" s="3540">
        <f t="shared" si="174"/>
        <v>0</v>
      </c>
      <c r="J152" s="3540">
        <f t="shared" si="174"/>
        <v>0</v>
      </c>
      <c r="K152" s="3540">
        <f t="shared" si="174"/>
        <v>0</v>
      </c>
      <c r="L152" s="3540">
        <f t="shared" si="174"/>
        <v>0</v>
      </c>
      <c r="M152" s="3608">
        <f t="shared" si="174"/>
        <v>0</v>
      </c>
      <c r="N152" s="184"/>
      <c r="O152" s="3607">
        <f t="shared" ref="O152:W152" si="175">O151*O16</f>
        <v>0</v>
      </c>
      <c r="P152" s="3540">
        <f t="shared" si="175"/>
        <v>0</v>
      </c>
      <c r="Q152" s="3540">
        <f t="shared" si="175"/>
        <v>0</v>
      </c>
      <c r="R152" s="3540">
        <f t="shared" si="175"/>
        <v>0</v>
      </c>
      <c r="S152" s="3540">
        <f t="shared" si="175"/>
        <v>0</v>
      </c>
      <c r="T152" s="3540">
        <f t="shared" si="175"/>
        <v>0</v>
      </c>
      <c r="U152" s="3540">
        <f t="shared" si="175"/>
        <v>0</v>
      </c>
      <c r="V152" s="3540">
        <f t="shared" si="175"/>
        <v>0</v>
      </c>
      <c r="W152" s="3608">
        <f t="shared" si="175"/>
        <v>0</v>
      </c>
    </row>
    <row r="153" spans="1:23" ht="15.75" x14ac:dyDescent="0.25">
      <c r="A153" s="3542" t="s">
        <v>1961</v>
      </c>
      <c r="B153" s="3491"/>
      <c r="C153" s="3491"/>
      <c r="D153" s="3537"/>
      <c r="E153" s="3614"/>
      <c r="F153" s="3538"/>
      <c r="G153" s="3538"/>
      <c r="H153" s="3538"/>
      <c r="I153" s="3538"/>
      <c r="J153" s="3538"/>
      <c r="K153" s="3538"/>
      <c r="L153" s="3538"/>
      <c r="M153" s="3539"/>
      <c r="N153" s="184"/>
      <c r="O153" s="3614"/>
      <c r="P153" s="3538"/>
      <c r="Q153" s="3538"/>
      <c r="R153" s="3538"/>
      <c r="S153" s="3538"/>
      <c r="T153" s="3538"/>
      <c r="U153" s="3538"/>
      <c r="V153" s="3538"/>
      <c r="W153" s="3539"/>
    </row>
    <row r="154" spans="1:23" x14ac:dyDescent="0.2">
      <c r="A154" s="3494"/>
      <c r="B154" s="3495"/>
      <c r="C154" s="3495"/>
      <c r="D154" s="3505"/>
      <c r="E154" s="3615"/>
      <c r="F154" s="3503"/>
      <c r="G154" s="3503"/>
      <c r="H154" s="3503"/>
      <c r="I154" s="3503"/>
      <c r="J154" s="3503"/>
      <c r="K154" s="3503"/>
      <c r="L154" s="3503"/>
      <c r="M154" s="3592"/>
      <c r="N154" s="184"/>
      <c r="O154" s="3615"/>
      <c r="P154" s="3503"/>
      <c r="Q154" s="3503"/>
      <c r="R154" s="3503"/>
      <c r="S154" s="3503"/>
      <c r="T154" s="3503"/>
      <c r="U154" s="3503"/>
      <c r="V154" s="3503"/>
      <c r="W154" s="3592"/>
    </row>
    <row r="155" spans="1:23" x14ac:dyDescent="0.2">
      <c r="A155" s="3494"/>
      <c r="B155" s="3495"/>
      <c r="C155" s="3495"/>
      <c r="D155" s="3600" t="s">
        <v>92</v>
      </c>
      <c r="E155" s="3616">
        <f>IF(E137+E143&gt;E146,E146+E152,E137+E143+E152)</f>
        <v>0</v>
      </c>
      <c r="F155" s="3503">
        <f t="shared" ref="F155:M155" si="176">IF(F137+F143&gt;F146,F146+F152,F137+F143+F152)</f>
        <v>0</v>
      </c>
      <c r="G155" s="3503">
        <f t="shared" si="176"/>
        <v>0</v>
      </c>
      <c r="H155" s="3503">
        <f t="shared" si="176"/>
        <v>0</v>
      </c>
      <c r="I155" s="3503">
        <f t="shared" si="176"/>
        <v>0</v>
      </c>
      <c r="J155" s="3503">
        <f t="shared" si="176"/>
        <v>0</v>
      </c>
      <c r="K155" s="3503">
        <f t="shared" si="176"/>
        <v>0</v>
      </c>
      <c r="L155" s="3503">
        <f t="shared" ref="L155" si="177">IF(L137+L143&gt;L146,L146+L152,L137+L143+L152)</f>
        <v>0</v>
      </c>
      <c r="M155" s="3592">
        <f t="shared" si="176"/>
        <v>0</v>
      </c>
      <c r="N155" s="184"/>
      <c r="O155" s="3616">
        <f>IF(O137+O143&gt;O146,O146+O152,O137+O143+O152)</f>
        <v>0</v>
      </c>
      <c r="P155" s="3503">
        <f t="shared" ref="P155:W155" si="178">IF(P137+P143&gt;P146,P146+P152,P137+P143+P152)</f>
        <v>0</v>
      </c>
      <c r="Q155" s="3503">
        <f t="shared" si="178"/>
        <v>0</v>
      </c>
      <c r="R155" s="3503">
        <f t="shared" si="178"/>
        <v>0</v>
      </c>
      <c r="S155" s="3503">
        <f t="shared" si="178"/>
        <v>0</v>
      </c>
      <c r="T155" s="3503">
        <f t="shared" si="178"/>
        <v>0</v>
      </c>
      <c r="U155" s="3503">
        <f t="shared" si="178"/>
        <v>0</v>
      </c>
      <c r="V155" s="3503">
        <f t="shared" si="178"/>
        <v>0</v>
      </c>
      <c r="W155" s="3592">
        <f t="shared" si="178"/>
        <v>0</v>
      </c>
    </row>
    <row r="156" spans="1:23" ht="13.5" thickBot="1" x14ac:dyDescent="0.25">
      <c r="A156" s="3510"/>
      <c r="B156" s="3507"/>
      <c r="C156" s="3507"/>
      <c r="D156" s="3507"/>
      <c r="E156" s="3617"/>
      <c r="F156" s="3507"/>
      <c r="G156" s="3507"/>
      <c r="H156" s="3507"/>
      <c r="I156" s="3507"/>
      <c r="J156" s="3507"/>
      <c r="K156" s="3507"/>
      <c r="L156" s="3507"/>
      <c r="M156" s="3508"/>
      <c r="N156" s="184"/>
      <c r="O156" s="3617"/>
      <c r="P156" s="3507"/>
      <c r="Q156" s="3507"/>
      <c r="R156" s="3507"/>
      <c r="S156" s="3507"/>
      <c r="T156" s="3507"/>
      <c r="U156" s="3507"/>
      <c r="V156" s="3507"/>
      <c r="W156" s="3508"/>
    </row>
    <row r="157" spans="1:23" ht="13.5" thickBot="1" x14ac:dyDescent="0.25">
      <c r="A157" s="230"/>
      <c r="B157" s="230"/>
      <c r="C157" s="230"/>
      <c r="D157" s="228"/>
      <c r="E157" s="232"/>
      <c r="F157" s="232"/>
      <c r="G157" s="186"/>
      <c r="H157" s="186"/>
      <c r="I157" s="186"/>
      <c r="J157" s="186"/>
      <c r="K157" s="186"/>
      <c r="L157" s="186"/>
      <c r="M157" s="186"/>
      <c r="N157" s="184"/>
      <c r="O157" s="232"/>
      <c r="P157" s="232"/>
      <c r="Q157" s="186"/>
      <c r="R157" s="186"/>
      <c r="S157" s="186"/>
      <c r="T157" s="186"/>
      <c r="U157" s="186"/>
      <c r="V157" s="186"/>
      <c r="W157" s="186"/>
    </row>
    <row r="158" spans="1:23" ht="15.75" x14ac:dyDescent="0.25">
      <c r="A158" s="3474" t="s">
        <v>1960</v>
      </c>
      <c r="B158" s="3475"/>
      <c r="C158" s="3476"/>
      <c r="D158" s="3477"/>
      <c r="E158" s="3618"/>
      <c r="F158" s="3441"/>
      <c r="G158" s="3441"/>
      <c r="H158" s="3441"/>
      <c r="I158" s="3441"/>
      <c r="J158" s="3441"/>
      <c r="K158" s="3441"/>
      <c r="L158" s="3441"/>
      <c r="M158" s="3478"/>
      <c r="N158" s="184"/>
      <c r="O158" s="3618"/>
      <c r="P158" s="3441"/>
      <c r="Q158" s="3441"/>
      <c r="R158" s="3441"/>
      <c r="S158" s="3441"/>
      <c r="T158" s="3441"/>
      <c r="U158" s="3441"/>
      <c r="V158" s="3441"/>
      <c r="W158" s="3478"/>
    </row>
    <row r="159" spans="1:23" x14ac:dyDescent="0.2">
      <c r="A159" s="3479"/>
      <c r="B159" s="3480"/>
      <c r="C159" s="3481"/>
      <c r="D159" s="3482" t="s">
        <v>92</v>
      </c>
      <c r="E159" s="3619">
        <f>E127+E155</f>
        <v>0</v>
      </c>
      <c r="F159" s="3483">
        <f t="shared" ref="F159:M159" si="179">F127+F155</f>
        <v>0</v>
      </c>
      <c r="G159" s="3483">
        <f t="shared" si="179"/>
        <v>0</v>
      </c>
      <c r="H159" s="3483">
        <f t="shared" si="179"/>
        <v>0</v>
      </c>
      <c r="I159" s="3483">
        <f t="shared" si="179"/>
        <v>0</v>
      </c>
      <c r="J159" s="3483">
        <f t="shared" si="179"/>
        <v>0</v>
      </c>
      <c r="K159" s="3483">
        <f t="shared" si="179"/>
        <v>0</v>
      </c>
      <c r="L159" s="3483">
        <f t="shared" ref="L159" si="180">L127+L155</f>
        <v>0</v>
      </c>
      <c r="M159" s="3587">
        <f t="shared" si="179"/>
        <v>0</v>
      </c>
      <c r="O159" s="3619">
        <f>O127+O155</f>
        <v>0</v>
      </c>
      <c r="P159" s="3483">
        <f t="shared" ref="P159:W159" si="181">P127+P155</f>
        <v>0</v>
      </c>
      <c r="Q159" s="3483">
        <f t="shared" si="181"/>
        <v>0</v>
      </c>
      <c r="R159" s="3483">
        <f t="shared" si="181"/>
        <v>0</v>
      </c>
      <c r="S159" s="3483">
        <f t="shared" si="181"/>
        <v>0</v>
      </c>
      <c r="T159" s="3483">
        <f t="shared" si="181"/>
        <v>0</v>
      </c>
      <c r="U159" s="3483">
        <f t="shared" si="181"/>
        <v>0</v>
      </c>
      <c r="V159" s="3483">
        <f t="shared" ref="V159" si="182">V127+V155</f>
        <v>0</v>
      </c>
      <c r="W159" s="3587">
        <f t="shared" si="181"/>
        <v>0</v>
      </c>
    </row>
    <row r="160" spans="1:23" x14ac:dyDescent="0.2">
      <c r="A160" s="3457"/>
      <c r="B160" s="3458"/>
      <c r="C160" s="3459"/>
      <c r="D160" s="3460" t="s">
        <v>89</v>
      </c>
      <c r="E160" s="3620">
        <f>E16</f>
        <v>10000</v>
      </c>
      <c r="F160" s="3485">
        <f t="shared" ref="F160:M160" si="183">F16</f>
        <v>30000</v>
      </c>
      <c r="G160" s="3485">
        <f t="shared" si="183"/>
        <v>50000</v>
      </c>
      <c r="H160" s="3485">
        <f t="shared" si="183"/>
        <v>160000</v>
      </c>
      <c r="I160" s="3485">
        <f t="shared" si="183"/>
        <v>1250000</v>
      </c>
      <c r="J160" s="3485">
        <f t="shared" si="183"/>
        <v>2000000</v>
      </c>
      <c r="K160" s="3485">
        <f t="shared" si="183"/>
        <v>10000000</v>
      </c>
      <c r="L160" s="3485">
        <f t="shared" ref="L160" si="184">L16</f>
        <v>24000000</v>
      </c>
      <c r="M160" s="3588">
        <f t="shared" si="183"/>
        <v>24000000</v>
      </c>
      <c r="O160" s="3620">
        <f>O16</f>
        <v>10000</v>
      </c>
      <c r="P160" s="3485">
        <f t="shared" ref="P160:W160" si="185">P16</f>
        <v>30000</v>
      </c>
      <c r="Q160" s="3485">
        <f t="shared" si="185"/>
        <v>50000</v>
      </c>
      <c r="R160" s="3485">
        <f t="shared" si="185"/>
        <v>160000</v>
      </c>
      <c r="S160" s="3485">
        <f t="shared" si="185"/>
        <v>1250000</v>
      </c>
      <c r="T160" s="3485">
        <f t="shared" si="185"/>
        <v>2000000</v>
      </c>
      <c r="U160" s="3485">
        <f t="shared" si="185"/>
        <v>10000000</v>
      </c>
      <c r="V160" s="3485">
        <f t="shared" ref="V160" si="186">V16</f>
        <v>24000000</v>
      </c>
      <c r="W160" s="3588">
        <f t="shared" si="185"/>
        <v>24000000</v>
      </c>
    </row>
    <row r="161" spans="1:23" x14ac:dyDescent="0.2">
      <c r="A161" s="3457"/>
      <c r="B161" s="3458"/>
      <c r="C161" s="3459"/>
      <c r="D161" s="3460" t="s">
        <v>90</v>
      </c>
      <c r="E161" s="3621">
        <f>E159/E160</f>
        <v>0</v>
      </c>
      <c r="F161" s="3487">
        <f t="shared" ref="F161:M161" si="187">F159/F160</f>
        <v>0</v>
      </c>
      <c r="G161" s="3487">
        <f t="shared" si="187"/>
        <v>0</v>
      </c>
      <c r="H161" s="3487">
        <f t="shared" si="187"/>
        <v>0</v>
      </c>
      <c r="I161" s="3487">
        <f t="shared" si="187"/>
        <v>0</v>
      </c>
      <c r="J161" s="3487">
        <f t="shared" si="187"/>
        <v>0</v>
      </c>
      <c r="K161" s="3487">
        <f t="shared" si="187"/>
        <v>0</v>
      </c>
      <c r="L161" s="3487">
        <f t="shared" si="187"/>
        <v>0</v>
      </c>
      <c r="M161" s="3589">
        <f t="shared" si="187"/>
        <v>0</v>
      </c>
      <c r="O161" s="3621">
        <f>O159/O160</f>
        <v>0</v>
      </c>
      <c r="P161" s="3487">
        <f t="shared" ref="P161" si="188">P159/P160</f>
        <v>0</v>
      </c>
      <c r="Q161" s="3487">
        <f t="shared" ref="Q161" si="189">Q159/Q160</f>
        <v>0</v>
      </c>
      <c r="R161" s="3487">
        <f t="shared" ref="R161" si="190">R159/R160</f>
        <v>0</v>
      </c>
      <c r="S161" s="3487">
        <f t="shared" ref="S161" si="191">S159/S160</f>
        <v>0</v>
      </c>
      <c r="T161" s="3487">
        <f t="shared" ref="T161" si="192">T159/T160</f>
        <v>0</v>
      </c>
      <c r="U161" s="3487">
        <f t="shared" ref="U161" si="193">U159/U160</f>
        <v>0</v>
      </c>
      <c r="V161" s="3487">
        <f t="shared" ref="V161:W161" si="194">V159/V160</f>
        <v>0</v>
      </c>
      <c r="W161" s="3589">
        <f t="shared" si="194"/>
        <v>0</v>
      </c>
    </row>
    <row r="162" spans="1:23" ht="13.5" thickBot="1" x14ac:dyDescent="0.25">
      <c r="A162" s="3462"/>
      <c r="B162" s="3463"/>
      <c r="C162" s="3464"/>
      <c r="D162" s="3489"/>
      <c r="E162" s="3462"/>
      <c r="F162" s="3463"/>
      <c r="G162" s="3463"/>
      <c r="H162" s="3463"/>
      <c r="I162" s="3463"/>
      <c r="J162" s="3463"/>
      <c r="K162" s="3463"/>
      <c r="L162" s="3463"/>
      <c r="M162" s="3590"/>
      <c r="O162" s="3462"/>
      <c r="P162" s="3463"/>
      <c r="Q162" s="3463"/>
      <c r="R162" s="3463"/>
      <c r="S162" s="3463"/>
      <c r="T162" s="3463"/>
      <c r="U162" s="3463"/>
      <c r="V162" s="3463"/>
      <c r="W162" s="3590"/>
    </row>
    <row r="163" spans="1:23" ht="13.5" thickBot="1" x14ac:dyDescent="0.25">
      <c r="O163" s="3623" t="e">
        <f t="shared" ref="O163:W163" si="195">(O159-E159)/E159</f>
        <v>#DIV/0!</v>
      </c>
      <c r="P163" s="3544" t="e">
        <f t="shared" si="195"/>
        <v>#DIV/0!</v>
      </c>
      <c r="Q163" s="3544" t="e">
        <f t="shared" si="195"/>
        <v>#DIV/0!</v>
      </c>
      <c r="R163" s="3544" t="e">
        <f t="shared" si="195"/>
        <v>#DIV/0!</v>
      </c>
      <c r="S163" s="3544" t="e">
        <f t="shared" si="195"/>
        <v>#DIV/0!</v>
      </c>
      <c r="T163" s="3544" t="e">
        <f t="shared" si="195"/>
        <v>#DIV/0!</v>
      </c>
      <c r="U163" s="3544" t="e">
        <f t="shared" si="195"/>
        <v>#DIV/0!</v>
      </c>
      <c r="V163" s="3544" t="e">
        <f t="shared" si="195"/>
        <v>#DIV/0!</v>
      </c>
      <c r="W163" s="3545" t="e">
        <f t="shared" si="195"/>
        <v>#DIV/0!</v>
      </c>
    </row>
    <row r="164" spans="1:23" x14ac:dyDescent="0.2">
      <c r="W164" s="201"/>
    </row>
    <row r="165" spans="1:23" x14ac:dyDescent="0.2">
      <c r="W165" s="201"/>
    </row>
    <row r="166" spans="1:23" x14ac:dyDescent="0.2">
      <c r="W166" s="201"/>
    </row>
    <row r="167" spans="1:23" x14ac:dyDescent="0.2">
      <c r="W167" s="201"/>
    </row>
    <row r="168" spans="1:23" x14ac:dyDescent="0.2">
      <c r="W168" s="201"/>
    </row>
    <row r="169" spans="1:23" x14ac:dyDescent="0.2">
      <c r="W169" s="201"/>
    </row>
    <row r="170" spans="1:23" x14ac:dyDescent="0.2">
      <c r="W170" s="201"/>
    </row>
    <row r="171" spans="1:23" x14ac:dyDescent="0.2">
      <c r="W171" s="201"/>
    </row>
    <row r="172" spans="1:23" x14ac:dyDescent="0.2">
      <c r="W172" s="201"/>
    </row>
    <row r="173" spans="1:23" x14ac:dyDescent="0.2">
      <c r="W173" s="201"/>
    </row>
    <row r="174" spans="1:23" x14ac:dyDescent="0.2">
      <c r="W174" s="201"/>
    </row>
    <row r="175" spans="1:23" x14ac:dyDescent="0.2">
      <c r="W175" s="201"/>
    </row>
    <row r="176" spans="1:23" x14ac:dyDescent="0.2">
      <c r="W176" s="201"/>
    </row>
    <row r="177" spans="23:23" x14ac:dyDescent="0.2">
      <c r="W177" s="201"/>
    </row>
    <row r="178" spans="23:23" x14ac:dyDescent="0.2">
      <c r="W178" s="201"/>
    </row>
    <row r="179" spans="23:23" x14ac:dyDescent="0.2">
      <c r="W179" s="201"/>
    </row>
    <row r="180" spans="23:23" x14ac:dyDescent="0.2">
      <c r="W180" s="201"/>
    </row>
    <row r="181" spans="23:23" x14ac:dyDescent="0.2">
      <c r="W181" s="201"/>
    </row>
    <row r="182" spans="23:23" x14ac:dyDescent="0.2">
      <c r="W182" s="201"/>
    </row>
    <row r="183" spans="23:23" x14ac:dyDescent="0.2">
      <c r="W183" s="201"/>
    </row>
    <row r="184" spans="23:23" x14ac:dyDescent="0.2">
      <c r="W184" s="201"/>
    </row>
    <row r="185" spans="23:23" x14ac:dyDescent="0.2">
      <c r="W185" s="201"/>
    </row>
    <row r="186" spans="23:23" x14ac:dyDescent="0.2">
      <c r="W186" s="201"/>
    </row>
    <row r="187" spans="23:23" x14ac:dyDescent="0.2">
      <c r="W187" s="201"/>
    </row>
    <row r="188" spans="23:23" x14ac:dyDescent="0.2">
      <c r="W188" s="201"/>
    </row>
    <row r="189" spans="23:23" x14ac:dyDescent="0.2">
      <c r="W189" s="201"/>
    </row>
    <row r="190" spans="23:23" x14ac:dyDescent="0.2">
      <c r="W190" s="201"/>
    </row>
    <row r="191" spans="23:23" x14ac:dyDescent="0.2">
      <c r="W191" s="201"/>
    </row>
    <row r="192" spans="23:23" x14ac:dyDescent="0.2">
      <c r="W192" s="201"/>
    </row>
    <row r="193" spans="23:23" x14ac:dyDescent="0.2">
      <c r="W193" s="201"/>
    </row>
    <row r="194" spans="23:23" x14ac:dyDescent="0.2">
      <c r="W194" s="201"/>
    </row>
  </sheetData>
  <mergeCells count="2">
    <mergeCell ref="E6:M6"/>
    <mergeCell ref="O6:W6"/>
  </mergeCells>
  <pageMargins left="0.55118110236220474" right="0.23622047244094491" top="0.43307086614173229" bottom="0.51181102362204722" header="0.27559055118110237" footer="0.27559055118110237"/>
  <pageSetup paperSize="8" scale="41" orientation="portrait" r:id="rId1"/>
  <headerFooter scaleWithDoc="0" alignWithMargins="0">
    <oddFooter>&amp;C&amp;P/&amp;N</oddFooter>
  </headerFooter>
  <rowBreaks count="1" manualBreakCount="1">
    <brk id="161" max="16383" man="1"/>
  </row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R163"/>
  <sheetViews>
    <sheetView showGridLines="0" zoomScaleNormal="100" zoomScalePageLayoutView="70" workbookViewId="0">
      <selection activeCell="G11" sqref="G11"/>
    </sheetView>
  </sheetViews>
  <sheetFormatPr baseColWidth="10" defaultColWidth="8.85546875" defaultRowHeight="12.75" x14ac:dyDescent="0.2"/>
  <cols>
    <col min="1" max="1" width="13.42578125" customWidth="1"/>
    <col min="2" max="2" width="9.140625" customWidth="1"/>
    <col min="3" max="3" width="13" customWidth="1"/>
    <col min="4" max="4" width="64" customWidth="1"/>
    <col min="5" max="6" width="10.85546875" bestFit="1" customWidth="1"/>
    <col min="7" max="7" width="11" bestFit="1" customWidth="1"/>
    <col min="8" max="8" width="11.5703125" bestFit="1" customWidth="1"/>
    <col min="9" max="10" width="15.85546875" customWidth="1"/>
    <col min="12" max="13" width="10.85546875" bestFit="1" customWidth="1"/>
    <col min="14" max="14" width="11" bestFit="1" customWidth="1"/>
    <col min="15" max="15" width="11.5703125" bestFit="1" customWidth="1"/>
    <col min="16" max="17" width="15.85546875" customWidth="1"/>
  </cols>
  <sheetData>
    <row r="1" spans="1:17" s="294" customFormat="1" ht="18" x14ac:dyDescent="0.25">
      <c r="A1" s="290" t="s">
        <v>1827</v>
      </c>
      <c r="B1" s="290"/>
      <c r="C1" s="290"/>
      <c r="D1" s="293"/>
      <c r="E1" s="293"/>
      <c r="F1" s="293"/>
      <c r="G1" s="293"/>
      <c r="H1" s="293"/>
      <c r="I1" s="293"/>
      <c r="J1" s="293"/>
    </row>
    <row r="2" spans="1:17" s="229" customFormat="1" ht="11.25" x14ac:dyDescent="0.2">
      <c r="A2" s="273" t="str">
        <f>'PAGE DE GARDE'!C8</f>
        <v>ELECTRICITE</v>
      </c>
      <c r="B2" s="285"/>
      <c r="C2" s="1729" t="str">
        <f>'PAGE DE GARDE'!C10</f>
        <v>PT 2017 V0</v>
      </c>
      <c r="D2" s="282"/>
      <c r="E2" s="282"/>
      <c r="F2" s="282"/>
      <c r="G2" s="282"/>
      <c r="H2" s="282"/>
      <c r="I2" s="282"/>
      <c r="J2" s="282"/>
    </row>
    <row r="3" spans="1:17" s="229" customFormat="1" ht="11.25" x14ac:dyDescent="0.2">
      <c r="A3" s="825" t="str">
        <f>'PAGE DE GARDE'!C7</f>
        <v>GRD</v>
      </c>
      <c r="B3" s="285"/>
      <c r="C3" s="273"/>
      <c r="D3" s="282"/>
      <c r="E3" s="282"/>
      <c r="F3" s="282"/>
      <c r="G3" s="282"/>
      <c r="H3" s="282"/>
      <c r="I3" s="282"/>
      <c r="J3" s="282"/>
    </row>
    <row r="6" spans="1:17" ht="15.75" x14ac:dyDescent="0.25">
      <c r="C6" s="313"/>
      <c r="D6" s="248"/>
      <c r="E6" s="4298" t="s">
        <v>1544</v>
      </c>
      <c r="F6" s="4298"/>
      <c r="G6" s="4298"/>
      <c r="H6" s="4298"/>
      <c r="I6" s="4298"/>
      <c r="J6" s="4294"/>
      <c r="K6" s="249"/>
      <c r="L6" s="4298" t="s">
        <v>1543</v>
      </c>
      <c r="M6" s="4298"/>
      <c r="N6" s="4298"/>
      <c r="O6" s="4298"/>
      <c r="P6" s="4298"/>
      <c r="Q6" s="4294"/>
    </row>
    <row r="7" spans="1:17" ht="13.5" thickBot="1" x14ac:dyDescent="0.25">
      <c r="D7" s="250"/>
      <c r="E7" s="201"/>
      <c r="F7" s="201"/>
      <c r="G7" s="201"/>
      <c r="H7" s="201"/>
      <c r="I7" s="201"/>
      <c r="J7" s="201"/>
      <c r="K7" s="184"/>
      <c r="L7" s="201"/>
      <c r="M7" s="201"/>
      <c r="N7" s="201"/>
      <c r="O7" s="201"/>
      <c r="P7" s="201"/>
      <c r="Q7" s="201"/>
    </row>
    <row r="8" spans="1:17" ht="21.75" thickBot="1" x14ac:dyDescent="0.4">
      <c r="A8" s="3440" t="s">
        <v>125</v>
      </c>
      <c r="B8" s="3441"/>
      <c r="C8" s="3441"/>
      <c r="D8" s="3633"/>
      <c r="E8" s="3635" t="s">
        <v>643</v>
      </c>
      <c r="F8" s="3636" t="s">
        <v>1964</v>
      </c>
      <c r="G8" s="3636" t="s">
        <v>1963</v>
      </c>
      <c r="H8" s="3636" t="s">
        <v>1965</v>
      </c>
      <c r="I8" s="3636" t="s">
        <v>1971</v>
      </c>
      <c r="J8" s="3637" t="s">
        <v>1972</v>
      </c>
      <c r="K8" s="251"/>
      <c r="L8" s="3635" t="s">
        <v>643</v>
      </c>
      <c r="M8" s="3636" t="s">
        <v>1964</v>
      </c>
      <c r="N8" s="3636" t="s">
        <v>1963</v>
      </c>
      <c r="O8" s="3636" t="s">
        <v>1965</v>
      </c>
      <c r="P8" s="3636" t="s">
        <v>1971</v>
      </c>
      <c r="Q8" s="3637" t="s">
        <v>1972</v>
      </c>
    </row>
    <row r="9" spans="1:17" ht="20.25" thickBot="1" x14ac:dyDescent="0.4">
      <c r="A9" s="3562" t="s">
        <v>1602</v>
      </c>
      <c r="B9" s="3441"/>
      <c r="C9" s="3441"/>
      <c r="D9" s="3633"/>
      <c r="E9" s="3750"/>
      <c r="F9" s="3564" t="s">
        <v>1603</v>
      </c>
      <c r="G9" s="3564" t="s">
        <v>1604</v>
      </c>
      <c r="H9" s="3564" t="s">
        <v>1975</v>
      </c>
      <c r="I9" s="3445" t="s">
        <v>1974</v>
      </c>
      <c r="J9" s="3446" t="s">
        <v>1973</v>
      </c>
      <c r="K9" s="251"/>
      <c r="L9" s="3750"/>
      <c r="M9" s="3564" t="s">
        <v>1603</v>
      </c>
      <c r="N9" s="3564" t="s">
        <v>1604</v>
      </c>
      <c r="O9" s="3564" t="s">
        <v>1975</v>
      </c>
      <c r="P9" s="3445" t="s">
        <v>1974</v>
      </c>
      <c r="Q9" s="3446" t="s">
        <v>1973</v>
      </c>
    </row>
    <row r="10" spans="1:17" ht="18" x14ac:dyDescent="0.25">
      <c r="A10" s="2560"/>
      <c r="B10" s="588"/>
      <c r="C10" s="588"/>
      <c r="D10" s="3634"/>
      <c r="E10" s="2560"/>
      <c r="F10" s="588"/>
      <c r="G10" s="588"/>
      <c r="H10" s="588"/>
      <c r="I10" s="588"/>
      <c r="J10" s="589"/>
      <c r="K10" s="251"/>
      <c r="L10" s="2560"/>
      <c r="M10" s="588"/>
      <c r="N10" s="588"/>
      <c r="O10" s="588"/>
      <c r="P10" s="588"/>
      <c r="Q10" s="589"/>
    </row>
    <row r="11" spans="1:17" ht="18" x14ac:dyDescent="0.25">
      <c r="A11" s="2592"/>
      <c r="B11" s="208"/>
      <c r="C11" s="549" t="s">
        <v>126</v>
      </c>
      <c r="D11" s="2634"/>
      <c r="E11" s="2645"/>
      <c r="F11" s="211"/>
      <c r="G11" s="211"/>
      <c r="H11" s="211"/>
      <c r="I11" s="211"/>
      <c r="J11" s="3546"/>
      <c r="K11" s="251"/>
      <c r="L11" s="2645"/>
      <c r="M11" s="211"/>
      <c r="N11" s="211"/>
      <c r="O11" s="211"/>
      <c r="P11" s="211"/>
      <c r="Q11" s="3546"/>
    </row>
    <row r="12" spans="1:17" ht="18" x14ac:dyDescent="0.25">
      <c r="A12" s="3547"/>
      <c r="B12" s="212"/>
      <c r="C12" s="565" t="s">
        <v>127</v>
      </c>
      <c r="D12" s="2635"/>
      <c r="E12" s="2646">
        <f>10*1000</f>
        <v>10000</v>
      </c>
      <c r="F12" s="542">
        <f>30*1000</f>
        <v>30000</v>
      </c>
      <c r="G12" s="542">
        <v>50000</v>
      </c>
      <c r="H12" s="542">
        <v>160000</v>
      </c>
      <c r="I12" s="542">
        <v>250000</v>
      </c>
      <c r="J12" s="3548">
        <v>350000</v>
      </c>
      <c r="K12" s="251"/>
      <c r="L12" s="2646">
        <f>10*1000</f>
        <v>10000</v>
      </c>
      <c r="M12" s="542">
        <f>30*1000</f>
        <v>30000</v>
      </c>
      <c r="N12" s="542">
        <v>50000</v>
      </c>
      <c r="O12" s="542">
        <v>160000</v>
      </c>
      <c r="P12" s="542">
        <v>250000</v>
      </c>
      <c r="Q12" s="3548">
        <v>350000</v>
      </c>
    </row>
    <row r="13" spans="1:17" ht="18" x14ac:dyDescent="0.25">
      <c r="A13" s="613"/>
      <c r="B13" s="212"/>
      <c r="C13" s="565" t="s">
        <v>128</v>
      </c>
      <c r="D13" s="2635"/>
      <c r="E13" s="2646">
        <v>0</v>
      </c>
      <c r="F13" s="542">
        <v>0</v>
      </c>
      <c r="G13" s="542">
        <v>0</v>
      </c>
      <c r="H13" s="542">
        <v>0</v>
      </c>
      <c r="I13" s="542">
        <v>0</v>
      </c>
      <c r="J13" s="3548">
        <v>0</v>
      </c>
      <c r="K13" s="251"/>
      <c r="L13" s="2646">
        <v>0</v>
      </c>
      <c r="M13" s="542">
        <v>0</v>
      </c>
      <c r="N13" s="542">
        <v>0</v>
      </c>
      <c r="O13" s="542">
        <v>0</v>
      </c>
      <c r="P13" s="542">
        <v>0</v>
      </c>
      <c r="Q13" s="3548">
        <v>0</v>
      </c>
    </row>
    <row r="14" spans="1:17" ht="18" x14ac:dyDescent="0.25">
      <c r="A14" s="613"/>
      <c r="B14" s="212"/>
      <c r="C14" s="565" t="s">
        <v>129</v>
      </c>
      <c r="D14" s="2635"/>
      <c r="E14" s="2646">
        <v>0</v>
      </c>
      <c r="F14" s="542">
        <v>0</v>
      </c>
      <c r="G14" s="542">
        <v>0</v>
      </c>
      <c r="H14" s="542">
        <v>0</v>
      </c>
      <c r="I14" s="542">
        <v>0</v>
      </c>
      <c r="J14" s="3548">
        <v>0</v>
      </c>
      <c r="K14" s="251"/>
      <c r="L14" s="2646">
        <v>0</v>
      </c>
      <c r="M14" s="542">
        <v>0</v>
      </c>
      <c r="N14" s="542">
        <v>0</v>
      </c>
      <c r="O14" s="542">
        <v>0</v>
      </c>
      <c r="P14" s="542">
        <v>0</v>
      </c>
      <c r="Q14" s="3548">
        <v>0</v>
      </c>
    </row>
    <row r="15" spans="1:17" x14ac:dyDescent="0.2">
      <c r="A15" s="613"/>
      <c r="B15" s="212"/>
      <c r="C15" s="565" t="s">
        <v>130</v>
      </c>
      <c r="D15" s="2635"/>
      <c r="E15" s="2646">
        <f t="shared" ref="E15:H15" si="0">+E13+E14</f>
        <v>0</v>
      </c>
      <c r="F15" s="542">
        <f t="shared" si="0"/>
        <v>0</v>
      </c>
      <c r="G15" s="542">
        <f t="shared" si="0"/>
        <v>0</v>
      </c>
      <c r="H15" s="542">
        <f t="shared" si="0"/>
        <v>0</v>
      </c>
      <c r="I15" s="542">
        <f>+I13+I14</f>
        <v>0</v>
      </c>
      <c r="J15" s="3548">
        <f>+J13+J14</f>
        <v>0</v>
      </c>
      <c r="K15" s="3569"/>
      <c r="L15" s="2646">
        <f t="shared" ref="L15:O15" si="1">+L13+L14</f>
        <v>0</v>
      </c>
      <c r="M15" s="542">
        <f t="shared" si="1"/>
        <v>0</v>
      </c>
      <c r="N15" s="542">
        <f t="shared" si="1"/>
        <v>0</v>
      </c>
      <c r="O15" s="542">
        <f t="shared" si="1"/>
        <v>0</v>
      </c>
      <c r="P15" s="542">
        <f>+P13+P14</f>
        <v>0</v>
      </c>
      <c r="Q15" s="3548">
        <f>+Q13+Q14</f>
        <v>0</v>
      </c>
    </row>
    <row r="16" spans="1:17" x14ac:dyDescent="0.2">
      <c r="A16" s="613"/>
      <c r="B16" s="212"/>
      <c r="C16" s="565" t="s">
        <v>131</v>
      </c>
      <c r="D16" s="2635"/>
      <c r="E16" s="2646">
        <f t="shared" ref="E16:H16" si="2">+E12+E15</f>
        <v>10000</v>
      </c>
      <c r="F16" s="542">
        <f t="shared" si="2"/>
        <v>30000</v>
      </c>
      <c r="G16" s="542">
        <f t="shared" si="2"/>
        <v>50000</v>
      </c>
      <c r="H16" s="542">
        <f t="shared" si="2"/>
        <v>160000</v>
      </c>
      <c r="I16" s="542">
        <f>+I12+I15</f>
        <v>250000</v>
      </c>
      <c r="J16" s="3548">
        <f>+J12+J15</f>
        <v>350000</v>
      </c>
      <c r="K16" s="3569"/>
      <c r="L16" s="2646">
        <f t="shared" ref="L16:O16" si="3">+L12+L15</f>
        <v>10000</v>
      </c>
      <c r="M16" s="542">
        <f t="shared" si="3"/>
        <v>30000</v>
      </c>
      <c r="N16" s="542">
        <f t="shared" si="3"/>
        <v>50000</v>
      </c>
      <c r="O16" s="542">
        <f t="shared" si="3"/>
        <v>160000</v>
      </c>
      <c r="P16" s="542">
        <f>+P12+P15</f>
        <v>250000</v>
      </c>
      <c r="Q16" s="3548">
        <f>+Q12+Q15</f>
        <v>350000</v>
      </c>
    </row>
    <row r="17" spans="1:17" x14ac:dyDescent="0.2">
      <c r="A17" s="613"/>
      <c r="B17" s="212"/>
      <c r="C17" s="565" t="s">
        <v>132</v>
      </c>
      <c r="D17" s="2635"/>
      <c r="E17" s="2646">
        <v>10</v>
      </c>
      <c r="F17" s="542">
        <v>30</v>
      </c>
      <c r="G17" s="542">
        <v>50</v>
      </c>
      <c r="H17" s="542">
        <v>100</v>
      </c>
      <c r="I17" s="542">
        <v>100</v>
      </c>
      <c r="J17" s="3548">
        <v>100</v>
      </c>
      <c r="K17" s="3569"/>
      <c r="L17" s="2646">
        <v>10</v>
      </c>
      <c r="M17" s="542">
        <v>30</v>
      </c>
      <c r="N17" s="542">
        <v>50</v>
      </c>
      <c r="O17" s="542">
        <v>100</v>
      </c>
      <c r="P17" s="542">
        <v>100</v>
      </c>
      <c r="Q17" s="3548">
        <v>100</v>
      </c>
    </row>
    <row r="18" spans="1:17" x14ac:dyDescent="0.2">
      <c r="A18" s="613"/>
      <c r="B18" s="212"/>
      <c r="C18" s="565" t="s">
        <v>133</v>
      </c>
      <c r="D18" s="2635"/>
      <c r="E18" s="2646">
        <v>10</v>
      </c>
      <c r="F18" s="542">
        <v>30</v>
      </c>
      <c r="G18" s="542">
        <v>50</v>
      </c>
      <c r="H18" s="542">
        <v>100</v>
      </c>
      <c r="I18" s="542">
        <v>100</v>
      </c>
      <c r="J18" s="3548">
        <v>100</v>
      </c>
      <c r="K18" s="3569"/>
      <c r="L18" s="2646">
        <v>10</v>
      </c>
      <c r="M18" s="542">
        <v>30</v>
      </c>
      <c r="N18" s="542">
        <v>50</v>
      </c>
      <c r="O18" s="542">
        <v>100</v>
      </c>
      <c r="P18" s="542">
        <v>100</v>
      </c>
      <c r="Q18" s="3548">
        <v>100</v>
      </c>
    </row>
    <row r="19" spans="1:17" x14ac:dyDescent="0.2">
      <c r="A19" s="613"/>
      <c r="B19" s="212"/>
      <c r="C19" s="565" t="s">
        <v>134</v>
      </c>
      <c r="D19" s="2635"/>
      <c r="E19" s="2646">
        <v>10</v>
      </c>
      <c r="F19" s="542">
        <v>30</v>
      </c>
      <c r="G19" s="542">
        <v>50</v>
      </c>
      <c r="H19" s="542">
        <v>100</v>
      </c>
      <c r="I19" s="542">
        <v>100</v>
      </c>
      <c r="J19" s="3548">
        <v>100</v>
      </c>
      <c r="K19" s="3569"/>
      <c r="L19" s="2646">
        <v>10</v>
      </c>
      <c r="M19" s="542">
        <v>30</v>
      </c>
      <c r="N19" s="542">
        <v>50</v>
      </c>
      <c r="O19" s="542">
        <v>100</v>
      </c>
      <c r="P19" s="542">
        <v>100</v>
      </c>
      <c r="Q19" s="3548">
        <v>100</v>
      </c>
    </row>
    <row r="20" spans="1:17" x14ac:dyDescent="0.2">
      <c r="A20" s="619"/>
      <c r="B20" s="201"/>
      <c r="C20" s="201"/>
      <c r="D20" s="2593"/>
      <c r="E20" s="2647"/>
      <c r="F20" s="544"/>
      <c r="G20" s="544"/>
      <c r="H20" s="544"/>
      <c r="I20" s="544"/>
      <c r="J20" s="3549"/>
      <c r="K20" s="3570"/>
      <c r="L20" s="2647"/>
      <c r="M20" s="544"/>
      <c r="N20" s="544"/>
      <c r="O20" s="544"/>
      <c r="P20" s="544"/>
      <c r="Q20" s="3549"/>
    </row>
    <row r="21" spans="1:17" x14ac:dyDescent="0.2">
      <c r="A21" s="613"/>
      <c r="B21" s="212"/>
      <c r="C21" s="565" t="s">
        <v>135</v>
      </c>
      <c r="D21" s="2635"/>
      <c r="E21" s="2646">
        <f>+E16/E17</f>
        <v>1000</v>
      </c>
      <c r="F21" s="542">
        <f t="shared" ref="F21:H21" si="4">+F16/F17</f>
        <v>1000</v>
      </c>
      <c r="G21" s="542">
        <f t="shared" si="4"/>
        <v>1000</v>
      </c>
      <c r="H21" s="542">
        <f t="shared" si="4"/>
        <v>1600</v>
      </c>
      <c r="I21" s="542">
        <f t="shared" ref="I21:J21" si="5">+I16/I17</f>
        <v>2500</v>
      </c>
      <c r="J21" s="3548">
        <f t="shared" si="5"/>
        <v>3500</v>
      </c>
      <c r="K21" s="3569"/>
      <c r="L21" s="2646">
        <f>+L16/L17</f>
        <v>1000</v>
      </c>
      <c r="M21" s="542">
        <f t="shared" ref="M21:Q21" si="6">+M16/M17</f>
        <v>1000</v>
      </c>
      <c r="N21" s="542">
        <f t="shared" si="6"/>
        <v>1000</v>
      </c>
      <c r="O21" s="542">
        <f t="shared" si="6"/>
        <v>1600</v>
      </c>
      <c r="P21" s="542">
        <f t="shared" si="6"/>
        <v>2500</v>
      </c>
      <c r="Q21" s="3548">
        <f t="shared" si="6"/>
        <v>3500</v>
      </c>
    </row>
    <row r="22" spans="1:17" x14ac:dyDescent="0.2">
      <c r="A22" s="613"/>
      <c r="B22" s="212"/>
      <c r="C22" s="565" t="s">
        <v>136</v>
      </c>
      <c r="D22" s="2635"/>
      <c r="E22" s="2646">
        <f t="shared" ref="E22:H22" si="7">+E12/E18</f>
        <v>1000</v>
      </c>
      <c r="F22" s="542">
        <f t="shared" si="7"/>
        <v>1000</v>
      </c>
      <c r="G22" s="542">
        <f t="shared" si="7"/>
        <v>1000</v>
      </c>
      <c r="H22" s="542">
        <f t="shared" si="7"/>
        <v>1600</v>
      </c>
      <c r="I22" s="542">
        <f t="shared" ref="I22:J22" si="8">+I12/I18</f>
        <v>2500</v>
      </c>
      <c r="J22" s="3548">
        <f t="shared" si="8"/>
        <v>3500</v>
      </c>
      <c r="K22" s="3569"/>
      <c r="L22" s="2646">
        <f t="shared" ref="L22:Q22" si="9">+L12/L18</f>
        <v>1000</v>
      </c>
      <c r="M22" s="542">
        <f t="shared" si="9"/>
        <v>1000</v>
      </c>
      <c r="N22" s="542">
        <f t="shared" si="9"/>
        <v>1000</v>
      </c>
      <c r="O22" s="542">
        <f t="shared" si="9"/>
        <v>1600</v>
      </c>
      <c r="P22" s="542">
        <f t="shared" si="9"/>
        <v>2500</v>
      </c>
      <c r="Q22" s="3548">
        <f t="shared" si="9"/>
        <v>3500</v>
      </c>
    </row>
    <row r="23" spans="1:17" x14ac:dyDescent="0.2">
      <c r="A23" s="613"/>
      <c r="B23" s="212"/>
      <c r="C23" s="565" t="s">
        <v>137</v>
      </c>
      <c r="D23" s="2635"/>
      <c r="E23" s="2646">
        <f t="shared" ref="E23:H23" si="10">+E15/E19</f>
        <v>0</v>
      </c>
      <c r="F23" s="542">
        <f t="shared" si="10"/>
        <v>0</v>
      </c>
      <c r="G23" s="542">
        <f t="shared" si="10"/>
        <v>0</v>
      </c>
      <c r="H23" s="542">
        <f t="shared" si="10"/>
        <v>0</v>
      </c>
      <c r="I23" s="542">
        <f t="shared" ref="I23:J23" si="11">+I15/I19</f>
        <v>0</v>
      </c>
      <c r="J23" s="3548">
        <f t="shared" si="11"/>
        <v>0</v>
      </c>
      <c r="K23" s="3569"/>
      <c r="L23" s="2646">
        <f t="shared" ref="L23:Q23" si="12">+L15/L19</f>
        <v>0</v>
      </c>
      <c r="M23" s="542">
        <f t="shared" si="12"/>
        <v>0</v>
      </c>
      <c r="N23" s="542">
        <f t="shared" si="12"/>
        <v>0</v>
      </c>
      <c r="O23" s="542">
        <f t="shared" si="12"/>
        <v>0</v>
      </c>
      <c r="P23" s="542">
        <f t="shared" si="12"/>
        <v>0</v>
      </c>
      <c r="Q23" s="3548">
        <f t="shared" si="12"/>
        <v>0</v>
      </c>
    </row>
    <row r="24" spans="1:17" x14ac:dyDescent="0.2">
      <c r="A24" s="619"/>
      <c r="B24" s="201"/>
      <c r="C24" s="201"/>
      <c r="D24" s="2593"/>
      <c r="E24" s="2647"/>
      <c r="F24" s="544"/>
      <c r="G24" s="544"/>
      <c r="H24" s="544"/>
      <c r="I24" s="544"/>
      <c r="J24" s="3549"/>
      <c r="K24" s="3570"/>
      <c r="L24" s="2647"/>
      <c r="M24" s="544"/>
      <c r="N24" s="544"/>
      <c r="O24" s="544"/>
      <c r="P24" s="544"/>
      <c r="Q24" s="3549"/>
    </row>
    <row r="25" spans="1:17" x14ac:dyDescent="0.2">
      <c r="A25" s="613"/>
      <c r="B25" s="212"/>
      <c r="C25" s="565" t="s">
        <v>138</v>
      </c>
      <c r="D25" s="2635"/>
      <c r="E25" s="2648">
        <f>+E18</f>
        <v>10</v>
      </c>
      <c r="F25" s="214">
        <f t="shared" ref="F25:H26" si="13">+F18</f>
        <v>30</v>
      </c>
      <c r="G25" s="214">
        <f t="shared" si="13"/>
        <v>50</v>
      </c>
      <c r="H25" s="214">
        <f t="shared" si="13"/>
        <v>100</v>
      </c>
      <c r="I25" s="214">
        <f t="shared" ref="I25:J26" si="14">+I18</f>
        <v>100</v>
      </c>
      <c r="J25" s="3550">
        <f t="shared" si="14"/>
        <v>100</v>
      </c>
      <c r="K25" s="3571"/>
      <c r="L25" s="2648">
        <f>+L18</f>
        <v>10</v>
      </c>
      <c r="M25" s="214">
        <f t="shared" ref="M25:Q25" si="15">+M18</f>
        <v>30</v>
      </c>
      <c r="N25" s="214">
        <f t="shared" si="15"/>
        <v>50</v>
      </c>
      <c r="O25" s="214">
        <f t="shared" si="15"/>
        <v>100</v>
      </c>
      <c r="P25" s="214">
        <f t="shared" si="15"/>
        <v>100</v>
      </c>
      <c r="Q25" s="3550">
        <f t="shared" si="15"/>
        <v>100</v>
      </c>
    </row>
    <row r="26" spans="1:17" x14ac:dyDescent="0.2">
      <c r="A26" s="613"/>
      <c r="B26" s="212"/>
      <c r="C26" s="565" t="s">
        <v>139</v>
      </c>
      <c r="D26" s="2635"/>
      <c r="E26" s="2646">
        <f t="shared" ref="E26" si="16">+E19</f>
        <v>10</v>
      </c>
      <c r="F26" s="542">
        <f t="shared" si="13"/>
        <v>30</v>
      </c>
      <c r="G26" s="542">
        <f t="shared" si="13"/>
        <v>50</v>
      </c>
      <c r="H26" s="542">
        <f t="shared" si="13"/>
        <v>100</v>
      </c>
      <c r="I26" s="542">
        <f t="shared" si="14"/>
        <v>100</v>
      </c>
      <c r="J26" s="3548">
        <f t="shared" si="14"/>
        <v>100</v>
      </c>
      <c r="K26" s="3569"/>
      <c r="L26" s="2646">
        <f t="shared" ref="L26:Q26" si="17">+L19</f>
        <v>10</v>
      </c>
      <c r="M26" s="542">
        <f t="shared" si="17"/>
        <v>30</v>
      </c>
      <c r="N26" s="542">
        <f t="shared" si="17"/>
        <v>50</v>
      </c>
      <c r="O26" s="542">
        <f t="shared" si="17"/>
        <v>100</v>
      </c>
      <c r="P26" s="542">
        <f t="shared" si="17"/>
        <v>100</v>
      </c>
      <c r="Q26" s="3548">
        <f t="shared" si="17"/>
        <v>100</v>
      </c>
    </row>
    <row r="27" spans="1:17" x14ac:dyDescent="0.2">
      <c r="A27" s="613"/>
      <c r="B27" s="212"/>
      <c r="C27" s="212"/>
      <c r="D27" s="2635"/>
      <c r="E27" s="2646"/>
      <c r="F27" s="542"/>
      <c r="G27" s="542"/>
      <c r="H27" s="542"/>
      <c r="I27" s="542"/>
      <c r="J27" s="3548"/>
      <c r="K27" s="3569"/>
      <c r="L27" s="2646"/>
      <c r="M27" s="542"/>
      <c r="N27" s="542"/>
      <c r="O27" s="542"/>
      <c r="P27" s="542"/>
      <c r="Q27" s="3548"/>
    </row>
    <row r="28" spans="1:17" x14ac:dyDescent="0.2">
      <c r="A28" s="613"/>
      <c r="B28" s="212"/>
      <c r="C28" s="565" t="s">
        <v>140</v>
      </c>
      <c r="D28" s="2636" t="s">
        <v>141</v>
      </c>
      <c r="E28" s="2646">
        <v>0</v>
      </c>
      <c r="F28" s="542">
        <v>0</v>
      </c>
      <c r="G28" s="542">
        <v>0</v>
      </c>
      <c r="H28" s="542">
        <v>0</v>
      </c>
      <c r="I28" s="542">
        <v>0</v>
      </c>
      <c r="J28" s="3548">
        <v>0</v>
      </c>
      <c r="K28" s="3569"/>
      <c r="L28" s="2646">
        <v>0</v>
      </c>
      <c r="M28" s="542">
        <v>0</v>
      </c>
      <c r="N28" s="542">
        <v>0</v>
      </c>
      <c r="O28" s="542">
        <v>0</v>
      </c>
      <c r="P28" s="542">
        <v>0</v>
      </c>
      <c r="Q28" s="3548">
        <v>0</v>
      </c>
    </row>
    <row r="29" spans="1:17" x14ac:dyDescent="0.2">
      <c r="A29" s="619"/>
      <c r="B29" s="201"/>
      <c r="C29" s="201"/>
      <c r="D29" s="2593"/>
      <c r="E29" s="619"/>
      <c r="F29" s="201"/>
      <c r="G29" s="201"/>
      <c r="H29" s="201"/>
      <c r="I29" s="201"/>
      <c r="J29" s="2561"/>
      <c r="K29" s="3569"/>
      <c r="L29" s="619"/>
      <c r="M29" s="201"/>
      <c r="N29" s="201"/>
      <c r="O29" s="201"/>
      <c r="P29" s="201"/>
      <c r="Q29" s="2561"/>
    </row>
    <row r="30" spans="1:17" x14ac:dyDescent="0.2">
      <c r="A30" s="619"/>
      <c r="B30" s="201"/>
      <c r="C30" s="3561" t="s">
        <v>1962</v>
      </c>
      <c r="D30" s="2593"/>
      <c r="E30" s="3638" t="s">
        <v>664</v>
      </c>
      <c r="F30" s="561" t="s">
        <v>664</v>
      </c>
      <c r="G30" s="561" t="s">
        <v>664</v>
      </c>
      <c r="H30" s="561" t="s">
        <v>663</v>
      </c>
      <c r="I30" s="561" t="s">
        <v>663</v>
      </c>
      <c r="J30" s="3751" t="s">
        <v>663</v>
      </c>
      <c r="K30" s="3569"/>
      <c r="L30" s="3638" t="s">
        <v>664</v>
      </c>
      <c r="M30" s="561" t="s">
        <v>664</v>
      </c>
      <c r="N30" s="561" t="s">
        <v>664</v>
      </c>
      <c r="O30" s="561" t="s">
        <v>663</v>
      </c>
      <c r="P30" s="561" t="s">
        <v>663</v>
      </c>
      <c r="Q30" s="3751" t="s">
        <v>663</v>
      </c>
    </row>
    <row r="31" spans="1:17" ht="16.5" thickBot="1" x14ac:dyDescent="0.3">
      <c r="A31" s="3572"/>
      <c r="B31" s="3573"/>
      <c r="C31" s="3574"/>
      <c r="D31" s="2566"/>
      <c r="E31" s="3639"/>
      <c r="F31" s="3576"/>
      <c r="G31" s="3576"/>
      <c r="H31" s="3576"/>
      <c r="I31" s="3576"/>
      <c r="J31" s="3752"/>
      <c r="K31" s="3569"/>
      <c r="L31" s="3639"/>
      <c r="M31" s="3576"/>
      <c r="N31" s="3576"/>
      <c r="O31" s="3576"/>
      <c r="P31" s="3576"/>
      <c r="Q31" s="3752"/>
    </row>
    <row r="32" spans="1:17" x14ac:dyDescent="0.2">
      <c r="A32" s="540"/>
      <c r="B32" s="212"/>
      <c r="C32" s="212"/>
      <c r="D32" s="568"/>
      <c r="E32" s="258"/>
      <c r="F32" s="258"/>
      <c r="G32" s="544"/>
      <c r="H32" s="258"/>
      <c r="I32" s="544"/>
      <c r="J32" s="545"/>
      <c r="K32" s="3569"/>
      <c r="L32" s="3675"/>
      <c r="M32" s="3763"/>
      <c r="N32" s="3676"/>
      <c r="O32" s="3763"/>
      <c r="P32" s="3676"/>
      <c r="Q32" s="3764"/>
    </row>
    <row r="33" spans="1:17" x14ac:dyDescent="0.2">
      <c r="A33" s="365"/>
      <c r="B33" s="201"/>
      <c r="C33" s="201"/>
      <c r="D33" s="563"/>
      <c r="E33" s="201"/>
      <c r="F33" s="201"/>
      <c r="G33" s="201"/>
      <c r="H33" s="201"/>
      <c r="I33" s="201"/>
      <c r="J33" s="363"/>
      <c r="K33" s="3569"/>
      <c r="L33" s="619"/>
      <c r="M33" s="201"/>
      <c r="N33" s="201"/>
      <c r="O33" s="201"/>
      <c r="P33" s="201"/>
      <c r="Q33" s="2561"/>
    </row>
    <row r="34" spans="1:17" ht="15.75" x14ac:dyDescent="0.25">
      <c r="A34" s="548">
        <v>1</v>
      </c>
      <c r="B34" s="549" t="s">
        <v>82</v>
      </c>
      <c r="C34" s="208"/>
      <c r="D34" s="564"/>
      <c r="E34" s="201"/>
      <c r="F34" s="201"/>
      <c r="G34" s="201"/>
      <c r="H34" s="201"/>
      <c r="I34" s="201"/>
      <c r="J34" s="363"/>
      <c r="K34" s="3569"/>
      <c r="L34" s="619"/>
      <c r="M34" s="201"/>
      <c r="N34" s="201"/>
      <c r="O34" s="201"/>
      <c r="P34" s="201"/>
      <c r="Q34" s="2561"/>
    </row>
    <row r="35" spans="1:17" x14ac:dyDescent="0.2">
      <c r="A35" s="365"/>
      <c r="B35" s="550" t="s">
        <v>601</v>
      </c>
      <c r="C35" s="550" t="s">
        <v>83</v>
      </c>
      <c r="D35" s="564"/>
      <c r="E35" s="201"/>
      <c r="F35" s="201"/>
      <c r="G35" s="201"/>
      <c r="H35" s="201"/>
      <c r="I35" s="201"/>
      <c r="J35" s="363"/>
      <c r="K35" s="184"/>
      <c r="L35" s="619"/>
      <c r="M35" s="201"/>
      <c r="N35" s="201"/>
      <c r="O35" s="201"/>
      <c r="P35" s="201"/>
      <c r="Q35" s="2561"/>
    </row>
    <row r="36" spans="1:17" x14ac:dyDescent="0.2">
      <c r="A36" s="365"/>
      <c r="B36" s="201"/>
      <c r="C36" s="550" t="s">
        <v>605</v>
      </c>
      <c r="D36" s="563"/>
      <c r="E36" s="201"/>
      <c r="F36" s="201"/>
      <c r="G36" s="201"/>
      <c r="H36" s="201"/>
      <c r="I36" s="201"/>
      <c r="J36" s="363"/>
      <c r="K36" s="184"/>
      <c r="L36" s="619"/>
      <c r="M36" s="201"/>
      <c r="N36" s="201"/>
      <c r="O36" s="201"/>
      <c r="P36" s="201"/>
      <c r="Q36" s="2561"/>
    </row>
    <row r="37" spans="1:17" x14ac:dyDescent="0.2">
      <c r="A37" s="365"/>
      <c r="B37" s="201"/>
      <c r="C37" s="569" t="s">
        <v>5</v>
      </c>
      <c r="D37" s="563"/>
      <c r="E37" s="201"/>
      <c r="F37" s="201"/>
      <c r="G37" s="201"/>
      <c r="H37" s="201"/>
      <c r="I37" s="201"/>
      <c r="J37" s="363"/>
      <c r="K37" s="184"/>
      <c r="L37" s="619"/>
      <c r="M37" s="201"/>
      <c r="N37" s="201"/>
      <c r="O37" s="201"/>
      <c r="P37" s="201"/>
      <c r="Q37" s="2561"/>
    </row>
    <row r="38" spans="1:17" x14ac:dyDescent="0.2">
      <c r="A38" s="365"/>
      <c r="B38" s="201"/>
      <c r="C38" s="3640" t="s">
        <v>1985</v>
      </c>
      <c r="D38" s="563"/>
      <c r="E38" s="201"/>
      <c r="F38" s="201"/>
      <c r="G38" s="201"/>
      <c r="H38" s="201"/>
      <c r="I38" s="201"/>
      <c r="J38" s="363"/>
      <c r="K38" s="184"/>
      <c r="L38" s="619"/>
      <c r="M38" s="201"/>
      <c r="N38" s="201"/>
      <c r="O38" s="201"/>
      <c r="P38" s="201"/>
      <c r="Q38" s="2561"/>
    </row>
    <row r="39" spans="1:17" x14ac:dyDescent="0.2">
      <c r="A39" s="365"/>
      <c r="B39" s="201"/>
      <c r="C39" s="3640" t="s">
        <v>1986</v>
      </c>
      <c r="D39" s="563"/>
      <c r="E39" s="201"/>
      <c r="F39" s="201"/>
      <c r="G39" s="201"/>
      <c r="H39" s="201"/>
      <c r="I39" s="201"/>
      <c r="J39" s="363"/>
      <c r="K39" s="184"/>
      <c r="L39" s="619"/>
      <c r="M39" s="201"/>
      <c r="N39" s="201"/>
      <c r="O39" s="201"/>
      <c r="P39" s="201"/>
      <c r="Q39" s="2561"/>
    </row>
    <row r="40" spans="1:17" x14ac:dyDescent="0.2">
      <c r="A40" s="365"/>
      <c r="B40" s="201"/>
      <c r="C40" s="259"/>
      <c r="D40" s="563"/>
      <c r="E40" s="201"/>
      <c r="F40" s="201"/>
      <c r="G40" s="201"/>
      <c r="H40" s="201"/>
      <c r="I40" s="201"/>
      <c r="J40" s="363"/>
      <c r="K40" s="184" t="s">
        <v>750</v>
      </c>
      <c r="L40" s="619"/>
      <c r="M40" s="201"/>
      <c r="N40" s="201"/>
      <c r="O40" s="201"/>
      <c r="P40" s="201"/>
      <c r="Q40" s="2561"/>
    </row>
    <row r="41" spans="1:17" x14ac:dyDescent="0.2">
      <c r="A41" s="365"/>
      <c r="B41" s="201"/>
      <c r="C41" s="570" t="s">
        <v>706</v>
      </c>
      <c r="D41" s="563"/>
      <c r="E41" s="216"/>
      <c r="F41" s="216"/>
      <c r="G41" s="216"/>
      <c r="H41" s="216"/>
      <c r="I41" s="216"/>
      <c r="J41" s="553"/>
      <c r="K41" s="260"/>
      <c r="L41" s="2651"/>
      <c r="M41" s="216"/>
      <c r="N41" s="216"/>
      <c r="O41" s="216"/>
      <c r="P41" s="216"/>
      <c r="Q41" s="3653"/>
    </row>
    <row r="42" spans="1:17" x14ac:dyDescent="0.2">
      <c r="A42" s="365"/>
      <c r="B42" s="201"/>
      <c r="C42" s="570" t="s">
        <v>163</v>
      </c>
      <c r="D42" s="563"/>
      <c r="E42" s="216"/>
      <c r="F42" s="216"/>
      <c r="G42" s="216"/>
      <c r="H42" s="216"/>
      <c r="I42" s="216"/>
      <c r="J42" s="553"/>
      <c r="K42" s="260"/>
      <c r="L42" s="2651"/>
      <c r="M42" s="216"/>
      <c r="N42" s="216"/>
      <c r="O42" s="216"/>
      <c r="P42" s="216"/>
      <c r="Q42" s="3653"/>
    </row>
    <row r="43" spans="1:17" x14ac:dyDescent="0.2">
      <c r="A43" s="365"/>
      <c r="B43" s="201"/>
      <c r="C43" s="570" t="s">
        <v>6</v>
      </c>
      <c r="D43" s="563"/>
      <c r="E43" s="216"/>
      <c r="F43" s="216"/>
      <c r="G43" s="216"/>
      <c r="H43" s="216"/>
      <c r="I43" s="216"/>
      <c r="J43" s="553"/>
      <c r="K43" s="260"/>
      <c r="L43" s="2651"/>
      <c r="M43" s="216"/>
      <c r="N43" s="216"/>
      <c r="O43" s="216"/>
      <c r="P43" s="216"/>
      <c r="Q43" s="3653"/>
    </row>
    <row r="44" spans="1:17" x14ac:dyDescent="0.2">
      <c r="A44" s="365"/>
      <c r="B44" s="201"/>
      <c r="C44" s="570" t="s">
        <v>708</v>
      </c>
      <c r="D44" s="563"/>
      <c r="E44" s="216"/>
      <c r="F44" s="216"/>
      <c r="G44" s="216"/>
      <c r="H44" s="216"/>
      <c r="I44" s="216"/>
      <c r="J44" s="553"/>
      <c r="K44" s="260"/>
      <c r="L44" s="2651"/>
      <c r="M44" s="216"/>
      <c r="N44" s="216"/>
      <c r="O44" s="216"/>
      <c r="P44" s="216"/>
      <c r="Q44" s="3653"/>
    </row>
    <row r="45" spans="1:17" x14ac:dyDescent="0.2">
      <c r="A45" s="365"/>
      <c r="B45" s="201"/>
      <c r="C45" s="570" t="s">
        <v>709</v>
      </c>
      <c r="D45" s="563"/>
      <c r="E45" s="216"/>
      <c r="F45" s="216"/>
      <c r="G45" s="216"/>
      <c r="H45" s="216"/>
      <c r="I45" s="216"/>
      <c r="J45" s="3653"/>
      <c r="K45" s="260"/>
      <c r="L45" s="2651"/>
      <c r="M45" s="216"/>
      <c r="N45" s="216"/>
      <c r="O45" s="216"/>
      <c r="P45" s="216"/>
      <c r="Q45" s="3653"/>
    </row>
    <row r="46" spans="1:17" x14ac:dyDescent="0.2">
      <c r="A46" s="365"/>
      <c r="B46" s="201"/>
      <c r="C46" s="241"/>
      <c r="D46" s="563"/>
      <c r="E46" s="261"/>
      <c r="F46" s="261"/>
      <c r="G46" s="261"/>
      <c r="H46" s="261"/>
      <c r="I46" s="261"/>
      <c r="J46" s="3654"/>
      <c r="K46" s="262"/>
      <c r="L46" s="2652"/>
      <c r="M46" s="261"/>
      <c r="N46" s="261"/>
      <c r="O46" s="261"/>
      <c r="P46" s="261"/>
      <c r="Q46" s="3654"/>
    </row>
    <row r="47" spans="1:17" x14ac:dyDescent="0.2">
      <c r="A47" s="365"/>
      <c r="B47" s="201"/>
      <c r="C47" s="570" t="s">
        <v>607</v>
      </c>
      <c r="D47" s="563"/>
      <c r="E47" s="261"/>
      <c r="F47" s="261"/>
      <c r="G47" s="261"/>
      <c r="H47" s="261"/>
      <c r="I47" s="261"/>
      <c r="J47" s="3654"/>
      <c r="K47" s="262"/>
      <c r="L47" s="2652"/>
      <c r="M47" s="261"/>
      <c r="N47" s="261"/>
      <c r="O47" s="261"/>
      <c r="P47" s="261"/>
      <c r="Q47" s="3654"/>
    </row>
    <row r="48" spans="1:17" x14ac:dyDescent="0.2">
      <c r="A48" s="365"/>
      <c r="B48" s="201"/>
      <c r="C48" s="242"/>
      <c r="D48" s="563"/>
      <c r="E48" s="201"/>
      <c r="F48" s="201"/>
      <c r="G48" s="201"/>
      <c r="H48" s="201"/>
      <c r="I48" s="201"/>
      <c r="J48" s="2561"/>
      <c r="K48" s="184"/>
      <c r="L48" s="619"/>
      <c r="M48" s="201"/>
      <c r="N48" s="201"/>
      <c r="O48" s="201"/>
      <c r="P48" s="201"/>
      <c r="Q48" s="2561"/>
    </row>
    <row r="49" spans="1:18" x14ac:dyDescent="0.2">
      <c r="A49" s="365"/>
      <c r="B49" s="201"/>
      <c r="C49" s="572" t="s">
        <v>1981</v>
      </c>
      <c r="D49" s="636" t="s">
        <v>85</v>
      </c>
      <c r="E49" s="212">
        <f>E25</f>
        <v>10</v>
      </c>
      <c r="F49" s="212">
        <f t="shared" ref="F49:J49" si="18">F25</f>
        <v>30</v>
      </c>
      <c r="G49" s="212">
        <f t="shared" si="18"/>
        <v>50</v>
      </c>
      <c r="H49" s="212">
        <f t="shared" si="18"/>
        <v>100</v>
      </c>
      <c r="I49" s="212">
        <f t="shared" si="18"/>
        <v>100</v>
      </c>
      <c r="J49" s="2562">
        <f t="shared" si="18"/>
        <v>100</v>
      </c>
      <c r="K49" s="263"/>
      <c r="L49" s="613">
        <f>L25</f>
        <v>10</v>
      </c>
      <c r="M49" s="212">
        <f t="shared" ref="M49:Q49" si="19">M25</f>
        <v>30</v>
      </c>
      <c r="N49" s="212">
        <f t="shared" si="19"/>
        <v>50</v>
      </c>
      <c r="O49" s="212">
        <f t="shared" si="19"/>
        <v>100</v>
      </c>
      <c r="P49" s="212">
        <f t="shared" si="19"/>
        <v>100</v>
      </c>
      <c r="Q49" s="2562">
        <f t="shared" si="19"/>
        <v>100</v>
      </c>
    </row>
    <row r="50" spans="1:18" x14ac:dyDescent="0.2">
      <c r="A50" s="365"/>
      <c r="B50" s="201"/>
      <c r="C50" s="240"/>
      <c r="D50" s="636" t="s">
        <v>86</v>
      </c>
      <c r="E50" s="212">
        <f>E26</f>
        <v>10</v>
      </c>
      <c r="F50" s="212">
        <f t="shared" ref="F50:J50" si="20">F26</f>
        <v>30</v>
      </c>
      <c r="G50" s="212">
        <f t="shared" si="20"/>
        <v>50</v>
      </c>
      <c r="H50" s="212">
        <f t="shared" si="20"/>
        <v>100</v>
      </c>
      <c r="I50" s="212">
        <f t="shared" si="20"/>
        <v>100</v>
      </c>
      <c r="J50" s="2562">
        <f t="shared" si="20"/>
        <v>100</v>
      </c>
      <c r="K50" s="263"/>
      <c r="L50" s="613">
        <f>L26</f>
        <v>10</v>
      </c>
      <c r="M50" s="212">
        <f t="shared" ref="M50:Q50" si="21">M26</f>
        <v>30</v>
      </c>
      <c r="N50" s="212">
        <f t="shared" si="21"/>
        <v>50</v>
      </c>
      <c r="O50" s="212">
        <f t="shared" si="21"/>
        <v>100</v>
      </c>
      <c r="P50" s="212">
        <f t="shared" si="21"/>
        <v>100</v>
      </c>
      <c r="Q50" s="2562">
        <f t="shared" si="21"/>
        <v>100</v>
      </c>
    </row>
    <row r="51" spans="1:18" x14ac:dyDescent="0.2">
      <c r="A51" s="365"/>
      <c r="B51" s="201"/>
      <c r="C51" s="242"/>
      <c r="D51" s="637" t="s">
        <v>87</v>
      </c>
      <c r="E51" s="212">
        <f>E49</f>
        <v>10</v>
      </c>
      <c r="F51" s="212">
        <f t="shared" ref="F51:J51" si="22">F49</f>
        <v>30</v>
      </c>
      <c r="G51" s="212">
        <f t="shared" si="22"/>
        <v>50</v>
      </c>
      <c r="H51" s="212">
        <f t="shared" si="22"/>
        <v>100</v>
      </c>
      <c r="I51" s="212">
        <f t="shared" si="22"/>
        <v>100</v>
      </c>
      <c r="J51" s="2562">
        <f t="shared" si="22"/>
        <v>100</v>
      </c>
      <c r="K51" s="263"/>
      <c r="L51" s="613">
        <f>L49</f>
        <v>10</v>
      </c>
      <c r="M51" s="212">
        <f t="shared" ref="M51:Q51" si="23">M49</f>
        <v>30</v>
      </c>
      <c r="N51" s="212">
        <f t="shared" si="23"/>
        <v>50</v>
      </c>
      <c r="O51" s="212">
        <f t="shared" si="23"/>
        <v>100</v>
      </c>
      <c r="P51" s="212">
        <f t="shared" si="23"/>
        <v>100</v>
      </c>
      <c r="Q51" s="2562">
        <f t="shared" si="23"/>
        <v>100</v>
      </c>
    </row>
    <row r="52" spans="1:18" x14ac:dyDescent="0.2">
      <c r="A52" s="365"/>
      <c r="B52" s="201"/>
      <c r="C52" s="242"/>
      <c r="D52" s="636" t="s">
        <v>8</v>
      </c>
      <c r="E52" s="219"/>
      <c r="F52" s="219"/>
      <c r="G52" s="219"/>
      <c r="H52" s="219"/>
      <c r="I52" s="219"/>
      <c r="J52" s="2564"/>
      <c r="K52" s="264"/>
      <c r="L52" s="2653"/>
      <c r="M52" s="219"/>
      <c r="N52" s="219"/>
      <c r="O52" s="219"/>
      <c r="P52" s="219"/>
      <c r="Q52" s="2564"/>
    </row>
    <row r="53" spans="1:18" x14ac:dyDescent="0.2">
      <c r="A53" s="365"/>
      <c r="B53" s="201"/>
      <c r="C53" s="242"/>
      <c r="D53" s="636" t="s">
        <v>7</v>
      </c>
      <c r="E53" s="219">
        <f>E49*E52</f>
        <v>0</v>
      </c>
      <c r="F53" s="219">
        <f t="shared" ref="F53:J53" si="24">F49*F52</f>
        <v>0</v>
      </c>
      <c r="G53" s="219">
        <f t="shared" si="24"/>
        <v>0</v>
      </c>
      <c r="H53" s="219">
        <f t="shared" si="24"/>
        <v>0</v>
      </c>
      <c r="I53" s="219">
        <f t="shared" si="24"/>
        <v>0</v>
      </c>
      <c r="J53" s="2564">
        <f t="shared" si="24"/>
        <v>0</v>
      </c>
      <c r="K53" s="264"/>
      <c r="L53" s="2653">
        <f>L49*L52</f>
        <v>0</v>
      </c>
      <c r="M53" s="219">
        <f t="shared" ref="M53" si="25">M49*M52</f>
        <v>0</v>
      </c>
      <c r="N53" s="219">
        <f t="shared" ref="N53" si="26">N49*N52</f>
        <v>0</v>
      </c>
      <c r="O53" s="219">
        <f t="shared" ref="O53" si="27">O49*O52</f>
        <v>0</v>
      </c>
      <c r="P53" s="219">
        <f t="shared" ref="P53" si="28">P49*P52</f>
        <v>0</v>
      </c>
      <c r="Q53" s="2564">
        <f t="shared" ref="Q53" si="29">Q49*Q52</f>
        <v>0</v>
      </c>
    </row>
    <row r="54" spans="1:18" x14ac:dyDescent="0.2">
      <c r="A54" s="573"/>
      <c r="B54" s="243"/>
      <c r="C54" s="243"/>
      <c r="D54" s="587" t="s">
        <v>110</v>
      </c>
      <c r="E54" s="615">
        <f>E53*E41</f>
        <v>0</v>
      </c>
      <c r="F54" s="244">
        <f t="shared" ref="F54:J54" si="30">F53*F41</f>
        <v>0</v>
      </c>
      <c r="G54" s="244">
        <f t="shared" si="30"/>
        <v>0</v>
      </c>
      <c r="H54" s="244">
        <f t="shared" si="30"/>
        <v>0</v>
      </c>
      <c r="I54" s="244">
        <f t="shared" si="30"/>
        <v>0</v>
      </c>
      <c r="J54" s="3641">
        <f t="shared" si="30"/>
        <v>0</v>
      </c>
      <c r="K54" s="3749"/>
      <c r="L54" s="615">
        <f>L53*L41</f>
        <v>0</v>
      </c>
      <c r="M54" s="244">
        <f t="shared" ref="M54" si="31">M53*M41</f>
        <v>0</v>
      </c>
      <c r="N54" s="244">
        <f t="shared" ref="N54" si="32">N53*N41</f>
        <v>0</v>
      </c>
      <c r="O54" s="244">
        <f t="shared" ref="O54" si="33">O53*O41</f>
        <v>0</v>
      </c>
      <c r="P54" s="244">
        <f t="shared" ref="P54" si="34">P53*P41</f>
        <v>0</v>
      </c>
      <c r="Q54" s="3641">
        <f t="shared" ref="Q54" si="35">Q53*Q41</f>
        <v>0</v>
      </c>
      <c r="R54" s="201"/>
    </row>
    <row r="55" spans="1:18" x14ac:dyDescent="0.2">
      <c r="A55" s="365"/>
      <c r="B55" s="201"/>
      <c r="C55" s="242"/>
      <c r="D55" s="639"/>
      <c r="E55" s="266"/>
      <c r="F55" s="266"/>
      <c r="G55" s="266"/>
      <c r="H55" s="266"/>
      <c r="I55" s="266"/>
      <c r="J55" s="3642"/>
      <c r="K55" s="267"/>
      <c r="L55" s="2654"/>
      <c r="M55" s="266"/>
      <c r="N55" s="266"/>
      <c r="O55" s="266"/>
      <c r="P55" s="266"/>
      <c r="Q55" s="3642"/>
    </row>
    <row r="56" spans="1:18" x14ac:dyDescent="0.2">
      <c r="A56" s="365"/>
      <c r="B56" s="201"/>
      <c r="C56" s="572" t="s">
        <v>1982</v>
      </c>
      <c r="D56" s="639"/>
      <c r="E56" s="201"/>
      <c r="F56" s="201"/>
      <c r="G56" s="201"/>
      <c r="H56" s="201"/>
      <c r="I56" s="201"/>
      <c r="J56" s="2561"/>
      <c r="K56" s="184"/>
      <c r="L56" s="619"/>
      <c r="M56" s="201"/>
      <c r="N56" s="201"/>
      <c r="O56" s="201"/>
      <c r="P56" s="201"/>
      <c r="Q56" s="2561"/>
    </row>
    <row r="57" spans="1:18" x14ac:dyDescent="0.2">
      <c r="A57" s="365"/>
      <c r="B57" s="201"/>
      <c r="C57" s="242"/>
      <c r="D57" s="636" t="s">
        <v>1977</v>
      </c>
      <c r="E57" s="212">
        <f>E49*E22</f>
        <v>10000</v>
      </c>
      <c r="F57" s="212">
        <f t="shared" ref="F57:J57" si="36">F49*F22</f>
        <v>30000</v>
      </c>
      <c r="G57" s="212">
        <f t="shared" si="36"/>
        <v>50000</v>
      </c>
      <c r="H57" s="212">
        <f t="shared" si="36"/>
        <v>160000</v>
      </c>
      <c r="I57" s="212">
        <f t="shared" si="36"/>
        <v>250000</v>
      </c>
      <c r="J57" s="2562">
        <f t="shared" si="36"/>
        <v>350000</v>
      </c>
      <c r="K57" s="263"/>
      <c r="L57" s="613">
        <f>L49*L22</f>
        <v>10000</v>
      </c>
      <c r="M57" s="212">
        <f t="shared" ref="M57:Q57" si="37">M49*M22</f>
        <v>30000</v>
      </c>
      <c r="N57" s="212">
        <f t="shared" si="37"/>
        <v>50000</v>
      </c>
      <c r="O57" s="212">
        <f t="shared" si="37"/>
        <v>160000</v>
      </c>
      <c r="P57" s="212">
        <f t="shared" si="37"/>
        <v>250000</v>
      </c>
      <c r="Q57" s="2562">
        <f t="shared" si="37"/>
        <v>350000</v>
      </c>
    </row>
    <row r="58" spans="1:18" ht="14.25" x14ac:dyDescent="0.25">
      <c r="A58" s="573"/>
      <c r="B58" s="243"/>
      <c r="C58" s="243"/>
      <c r="D58" s="638" t="s">
        <v>1978</v>
      </c>
      <c r="E58" s="244">
        <f>E57*E44</f>
        <v>0</v>
      </c>
      <c r="F58" s="244">
        <f t="shared" ref="F58:J58" si="38">F57*F44</f>
        <v>0</v>
      </c>
      <c r="G58" s="244">
        <f t="shared" si="38"/>
        <v>0</v>
      </c>
      <c r="H58" s="244">
        <f t="shared" si="38"/>
        <v>0</v>
      </c>
      <c r="I58" s="244">
        <f t="shared" si="38"/>
        <v>0</v>
      </c>
      <c r="J58" s="3641">
        <f t="shared" si="38"/>
        <v>0</v>
      </c>
      <c r="K58" s="3749"/>
      <c r="L58" s="615">
        <f>L57*L44</f>
        <v>0</v>
      </c>
      <c r="M58" s="244">
        <f t="shared" ref="M58" si="39">M57*M44</f>
        <v>0</v>
      </c>
      <c r="N58" s="244">
        <f t="shared" ref="N58" si="40">N57*N44</f>
        <v>0</v>
      </c>
      <c r="O58" s="244">
        <f t="shared" ref="O58" si="41">O57*O44</f>
        <v>0</v>
      </c>
      <c r="P58" s="244">
        <f t="shared" ref="P58" si="42">P57*P44</f>
        <v>0</v>
      </c>
      <c r="Q58" s="3641">
        <f t="shared" ref="Q58" si="43">Q57*Q44</f>
        <v>0</v>
      </c>
      <c r="R58" s="201"/>
    </row>
    <row r="59" spans="1:18" x14ac:dyDescent="0.2">
      <c r="A59" s="365"/>
      <c r="B59" s="201"/>
      <c r="C59" s="242"/>
      <c r="D59" s="639"/>
      <c r="E59" s="266"/>
      <c r="F59" s="266"/>
      <c r="G59" s="266"/>
      <c r="H59" s="266"/>
      <c r="I59" s="266"/>
      <c r="J59" s="3642"/>
      <c r="K59" s="267"/>
      <c r="L59" s="2654"/>
      <c r="M59" s="266"/>
      <c r="N59" s="266"/>
      <c r="O59" s="266"/>
      <c r="P59" s="266"/>
      <c r="Q59" s="3642"/>
    </row>
    <row r="60" spans="1:18" x14ac:dyDescent="0.2">
      <c r="A60" s="365"/>
      <c r="B60" s="201"/>
      <c r="C60" s="572" t="s">
        <v>111</v>
      </c>
      <c r="D60" s="639"/>
      <c r="E60" s="266"/>
      <c r="F60" s="266"/>
      <c r="G60" s="266"/>
      <c r="H60" s="266"/>
      <c r="I60" s="266"/>
      <c r="J60" s="3642"/>
      <c r="K60" s="267"/>
      <c r="L60" s="2654"/>
      <c r="M60" s="266"/>
      <c r="N60" s="266"/>
      <c r="O60" s="266"/>
      <c r="P60" s="266"/>
      <c r="Q60" s="3642"/>
    </row>
    <row r="61" spans="1:18" x14ac:dyDescent="0.2">
      <c r="A61" s="365"/>
      <c r="B61" s="201"/>
      <c r="C61" s="240"/>
      <c r="D61" s="636" t="s">
        <v>84</v>
      </c>
      <c r="E61" s="220">
        <f>E54</f>
        <v>0</v>
      </c>
      <c r="F61" s="220">
        <f t="shared" ref="F61:J61" si="44">F54</f>
        <v>0</v>
      </c>
      <c r="G61" s="220">
        <f t="shared" si="44"/>
        <v>0</v>
      </c>
      <c r="H61" s="220">
        <f t="shared" si="44"/>
        <v>0</v>
      </c>
      <c r="I61" s="220">
        <f t="shared" si="44"/>
        <v>0</v>
      </c>
      <c r="J61" s="2557">
        <f t="shared" si="44"/>
        <v>0</v>
      </c>
      <c r="K61" s="202"/>
      <c r="L61" s="628">
        <f>L54</f>
        <v>0</v>
      </c>
      <c r="M61" s="220">
        <f t="shared" ref="M61:Q61" si="45">M54</f>
        <v>0</v>
      </c>
      <c r="N61" s="220">
        <f t="shared" si="45"/>
        <v>0</v>
      </c>
      <c r="O61" s="220">
        <f t="shared" si="45"/>
        <v>0</v>
      </c>
      <c r="P61" s="220">
        <f t="shared" si="45"/>
        <v>0</v>
      </c>
      <c r="Q61" s="2557">
        <f t="shared" si="45"/>
        <v>0</v>
      </c>
    </row>
    <row r="62" spans="1:18" x14ac:dyDescent="0.2">
      <c r="A62" s="365"/>
      <c r="B62" s="201"/>
      <c r="C62" s="242"/>
      <c r="D62" s="636" t="s">
        <v>1976</v>
      </c>
      <c r="E62" s="220">
        <f>E58</f>
        <v>0</v>
      </c>
      <c r="F62" s="220">
        <f t="shared" ref="F62:J62" si="46">F58</f>
        <v>0</v>
      </c>
      <c r="G62" s="220">
        <f t="shared" si="46"/>
        <v>0</v>
      </c>
      <c r="H62" s="220">
        <f t="shared" si="46"/>
        <v>0</v>
      </c>
      <c r="I62" s="220">
        <f t="shared" si="46"/>
        <v>0</v>
      </c>
      <c r="J62" s="2557">
        <f t="shared" si="46"/>
        <v>0</v>
      </c>
      <c r="K62" s="202"/>
      <c r="L62" s="628">
        <f>L58</f>
        <v>0</v>
      </c>
      <c r="M62" s="220">
        <f t="shared" ref="M62:Q62" si="47">M58</f>
        <v>0</v>
      </c>
      <c r="N62" s="220">
        <f t="shared" si="47"/>
        <v>0</v>
      </c>
      <c r="O62" s="220">
        <f t="shared" si="47"/>
        <v>0</v>
      </c>
      <c r="P62" s="220">
        <f t="shared" si="47"/>
        <v>0</v>
      </c>
      <c r="Q62" s="2557">
        <f t="shared" si="47"/>
        <v>0</v>
      </c>
    </row>
    <row r="63" spans="1:18" x14ac:dyDescent="0.2">
      <c r="A63" s="365"/>
      <c r="B63" s="201"/>
      <c r="C63" s="242"/>
      <c r="D63" s="640" t="s">
        <v>435</v>
      </c>
      <c r="E63" s="183">
        <f>E61+E62</f>
        <v>0</v>
      </c>
      <c r="F63" s="183">
        <f t="shared" ref="F63:J63" si="48">F61+F62</f>
        <v>0</v>
      </c>
      <c r="G63" s="183">
        <f t="shared" si="48"/>
        <v>0</v>
      </c>
      <c r="H63" s="183">
        <f t="shared" si="48"/>
        <v>0</v>
      </c>
      <c r="I63" s="183">
        <f t="shared" si="48"/>
        <v>0</v>
      </c>
      <c r="J63" s="3449">
        <f t="shared" si="48"/>
        <v>0</v>
      </c>
      <c r="K63" s="202"/>
      <c r="L63" s="625">
        <f>L61+L62</f>
        <v>0</v>
      </c>
      <c r="M63" s="183">
        <f t="shared" ref="M63" si="49">M61+M62</f>
        <v>0</v>
      </c>
      <c r="N63" s="183">
        <f t="shared" ref="N63" si="50">N61+N62</f>
        <v>0</v>
      </c>
      <c r="O63" s="183">
        <f t="shared" ref="O63" si="51">O61+O62</f>
        <v>0</v>
      </c>
      <c r="P63" s="183">
        <f t="shared" ref="P63" si="52">P61+P62</f>
        <v>0</v>
      </c>
      <c r="Q63" s="3449">
        <f t="shared" ref="Q63" si="53">Q61+Q62</f>
        <v>0</v>
      </c>
    </row>
    <row r="64" spans="1:18" x14ac:dyDescent="0.2">
      <c r="A64" s="365"/>
      <c r="B64" s="201"/>
      <c r="C64" s="242"/>
      <c r="D64" s="636" t="s">
        <v>112</v>
      </c>
      <c r="E64" s="212">
        <f>E12</f>
        <v>10000</v>
      </c>
      <c r="F64" s="212">
        <f t="shared" ref="F64:J64" si="54">F12</f>
        <v>30000</v>
      </c>
      <c r="G64" s="212">
        <f t="shared" si="54"/>
        <v>50000</v>
      </c>
      <c r="H64" s="212">
        <f t="shared" si="54"/>
        <v>160000</v>
      </c>
      <c r="I64" s="212">
        <f t="shared" si="54"/>
        <v>250000</v>
      </c>
      <c r="J64" s="2562">
        <f t="shared" si="54"/>
        <v>350000</v>
      </c>
      <c r="K64" s="263"/>
      <c r="L64" s="613">
        <f>L12</f>
        <v>10000</v>
      </c>
      <c r="M64" s="212">
        <f t="shared" ref="M64:Q64" si="55">M12</f>
        <v>30000</v>
      </c>
      <c r="N64" s="212">
        <f t="shared" si="55"/>
        <v>50000</v>
      </c>
      <c r="O64" s="212">
        <f t="shared" si="55"/>
        <v>160000</v>
      </c>
      <c r="P64" s="212">
        <f t="shared" si="55"/>
        <v>250000</v>
      </c>
      <c r="Q64" s="2562">
        <f t="shared" si="55"/>
        <v>350000</v>
      </c>
    </row>
    <row r="65" spans="1:18" x14ac:dyDescent="0.2">
      <c r="A65" s="365"/>
      <c r="B65" s="201"/>
      <c r="C65" s="242"/>
      <c r="D65" s="636" t="s">
        <v>91</v>
      </c>
      <c r="E65" s="219">
        <f>E63/E64</f>
        <v>0</v>
      </c>
      <c r="F65" s="219">
        <f t="shared" ref="F65:J65" si="56">F63/F64</f>
        <v>0</v>
      </c>
      <c r="G65" s="219">
        <f t="shared" si="56"/>
        <v>0</v>
      </c>
      <c r="H65" s="219">
        <f t="shared" si="56"/>
        <v>0</v>
      </c>
      <c r="I65" s="219">
        <f t="shared" si="56"/>
        <v>0</v>
      </c>
      <c r="J65" s="2564">
        <f t="shared" si="56"/>
        <v>0</v>
      </c>
      <c r="K65" s="264"/>
      <c r="L65" s="2653">
        <f>L63/L64</f>
        <v>0</v>
      </c>
      <c r="M65" s="219">
        <f t="shared" ref="M65" si="57">M63/M64</f>
        <v>0</v>
      </c>
      <c r="N65" s="219">
        <f t="shared" ref="N65" si="58">N63/N64</f>
        <v>0</v>
      </c>
      <c r="O65" s="219">
        <f t="shared" ref="O65" si="59">O63/O64</f>
        <v>0</v>
      </c>
      <c r="P65" s="219">
        <f t="shared" ref="P65" si="60">P63/P64</f>
        <v>0</v>
      </c>
      <c r="Q65" s="2564">
        <f t="shared" ref="Q65" si="61">Q63/Q64</f>
        <v>0</v>
      </c>
    </row>
    <row r="66" spans="1:18" x14ac:dyDescent="0.2">
      <c r="A66" s="365"/>
      <c r="B66" s="201"/>
      <c r="C66" s="242"/>
      <c r="D66" s="636" t="s">
        <v>113</v>
      </c>
      <c r="E66" s="219"/>
      <c r="F66" s="219"/>
      <c r="G66" s="219"/>
      <c r="H66" s="219"/>
      <c r="I66" s="219"/>
      <c r="J66" s="2564"/>
      <c r="K66" s="264"/>
      <c r="L66" s="2653"/>
      <c r="M66" s="219"/>
      <c r="N66" s="219"/>
      <c r="O66" s="219"/>
      <c r="P66" s="219"/>
      <c r="Q66" s="2564"/>
    </row>
    <row r="67" spans="1:18" x14ac:dyDescent="0.2">
      <c r="A67" s="365"/>
      <c r="B67" s="201"/>
      <c r="C67" s="242"/>
      <c r="D67" s="639"/>
      <c r="E67" s="219"/>
      <c r="F67" s="219"/>
      <c r="G67" s="219"/>
      <c r="H67" s="219"/>
      <c r="I67" s="219"/>
      <c r="J67" s="2564"/>
      <c r="K67" s="264"/>
      <c r="L67" s="2653"/>
      <c r="M67" s="219"/>
      <c r="N67" s="219"/>
      <c r="O67" s="219"/>
      <c r="P67" s="219"/>
      <c r="Q67" s="2564"/>
    </row>
    <row r="68" spans="1:18" x14ac:dyDescent="0.2">
      <c r="A68" s="365"/>
      <c r="B68" s="201"/>
      <c r="C68" s="572" t="s">
        <v>1990</v>
      </c>
      <c r="D68" s="639"/>
      <c r="E68" s="220"/>
      <c r="F68" s="220"/>
      <c r="G68" s="220"/>
      <c r="H68" s="220"/>
      <c r="I68" s="220"/>
      <c r="J68" s="2557"/>
      <c r="K68" s="202"/>
      <c r="L68" s="628"/>
      <c r="M68" s="220"/>
      <c r="N68" s="220"/>
      <c r="O68" s="220"/>
      <c r="P68" s="220"/>
      <c r="Q68" s="2557"/>
    </row>
    <row r="69" spans="1:18" x14ac:dyDescent="0.2">
      <c r="A69" s="365"/>
      <c r="B69" s="201"/>
      <c r="C69" s="242"/>
      <c r="D69" s="639"/>
      <c r="E69" s="183"/>
      <c r="F69" s="183"/>
      <c r="G69" s="183"/>
      <c r="H69" s="183"/>
      <c r="I69" s="183"/>
      <c r="J69" s="3449"/>
      <c r="K69" s="179"/>
      <c r="L69" s="625"/>
      <c r="M69" s="183"/>
      <c r="N69" s="183"/>
      <c r="O69" s="183"/>
      <c r="P69" s="183"/>
      <c r="Q69" s="3449"/>
    </row>
    <row r="70" spans="1:18" x14ac:dyDescent="0.2">
      <c r="A70" s="365"/>
      <c r="B70" s="201"/>
      <c r="C70" s="242"/>
      <c r="D70" s="639"/>
      <c r="E70" s="219"/>
      <c r="F70" s="219"/>
      <c r="G70" s="219"/>
      <c r="H70" s="219"/>
      <c r="I70" s="219"/>
      <c r="J70" s="2564"/>
      <c r="K70" s="264"/>
      <c r="L70" s="2653"/>
      <c r="M70" s="219"/>
      <c r="N70" s="219"/>
      <c r="O70" s="219"/>
      <c r="P70" s="219"/>
      <c r="Q70" s="2564"/>
    </row>
    <row r="71" spans="1:18" x14ac:dyDescent="0.2">
      <c r="A71" s="365"/>
      <c r="B71" s="201"/>
      <c r="C71" s="572" t="s">
        <v>1983</v>
      </c>
      <c r="D71" s="639"/>
      <c r="E71" s="201"/>
      <c r="F71" s="201"/>
      <c r="G71" s="201"/>
      <c r="H71" s="201"/>
      <c r="I71" s="201"/>
      <c r="J71" s="2561"/>
      <c r="K71" s="184"/>
      <c r="L71" s="619"/>
      <c r="M71" s="201"/>
      <c r="N71" s="201"/>
      <c r="O71" s="201"/>
      <c r="P71" s="201"/>
      <c r="Q71" s="2561"/>
    </row>
    <row r="72" spans="1:18" x14ac:dyDescent="0.2">
      <c r="A72" s="365"/>
      <c r="B72" s="201"/>
      <c r="C72" s="242"/>
      <c r="D72" s="636" t="s">
        <v>1979</v>
      </c>
      <c r="E72" s="212">
        <f>E23*E19</f>
        <v>0</v>
      </c>
      <c r="F72" s="212">
        <f t="shared" ref="F72:J72" si="62">F23*F19</f>
        <v>0</v>
      </c>
      <c r="G72" s="212">
        <f t="shared" si="62"/>
        <v>0</v>
      </c>
      <c r="H72" s="212">
        <f t="shared" si="62"/>
        <v>0</v>
      </c>
      <c r="I72" s="212">
        <f t="shared" si="62"/>
        <v>0</v>
      </c>
      <c r="J72" s="2562">
        <f t="shared" si="62"/>
        <v>0</v>
      </c>
      <c r="K72" s="263"/>
      <c r="L72" s="613">
        <f>L23*L19</f>
        <v>0</v>
      </c>
      <c r="M72" s="212">
        <f t="shared" ref="M72:Q72" si="63">M23*M19</f>
        <v>0</v>
      </c>
      <c r="N72" s="212">
        <f t="shared" si="63"/>
        <v>0</v>
      </c>
      <c r="O72" s="212">
        <f t="shared" si="63"/>
        <v>0</v>
      </c>
      <c r="P72" s="212">
        <f t="shared" si="63"/>
        <v>0</v>
      </c>
      <c r="Q72" s="2562">
        <f t="shared" si="63"/>
        <v>0</v>
      </c>
    </row>
    <row r="73" spans="1:18" x14ac:dyDescent="0.2">
      <c r="A73" s="573"/>
      <c r="B73" s="243"/>
      <c r="C73" s="243"/>
      <c r="D73" s="638" t="s">
        <v>1980</v>
      </c>
      <c r="E73" s="244">
        <f>E72*E45</f>
        <v>0</v>
      </c>
      <c r="F73" s="244">
        <f t="shared" ref="F73:J73" si="64">F72*F45</f>
        <v>0</v>
      </c>
      <c r="G73" s="244">
        <f t="shared" si="64"/>
        <v>0</v>
      </c>
      <c r="H73" s="244">
        <f t="shared" si="64"/>
        <v>0</v>
      </c>
      <c r="I73" s="244">
        <f t="shared" si="64"/>
        <v>0</v>
      </c>
      <c r="J73" s="3641">
        <f t="shared" si="64"/>
        <v>0</v>
      </c>
      <c r="K73" s="265"/>
      <c r="L73" s="615">
        <f>L72*L45</f>
        <v>0</v>
      </c>
      <c r="M73" s="244">
        <f t="shared" ref="M73" si="65">M72*M45</f>
        <v>0</v>
      </c>
      <c r="N73" s="244">
        <f t="shared" ref="N73" si="66">N72*N45</f>
        <v>0</v>
      </c>
      <c r="O73" s="244">
        <f t="shared" ref="O73" si="67">O72*O45</f>
        <v>0</v>
      </c>
      <c r="P73" s="244">
        <f t="shared" ref="P73" si="68">P72*P45</f>
        <v>0</v>
      </c>
      <c r="Q73" s="3641">
        <f t="shared" ref="Q73" si="69">Q72*Q45</f>
        <v>0</v>
      </c>
      <c r="R73" s="201"/>
    </row>
    <row r="74" spans="1:18" x14ac:dyDescent="0.2">
      <c r="A74" s="365"/>
      <c r="B74" s="201"/>
      <c r="C74" s="242"/>
      <c r="D74" s="639"/>
      <c r="E74" s="2653"/>
      <c r="F74" s="219"/>
      <c r="G74" s="219"/>
      <c r="H74" s="219"/>
      <c r="I74" s="219"/>
      <c r="J74" s="2564"/>
      <c r="K74" s="264"/>
      <c r="L74" s="2653"/>
      <c r="M74" s="219"/>
      <c r="N74" s="219"/>
      <c r="O74" s="219"/>
      <c r="P74" s="219"/>
      <c r="Q74" s="2564"/>
    </row>
    <row r="75" spans="1:18" x14ac:dyDescent="0.2">
      <c r="A75" s="365"/>
      <c r="B75" s="201"/>
      <c r="C75" s="201"/>
      <c r="D75" s="640" t="s">
        <v>114</v>
      </c>
      <c r="E75" s="2140">
        <f>E63+E73</f>
        <v>0</v>
      </c>
      <c r="F75" s="1340">
        <f t="shared" ref="F75:J75" si="70">F63+F73</f>
        <v>0</v>
      </c>
      <c r="G75" s="1340">
        <f t="shared" si="70"/>
        <v>0</v>
      </c>
      <c r="H75" s="1340">
        <f t="shared" si="70"/>
        <v>0</v>
      </c>
      <c r="I75" s="1340">
        <f t="shared" si="70"/>
        <v>0</v>
      </c>
      <c r="J75" s="3655">
        <f t="shared" si="70"/>
        <v>0</v>
      </c>
      <c r="K75" s="179"/>
      <c r="L75" s="2140">
        <f>L63+L73</f>
        <v>0</v>
      </c>
      <c r="M75" s="1340">
        <f t="shared" ref="M75:Q75" si="71">M63+M73</f>
        <v>0</v>
      </c>
      <c r="N75" s="1340">
        <f t="shared" si="71"/>
        <v>0</v>
      </c>
      <c r="O75" s="1340">
        <f t="shared" si="71"/>
        <v>0</v>
      </c>
      <c r="P75" s="1340">
        <f t="shared" si="71"/>
        <v>0</v>
      </c>
      <c r="Q75" s="3655">
        <f t="shared" si="71"/>
        <v>0</v>
      </c>
    </row>
    <row r="76" spans="1:18" x14ac:dyDescent="0.2">
      <c r="A76" s="365"/>
      <c r="B76" s="201"/>
      <c r="C76" s="201"/>
      <c r="D76" s="636" t="s">
        <v>89</v>
      </c>
      <c r="E76" s="3643">
        <f>E16</f>
        <v>10000</v>
      </c>
      <c r="F76" s="3521">
        <f t="shared" ref="F76:J76" si="72">F16</f>
        <v>30000</v>
      </c>
      <c r="G76" s="3521">
        <f t="shared" si="72"/>
        <v>50000</v>
      </c>
      <c r="H76" s="3521">
        <f t="shared" si="72"/>
        <v>160000</v>
      </c>
      <c r="I76" s="3521">
        <f t="shared" si="72"/>
        <v>250000</v>
      </c>
      <c r="J76" s="3522">
        <f t="shared" si="72"/>
        <v>350000</v>
      </c>
      <c r="K76" s="202"/>
      <c r="L76" s="3643">
        <f>L16</f>
        <v>10000</v>
      </c>
      <c r="M76" s="3521">
        <f t="shared" ref="M76:Q76" si="73">M16</f>
        <v>30000</v>
      </c>
      <c r="N76" s="3521">
        <f t="shared" si="73"/>
        <v>50000</v>
      </c>
      <c r="O76" s="3521">
        <f t="shared" si="73"/>
        <v>160000</v>
      </c>
      <c r="P76" s="3521">
        <f t="shared" si="73"/>
        <v>250000</v>
      </c>
      <c r="Q76" s="3522">
        <f t="shared" si="73"/>
        <v>350000</v>
      </c>
    </row>
    <row r="77" spans="1:18" x14ac:dyDescent="0.2">
      <c r="A77" s="365"/>
      <c r="B77" s="201"/>
      <c r="C77" s="201"/>
      <c r="D77" s="636" t="s">
        <v>90</v>
      </c>
      <c r="E77" s="3602">
        <f>E75/E76</f>
        <v>0</v>
      </c>
      <c r="F77" s="3471">
        <f t="shared" ref="F77:J77" si="74">F75/F76</f>
        <v>0</v>
      </c>
      <c r="G77" s="3471">
        <f t="shared" si="74"/>
        <v>0</v>
      </c>
      <c r="H77" s="3471">
        <f t="shared" si="74"/>
        <v>0</v>
      </c>
      <c r="I77" s="3471">
        <f t="shared" si="74"/>
        <v>0</v>
      </c>
      <c r="J77" s="3532">
        <f t="shared" si="74"/>
        <v>0</v>
      </c>
      <c r="K77" s="264"/>
      <c r="L77" s="3602">
        <f>L75/L76</f>
        <v>0</v>
      </c>
      <c r="M77" s="3471">
        <f t="shared" ref="M77" si="75">M75/M76</f>
        <v>0</v>
      </c>
      <c r="N77" s="3471">
        <f t="shared" ref="N77" si="76">N75/N76</f>
        <v>0</v>
      </c>
      <c r="O77" s="3471">
        <f t="shared" ref="O77" si="77">O75/O76</f>
        <v>0</v>
      </c>
      <c r="P77" s="3471">
        <f t="shared" ref="P77" si="78">P75/P76</f>
        <v>0</v>
      </c>
      <c r="Q77" s="3532">
        <f t="shared" ref="Q77" si="79">Q75/Q76</f>
        <v>0</v>
      </c>
    </row>
    <row r="78" spans="1:18" x14ac:dyDescent="0.2">
      <c r="A78" s="365"/>
      <c r="B78" s="201"/>
      <c r="C78" s="201"/>
      <c r="D78" s="639"/>
      <c r="E78" s="245"/>
      <c r="F78" s="245"/>
      <c r="G78" s="245"/>
      <c r="H78" s="245"/>
      <c r="I78" s="245"/>
      <c r="J78" s="3656"/>
      <c r="K78" s="268"/>
      <c r="L78" s="623"/>
      <c r="M78" s="245"/>
      <c r="N78" s="245"/>
      <c r="O78" s="245"/>
      <c r="P78" s="245"/>
      <c r="Q78" s="3656"/>
    </row>
    <row r="79" spans="1:18" x14ac:dyDescent="0.2">
      <c r="A79" s="365"/>
      <c r="B79" s="550" t="s">
        <v>728</v>
      </c>
      <c r="C79" s="550" t="s">
        <v>344</v>
      </c>
      <c r="D79" s="641"/>
      <c r="E79" s="201"/>
      <c r="F79" s="201"/>
      <c r="G79" s="201"/>
      <c r="H79" s="201"/>
      <c r="I79" s="201"/>
      <c r="J79" s="2561"/>
      <c r="K79" s="184"/>
      <c r="L79" s="619"/>
      <c r="M79" s="201"/>
      <c r="N79" s="201"/>
      <c r="O79" s="201"/>
      <c r="P79" s="201"/>
      <c r="Q79" s="2561"/>
    </row>
    <row r="80" spans="1:18" s="225" customFormat="1" x14ac:dyDescent="0.2">
      <c r="A80" s="557"/>
      <c r="B80" s="222"/>
      <c r="C80" s="222"/>
      <c r="D80" s="636" t="s">
        <v>107</v>
      </c>
      <c r="E80" s="2430"/>
      <c r="F80" s="2430"/>
      <c r="G80" s="633"/>
      <c r="H80" s="633"/>
      <c r="I80" s="633"/>
      <c r="J80" s="3657"/>
      <c r="K80" s="574"/>
      <c r="L80" s="627"/>
      <c r="M80" s="2430"/>
      <c r="N80" s="633"/>
      <c r="O80" s="633"/>
      <c r="P80" s="633"/>
      <c r="Q80" s="3657"/>
    </row>
    <row r="81" spans="1:17" x14ac:dyDescent="0.2">
      <c r="A81" s="365"/>
      <c r="B81" s="201"/>
      <c r="C81" s="201"/>
      <c r="D81" s="636" t="s">
        <v>89</v>
      </c>
      <c r="E81" s="212">
        <f>E16</f>
        <v>10000</v>
      </c>
      <c r="F81" s="212">
        <f>F16</f>
        <v>30000</v>
      </c>
      <c r="G81" s="212">
        <f t="shared" ref="G81:J81" si="80">G16</f>
        <v>50000</v>
      </c>
      <c r="H81" s="212">
        <f t="shared" si="80"/>
        <v>160000</v>
      </c>
      <c r="I81" s="212">
        <f t="shared" si="80"/>
        <v>250000</v>
      </c>
      <c r="J81" s="614">
        <f t="shared" si="80"/>
        <v>350000</v>
      </c>
      <c r="K81" s="263"/>
      <c r="L81" s="613">
        <f>L16</f>
        <v>10000</v>
      </c>
      <c r="M81" s="212">
        <f>M16</f>
        <v>30000</v>
      </c>
      <c r="N81" s="212">
        <f t="shared" ref="N81:Q81" si="81">N16</f>
        <v>50000</v>
      </c>
      <c r="O81" s="212">
        <f t="shared" si="81"/>
        <v>160000</v>
      </c>
      <c r="P81" s="212">
        <f t="shared" si="81"/>
        <v>250000</v>
      </c>
      <c r="Q81" s="2562">
        <f t="shared" si="81"/>
        <v>350000</v>
      </c>
    </row>
    <row r="82" spans="1:17" x14ac:dyDescent="0.2">
      <c r="A82" s="365"/>
      <c r="B82" s="201"/>
      <c r="C82" s="201"/>
      <c r="D82" s="640" t="s">
        <v>92</v>
      </c>
      <c r="E82" s="183">
        <f>E80*E81</f>
        <v>0</v>
      </c>
      <c r="F82" s="183">
        <f>F80*F81</f>
        <v>0</v>
      </c>
      <c r="G82" s="183">
        <f t="shared" ref="G82:J82" si="82">G80*G81</f>
        <v>0</v>
      </c>
      <c r="H82" s="183">
        <f t="shared" si="82"/>
        <v>0</v>
      </c>
      <c r="I82" s="183">
        <f t="shared" si="82"/>
        <v>0</v>
      </c>
      <c r="J82" s="626">
        <f t="shared" si="82"/>
        <v>0</v>
      </c>
      <c r="K82" s="179"/>
      <c r="L82" s="625">
        <f>L80*L81</f>
        <v>0</v>
      </c>
      <c r="M82" s="183">
        <f>M80*M81</f>
        <v>0</v>
      </c>
      <c r="N82" s="183">
        <f t="shared" ref="N82:Q82" si="83">N80*N81</f>
        <v>0</v>
      </c>
      <c r="O82" s="183">
        <f t="shared" si="83"/>
        <v>0</v>
      </c>
      <c r="P82" s="183">
        <f t="shared" si="83"/>
        <v>0</v>
      </c>
      <c r="Q82" s="3449">
        <f t="shared" si="83"/>
        <v>0</v>
      </c>
    </row>
    <row r="83" spans="1:17" x14ac:dyDescent="0.2">
      <c r="A83" s="365"/>
      <c r="B83" s="201"/>
      <c r="C83" s="201"/>
      <c r="D83" s="639"/>
      <c r="E83" s="201"/>
      <c r="F83" s="201"/>
      <c r="G83" s="201"/>
      <c r="H83" s="201"/>
      <c r="I83" s="201"/>
      <c r="J83" s="590"/>
      <c r="K83" s="184"/>
      <c r="L83" s="619"/>
      <c r="M83" s="201"/>
      <c r="N83" s="201"/>
      <c r="O83" s="201"/>
      <c r="P83" s="201"/>
      <c r="Q83" s="2561"/>
    </row>
    <row r="84" spans="1:17" x14ac:dyDescent="0.2">
      <c r="A84" s="365"/>
      <c r="B84" s="550" t="s">
        <v>729</v>
      </c>
      <c r="C84" s="550" t="s">
        <v>442</v>
      </c>
      <c r="D84" s="641"/>
      <c r="E84" s="226"/>
      <c r="F84" s="226"/>
      <c r="G84" s="226"/>
      <c r="H84" s="226"/>
      <c r="I84" s="226"/>
      <c r="J84" s="631"/>
      <c r="K84" s="257"/>
      <c r="L84" s="630"/>
      <c r="M84" s="226"/>
      <c r="N84" s="226"/>
      <c r="O84" s="226"/>
      <c r="P84" s="226"/>
      <c r="Q84" s="3678"/>
    </row>
    <row r="85" spans="1:17" s="225" customFormat="1" x14ac:dyDescent="0.2">
      <c r="A85" s="557"/>
      <c r="B85" s="222"/>
      <c r="C85" s="222"/>
      <c r="D85" s="636" t="s">
        <v>115</v>
      </c>
      <c r="E85" s="258"/>
      <c r="F85" s="258"/>
      <c r="G85" s="185"/>
      <c r="H85" s="258"/>
      <c r="I85" s="185"/>
      <c r="J85" s="635"/>
      <c r="K85" s="440"/>
      <c r="L85" s="2650"/>
      <c r="M85" s="258"/>
      <c r="N85" s="185"/>
      <c r="O85" s="258"/>
      <c r="P85" s="185"/>
      <c r="Q85" s="3755"/>
    </row>
    <row r="86" spans="1:17" x14ac:dyDescent="0.2">
      <c r="A86" s="365"/>
      <c r="B86" s="201"/>
      <c r="C86" s="201"/>
      <c r="D86" s="636" t="s">
        <v>93</v>
      </c>
      <c r="E86" s="201"/>
      <c r="F86" s="201"/>
      <c r="G86" s="201"/>
      <c r="H86" s="201"/>
      <c r="I86" s="201"/>
      <c r="J86" s="590"/>
      <c r="K86" s="440"/>
      <c r="L86" s="619"/>
      <c r="M86" s="201"/>
      <c r="N86" s="201"/>
      <c r="O86" s="201"/>
      <c r="P86" s="201"/>
      <c r="Q86" s="2561"/>
    </row>
    <row r="87" spans="1:17" x14ac:dyDescent="0.2">
      <c r="A87" s="365"/>
      <c r="B87" s="201"/>
      <c r="C87" s="201"/>
      <c r="D87" s="640" t="s">
        <v>92</v>
      </c>
      <c r="E87" s="183"/>
      <c r="F87" s="183"/>
      <c r="G87" s="183"/>
      <c r="H87" s="183"/>
      <c r="I87" s="183"/>
      <c r="J87" s="626"/>
      <c r="K87" s="440"/>
      <c r="L87" s="625"/>
      <c r="M87" s="183"/>
      <c r="N87" s="183"/>
      <c r="O87" s="183"/>
      <c r="P87" s="183"/>
      <c r="Q87" s="3449"/>
    </row>
    <row r="88" spans="1:17" ht="13.5" thickBot="1" x14ac:dyDescent="0.25">
      <c r="A88" s="365"/>
      <c r="B88" s="201"/>
      <c r="C88" s="201"/>
      <c r="D88" s="642"/>
      <c r="E88" s="183"/>
      <c r="F88" s="183"/>
      <c r="G88" s="183"/>
      <c r="H88" s="183"/>
      <c r="I88" s="183"/>
      <c r="J88" s="626"/>
      <c r="K88" s="440"/>
      <c r="L88" s="625"/>
      <c r="M88" s="183"/>
      <c r="N88" s="183"/>
      <c r="O88" s="183"/>
      <c r="P88" s="183"/>
      <c r="Q88" s="3449"/>
    </row>
    <row r="89" spans="1:17" s="367" customFormat="1" ht="15.75" x14ac:dyDescent="0.25">
      <c r="A89" s="3451" t="s">
        <v>94</v>
      </c>
      <c r="B89" s="3578"/>
      <c r="C89" s="3578"/>
      <c r="D89" s="3658"/>
      <c r="E89" s="3660">
        <f t="shared" ref="E89:J89" si="84">E87+E82+E75</f>
        <v>0</v>
      </c>
      <c r="F89" s="3580">
        <f t="shared" si="84"/>
        <v>0</v>
      </c>
      <c r="G89" s="3580">
        <f t="shared" si="84"/>
        <v>0</v>
      </c>
      <c r="H89" s="3580">
        <f t="shared" si="84"/>
        <v>0</v>
      </c>
      <c r="I89" s="3580">
        <f t="shared" si="84"/>
        <v>0</v>
      </c>
      <c r="J89" s="3581">
        <f t="shared" si="84"/>
        <v>0</v>
      </c>
      <c r="K89" s="440"/>
      <c r="L89" s="3660">
        <f t="shared" ref="L89:Q89" si="85">L87+L82+L75</f>
        <v>0</v>
      </c>
      <c r="M89" s="3580">
        <f t="shared" si="85"/>
        <v>0</v>
      </c>
      <c r="N89" s="3580">
        <f t="shared" si="85"/>
        <v>0</v>
      </c>
      <c r="O89" s="3580">
        <f t="shared" si="85"/>
        <v>0</v>
      </c>
      <c r="P89" s="3580">
        <f t="shared" si="85"/>
        <v>0</v>
      </c>
      <c r="Q89" s="3581">
        <f t="shared" si="85"/>
        <v>0</v>
      </c>
    </row>
    <row r="90" spans="1:17" x14ac:dyDescent="0.2">
      <c r="A90" s="3582"/>
      <c r="B90" s="3458"/>
      <c r="C90" s="3458"/>
      <c r="D90" s="3622" t="s">
        <v>89</v>
      </c>
      <c r="E90" s="3661">
        <f t="shared" ref="E90:J90" si="86">E16</f>
        <v>10000</v>
      </c>
      <c r="F90" s="2985">
        <f t="shared" si="86"/>
        <v>30000</v>
      </c>
      <c r="G90" s="2985">
        <f t="shared" si="86"/>
        <v>50000</v>
      </c>
      <c r="H90" s="2985">
        <f t="shared" si="86"/>
        <v>160000</v>
      </c>
      <c r="I90" s="2985">
        <f t="shared" si="86"/>
        <v>250000</v>
      </c>
      <c r="J90" s="3461">
        <f t="shared" si="86"/>
        <v>350000</v>
      </c>
      <c r="K90" s="440"/>
      <c r="L90" s="3661">
        <f t="shared" ref="L90:Q90" si="87">L16</f>
        <v>10000</v>
      </c>
      <c r="M90" s="2985">
        <f t="shared" si="87"/>
        <v>30000</v>
      </c>
      <c r="N90" s="2985">
        <f t="shared" si="87"/>
        <v>50000</v>
      </c>
      <c r="O90" s="2985">
        <f t="shared" si="87"/>
        <v>160000</v>
      </c>
      <c r="P90" s="2985">
        <f t="shared" si="87"/>
        <v>250000</v>
      </c>
      <c r="Q90" s="3461">
        <f t="shared" si="87"/>
        <v>350000</v>
      </c>
    </row>
    <row r="91" spans="1:17" ht="13.5" thickBot="1" x14ac:dyDescent="0.25">
      <c r="A91" s="3462"/>
      <c r="B91" s="3463"/>
      <c r="C91" s="3463"/>
      <c r="D91" s="3659" t="s">
        <v>90</v>
      </c>
      <c r="E91" s="3662">
        <f>E89/E90</f>
        <v>0</v>
      </c>
      <c r="F91" s="3466">
        <f>F89/F90</f>
        <v>0</v>
      </c>
      <c r="G91" s="3466">
        <f t="shared" ref="G91:J91" si="88">G89/G90</f>
        <v>0</v>
      </c>
      <c r="H91" s="3466">
        <f t="shared" si="88"/>
        <v>0</v>
      </c>
      <c r="I91" s="3466">
        <f t="shared" si="88"/>
        <v>0</v>
      </c>
      <c r="J91" s="3586">
        <f t="shared" si="88"/>
        <v>0</v>
      </c>
      <c r="K91" s="440"/>
      <c r="L91" s="3662">
        <f>L89/L90</f>
        <v>0</v>
      </c>
      <c r="M91" s="3466">
        <f>M89/M90</f>
        <v>0</v>
      </c>
      <c r="N91" s="3466">
        <f t="shared" ref="N91:Q91" si="89">N89/N90</f>
        <v>0</v>
      </c>
      <c r="O91" s="3466">
        <f t="shared" si="89"/>
        <v>0</v>
      </c>
      <c r="P91" s="3466">
        <f t="shared" si="89"/>
        <v>0</v>
      </c>
      <c r="Q91" s="3467">
        <f t="shared" si="89"/>
        <v>0</v>
      </c>
    </row>
    <row r="92" spans="1:17" x14ac:dyDescent="0.2">
      <c r="A92" s="365"/>
      <c r="B92" s="201"/>
      <c r="C92" s="201"/>
      <c r="D92" s="639"/>
      <c r="E92" s="201"/>
      <c r="F92" s="201"/>
      <c r="G92" s="201"/>
      <c r="H92" s="201"/>
      <c r="I92" s="201"/>
      <c r="J92" s="590"/>
      <c r="K92" s="440"/>
      <c r="L92" s="619"/>
      <c r="M92" s="201"/>
      <c r="N92" s="201"/>
      <c r="O92" s="201"/>
      <c r="P92" s="201"/>
      <c r="Q92" s="2561"/>
    </row>
    <row r="93" spans="1:17" ht="15.75" x14ac:dyDescent="0.25">
      <c r="A93" s="548">
        <v>2</v>
      </c>
      <c r="B93" s="549" t="s">
        <v>345</v>
      </c>
      <c r="C93" s="201"/>
      <c r="D93" s="639"/>
      <c r="E93" s="201"/>
      <c r="F93" s="201"/>
      <c r="G93" s="201"/>
      <c r="H93" s="201"/>
      <c r="I93" s="201"/>
      <c r="J93" s="590"/>
      <c r="K93" s="440"/>
      <c r="L93" s="619"/>
      <c r="M93" s="201"/>
      <c r="N93" s="201"/>
      <c r="O93" s="201"/>
      <c r="P93" s="201"/>
      <c r="Q93" s="2561"/>
    </row>
    <row r="94" spans="1:17" s="225" customFormat="1" x14ac:dyDescent="0.2">
      <c r="A94" s="557"/>
      <c r="B94" s="222"/>
      <c r="C94" s="222"/>
      <c r="D94" s="636" t="s">
        <v>107</v>
      </c>
      <c r="E94" s="201"/>
      <c r="F94" s="201"/>
      <c r="G94" s="633"/>
      <c r="H94" s="633"/>
      <c r="I94" s="633"/>
      <c r="J94" s="634"/>
      <c r="K94" s="440"/>
      <c r="L94" s="619"/>
      <c r="M94" s="201"/>
      <c r="N94" s="633"/>
      <c r="O94" s="633"/>
      <c r="P94" s="633"/>
      <c r="Q94" s="3657"/>
    </row>
    <row r="95" spans="1:17" x14ac:dyDescent="0.2">
      <c r="A95" s="365"/>
      <c r="B95" s="201"/>
      <c r="C95" s="201"/>
      <c r="D95" s="636" t="s">
        <v>89</v>
      </c>
      <c r="E95" s="212">
        <f>E90</f>
        <v>10000</v>
      </c>
      <c r="F95" s="212">
        <f>F90</f>
        <v>30000</v>
      </c>
      <c r="G95" s="212">
        <f t="shared" ref="G95:J95" si="90">G90</f>
        <v>50000</v>
      </c>
      <c r="H95" s="212">
        <f t="shared" si="90"/>
        <v>160000</v>
      </c>
      <c r="I95" s="212">
        <f t="shared" si="90"/>
        <v>250000</v>
      </c>
      <c r="J95" s="614">
        <f t="shared" si="90"/>
        <v>350000</v>
      </c>
      <c r="K95" s="263"/>
      <c r="L95" s="613">
        <f>L90</f>
        <v>10000</v>
      </c>
      <c r="M95" s="212">
        <f>M90</f>
        <v>30000</v>
      </c>
      <c r="N95" s="212">
        <f t="shared" ref="N95:Q95" si="91">N90</f>
        <v>50000</v>
      </c>
      <c r="O95" s="212">
        <f t="shared" si="91"/>
        <v>160000</v>
      </c>
      <c r="P95" s="212">
        <f t="shared" si="91"/>
        <v>250000</v>
      </c>
      <c r="Q95" s="2562">
        <f t="shared" si="91"/>
        <v>350000</v>
      </c>
    </row>
    <row r="96" spans="1:17" x14ac:dyDescent="0.2">
      <c r="A96" s="365"/>
      <c r="B96" s="201"/>
      <c r="C96" s="201"/>
      <c r="D96" s="640" t="s">
        <v>92</v>
      </c>
      <c r="E96" s="183">
        <f>E94*E95</f>
        <v>0</v>
      </c>
      <c r="F96" s="183">
        <f>F94*F95</f>
        <v>0</v>
      </c>
      <c r="G96" s="183">
        <f t="shared" ref="G96:I96" si="92">G94*G95</f>
        <v>0</v>
      </c>
      <c r="H96" s="183">
        <f t="shared" si="92"/>
        <v>0</v>
      </c>
      <c r="I96" s="183">
        <f t="shared" si="92"/>
        <v>0</v>
      </c>
      <c r="J96" s="626">
        <f>J94*J95</f>
        <v>0</v>
      </c>
      <c r="K96" s="179"/>
      <c r="L96" s="625">
        <f>L94*L95</f>
        <v>0</v>
      </c>
      <c r="M96" s="183">
        <f>M94*M95</f>
        <v>0</v>
      </c>
      <c r="N96" s="183">
        <f t="shared" ref="N96:P96" si="93">N94*N95</f>
        <v>0</v>
      </c>
      <c r="O96" s="183">
        <f t="shared" si="93"/>
        <v>0</v>
      </c>
      <c r="P96" s="183">
        <f t="shared" si="93"/>
        <v>0</v>
      </c>
      <c r="Q96" s="3449">
        <f>Q94*Q95</f>
        <v>0</v>
      </c>
    </row>
    <row r="97" spans="1:17" x14ac:dyDescent="0.2">
      <c r="A97" s="365"/>
      <c r="B97" s="201"/>
      <c r="C97" s="201"/>
      <c r="D97" s="639"/>
      <c r="E97" s="201"/>
      <c r="F97" s="201"/>
      <c r="G97" s="201"/>
      <c r="H97" s="201"/>
      <c r="I97" s="201"/>
      <c r="J97" s="590"/>
      <c r="K97" s="184"/>
      <c r="L97" s="619"/>
      <c r="M97" s="201"/>
      <c r="N97" s="201"/>
      <c r="O97" s="201"/>
      <c r="P97" s="201"/>
      <c r="Q97" s="2561"/>
    </row>
    <row r="98" spans="1:17" ht="15.75" x14ac:dyDescent="0.25">
      <c r="A98" s="548">
        <v>3</v>
      </c>
      <c r="B98" s="549" t="s">
        <v>346</v>
      </c>
      <c r="C98" s="208"/>
      <c r="D98" s="641"/>
      <c r="E98" s="201"/>
      <c r="F98" s="201"/>
      <c r="G98" s="201"/>
      <c r="H98" s="201"/>
      <c r="I98" s="201"/>
      <c r="J98" s="590"/>
      <c r="K98" s="184"/>
      <c r="L98" s="619"/>
      <c r="M98" s="201"/>
      <c r="N98" s="201"/>
      <c r="O98" s="201"/>
      <c r="P98" s="201"/>
      <c r="Q98" s="2561"/>
    </row>
    <row r="99" spans="1:17" x14ac:dyDescent="0.2">
      <c r="A99" s="365"/>
      <c r="B99" s="550" t="s">
        <v>730</v>
      </c>
      <c r="C99" s="550" t="s">
        <v>95</v>
      </c>
      <c r="D99" s="641"/>
      <c r="E99" s="226"/>
      <c r="F99" s="226"/>
      <c r="G99" s="226"/>
      <c r="H99" s="226"/>
      <c r="I99" s="226"/>
      <c r="J99" s="631"/>
      <c r="K99" s="257"/>
      <c r="L99" s="630"/>
      <c r="M99" s="226"/>
      <c r="N99" s="226"/>
      <c r="O99" s="226"/>
      <c r="P99" s="226"/>
      <c r="Q99" s="3678"/>
    </row>
    <row r="100" spans="1:17" s="225" customFormat="1" x14ac:dyDescent="0.2">
      <c r="A100" s="557"/>
      <c r="B100" s="222"/>
      <c r="C100" s="222"/>
      <c r="D100" s="636" t="s">
        <v>107</v>
      </c>
      <c r="E100" s="2430"/>
      <c r="F100" s="2430"/>
      <c r="G100" s="633"/>
      <c r="H100" s="633"/>
      <c r="I100" s="633"/>
      <c r="J100" s="634"/>
      <c r="K100" s="574"/>
      <c r="L100" s="627"/>
      <c r="M100" s="2430"/>
      <c r="N100" s="633"/>
      <c r="O100" s="633"/>
      <c r="P100" s="633"/>
      <c r="Q100" s="3657"/>
    </row>
    <row r="101" spans="1:17" x14ac:dyDescent="0.2">
      <c r="A101" s="365"/>
      <c r="B101" s="201"/>
      <c r="C101" s="201"/>
      <c r="D101" s="636" t="s">
        <v>89</v>
      </c>
      <c r="E101" s="212">
        <f>E95</f>
        <v>10000</v>
      </c>
      <c r="F101" s="212">
        <f>F95</f>
        <v>30000</v>
      </c>
      <c r="G101" s="212">
        <f t="shared" ref="G101:J101" si="94">G95</f>
        <v>50000</v>
      </c>
      <c r="H101" s="212">
        <f t="shared" si="94"/>
        <v>160000</v>
      </c>
      <c r="I101" s="212">
        <f t="shared" si="94"/>
        <v>250000</v>
      </c>
      <c r="J101" s="614">
        <f t="shared" si="94"/>
        <v>350000</v>
      </c>
      <c r="K101" s="263"/>
      <c r="L101" s="613">
        <f>L95</f>
        <v>10000</v>
      </c>
      <c r="M101" s="212">
        <f>M95</f>
        <v>30000</v>
      </c>
      <c r="N101" s="212">
        <f t="shared" ref="N101:Q101" si="95">N95</f>
        <v>50000</v>
      </c>
      <c r="O101" s="212">
        <f t="shared" si="95"/>
        <v>160000</v>
      </c>
      <c r="P101" s="212">
        <f t="shared" si="95"/>
        <v>250000</v>
      </c>
      <c r="Q101" s="2562">
        <f t="shared" si="95"/>
        <v>350000</v>
      </c>
    </row>
    <row r="102" spans="1:17" x14ac:dyDescent="0.2">
      <c r="A102" s="365"/>
      <c r="B102" s="201"/>
      <c r="C102" s="201"/>
      <c r="D102" s="640" t="s">
        <v>92</v>
      </c>
      <c r="E102" s="183">
        <f>E101*E100</f>
        <v>0</v>
      </c>
      <c r="F102" s="183">
        <f>F101*F100</f>
        <v>0</v>
      </c>
      <c r="G102" s="183">
        <f t="shared" ref="G102:J102" si="96">G101*G100</f>
        <v>0</v>
      </c>
      <c r="H102" s="183">
        <f t="shared" si="96"/>
        <v>0</v>
      </c>
      <c r="I102" s="183">
        <f t="shared" si="96"/>
        <v>0</v>
      </c>
      <c r="J102" s="626">
        <f t="shared" si="96"/>
        <v>0</v>
      </c>
      <c r="K102" s="179"/>
      <c r="L102" s="625">
        <f>L101*L100</f>
        <v>0</v>
      </c>
      <c r="M102" s="183">
        <f>M101*M100</f>
        <v>0</v>
      </c>
      <c r="N102" s="183">
        <f t="shared" ref="N102:Q102" si="97">N101*N100</f>
        <v>0</v>
      </c>
      <c r="O102" s="183">
        <f t="shared" si="97"/>
        <v>0</v>
      </c>
      <c r="P102" s="183">
        <f t="shared" si="97"/>
        <v>0</v>
      </c>
      <c r="Q102" s="3449">
        <f t="shared" si="97"/>
        <v>0</v>
      </c>
    </row>
    <row r="103" spans="1:17" x14ac:dyDescent="0.2">
      <c r="A103" s="365"/>
      <c r="B103" s="201"/>
      <c r="C103" s="201"/>
      <c r="D103" s="639"/>
      <c r="E103" s="201"/>
      <c r="F103" s="201"/>
      <c r="G103" s="201"/>
      <c r="H103" s="201"/>
      <c r="I103" s="201"/>
      <c r="J103" s="590"/>
      <c r="K103" s="184"/>
      <c r="L103" s="619"/>
      <c r="M103" s="201"/>
      <c r="N103" s="201"/>
      <c r="O103" s="201"/>
      <c r="P103" s="201"/>
      <c r="Q103" s="2561"/>
    </row>
    <row r="104" spans="1:17" x14ac:dyDescent="0.2">
      <c r="A104" s="365"/>
      <c r="B104" s="550" t="s">
        <v>731</v>
      </c>
      <c r="C104" s="550" t="s">
        <v>96</v>
      </c>
      <c r="D104" s="641"/>
      <c r="E104" s="201"/>
      <c r="F104" s="201"/>
      <c r="G104" s="201"/>
      <c r="H104" s="201"/>
      <c r="I104" s="201"/>
      <c r="J104" s="590"/>
      <c r="K104" s="184"/>
      <c r="L104" s="619"/>
      <c r="M104" s="201"/>
      <c r="N104" s="201"/>
      <c r="O104" s="201"/>
      <c r="P104" s="201"/>
      <c r="Q104" s="2561"/>
    </row>
    <row r="105" spans="1:17" x14ac:dyDescent="0.2">
      <c r="A105" s="365"/>
      <c r="B105" s="201"/>
      <c r="C105" s="575" t="s">
        <v>97</v>
      </c>
      <c r="D105" s="639"/>
      <c r="E105" s="201"/>
      <c r="F105" s="201"/>
      <c r="G105" s="201"/>
      <c r="H105" s="201"/>
      <c r="I105" s="201"/>
      <c r="J105" s="590"/>
      <c r="K105" s="184"/>
      <c r="L105" s="619"/>
      <c r="M105" s="201"/>
      <c r="N105" s="201"/>
      <c r="O105" s="201"/>
      <c r="P105" s="201"/>
      <c r="Q105" s="2561"/>
    </row>
    <row r="106" spans="1:17" x14ac:dyDescent="0.2">
      <c r="A106" s="365"/>
      <c r="B106" s="201"/>
      <c r="C106" s="201"/>
      <c r="D106" s="636" t="s">
        <v>89</v>
      </c>
      <c r="E106" s="212">
        <f>E101</f>
        <v>10000</v>
      </c>
      <c r="F106" s="212">
        <f>F101</f>
        <v>30000</v>
      </c>
      <c r="G106" s="212">
        <f t="shared" ref="G106:J106" si="98">G101</f>
        <v>50000</v>
      </c>
      <c r="H106" s="212">
        <f t="shared" si="98"/>
        <v>160000</v>
      </c>
      <c r="I106" s="212">
        <f t="shared" si="98"/>
        <v>250000</v>
      </c>
      <c r="J106" s="614">
        <f t="shared" si="98"/>
        <v>350000</v>
      </c>
      <c r="K106" s="263"/>
      <c r="L106" s="613">
        <f>L101</f>
        <v>10000</v>
      </c>
      <c r="M106" s="212">
        <f>M101</f>
        <v>30000</v>
      </c>
      <c r="N106" s="212">
        <f t="shared" ref="N106:Q106" si="99">N101</f>
        <v>50000</v>
      </c>
      <c r="O106" s="212">
        <f t="shared" si="99"/>
        <v>160000</v>
      </c>
      <c r="P106" s="212">
        <f t="shared" si="99"/>
        <v>250000</v>
      </c>
      <c r="Q106" s="2562">
        <f t="shared" si="99"/>
        <v>350000</v>
      </c>
    </row>
    <row r="107" spans="1:17" x14ac:dyDescent="0.2">
      <c r="A107" s="365"/>
      <c r="B107" s="201"/>
      <c r="C107" s="201"/>
      <c r="D107" s="636" t="s">
        <v>98</v>
      </c>
      <c r="E107" s="212"/>
      <c r="F107" s="212"/>
      <c r="G107" s="212"/>
      <c r="H107" s="212"/>
      <c r="I107" s="212"/>
      <c r="J107" s="614"/>
      <c r="K107" s="263"/>
      <c r="L107" s="613"/>
      <c r="M107" s="212"/>
      <c r="N107" s="212"/>
      <c r="O107" s="212"/>
      <c r="P107" s="212"/>
      <c r="Q107" s="2562"/>
    </row>
    <row r="108" spans="1:17" x14ac:dyDescent="0.2">
      <c r="A108" s="365"/>
      <c r="B108" s="201"/>
      <c r="C108" s="201"/>
      <c r="D108" s="636" t="s">
        <v>99</v>
      </c>
      <c r="E108" s="201"/>
      <c r="F108" s="201"/>
      <c r="G108" s="201"/>
      <c r="H108" s="201"/>
      <c r="I108" s="201"/>
      <c r="J108" s="590"/>
      <c r="K108" s="184"/>
      <c r="L108" s="619"/>
      <c r="M108" s="201"/>
      <c r="N108" s="201"/>
      <c r="O108" s="201"/>
      <c r="P108" s="201"/>
      <c r="Q108" s="2561"/>
    </row>
    <row r="109" spans="1:17" x14ac:dyDescent="0.2">
      <c r="A109" s="365"/>
      <c r="B109" s="201"/>
      <c r="C109" s="201"/>
      <c r="D109" s="636" t="s">
        <v>116</v>
      </c>
      <c r="E109" s="212">
        <f>0.484*E106</f>
        <v>4840</v>
      </c>
      <c r="F109" s="212">
        <f>0.484*F106</f>
        <v>14520</v>
      </c>
      <c r="G109" s="212">
        <f t="shared" ref="G109:J109" si="100">0.484*G106</f>
        <v>24200</v>
      </c>
      <c r="H109" s="212">
        <f t="shared" si="100"/>
        <v>77440</v>
      </c>
      <c r="I109" s="212">
        <f t="shared" si="100"/>
        <v>121000</v>
      </c>
      <c r="J109" s="614">
        <f t="shared" si="100"/>
        <v>169400</v>
      </c>
      <c r="K109" s="263"/>
      <c r="L109" s="613">
        <f>0.484*L106</f>
        <v>4840</v>
      </c>
      <c r="M109" s="212">
        <f>0.484*M106</f>
        <v>14520</v>
      </c>
      <c r="N109" s="212">
        <f t="shared" ref="N109:Q109" si="101">0.484*N106</f>
        <v>24200</v>
      </c>
      <c r="O109" s="212">
        <f t="shared" si="101"/>
        <v>77440</v>
      </c>
      <c r="P109" s="212">
        <f t="shared" si="101"/>
        <v>121000</v>
      </c>
      <c r="Q109" s="2562">
        <f t="shared" si="101"/>
        <v>169400</v>
      </c>
    </row>
    <row r="110" spans="1:17" x14ac:dyDescent="0.2">
      <c r="A110" s="365"/>
      <c r="B110" s="201"/>
      <c r="C110" s="201"/>
      <c r="D110" s="639"/>
      <c r="E110" s="212"/>
      <c r="F110" s="212"/>
      <c r="G110" s="212"/>
      <c r="H110" s="212"/>
      <c r="I110" s="212"/>
      <c r="J110" s="614"/>
      <c r="K110" s="263"/>
      <c r="L110" s="613"/>
      <c r="M110" s="212"/>
      <c r="N110" s="212"/>
      <c r="O110" s="212"/>
      <c r="P110" s="212"/>
      <c r="Q110" s="2562"/>
    </row>
    <row r="111" spans="1:17" x14ac:dyDescent="0.2">
      <c r="A111" s="365"/>
      <c r="B111" s="201"/>
      <c r="C111" s="575" t="s">
        <v>101</v>
      </c>
      <c r="D111" s="639"/>
      <c r="E111" s="212"/>
      <c r="F111" s="212"/>
      <c r="G111" s="212"/>
      <c r="H111" s="212"/>
      <c r="I111" s="212"/>
      <c r="J111" s="614"/>
      <c r="K111" s="263"/>
      <c r="L111" s="613"/>
      <c r="M111" s="212"/>
      <c r="N111" s="212"/>
      <c r="O111" s="212"/>
      <c r="P111" s="212"/>
      <c r="Q111" s="2562"/>
    </row>
    <row r="112" spans="1:17" x14ac:dyDescent="0.2">
      <c r="A112" s="365"/>
      <c r="B112" s="201"/>
      <c r="C112" s="201"/>
      <c r="D112" s="636" t="s">
        <v>69</v>
      </c>
      <c r="E112" s="212"/>
      <c r="F112" s="212"/>
      <c r="G112" s="212"/>
      <c r="H112" s="212"/>
      <c r="I112" s="212"/>
      <c r="J112" s="614"/>
      <c r="K112" s="263"/>
      <c r="L112" s="613"/>
      <c r="M112" s="212"/>
      <c r="N112" s="212"/>
      <c r="O112" s="212"/>
      <c r="P112" s="212"/>
      <c r="Q112" s="2562"/>
    </row>
    <row r="113" spans="1:17" x14ac:dyDescent="0.2">
      <c r="A113" s="365"/>
      <c r="B113" s="201"/>
      <c r="C113" s="201"/>
      <c r="D113" s="636" t="s">
        <v>70</v>
      </c>
      <c r="E113" s="224"/>
      <c r="F113" s="224"/>
      <c r="G113" s="219"/>
      <c r="H113" s="219"/>
      <c r="I113" s="219"/>
      <c r="J113" s="632"/>
      <c r="K113" s="264"/>
      <c r="L113" s="2655"/>
      <c r="M113" s="224"/>
      <c r="N113" s="219"/>
      <c r="O113" s="219"/>
      <c r="P113" s="219"/>
      <c r="Q113" s="2564"/>
    </row>
    <row r="114" spans="1:17" x14ac:dyDescent="0.2">
      <c r="A114" s="365"/>
      <c r="B114" s="201"/>
      <c r="C114" s="201"/>
      <c r="D114" s="640" t="s">
        <v>71</v>
      </c>
      <c r="E114" s="183"/>
      <c r="F114" s="183"/>
      <c r="G114" s="183"/>
      <c r="H114" s="183"/>
      <c r="I114" s="183"/>
      <c r="J114" s="626"/>
      <c r="K114" s="179"/>
      <c r="L114" s="625"/>
      <c r="M114" s="183"/>
      <c r="N114" s="183"/>
      <c r="O114" s="183"/>
      <c r="P114" s="183"/>
      <c r="Q114" s="3449"/>
    </row>
    <row r="115" spans="1:17" x14ac:dyDescent="0.2">
      <c r="A115" s="365"/>
      <c r="B115" s="201"/>
      <c r="C115" s="201"/>
      <c r="D115" s="639"/>
      <c r="E115" s="201"/>
      <c r="F115" s="201"/>
      <c r="G115" s="201"/>
      <c r="H115" s="201"/>
      <c r="I115" s="201"/>
      <c r="J115" s="590"/>
      <c r="K115" s="184"/>
      <c r="L115" s="619"/>
      <c r="M115" s="201"/>
      <c r="N115" s="201"/>
      <c r="O115" s="201"/>
      <c r="P115" s="201"/>
      <c r="Q115" s="2561"/>
    </row>
    <row r="116" spans="1:17" x14ac:dyDescent="0.2">
      <c r="A116" s="365"/>
      <c r="B116" s="550" t="s">
        <v>732</v>
      </c>
      <c r="C116" s="550" t="s">
        <v>105</v>
      </c>
      <c r="D116" s="641"/>
      <c r="E116" s="226"/>
      <c r="F116" s="226"/>
      <c r="G116" s="226"/>
      <c r="H116" s="226"/>
      <c r="I116" s="226"/>
      <c r="J116" s="631"/>
      <c r="K116" s="257"/>
      <c r="L116" s="630"/>
      <c r="M116" s="226"/>
      <c r="N116" s="226"/>
      <c r="O116" s="226"/>
      <c r="P116" s="226"/>
      <c r="Q116" s="3678"/>
    </row>
    <row r="117" spans="1:17" x14ac:dyDescent="0.2">
      <c r="A117" s="365"/>
      <c r="B117" s="201"/>
      <c r="C117" s="201"/>
      <c r="D117" s="640" t="s">
        <v>92</v>
      </c>
      <c r="E117" s="183"/>
      <c r="F117" s="183"/>
      <c r="G117" s="183"/>
      <c r="H117" s="183"/>
      <c r="I117" s="183"/>
      <c r="J117" s="626"/>
      <c r="K117" s="179"/>
      <c r="L117" s="625"/>
      <c r="M117" s="183"/>
      <c r="N117" s="183"/>
      <c r="O117" s="183"/>
      <c r="P117" s="183"/>
      <c r="Q117" s="3449"/>
    </row>
    <row r="118" spans="1:17" x14ac:dyDescent="0.2">
      <c r="A118" s="365"/>
      <c r="B118" s="201"/>
      <c r="C118" s="201"/>
      <c r="D118" s="639"/>
      <c r="E118" s="201"/>
      <c r="F118" s="201"/>
      <c r="G118" s="201"/>
      <c r="H118" s="201"/>
      <c r="I118" s="201"/>
      <c r="J118" s="590"/>
      <c r="K118" s="184"/>
      <c r="L118" s="619"/>
      <c r="M118" s="201"/>
      <c r="N118" s="201"/>
      <c r="O118" s="201"/>
      <c r="P118" s="201"/>
      <c r="Q118" s="2561"/>
    </row>
    <row r="119" spans="1:17" ht="15.75" x14ac:dyDescent="0.25">
      <c r="A119" s="2429">
        <v>4</v>
      </c>
      <c r="B119" s="549" t="s">
        <v>1993</v>
      </c>
      <c r="C119" s="208"/>
      <c r="D119" s="641"/>
      <c r="E119" s="201"/>
      <c r="F119" s="201"/>
      <c r="G119" s="201"/>
      <c r="H119" s="201"/>
      <c r="I119" s="201"/>
      <c r="J119" s="590"/>
      <c r="K119" s="184"/>
      <c r="L119" s="619"/>
      <c r="M119" s="201"/>
      <c r="N119" s="201"/>
      <c r="O119" s="201"/>
      <c r="P119" s="201"/>
      <c r="Q119" s="2561"/>
    </row>
    <row r="120" spans="1:17" s="225" customFormat="1" x14ac:dyDescent="0.2">
      <c r="A120" s="557"/>
      <c r="B120" s="222"/>
      <c r="C120" s="2428" t="s">
        <v>1600</v>
      </c>
      <c r="D120" s="636" t="s">
        <v>107</v>
      </c>
      <c r="E120" s="2430"/>
      <c r="F120" s="2430"/>
      <c r="G120" s="633"/>
      <c r="H120" s="633"/>
      <c r="I120" s="633"/>
      <c r="J120" s="634"/>
      <c r="K120" s="574"/>
      <c r="L120" s="627"/>
      <c r="M120" s="2430"/>
      <c r="N120" s="633"/>
      <c r="O120" s="633"/>
      <c r="P120" s="633"/>
      <c r="Q120" s="3657"/>
    </row>
    <row r="121" spans="1:17" x14ac:dyDescent="0.2">
      <c r="A121" s="365"/>
      <c r="B121" s="201"/>
      <c r="C121" s="201"/>
      <c r="D121" s="636" t="s">
        <v>89</v>
      </c>
      <c r="E121" s="212">
        <f>E101</f>
        <v>10000</v>
      </c>
      <c r="F121" s="212">
        <f>F101</f>
        <v>30000</v>
      </c>
      <c r="G121" s="212">
        <f t="shared" ref="G121:J121" si="102">G101</f>
        <v>50000</v>
      </c>
      <c r="H121" s="212">
        <f t="shared" si="102"/>
        <v>160000</v>
      </c>
      <c r="I121" s="212">
        <f t="shared" si="102"/>
        <v>250000</v>
      </c>
      <c r="J121" s="614">
        <f t="shared" si="102"/>
        <v>350000</v>
      </c>
      <c r="K121" s="263"/>
      <c r="L121" s="613">
        <f>L101</f>
        <v>10000</v>
      </c>
      <c r="M121" s="212">
        <f>M101</f>
        <v>30000</v>
      </c>
      <c r="N121" s="212">
        <f t="shared" ref="N121:Q121" si="103">N101</f>
        <v>50000</v>
      </c>
      <c r="O121" s="212">
        <f t="shared" si="103"/>
        <v>160000</v>
      </c>
      <c r="P121" s="212">
        <f t="shared" si="103"/>
        <v>250000</v>
      </c>
      <c r="Q121" s="2562">
        <f t="shared" si="103"/>
        <v>350000</v>
      </c>
    </row>
    <row r="122" spans="1:17" x14ac:dyDescent="0.2">
      <c r="A122" s="365"/>
      <c r="B122" s="201"/>
      <c r="C122" s="201"/>
      <c r="D122" s="640" t="s">
        <v>92</v>
      </c>
      <c r="E122" s="183">
        <f>E121*E120</f>
        <v>0</v>
      </c>
      <c r="F122" s="183">
        <f>F121*F120</f>
        <v>0</v>
      </c>
      <c r="G122" s="183">
        <f t="shared" ref="G122:J122" si="104">G121*G120</f>
        <v>0</v>
      </c>
      <c r="H122" s="183">
        <f t="shared" si="104"/>
        <v>0</v>
      </c>
      <c r="I122" s="183">
        <f t="shared" si="104"/>
        <v>0</v>
      </c>
      <c r="J122" s="626">
        <f t="shared" si="104"/>
        <v>0</v>
      </c>
      <c r="K122" s="179"/>
      <c r="L122" s="625">
        <f>L121*L120</f>
        <v>0</v>
      </c>
      <c r="M122" s="183">
        <f>M121*M120</f>
        <v>0</v>
      </c>
      <c r="N122" s="183">
        <f t="shared" ref="N122:Q122" si="105">N121*N120</f>
        <v>0</v>
      </c>
      <c r="O122" s="183">
        <f t="shared" si="105"/>
        <v>0</v>
      </c>
      <c r="P122" s="183">
        <f t="shared" si="105"/>
        <v>0</v>
      </c>
      <c r="Q122" s="3449">
        <f t="shared" si="105"/>
        <v>0</v>
      </c>
    </row>
    <row r="123" spans="1:17" x14ac:dyDescent="0.2">
      <c r="A123" s="365"/>
      <c r="B123" s="201"/>
      <c r="C123" s="201"/>
      <c r="D123" s="642"/>
      <c r="E123" s="183"/>
      <c r="F123" s="183"/>
      <c r="G123" s="183"/>
      <c r="H123" s="183"/>
      <c r="I123" s="183"/>
      <c r="J123" s="626"/>
      <c r="K123" s="179"/>
      <c r="L123" s="625"/>
      <c r="M123" s="183"/>
      <c r="N123" s="183"/>
      <c r="O123" s="183"/>
      <c r="P123" s="183"/>
      <c r="Q123" s="3449"/>
    </row>
    <row r="124" spans="1:17" x14ac:dyDescent="0.2">
      <c r="A124" s="365"/>
      <c r="B124" s="201"/>
      <c r="C124" s="201"/>
      <c r="D124" s="642"/>
      <c r="E124" s="183"/>
      <c r="F124" s="183"/>
      <c r="G124" s="183"/>
      <c r="H124" s="183"/>
      <c r="I124" s="183"/>
      <c r="J124" s="626"/>
      <c r="K124" s="179"/>
      <c r="L124" s="625"/>
      <c r="M124" s="183"/>
      <c r="N124" s="183"/>
      <c r="O124" s="183"/>
      <c r="P124" s="183"/>
      <c r="Q124" s="3449"/>
    </row>
    <row r="125" spans="1:17" ht="13.5" thickBot="1" x14ac:dyDescent="0.25">
      <c r="A125" s="365"/>
      <c r="B125" s="201"/>
      <c r="C125" s="201"/>
      <c r="D125" s="639"/>
      <c r="E125" s="201"/>
      <c r="F125" s="201"/>
      <c r="G125" s="201"/>
      <c r="H125" s="201"/>
      <c r="I125" s="201"/>
      <c r="J125" s="590"/>
      <c r="K125" s="179"/>
      <c r="L125" s="619"/>
      <c r="M125" s="201"/>
      <c r="N125" s="201"/>
      <c r="O125" s="201"/>
      <c r="P125" s="201"/>
      <c r="Q125" s="2561"/>
    </row>
    <row r="126" spans="1:17" ht="15.75" x14ac:dyDescent="0.25">
      <c r="A126" s="3644" t="s">
        <v>108</v>
      </c>
      <c r="B126" s="3645"/>
      <c r="C126" s="3645"/>
      <c r="D126" s="3646"/>
      <c r="E126" s="3491"/>
      <c r="F126" s="3491"/>
      <c r="G126" s="3491"/>
      <c r="H126" s="3491"/>
      <c r="I126" s="3491"/>
      <c r="J126" s="3493"/>
      <c r="K126" s="179"/>
      <c r="L126" s="3688"/>
      <c r="M126" s="3491"/>
      <c r="N126" s="3491"/>
      <c r="O126" s="3491"/>
      <c r="P126" s="3491"/>
      <c r="Q126" s="3493"/>
    </row>
    <row r="127" spans="1:17" x14ac:dyDescent="0.2">
      <c r="A127" s="3647"/>
      <c r="B127" s="3648"/>
      <c r="C127" s="3648"/>
      <c r="D127" s="3594" t="s">
        <v>92</v>
      </c>
      <c r="E127" s="3503">
        <f>E89+E96+E102+E114+E117+E122</f>
        <v>0</v>
      </c>
      <c r="F127" s="3503">
        <f>F89+F96+F102+F114+F117+F122</f>
        <v>0</v>
      </c>
      <c r="G127" s="3503">
        <f t="shared" ref="G127:J127" si="106">G89+G96+G102+G114+G117+G122</f>
        <v>0</v>
      </c>
      <c r="H127" s="3503">
        <f t="shared" si="106"/>
        <v>0</v>
      </c>
      <c r="I127" s="3503">
        <f t="shared" si="106"/>
        <v>0</v>
      </c>
      <c r="J127" s="3592">
        <f t="shared" si="106"/>
        <v>0</v>
      </c>
      <c r="K127" s="179"/>
      <c r="L127" s="3616">
        <f>L89+L96+L102+L114+L117+L122</f>
        <v>0</v>
      </c>
      <c r="M127" s="3503">
        <f>M89+M96+M102+M114+M117+M122</f>
        <v>0</v>
      </c>
      <c r="N127" s="3503">
        <f t="shared" ref="N127:Q127" si="107">N89+N96+N102+N114+N117+N122</f>
        <v>0</v>
      </c>
      <c r="O127" s="3503">
        <f t="shared" si="107"/>
        <v>0</v>
      </c>
      <c r="P127" s="3503">
        <f t="shared" si="107"/>
        <v>0</v>
      </c>
      <c r="Q127" s="3504">
        <f t="shared" si="107"/>
        <v>0</v>
      </c>
    </row>
    <row r="128" spans="1:17" x14ac:dyDescent="0.2">
      <c r="A128" s="3494"/>
      <c r="B128" s="3495"/>
      <c r="C128" s="3495"/>
      <c r="D128" s="3649" t="s">
        <v>89</v>
      </c>
      <c r="E128" s="3498">
        <f>E16</f>
        <v>10000</v>
      </c>
      <c r="F128" s="3498">
        <f t="shared" ref="F128:J128" si="108">F16</f>
        <v>30000</v>
      </c>
      <c r="G128" s="3498">
        <f t="shared" si="108"/>
        <v>50000</v>
      </c>
      <c r="H128" s="3498">
        <f t="shared" si="108"/>
        <v>160000</v>
      </c>
      <c r="I128" s="3498">
        <f t="shared" si="108"/>
        <v>250000</v>
      </c>
      <c r="J128" s="3650">
        <f t="shared" si="108"/>
        <v>350000</v>
      </c>
      <c r="K128" s="179"/>
      <c r="L128" s="3683">
        <f>L16</f>
        <v>10000</v>
      </c>
      <c r="M128" s="3498">
        <f t="shared" ref="M128:Q128" si="109">M16</f>
        <v>30000</v>
      </c>
      <c r="N128" s="3498">
        <f t="shared" si="109"/>
        <v>50000</v>
      </c>
      <c r="O128" s="3498">
        <f t="shared" si="109"/>
        <v>160000</v>
      </c>
      <c r="P128" s="3498">
        <f t="shared" si="109"/>
        <v>250000</v>
      </c>
      <c r="Q128" s="3499">
        <f t="shared" si="109"/>
        <v>350000</v>
      </c>
    </row>
    <row r="129" spans="1:17" x14ac:dyDescent="0.2">
      <c r="A129" s="3494"/>
      <c r="B129" s="3495"/>
      <c r="C129" s="3495"/>
      <c r="D129" s="3649" t="s">
        <v>90</v>
      </c>
      <c r="E129" s="3501">
        <f>E127/E128</f>
        <v>0</v>
      </c>
      <c r="F129" s="3501">
        <f>F127/F128</f>
        <v>0</v>
      </c>
      <c r="G129" s="3501">
        <f t="shared" ref="G129:J129" si="110">G127/G128</f>
        <v>0</v>
      </c>
      <c r="H129" s="3501">
        <f t="shared" si="110"/>
        <v>0</v>
      </c>
      <c r="I129" s="3501">
        <f t="shared" si="110"/>
        <v>0</v>
      </c>
      <c r="J129" s="3651">
        <f t="shared" si="110"/>
        <v>0</v>
      </c>
      <c r="K129" s="179"/>
      <c r="L129" s="3684">
        <f>L127/L128</f>
        <v>0</v>
      </c>
      <c r="M129" s="3501">
        <f>M127/M128</f>
        <v>0</v>
      </c>
      <c r="N129" s="3501">
        <f t="shared" ref="N129:Q129" si="111">N127/N128</f>
        <v>0</v>
      </c>
      <c r="O129" s="3501">
        <f t="shared" si="111"/>
        <v>0</v>
      </c>
      <c r="P129" s="3501">
        <f t="shared" si="111"/>
        <v>0</v>
      </c>
      <c r="Q129" s="3502">
        <f t="shared" si="111"/>
        <v>0</v>
      </c>
    </row>
    <row r="130" spans="1:17" ht="13.5" thickBot="1" x14ac:dyDescent="0.25">
      <c r="A130" s="3510"/>
      <c r="B130" s="3507"/>
      <c r="C130" s="3507"/>
      <c r="D130" s="3652"/>
      <c r="E130" s="3507"/>
      <c r="F130" s="3507"/>
      <c r="G130" s="3507"/>
      <c r="H130" s="3507"/>
      <c r="I130" s="3507"/>
      <c r="J130" s="3508"/>
      <c r="K130" s="179"/>
      <c r="L130" s="3510"/>
      <c r="M130" s="3507"/>
      <c r="N130" s="3507"/>
      <c r="O130" s="3507"/>
      <c r="P130" s="3507"/>
      <c r="Q130" s="3512"/>
    </row>
    <row r="131" spans="1:17" ht="13.5" thickBot="1" x14ac:dyDescent="0.25">
      <c r="D131" s="250"/>
      <c r="I131" s="201"/>
      <c r="K131" s="179"/>
      <c r="P131" s="201"/>
    </row>
    <row r="132" spans="1:17" x14ac:dyDescent="0.2">
      <c r="A132" s="3513" t="s">
        <v>606</v>
      </c>
      <c r="B132" s="588"/>
      <c r="C132" s="588"/>
      <c r="D132" s="588"/>
      <c r="E132" s="2560"/>
      <c r="F132" s="588"/>
      <c r="G132" s="588"/>
      <c r="H132" s="588"/>
      <c r="I132" s="588"/>
      <c r="J132" s="589"/>
      <c r="L132" s="2560"/>
      <c r="M132" s="588"/>
      <c r="N132" s="588"/>
      <c r="O132" s="588"/>
      <c r="P132" s="588"/>
      <c r="Q132" s="589"/>
    </row>
    <row r="133" spans="1:17" x14ac:dyDescent="0.2">
      <c r="A133" s="619"/>
      <c r="B133" s="201"/>
      <c r="C133" s="3517" t="s">
        <v>1675</v>
      </c>
      <c r="D133" s="3595"/>
      <c r="E133" s="3601"/>
      <c r="F133" s="201"/>
      <c r="G133" s="201"/>
      <c r="H133" s="201"/>
      <c r="I133" s="201"/>
      <c r="J133" s="2561"/>
      <c r="K133" s="184"/>
      <c r="L133" s="3601"/>
      <c r="M133" s="201"/>
      <c r="N133" s="201"/>
      <c r="O133" s="201"/>
      <c r="P133" s="201"/>
      <c r="Q133" s="2561"/>
    </row>
    <row r="134" spans="1:17" x14ac:dyDescent="0.2">
      <c r="A134" s="619"/>
      <c r="B134" s="201"/>
      <c r="C134" s="1485"/>
      <c r="D134" s="3596" t="s">
        <v>1958</v>
      </c>
      <c r="E134" s="3602"/>
      <c r="F134" s="212"/>
      <c r="G134" s="212"/>
      <c r="H134" s="212"/>
      <c r="I134" s="212"/>
      <c r="J134" s="2562"/>
      <c r="K134" s="184"/>
      <c r="L134" s="3602"/>
      <c r="M134" s="212"/>
      <c r="N134" s="212"/>
      <c r="O134" s="212"/>
      <c r="P134" s="212"/>
      <c r="Q134" s="2562"/>
    </row>
    <row r="135" spans="1:17" x14ac:dyDescent="0.2">
      <c r="A135" s="619"/>
      <c r="B135" s="201"/>
      <c r="C135" s="1485"/>
      <c r="D135" s="3597" t="s">
        <v>1</v>
      </c>
      <c r="E135" s="3603"/>
      <c r="F135" s="232"/>
      <c r="G135" s="233"/>
      <c r="H135" s="233"/>
      <c r="I135" s="233"/>
      <c r="J135" s="2563"/>
      <c r="K135" s="184"/>
      <c r="L135" s="3603"/>
      <c r="M135" s="232"/>
      <c r="N135" s="233"/>
      <c r="O135" s="233"/>
      <c r="P135" s="233"/>
      <c r="Q135" s="2563"/>
    </row>
    <row r="136" spans="1:17" x14ac:dyDescent="0.2">
      <c r="A136" s="619"/>
      <c r="B136" s="201"/>
      <c r="C136" s="1485"/>
      <c r="D136" s="3596" t="s">
        <v>1959</v>
      </c>
      <c r="E136" s="3605">
        <f>E134*E135</f>
        <v>0</v>
      </c>
      <c r="F136" s="3527">
        <f t="shared" ref="F136:J136" si="112">F134*F135</f>
        <v>0</v>
      </c>
      <c r="G136" s="3527">
        <f t="shared" si="112"/>
        <v>0</v>
      </c>
      <c r="H136" s="3527">
        <f t="shared" si="112"/>
        <v>0</v>
      </c>
      <c r="I136" s="3527">
        <f t="shared" si="112"/>
        <v>0</v>
      </c>
      <c r="J136" s="3528">
        <f t="shared" si="112"/>
        <v>0</v>
      </c>
      <c r="K136" s="184"/>
      <c r="L136" s="3605">
        <f>L134*L135</f>
        <v>0</v>
      </c>
      <c r="M136" s="3527">
        <f t="shared" ref="M136" si="113">M134*M135</f>
        <v>0</v>
      </c>
      <c r="N136" s="3527">
        <f t="shared" ref="N136" si="114">N134*N135</f>
        <v>0</v>
      </c>
      <c r="O136" s="3527">
        <f t="shared" ref="O136" si="115">O134*O135</f>
        <v>0</v>
      </c>
      <c r="P136" s="3527">
        <f t="shared" ref="P136" si="116">P134*P135</f>
        <v>0</v>
      </c>
      <c r="Q136" s="3528">
        <f t="shared" ref="Q136" si="117">Q134*Q135</f>
        <v>0</v>
      </c>
    </row>
    <row r="137" spans="1:17" x14ac:dyDescent="0.2">
      <c r="A137" s="619"/>
      <c r="B137" s="201"/>
      <c r="C137" s="1485"/>
      <c r="D137" s="3596" t="s">
        <v>666</v>
      </c>
      <c r="E137" s="3607">
        <f>E136*E25</f>
        <v>0</v>
      </c>
      <c r="F137" s="3540">
        <f t="shared" ref="F137:I137" si="118">F136*F25</f>
        <v>0</v>
      </c>
      <c r="G137" s="3540">
        <f t="shared" si="118"/>
        <v>0</v>
      </c>
      <c r="H137" s="3540">
        <f t="shared" si="118"/>
        <v>0</v>
      </c>
      <c r="I137" s="3540">
        <f t="shared" si="118"/>
        <v>0</v>
      </c>
      <c r="J137" s="3541">
        <f>J136*J25</f>
        <v>0</v>
      </c>
      <c r="K137" s="184"/>
      <c r="L137" s="3607">
        <f>L136*L25</f>
        <v>0</v>
      </c>
      <c r="M137" s="3540">
        <f t="shared" ref="M137" si="119">M136*M25</f>
        <v>0</v>
      </c>
      <c r="N137" s="3540">
        <f t="shared" ref="N137" si="120">N136*N25</f>
        <v>0</v>
      </c>
      <c r="O137" s="3540">
        <f t="shared" ref="O137" si="121">O136*O25</f>
        <v>0</v>
      </c>
      <c r="P137" s="3540">
        <f t="shared" ref="P137" si="122">P136*P25</f>
        <v>0</v>
      </c>
      <c r="Q137" s="3541">
        <f>Q136*Q25</f>
        <v>0</v>
      </c>
    </row>
    <row r="138" spans="1:17" x14ac:dyDescent="0.2">
      <c r="A138" s="619"/>
      <c r="B138" s="201"/>
      <c r="C138" s="3517" t="s">
        <v>1676</v>
      </c>
      <c r="D138" s="3595"/>
      <c r="E138" s="2137"/>
      <c r="F138" s="201"/>
      <c r="G138" s="201"/>
      <c r="H138" s="201"/>
      <c r="I138" s="201"/>
      <c r="J138" s="2561"/>
      <c r="K138" s="184"/>
      <c r="L138" s="2137"/>
      <c r="M138" s="201"/>
      <c r="N138" s="201"/>
      <c r="O138" s="201"/>
      <c r="P138" s="201"/>
      <c r="Q138" s="2561"/>
    </row>
    <row r="139" spans="1:17" x14ac:dyDescent="0.2">
      <c r="A139" s="619"/>
      <c r="B139" s="201"/>
      <c r="C139" s="3531"/>
      <c r="D139" s="3596" t="s">
        <v>1677</v>
      </c>
      <c r="E139" s="3609"/>
      <c r="F139" s="232"/>
      <c r="G139" s="233"/>
      <c r="H139" s="233"/>
      <c r="I139" s="233"/>
      <c r="J139" s="2563"/>
      <c r="K139" s="184"/>
      <c r="L139" s="3609"/>
      <c r="M139" s="232"/>
      <c r="N139" s="233"/>
      <c r="O139" s="233"/>
      <c r="P139" s="233"/>
      <c r="Q139" s="2563"/>
    </row>
    <row r="140" spans="1:17" x14ac:dyDescent="0.2">
      <c r="A140" s="619"/>
      <c r="B140" s="201"/>
      <c r="C140" s="3531"/>
      <c r="D140" s="3596" t="s">
        <v>1678</v>
      </c>
      <c r="E140" s="3609"/>
      <c r="F140" s="232"/>
      <c r="G140" s="233"/>
      <c r="H140" s="233"/>
      <c r="I140" s="233"/>
      <c r="J140" s="2563"/>
      <c r="K140" s="184"/>
      <c r="L140" s="3609"/>
      <c r="M140" s="232"/>
      <c r="N140" s="233"/>
      <c r="O140" s="233"/>
      <c r="P140" s="233"/>
      <c r="Q140" s="2563"/>
    </row>
    <row r="141" spans="1:17" x14ac:dyDescent="0.2">
      <c r="A141" s="619"/>
      <c r="B141" s="201"/>
      <c r="C141" s="3531"/>
      <c r="D141" s="3596" t="s">
        <v>1679</v>
      </c>
      <c r="E141" s="3603"/>
      <c r="F141" s="233"/>
      <c r="G141" s="233"/>
      <c r="H141" s="233"/>
      <c r="I141" s="233"/>
      <c r="J141" s="2563"/>
      <c r="K141" s="184"/>
      <c r="L141" s="3603"/>
      <c r="M141" s="233"/>
      <c r="N141" s="233"/>
      <c r="O141" s="233"/>
      <c r="P141" s="233"/>
      <c r="Q141" s="2563"/>
    </row>
    <row r="142" spans="1:17" x14ac:dyDescent="0.2">
      <c r="A142" s="619"/>
      <c r="B142" s="201"/>
      <c r="C142" s="1485"/>
      <c r="D142" s="3596" t="s">
        <v>164</v>
      </c>
      <c r="E142" s="3602">
        <f>E139+E140+E141</f>
        <v>0</v>
      </c>
      <c r="F142" s="219">
        <f>F139+F140+F141</f>
        <v>0</v>
      </c>
      <c r="G142" s="219">
        <f t="shared" ref="G142:J142" si="123">G139+G140+G141</f>
        <v>0</v>
      </c>
      <c r="H142" s="219">
        <f t="shared" si="123"/>
        <v>0</v>
      </c>
      <c r="I142" s="219">
        <f t="shared" si="123"/>
        <v>0</v>
      </c>
      <c r="J142" s="2564">
        <f t="shared" si="123"/>
        <v>0</v>
      </c>
      <c r="K142" s="184"/>
      <c r="L142" s="3602">
        <f>L139+L140+L141</f>
        <v>0</v>
      </c>
      <c r="M142" s="219">
        <f>M139+M140+M141</f>
        <v>0</v>
      </c>
      <c r="N142" s="219">
        <f t="shared" ref="N142:Q142" si="124">N139+N140+N141</f>
        <v>0</v>
      </c>
      <c r="O142" s="219">
        <f t="shared" si="124"/>
        <v>0</v>
      </c>
      <c r="P142" s="219">
        <f t="shared" si="124"/>
        <v>0</v>
      </c>
      <c r="Q142" s="2564">
        <f t="shared" si="124"/>
        <v>0</v>
      </c>
    </row>
    <row r="143" spans="1:17" x14ac:dyDescent="0.2">
      <c r="A143" s="619"/>
      <c r="B143" s="201"/>
      <c r="C143" s="1485"/>
      <c r="D143" s="3596" t="s">
        <v>1680</v>
      </c>
      <c r="E143" s="3607">
        <f>E142*E16</f>
        <v>0</v>
      </c>
      <c r="F143" s="2567">
        <f t="shared" ref="F143:J143" si="125">F142*F16</f>
        <v>0</v>
      </c>
      <c r="G143" s="2567">
        <f t="shared" si="125"/>
        <v>0</v>
      </c>
      <c r="H143" s="2567">
        <f t="shared" si="125"/>
        <v>0</v>
      </c>
      <c r="I143" s="2567">
        <f t="shared" si="125"/>
        <v>0</v>
      </c>
      <c r="J143" s="2568">
        <f t="shared" si="125"/>
        <v>0</v>
      </c>
      <c r="K143" s="184"/>
      <c r="L143" s="3607">
        <f>L142*L16</f>
        <v>0</v>
      </c>
      <c r="M143" s="2567">
        <f t="shared" ref="M143" si="126">M142*M16</f>
        <v>0</v>
      </c>
      <c r="N143" s="2567">
        <f t="shared" ref="N143" si="127">N142*N16</f>
        <v>0</v>
      </c>
      <c r="O143" s="2567">
        <f t="shared" ref="O143" si="128">O142*O16</f>
        <v>0</v>
      </c>
      <c r="P143" s="2567">
        <f t="shared" ref="P143" si="129">P142*P16</f>
        <v>0</v>
      </c>
      <c r="Q143" s="2568">
        <f t="shared" ref="Q143" si="130">Q142*Q16</f>
        <v>0</v>
      </c>
    </row>
    <row r="144" spans="1:17" x14ac:dyDescent="0.2">
      <c r="A144" s="619"/>
      <c r="B144" s="201"/>
      <c r="C144" s="1485"/>
      <c r="D144" s="3596"/>
      <c r="E144" s="3611"/>
      <c r="F144" s="2567"/>
      <c r="G144" s="2567"/>
      <c r="H144" s="2567"/>
      <c r="I144" s="2567"/>
      <c r="J144" s="2568"/>
      <c r="K144" s="184"/>
      <c r="L144" s="3611"/>
      <c r="M144" s="2567"/>
      <c r="N144" s="2567"/>
      <c r="O144" s="2567"/>
      <c r="P144" s="2567"/>
      <c r="Q144" s="2568"/>
    </row>
    <row r="145" spans="1:17" x14ac:dyDescent="0.2">
      <c r="A145" s="619"/>
      <c r="B145" s="201"/>
      <c r="C145" s="1485"/>
      <c r="D145" s="3596" t="s">
        <v>1685</v>
      </c>
      <c r="E145" s="3602"/>
      <c r="F145" s="3471"/>
      <c r="G145" s="3471"/>
      <c r="H145" s="3471"/>
      <c r="I145" s="3471"/>
      <c r="J145" s="3532"/>
      <c r="K145" s="184"/>
      <c r="L145" s="3602"/>
      <c r="M145" s="3471"/>
      <c r="N145" s="3471"/>
      <c r="O145" s="3471"/>
      <c r="P145" s="3471"/>
      <c r="Q145" s="3532"/>
    </row>
    <row r="146" spans="1:17" x14ac:dyDescent="0.2">
      <c r="A146" s="619"/>
      <c r="B146" s="201"/>
      <c r="C146" s="1485"/>
      <c r="D146" s="3596" t="s">
        <v>1686</v>
      </c>
      <c r="E146" s="3607">
        <f t="shared" ref="E146:J146" si="131">E145*E16</f>
        <v>0</v>
      </c>
      <c r="F146" s="2567">
        <f t="shared" si="131"/>
        <v>0</v>
      </c>
      <c r="G146" s="2567">
        <f t="shared" si="131"/>
        <v>0</v>
      </c>
      <c r="H146" s="2567">
        <f t="shared" si="131"/>
        <v>0</v>
      </c>
      <c r="I146" s="2567">
        <f t="shared" si="131"/>
        <v>0</v>
      </c>
      <c r="J146" s="2568">
        <f t="shared" si="131"/>
        <v>0</v>
      </c>
      <c r="K146" s="184"/>
      <c r="L146" s="3607">
        <f t="shared" ref="L146:Q146" si="132">L145*L16</f>
        <v>0</v>
      </c>
      <c r="M146" s="2567">
        <f t="shared" si="132"/>
        <v>0</v>
      </c>
      <c r="N146" s="2567">
        <f t="shared" si="132"/>
        <v>0</v>
      </c>
      <c r="O146" s="2567">
        <f t="shared" si="132"/>
        <v>0</v>
      </c>
      <c r="P146" s="2567">
        <f t="shared" si="132"/>
        <v>0</v>
      </c>
      <c r="Q146" s="2568">
        <f t="shared" si="132"/>
        <v>0</v>
      </c>
    </row>
    <row r="147" spans="1:17" x14ac:dyDescent="0.2">
      <c r="A147" s="619"/>
      <c r="B147" s="201"/>
      <c r="C147" s="1485"/>
      <c r="D147" s="3596"/>
      <c r="E147" s="2139"/>
      <c r="F147" s="220"/>
      <c r="G147" s="220"/>
      <c r="H147" s="220"/>
      <c r="I147" s="220"/>
      <c r="J147" s="2557"/>
      <c r="K147" s="184"/>
      <c r="L147" s="2139"/>
      <c r="M147" s="220"/>
      <c r="N147" s="220"/>
      <c r="O147" s="220"/>
      <c r="P147" s="220"/>
      <c r="Q147" s="2557"/>
    </row>
    <row r="148" spans="1:17" x14ac:dyDescent="0.2">
      <c r="A148" s="619"/>
      <c r="B148" s="201"/>
      <c r="C148" s="3517" t="s">
        <v>1681</v>
      </c>
      <c r="D148" s="3598"/>
      <c r="E148" s="2137"/>
      <c r="F148" s="201"/>
      <c r="G148" s="201"/>
      <c r="H148" s="201"/>
      <c r="I148" s="201"/>
      <c r="J148" s="2561"/>
      <c r="K148" s="184"/>
      <c r="L148" s="2137"/>
      <c r="M148" s="201"/>
      <c r="N148" s="201"/>
      <c r="O148" s="201"/>
      <c r="P148" s="201"/>
      <c r="Q148" s="2561"/>
    </row>
    <row r="149" spans="1:17" x14ac:dyDescent="0.2">
      <c r="A149" s="2565"/>
      <c r="B149" s="201"/>
      <c r="C149" s="1485"/>
      <c r="D149" s="3596" t="s">
        <v>1682</v>
      </c>
      <c r="E149" s="2139"/>
      <c r="F149" s="220"/>
      <c r="G149" s="220"/>
      <c r="H149" s="220"/>
      <c r="I149" s="220"/>
      <c r="J149" s="2557"/>
      <c r="K149" s="184"/>
      <c r="L149" s="2139"/>
      <c r="M149" s="220"/>
      <c r="N149" s="220"/>
      <c r="O149" s="220"/>
      <c r="P149" s="220"/>
      <c r="Q149" s="2557"/>
    </row>
    <row r="150" spans="1:17" x14ac:dyDescent="0.2">
      <c r="A150" s="2565"/>
      <c r="B150" s="201"/>
      <c r="C150" s="1485"/>
      <c r="D150" s="3596" t="s">
        <v>1683</v>
      </c>
      <c r="E150" s="3612"/>
      <c r="F150" s="234"/>
      <c r="G150" s="234"/>
      <c r="H150" s="234"/>
      <c r="I150" s="234"/>
      <c r="J150" s="2559"/>
      <c r="K150" s="184"/>
      <c r="L150" s="3612"/>
      <c r="M150" s="234"/>
      <c r="N150" s="234"/>
      <c r="O150" s="234"/>
      <c r="P150" s="234"/>
      <c r="Q150" s="2559"/>
    </row>
    <row r="151" spans="1:17" x14ac:dyDescent="0.2">
      <c r="A151" s="2565"/>
      <c r="B151" s="201"/>
      <c r="C151" s="1485"/>
      <c r="D151" s="3596" t="s">
        <v>164</v>
      </c>
      <c r="E151" s="3612">
        <f>E149+E150</f>
        <v>0</v>
      </c>
      <c r="F151" s="234">
        <f>F149+F150</f>
        <v>0</v>
      </c>
      <c r="G151" s="234">
        <f>G149+G150</f>
        <v>0</v>
      </c>
      <c r="H151" s="234">
        <f>H149+H150</f>
        <v>0</v>
      </c>
      <c r="I151" s="234">
        <f t="shared" ref="I151:J151" si="133">I149+I150</f>
        <v>0</v>
      </c>
      <c r="J151" s="2559">
        <f t="shared" si="133"/>
        <v>0</v>
      </c>
      <c r="K151" s="184"/>
      <c r="L151" s="3612">
        <f>L149+L150</f>
        <v>0</v>
      </c>
      <c r="M151" s="234">
        <f>M149+M150</f>
        <v>0</v>
      </c>
      <c r="N151" s="234">
        <f>N149+N150</f>
        <v>0</v>
      </c>
      <c r="O151" s="234">
        <f>O149+O150</f>
        <v>0</v>
      </c>
      <c r="P151" s="234">
        <f t="shared" ref="P151:Q151" si="134">P149+P150</f>
        <v>0</v>
      </c>
      <c r="Q151" s="2559">
        <f t="shared" si="134"/>
        <v>0</v>
      </c>
    </row>
    <row r="152" spans="1:17" ht="13.5" thickBot="1" x14ac:dyDescent="0.25">
      <c r="A152" s="3591"/>
      <c r="B152" s="592"/>
      <c r="C152" s="3593"/>
      <c r="D152" s="3599" t="s">
        <v>1684</v>
      </c>
      <c r="E152" s="3663">
        <f>E151*E16</f>
        <v>0</v>
      </c>
      <c r="F152" s="3664">
        <f t="shared" ref="F152:J152" si="135">F151*F16</f>
        <v>0</v>
      </c>
      <c r="G152" s="3664">
        <f t="shared" si="135"/>
        <v>0</v>
      </c>
      <c r="H152" s="3664">
        <f t="shared" si="135"/>
        <v>0</v>
      </c>
      <c r="I152" s="3664">
        <f t="shared" si="135"/>
        <v>0</v>
      </c>
      <c r="J152" s="3665">
        <f t="shared" si="135"/>
        <v>0</v>
      </c>
      <c r="K152" s="184"/>
      <c r="L152" s="3663">
        <f>L151*L16</f>
        <v>0</v>
      </c>
      <c r="M152" s="3664">
        <f t="shared" ref="M152" si="136">M151*M16</f>
        <v>0</v>
      </c>
      <c r="N152" s="3664">
        <f t="shared" ref="N152" si="137">N151*N16</f>
        <v>0</v>
      </c>
      <c r="O152" s="3664">
        <f t="shared" ref="O152" si="138">O151*O16</f>
        <v>0</v>
      </c>
      <c r="P152" s="3664">
        <f t="shared" ref="P152" si="139">P151*P16</f>
        <v>0</v>
      </c>
      <c r="Q152" s="3665">
        <f t="shared" ref="Q152" si="140">Q151*Q16</f>
        <v>0</v>
      </c>
    </row>
    <row r="153" spans="1:17" ht="15.75" x14ac:dyDescent="0.25">
      <c r="A153" s="3542" t="s">
        <v>1961</v>
      </c>
      <c r="B153" s="3491"/>
      <c r="C153" s="3491"/>
      <c r="D153" s="3537"/>
      <c r="E153" s="3614"/>
      <c r="F153" s="3538"/>
      <c r="G153" s="3538"/>
      <c r="H153" s="3538"/>
      <c r="I153" s="3538"/>
      <c r="J153" s="3539"/>
      <c r="K153" s="184"/>
      <c r="L153" s="3614"/>
      <c r="M153" s="3538"/>
      <c r="N153" s="3538"/>
      <c r="O153" s="3538"/>
      <c r="P153" s="3538"/>
      <c r="Q153" s="3539"/>
    </row>
    <row r="154" spans="1:17" x14ac:dyDescent="0.2">
      <c r="A154" s="3494"/>
      <c r="B154" s="3495"/>
      <c r="C154" s="3495"/>
      <c r="D154" s="3505"/>
      <c r="E154" s="3615"/>
      <c r="F154" s="3503"/>
      <c r="G154" s="3503"/>
      <c r="H154" s="3503"/>
      <c r="I154" s="3503"/>
      <c r="J154" s="3504"/>
      <c r="K154" s="184"/>
      <c r="L154" s="3615"/>
      <c r="M154" s="3503"/>
      <c r="N154" s="3503"/>
      <c r="O154" s="3503"/>
      <c r="P154" s="3503"/>
      <c r="Q154" s="3504"/>
    </row>
    <row r="155" spans="1:17" x14ac:dyDescent="0.2">
      <c r="A155" s="3494"/>
      <c r="B155" s="3495"/>
      <c r="C155" s="3495"/>
      <c r="D155" s="3600" t="s">
        <v>92</v>
      </c>
      <c r="E155" s="3616">
        <f>IF(E137+E143&gt;E146,E146+E152,E137+E143+E152)</f>
        <v>0</v>
      </c>
      <c r="F155" s="3503">
        <f t="shared" ref="F155:J155" si="141">IF(F137+F143&gt;F146,F146+F152,F137+F143+F152)</f>
        <v>0</v>
      </c>
      <c r="G155" s="3503">
        <f t="shared" si="141"/>
        <v>0</v>
      </c>
      <c r="H155" s="3503">
        <f t="shared" si="141"/>
        <v>0</v>
      </c>
      <c r="I155" s="3503">
        <f t="shared" si="141"/>
        <v>0</v>
      </c>
      <c r="J155" s="3504">
        <f t="shared" si="141"/>
        <v>0</v>
      </c>
      <c r="K155" s="184"/>
      <c r="L155" s="3616">
        <f>IF(L137+L143&gt;L146,L146+L152,L137+L143+L152)</f>
        <v>0</v>
      </c>
      <c r="M155" s="3503">
        <f t="shared" ref="M155:Q155" si="142">IF(M137+M143&gt;M146,M146+M152,M137+M143+M152)</f>
        <v>0</v>
      </c>
      <c r="N155" s="3503">
        <f t="shared" si="142"/>
        <v>0</v>
      </c>
      <c r="O155" s="3503">
        <f t="shared" si="142"/>
        <v>0</v>
      </c>
      <c r="P155" s="3503">
        <f t="shared" si="142"/>
        <v>0</v>
      </c>
      <c r="Q155" s="3504">
        <f t="shared" si="142"/>
        <v>0</v>
      </c>
    </row>
    <row r="156" spans="1:17" ht="13.5" thickBot="1" x14ac:dyDescent="0.25">
      <c r="A156" s="3510"/>
      <c r="B156" s="3507"/>
      <c r="C156" s="3507"/>
      <c r="D156" s="3507"/>
      <c r="E156" s="3617"/>
      <c r="F156" s="3507"/>
      <c r="G156" s="3507"/>
      <c r="H156" s="3507"/>
      <c r="I156" s="3507"/>
      <c r="J156" s="3508"/>
      <c r="K156" s="184"/>
      <c r="L156" s="3617"/>
      <c r="M156" s="3507"/>
      <c r="N156" s="3507"/>
      <c r="O156" s="3507"/>
      <c r="P156" s="3507"/>
      <c r="Q156" s="3508"/>
    </row>
    <row r="157" spans="1:17" ht="13.5" thickBot="1" x14ac:dyDescent="0.25">
      <c r="A157" s="230"/>
      <c r="B157" s="230"/>
      <c r="C157" s="230"/>
      <c r="D157" s="228"/>
      <c r="E157" s="232"/>
      <c r="F157" s="232"/>
      <c r="G157" s="186"/>
      <c r="H157" s="186"/>
      <c r="I157" s="186"/>
      <c r="J157" s="186"/>
      <c r="K157" s="184"/>
      <c r="L157" s="232"/>
      <c r="M157" s="232"/>
      <c r="N157" s="186"/>
      <c r="O157" s="186"/>
      <c r="P157" s="186"/>
      <c r="Q157" s="186"/>
    </row>
    <row r="158" spans="1:17" ht="15.75" x14ac:dyDescent="0.25">
      <c r="A158" s="3474" t="s">
        <v>1960</v>
      </c>
      <c r="B158" s="3475"/>
      <c r="C158" s="3476"/>
      <c r="D158" s="3477"/>
      <c r="E158" s="3618"/>
      <c r="F158" s="3441"/>
      <c r="G158" s="3441"/>
      <c r="H158" s="3441"/>
      <c r="I158" s="3441"/>
      <c r="J158" s="3478"/>
      <c r="K158" s="184"/>
      <c r="L158" s="3618"/>
      <c r="M158" s="3441"/>
      <c r="N158" s="3441"/>
      <c r="O158" s="3441"/>
      <c r="P158" s="3441"/>
      <c r="Q158" s="3478"/>
    </row>
    <row r="159" spans="1:17" x14ac:dyDescent="0.2">
      <c r="A159" s="3479"/>
      <c r="B159" s="3480"/>
      <c r="C159" s="3481"/>
      <c r="D159" s="3482" t="s">
        <v>92</v>
      </c>
      <c r="E159" s="3619">
        <f>E127+E155</f>
        <v>0</v>
      </c>
      <c r="F159" s="3483">
        <f t="shared" ref="F159:J159" si="143">F127+F155</f>
        <v>0</v>
      </c>
      <c r="G159" s="3483">
        <f t="shared" si="143"/>
        <v>0</v>
      </c>
      <c r="H159" s="3483">
        <f>H127+H155</f>
        <v>0</v>
      </c>
      <c r="I159" s="3483">
        <f t="shared" si="143"/>
        <v>0</v>
      </c>
      <c r="J159" s="3484">
        <f t="shared" si="143"/>
        <v>0</v>
      </c>
      <c r="L159" s="3619">
        <f>L127+L155</f>
        <v>0</v>
      </c>
      <c r="M159" s="3483">
        <f t="shared" ref="M159:N159" si="144">M127+M155</f>
        <v>0</v>
      </c>
      <c r="N159" s="3483">
        <f t="shared" si="144"/>
        <v>0</v>
      </c>
      <c r="O159" s="3483">
        <f>O127+O155</f>
        <v>0</v>
      </c>
      <c r="P159" s="3483">
        <f t="shared" ref="P159:Q159" si="145">P127+P155</f>
        <v>0</v>
      </c>
      <c r="Q159" s="3484">
        <f t="shared" si="145"/>
        <v>0</v>
      </c>
    </row>
    <row r="160" spans="1:17" x14ac:dyDescent="0.2">
      <c r="A160" s="3457"/>
      <c r="B160" s="3458"/>
      <c r="C160" s="3459"/>
      <c r="D160" s="3460" t="s">
        <v>89</v>
      </c>
      <c r="E160" s="3620">
        <f>E16</f>
        <v>10000</v>
      </c>
      <c r="F160" s="3485">
        <f t="shared" ref="F160:J160" si="146">F16</f>
        <v>30000</v>
      </c>
      <c r="G160" s="3485">
        <f t="shared" si="146"/>
        <v>50000</v>
      </c>
      <c r="H160" s="3485">
        <f t="shared" si="146"/>
        <v>160000</v>
      </c>
      <c r="I160" s="3485">
        <f t="shared" si="146"/>
        <v>250000</v>
      </c>
      <c r="J160" s="3486">
        <f t="shared" si="146"/>
        <v>350000</v>
      </c>
      <c r="L160" s="3620">
        <f>L16</f>
        <v>10000</v>
      </c>
      <c r="M160" s="3485">
        <f t="shared" ref="M160:Q160" si="147">M16</f>
        <v>30000</v>
      </c>
      <c r="N160" s="3485">
        <f t="shared" si="147"/>
        <v>50000</v>
      </c>
      <c r="O160" s="3485">
        <f t="shared" si="147"/>
        <v>160000</v>
      </c>
      <c r="P160" s="3485">
        <f t="shared" si="147"/>
        <v>250000</v>
      </c>
      <c r="Q160" s="3486">
        <f t="shared" si="147"/>
        <v>350000</v>
      </c>
    </row>
    <row r="161" spans="1:17" x14ac:dyDescent="0.2">
      <c r="A161" s="3457"/>
      <c r="B161" s="3458"/>
      <c r="C161" s="3459"/>
      <c r="D161" s="3460" t="s">
        <v>90</v>
      </c>
      <c r="E161" s="3621">
        <f>E159/E160</f>
        <v>0</v>
      </c>
      <c r="F161" s="3487">
        <f t="shared" ref="F161:J161" si="148">F159/F160</f>
        <v>0</v>
      </c>
      <c r="G161" s="3487">
        <f t="shared" si="148"/>
        <v>0</v>
      </c>
      <c r="H161" s="3487">
        <f t="shared" si="148"/>
        <v>0</v>
      </c>
      <c r="I161" s="3487">
        <f t="shared" si="148"/>
        <v>0</v>
      </c>
      <c r="J161" s="3488">
        <f t="shared" si="148"/>
        <v>0</v>
      </c>
      <c r="L161" s="3621">
        <f>L159/L160</f>
        <v>0</v>
      </c>
      <c r="M161" s="3487">
        <f t="shared" ref="M161" si="149">M159/M160</f>
        <v>0</v>
      </c>
      <c r="N161" s="3487">
        <f t="shared" ref="N161" si="150">N159/N160</f>
        <v>0</v>
      </c>
      <c r="O161" s="3487">
        <f t="shared" ref="O161" si="151">O159/O160</f>
        <v>0</v>
      </c>
      <c r="P161" s="3487">
        <f t="shared" ref="P161" si="152">P159/P160</f>
        <v>0</v>
      </c>
      <c r="Q161" s="3488">
        <f t="shared" ref="Q161" si="153">Q159/Q160</f>
        <v>0</v>
      </c>
    </row>
    <row r="162" spans="1:17" ht="13.5" thickBot="1" x14ac:dyDescent="0.25">
      <c r="A162" s="3462"/>
      <c r="B162" s="3463"/>
      <c r="C162" s="3464"/>
      <c r="D162" s="3489"/>
      <c r="E162" s="3462"/>
      <c r="F162" s="3463"/>
      <c r="G162" s="3463"/>
      <c r="H162" s="3463"/>
      <c r="I162" s="3463"/>
      <c r="J162" s="3590"/>
      <c r="L162" s="3462"/>
      <c r="M162" s="3463"/>
      <c r="N162" s="3463"/>
      <c r="O162" s="3463"/>
      <c r="P162" s="3463"/>
      <c r="Q162" s="3590"/>
    </row>
    <row r="163" spans="1:17" ht="13.5" thickBot="1" x14ac:dyDescent="0.25">
      <c r="L163" s="3666" t="e">
        <f t="shared" ref="L163:Q163" si="154">(L159-E159)/E159</f>
        <v>#DIV/0!</v>
      </c>
      <c r="M163" s="3667" t="e">
        <f t="shared" si="154"/>
        <v>#DIV/0!</v>
      </c>
      <c r="N163" s="3667" t="e">
        <f t="shared" si="154"/>
        <v>#DIV/0!</v>
      </c>
      <c r="O163" s="3667" t="e">
        <f t="shared" si="154"/>
        <v>#DIV/0!</v>
      </c>
      <c r="P163" s="3667" t="e">
        <f t="shared" si="154"/>
        <v>#DIV/0!</v>
      </c>
      <c r="Q163" s="3668" t="e">
        <f t="shared" si="154"/>
        <v>#DIV/0!</v>
      </c>
    </row>
  </sheetData>
  <mergeCells count="2">
    <mergeCell ref="E6:J6"/>
    <mergeCell ref="L6:Q6"/>
  </mergeCells>
  <pageMargins left="0.55118110236220474" right="0.23622047244094491" top="0.43307086614173229" bottom="0.51181102362204722" header="0.27559055118110237" footer="0.27559055118110237"/>
  <pageSetup paperSize="8" scale="53" orientation="portrait" r:id="rId1"/>
  <headerFooter scaleWithDoc="0" alignWithMargins="0">
    <oddFooter>&amp;C&amp;P/&amp;N</oddFooter>
  </headerFooter>
  <rowBreaks count="1" manualBreakCount="1">
    <brk id="161" max="16383" man="1"/>
  </rowBreak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S110"/>
  <sheetViews>
    <sheetView showGridLines="0" zoomScaleNormal="100" workbookViewId="0">
      <selection activeCell="G11" sqref="G11"/>
    </sheetView>
  </sheetViews>
  <sheetFormatPr baseColWidth="10" defaultColWidth="8.85546875" defaultRowHeight="12.75" x14ac:dyDescent="0.2"/>
  <cols>
    <col min="1" max="1" width="9" bestFit="1" customWidth="1"/>
    <col min="2" max="2" width="9.140625" customWidth="1"/>
    <col min="3" max="3" width="43.85546875" customWidth="1"/>
    <col min="4" max="4" width="59.85546875" customWidth="1"/>
    <col min="5" max="10" width="12.7109375" bestFit="1" customWidth="1"/>
    <col min="12" max="17" width="12.7109375" bestFit="1" customWidth="1"/>
  </cols>
  <sheetData>
    <row r="1" spans="1:19" s="294" customFormat="1" ht="18" x14ac:dyDescent="0.25">
      <c r="A1" s="290" t="s">
        <v>1828</v>
      </c>
      <c r="B1" s="290"/>
      <c r="C1" s="290"/>
      <c r="D1" s="293"/>
    </row>
    <row r="2" spans="1:19" s="229" customFormat="1" ht="11.25" x14ac:dyDescent="0.2">
      <c r="A2" s="273" t="str">
        <f>'PAGE DE GARDE'!C8</f>
        <v>ELECTRICITE</v>
      </c>
      <c r="B2" s="285"/>
      <c r="C2" s="1729" t="str">
        <f>'PAGE DE GARDE'!C10</f>
        <v>PT 2017 V0</v>
      </c>
      <c r="D2" s="282"/>
    </row>
    <row r="3" spans="1:19" s="229" customFormat="1" ht="11.25" x14ac:dyDescent="0.2">
      <c r="A3" s="825" t="str">
        <f>'PAGE DE GARDE'!C7</f>
        <v>GRD</v>
      </c>
      <c r="B3" s="285"/>
      <c r="C3" s="273"/>
      <c r="D3" s="282"/>
    </row>
    <row r="6" spans="1:19" ht="13.5" thickBot="1" x14ac:dyDescent="0.25">
      <c r="E6" s="4300" t="s">
        <v>1544</v>
      </c>
      <c r="F6" s="4300"/>
      <c r="G6" s="4300"/>
      <c r="H6" s="4300"/>
      <c r="I6" s="4300"/>
      <c r="J6" s="4300"/>
      <c r="L6" s="4300" t="s">
        <v>1543</v>
      </c>
      <c r="M6" s="4300"/>
      <c r="N6" s="4300"/>
      <c r="O6" s="4300"/>
      <c r="P6" s="4300"/>
      <c r="Q6" s="4300"/>
    </row>
    <row r="7" spans="1:19" x14ac:dyDescent="0.2">
      <c r="A7" s="2560"/>
      <c r="B7" s="588"/>
      <c r="C7" s="588"/>
      <c r="D7" s="3707"/>
      <c r="E7" s="3568"/>
      <c r="F7" s="588"/>
      <c r="G7" s="588"/>
      <c r="H7" s="588"/>
      <c r="I7" s="588"/>
      <c r="J7" s="589"/>
      <c r="L7" s="2560"/>
      <c r="M7" s="588"/>
      <c r="N7" s="588"/>
      <c r="O7" s="588"/>
      <c r="P7" s="588"/>
      <c r="Q7" s="589"/>
    </row>
    <row r="8" spans="1:19" ht="18.75" thickBot="1" x14ac:dyDescent="0.3">
      <c r="A8" s="3708" t="s">
        <v>125</v>
      </c>
      <c r="B8" s="201"/>
      <c r="C8" s="201"/>
      <c r="D8" s="231"/>
      <c r="E8" s="3709" t="s">
        <v>645</v>
      </c>
      <c r="F8" s="3710" t="s">
        <v>646</v>
      </c>
      <c r="G8" s="3710" t="s">
        <v>647</v>
      </c>
      <c r="H8" s="3710" t="s">
        <v>648</v>
      </c>
      <c r="I8" s="3710" t="s">
        <v>649</v>
      </c>
      <c r="J8" s="3711" t="s">
        <v>1601</v>
      </c>
      <c r="L8" s="3719" t="s">
        <v>645</v>
      </c>
      <c r="M8" s="576" t="s">
        <v>646</v>
      </c>
      <c r="N8" s="576" t="s">
        <v>647</v>
      </c>
      <c r="O8" s="576" t="s">
        <v>648</v>
      </c>
      <c r="P8" s="576" t="s">
        <v>649</v>
      </c>
      <c r="Q8" s="3720" t="s">
        <v>1601</v>
      </c>
    </row>
    <row r="9" spans="1:19" x14ac:dyDescent="0.2">
      <c r="A9" s="2560"/>
      <c r="B9" s="588"/>
      <c r="C9" s="588"/>
      <c r="D9" s="3707"/>
      <c r="E9" s="3568"/>
      <c r="F9" s="588"/>
      <c r="G9" s="588"/>
      <c r="H9" s="588"/>
      <c r="I9" s="588"/>
      <c r="J9" s="589"/>
      <c r="L9" s="619"/>
      <c r="M9" s="201"/>
      <c r="N9" s="201"/>
      <c r="O9" s="201"/>
      <c r="P9" s="201"/>
      <c r="Q9" s="2561"/>
    </row>
    <row r="10" spans="1:19" ht="15.75" x14ac:dyDescent="0.25">
      <c r="A10" s="619"/>
      <c r="B10" s="201"/>
      <c r="C10" s="549"/>
      <c r="D10" s="176"/>
      <c r="E10" s="577"/>
      <c r="F10" s="208"/>
      <c r="G10" s="208"/>
      <c r="H10" s="208"/>
      <c r="I10" s="208"/>
      <c r="J10" s="3712"/>
      <c r="L10" s="3721"/>
      <c r="M10" s="208"/>
      <c r="N10" s="208"/>
      <c r="O10" s="208"/>
      <c r="P10" s="208"/>
      <c r="Q10" s="3712"/>
    </row>
    <row r="11" spans="1:19" ht="15.75" x14ac:dyDescent="0.25">
      <c r="A11" s="619"/>
      <c r="B11" s="208"/>
      <c r="C11" s="549" t="s">
        <v>126</v>
      </c>
      <c r="D11" s="235"/>
      <c r="E11" s="577"/>
      <c r="F11" s="208"/>
      <c r="G11" s="208"/>
      <c r="H11" s="208"/>
      <c r="I11" s="208"/>
      <c r="J11" s="3712"/>
      <c r="L11" s="3721"/>
      <c r="M11" s="208"/>
      <c r="N11" s="208"/>
      <c r="O11" s="208"/>
      <c r="P11" s="208"/>
      <c r="Q11" s="3712"/>
    </row>
    <row r="12" spans="1:19" x14ac:dyDescent="0.2">
      <c r="A12" s="613"/>
      <c r="B12" s="212"/>
      <c r="C12" s="565" t="s">
        <v>72</v>
      </c>
      <c r="D12" s="236"/>
      <c r="E12" s="578">
        <v>600</v>
      </c>
      <c r="F12" s="542">
        <v>1200</v>
      </c>
      <c r="G12" s="237">
        <v>1600</v>
      </c>
      <c r="H12" s="392">
        <v>3500</v>
      </c>
      <c r="I12" s="237">
        <v>3600</v>
      </c>
      <c r="J12" s="3548">
        <v>3600</v>
      </c>
      <c r="K12" s="238"/>
      <c r="L12" s="2646">
        <v>600</v>
      </c>
      <c r="M12" s="542">
        <v>1200</v>
      </c>
      <c r="N12" s="237">
        <v>1600</v>
      </c>
      <c r="O12" s="392">
        <v>3500</v>
      </c>
      <c r="P12" s="237">
        <v>3600</v>
      </c>
      <c r="Q12" s="3548">
        <v>3600</v>
      </c>
      <c r="S12" s="238"/>
    </row>
    <row r="13" spans="1:19" x14ac:dyDescent="0.2">
      <c r="A13" s="613"/>
      <c r="B13" s="212"/>
      <c r="C13" s="565" t="s">
        <v>73</v>
      </c>
      <c r="D13" s="236"/>
      <c r="E13" s="578">
        <v>0</v>
      </c>
      <c r="F13" s="542">
        <v>0</v>
      </c>
      <c r="G13" s="237">
        <v>1900</v>
      </c>
      <c r="H13" s="392">
        <v>0</v>
      </c>
      <c r="I13" s="237">
        <v>3900</v>
      </c>
      <c r="J13" s="3548">
        <v>3900</v>
      </c>
      <c r="K13" s="238"/>
      <c r="L13" s="2646">
        <v>0</v>
      </c>
      <c r="M13" s="542">
        <v>0</v>
      </c>
      <c r="N13" s="237">
        <v>1900</v>
      </c>
      <c r="O13" s="392">
        <v>0</v>
      </c>
      <c r="P13" s="237">
        <v>3900</v>
      </c>
      <c r="Q13" s="3548">
        <v>3900</v>
      </c>
      <c r="S13" s="238"/>
    </row>
    <row r="14" spans="1:19" x14ac:dyDescent="0.2">
      <c r="A14" s="613"/>
      <c r="B14" s="212"/>
      <c r="C14" s="565" t="s">
        <v>129</v>
      </c>
      <c r="D14" s="236"/>
      <c r="E14" s="578">
        <v>0</v>
      </c>
      <c r="F14" s="542">
        <v>0</v>
      </c>
      <c r="G14" s="542">
        <v>0</v>
      </c>
      <c r="H14" s="542">
        <v>0</v>
      </c>
      <c r="I14" s="542">
        <v>0</v>
      </c>
      <c r="J14" s="3548">
        <v>12500</v>
      </c>
      <c r="K14" s="238"/>
      <c r="L14" s="2646">
        <v>0</v>
      </c>
      <c r="M14" s="542">
        <v>0</v>
      </c>
      <c r="N14" s="542">
        <v>0</v>
      </c>
      <c r="O14" s="542">
        <v>0</v>
      </c>
      <c r="P14" s="542">
        <v>0</v>
      </c>
      <c r="Q14" s="3548">
        <v>12500</v>
      </c>
      <c r="S14" s="238"/>
    </row>
    <row r="15" spans="1:19" x14ac:dyDescent="0.2">
      <c r="A15" s="613"/>
      <c r="B15" s="212"/>
      <c r="C15" s="565" t="s">
        <v>129</v>
      </c>
      <c r="D15" s="236"/>
      <c r="E15" s="578">
        <f t="shared" ref="E15:H15" si="0">+E13+E14</f>
        <v>0</v>
      </c>
      <c r="F15" s="542">
        <f t="shared" si="0"/>
        <v>0</v>
      </c>
      <c r="G15" s="542">
        <f>+G13+G14</f>
        <v>1900</v>
      </c>
      <c r="H15" s="542">
        <f t="shared" si="0"/>
        <v>0</v>
      </c>
      <c r="I15" s="542">
        <f>+I13+I14</f>
        <v>3900</v>
      </c>
      <c r="J15" s="3548">
        <f>+J13+J14</f>
        <v>16400</v>
      </c>
      <c r="K15" s="238"/>
      <c r="L15" s="2646">
        <f t="shared" ref="L15:Q15" si="1">+L13+L14</f>
        <v>0</v>
      </c>
      <c r="M15" s="542">
        <f t="shared" si="1"/>
        <v>0</v>
      </c>
      <c r="N15" s="542">
        <f t="shared" si="1"/>
        <v>1900</v>
      </c>
      <c r="O15" s="542">
        <f t="shared" si="1"/>
        <v>0</v>
      </c>
      <c r="P15" s="542">
        <f t="shared" si="1"/>
        <v>3900</v>
      </c>
      <c r="Q15" s="3548">
        <f t="shared" si="1"/>
        <v>16400</v>
      </c>
      <c r="S15" s="238"/>
    </row>
    <row r="16" spans="1:19" x14ac:dyDescent="0.2">
      <c r="A16" s="613"/>
      <c r="B16" s="212"/>
      <c r="C16" s="565" t="s">
        <v>131</v>
      </c>
      <c r="D16" s="236"/>
      <c r="E16" s="578">
        <f t="shared" ref="E16:J16" si="2">+E12+E15</f>
        <v>600</v>
      </c>
      <c r="F16" s="542">
        <f t="shared" si="2"/>
        <v>1200</v>
      </c>
      <c r="G16" s="542">
        <f>+G12+G15</f>
        <v>3500</v>
      </c>
      <c r="H16" s="542">
        <f t="shared" si="2"/>
        <v>3500</v>
      </c>
      <c r="I16" s="542">
        <f t="shared" si="2"/>
        <v>7500</v>
      </c>
      <c r="J16" s="3548">
        <f t="shared" si="2"/>
        <v>20000</v>
      </c>
      <c r="K16" s="238"/>
      <c r="L16" s="2646">
        <f t="shared" ref="L16:Q16" si="3">+L12+L15</f>
        <v>600</v>
      </c>
      <c r="M16" s="542">
        <f t="shared" si="3"/>
        <v>1200</v>
      </c>
      <c r="N16" s="542">
        <f t="shared" si="3"/>
        <v>3500</v>
      </c>
      <c r="O16" s="542">
        <f t="shared" si="3"/>
        <v>3500</v>
      </c>
      <c r="P16" s="542">
        <f t="shared" si="3"/>
        <v>7500</v>
      </c>
      <c r="Q16" s="3548">
        <f t="shared" si="3"/>
        <v>20000</v>
      </c>
      <c r="S16" s="238"/>
    </row>
    <row r="17" spans="1:19" x14ac:dyDescent="0.2">
      <c r="A17" s="613"/>
      <c r="B17" s="212"/>
      <c r="C17" s="565" t="s">
        <v>660</v>
      </c>
      <c r="D17" s="236"/>
      <c r="E17" s="579">
        <v>3</v>
      </c>
      <c r="F17" s="580">
        <v>3.5</v>
      </c>
      <c r="G17" s="580">
        <v>6.5</v>
      </c>
      <c r="H17" s="580">
        <v>10</v>
      </c>
      <c r="I17" s="580">
        <v>7.5</v>
      </c>
      <c r="J17" s="3713">
        <v>9</v>
      </c>
      <c r="K17" s="238"/>
      <c r="L17" s="3722">
        <v>3</v>
      </c>
      <c r="M17" s="580">
        <v>3.5</v>
      </c>
      <c r="N17" s="580">
        <v>6.5</v>
      </c>
      <c r="O17" s="580">
        <v>10</v>
      </c>
      <c r="P17" s="580">
        <v>7.5</v>
      </c>
      <c r="Q17" s="3713">
        <v>9</v>
      </c>
      <c r="S17" s="238"/>
    </row>
    <row r="18" spans="1:19" x14ac:dyDescent="0.2">
      <c r="A18" s="613"/>
      <c r="B18" s="212"/>
      <c r="C18" s="212"/>
      <c r="D18" s="236"/>
      <c r="E18" s="581"/>
      <c r="F18" s="239"/>
      <c r="G18" s="239"/>
      <c r="H18" s="239"/>
      <c r="I18" s="239"/>
      <c r="J18" s="3714"/>
      <c r="K18" s="238"/>
      <c r="L18" s="617"/>
      <c r="M18" s="239"/>
      <c r="N18" s="239"/>
      <c r="O18" s="239"/>
      <c r="P18" s="239"/>
      <c r="Q18" s="3714"/>
      <c r="S18" s="238"/>
    </row>
    <row r="19" spans="1:19" ht="16.5" thickBot="1" x14ac:dyDescent="0.3">
      <c r="A19" s="3572"/>
      <c r="B19" s="3573"/>
      <c r="C19" s="3554"/>
      <c r="D19" s="3715"/>
      <c r="E19" s="3716"/>
      <c r="F19" s="3717"/>
      <c r="G19" s="3717"/>
      <c r="H19" s="3717"/>
      <c r="I19" s="3717"/>
      <c r="J19" s="3718"/>
      <c r="K19" s="238"/>
      <c r="L19" s="3723"/>
      <c r="M19" s="3717"/>
      <c r="N19" s="3717"/>
      <c r="O19" s="3717"/>
      <c r="P19" s="3717"/>
      <c r="Q19" s="3718"/>
      <c r="S19" s="238"/>
    </row>
    <row r="20" spans="1:19" x14ac:dyDescent="0.2">
      <c r="A20" s="540"/>
      <c r="B20" s="212"/>
      <c r="C20" s="212"/>
      <c r="D20" s="555"/>
      <c r="E20" s="583"/>
      <c r="F20" s="544"/>
      <c r="G20" s="544"/>
      <c r="H20" s="544"/>
      <c r="I20" s="544"/>
      <c r="J20" s="545"/>
      <c r="K20" s="238"/>
      <c r="L20" s="583"/>
      <c r="M20" s="544"/>
      <c r="N20" s="544"/>
      <c r="O20" s="544"/>
      <c r="P20" s="544"/>
      <c r="Q20" s="545"/>
      <c r="S20" s="238"/>
    </row>
    <row r="21" spans="1:19" x14ac:dyDescent="0.2">
      <c r="A21" s="540"/>
      <c r="B21" s="212"/>
      <c r="C21" s="212"/>
      <c r="D21" s="236"/>
      <c r="E21" s="581"/>
      <c r="F21" s="239"/>
      <c r="G21" s="239"/>
      <c r="H21" s="239"/>
      <c r="I21" s="239"/>
      <c r="J21" s="582"/>
      <c r="K21" s="238"/>
      <c r="L21" s="581"/>
      <c r="M21" s="239"/>
      <c r="N21" s="239"/>
      <c r="O21" s="239"/>
      <c r="P21" s="239"/>
      <c r="Q21" s="582"/>
      <c r="S21" s="238"/>
    </row>
    <row r="22" spans="1:19" ht="15.75" x14ac:dyDescent="0.25">
      <c r="A22" s="548">
        <v>1</v>
      </c>
      <c r="B22" s="549" t="s">
        <v>82</v>
      </c>
      <c r="C22" s="208"/>
      <c r="D22" s="235"/>
      <c r="E22" s="365"/>
      <c r="F22" s="201"/>
      <c r="G22" s="201"/>
      <c r="H22" s="201"/>
      <c r="I22" s="201"/>
      <c r="J22" s="363"/>
      <c r="L22" s="365"/>
      <c r="M22" s="201"/>
      <c r="N22" s="201"/>
      <c r="O22" s="201"/>
      <c r="P22" s="201"/>
      <c r="Q22" s="363"/>
    </row>
    <row r="23" spans="1:19" x14ac:dyDescent="0.2">
      <c r="A23" s="540"/>
      <c r="B23" s="212"/>
      <c r="C23" s="212"/>
      <c r="D23" s="236"/>
      <c r="E23" s="581"/>
      <c r="F23" s="239"/>
      <c r="G23" s="239"/>
      <c r="H23" s="239"/>
      <c r="I23" s="239"/>
      <c r="J23" s="582"/>
      <c r="K23" s="238"/>
      <c r="L23" s="581"/>
      <c r="M23" s="239"/>
      <c r="N23" s="239"/>
      <c r="O23" s="239"/>
      <c r="P23" s="239"/>
      <c r="Q23" s="582"/>
      <c r="S23" s="238"/>
    </row>
    <row r="24" spans="1:19" x14ac:dyDescent="0.2">
      <c r="A24" s="365"/>
      <c r="B24" s="550" t="s">
        <v>601</v>
      </c>
      <c r="C24" s="550" t="s">
        <v>83</v>
      </c>
      <c r="D24" s="210"/>
      <c r="E24" s="365"/>
      <c r="F24" s="201"/>
      <c r="G24" s="201"/>
      <c r="H24" s="201"/>
      <c r="I24" s="201"/>
      <c r="J24" s="363"/>
      <c r="L24" s="365"/>
      <c r="M24" s="201"/>
      <c r="N24" s="201"/>
      <c r="O24" s="201"/>
      <c r="P24" s="201"/>
      <c r="Q24" s="363"/>
    </row>
    <row r="25" spans="1:19" x14ac:dyDescent="0.2">
      <c r="A25" s="540"/>
      <c r="B25" s="212"/>
      <c r="C25" s="212"/>
      <c r="D25" s="236"/>
      <c r="E25" s="581"/>
      <c r="F25" s="239"/>
      <c r="G25" s="239"/>
      <c r="H25" s="239"/>
      <c r="I25" s="239"/>
      <c r="J25" s="582"/>
      <c r="K25" s="238"/>
      <c r="L25" s="581"/>
      <c r="M25" s="239"/>
      <c r="N25" s="239"/>
      <c r="O25" s="239"/>
      <c r="P25" s="239"/>
      <c r="Q25" s="582"/>
      <c r="S25" s="238"/>
    </row>
    <row r="26" spans="1:19" x14ac:dyDescent="0.2">
      <c r="A26" s="365"/>
      <c r="B26" s="201"/>
      <c r="C26" s="572" t="s">
        <v>72</v>
      </c>
      <c r="D26" s="231"/>
      <c r="E26" s="365"/>
      <c r="F26" s="201"/>
      <c r="G26" s="201"/>
      <c r="H26" s="201"/>
      <c r="I26" s="201"/>
      <c r="J26" s="363"/>
      <c r="L26" s="365"/>
      <c r="M26" s="201"/>
      <c r="N26" s="201"/>
      <c r="O26" s="201"/>
      <c r="P26" s="201"/>
      <c r="Q26" s="363"/>
    </row>
    <row r="27" spans="1:19" x14ac:dyDescent="0.2">
      <c r="A27" s="365"/>
      <c r="B27" s="201"/>
      <c r="C27" s="240"/>
      <c r="D27" s="366" t="s">
        <v>107</v>
      </c>
      <c r="E27" s="584"/>
      <c r="F27" s="241"/>
      <c r="G27" s="241"/>
      <c r="H27" s="241"/>
      <c r="I27" s="241"/>
      <c r="J27" s="585"/>
      <c r="L27" s="586"/>
      <c r="M27" s="241"/>
      <c r="N27" s="241"/>
      <c r="O27" s="241"/>
      <c r="P27" s="241"/>
      <c r="Q27" s="585"/>
    </row>
    <row r="28" spans="1:19" x14ac:dyDescent="0.2">
      <c r="A28" s="365"/>
      <c r="B28" s="201"/>
      <c r="C28" s="242"/>
      <c r="D28" s="366" t="s">
        <v>662</v>
      </c>
      <c r="E28" s="613">
        <f t="shared" ref="E28:J28" si="4">E12</f>
        <v>600</v>
      </c>
      <c r="F28" s="212">
        <f t="shared" si="4"/>
        <v>1200</v>
      </c>
      <c r="G28" s="212">
        <f t="shared" si="4"/>
        <v>1600</v>
      </c>
      <c r="H28" s="212">
        <f t="shared" si="4"/>
        <v>3500</v>
      </c>
      <c r="I28" s="212">
        <f t="shared" si="4"/>
        <v>3600</v>
      </c>
      <c r="J28" s="614">
        <f t="shared" si="4"/>
        <v>3600</v>
      </c>
      <c r="L28" s="613">
        <f t="shared" ref="L28:Q28" si="5">L12</f>
        <v>600</v>
      </c>
      <c r="M28" s="212">
        <f t="shared" si="5"/>
        <v>1200</v>
      </c>
      <c r="N28" s="212">
        <f t="shared" si="5"/>
        <v>1600</v>
      </c>
      <c r="O28" s="212">
        <f t="shared" si="5"/>
        <v>3500</v>
      </c>
      <c r="P28" s="212">
        <f t="shared" si="5"/>
        <v>3600</v>
      </c>
      <c r="Q28" s="614">
        <f t="shared" si="5"/>
        <v>3600</v>
      </c>
    </row>
    <row r="29" spans="1:19" x14ac:dyDescent="0.2">
      <c r="A29" s="573"/>
      <c r="B29" s="243"/>
      <c r="C29" s="243"/>
      <c r="D29" s="587" t="s">
        <v>74</v>
      </c>
      <c r="E29" s="615">
        <f>E27*E28</f>
        <v>0</v>
      </c>
      <c r="F29" s="244">
        <f>F28*F27</f>
        <v>0</v>
      </c>
      <c r="G29" s="244">
        <f>G28*G27</f>
        <v>0</v>
      </c>
      <c r="H29" s="244">
        <f>H28*H27</f>
        <v>0</v>
      </c>
      <c r="I29" s="244">
        <f>I28*I27</f>
        <v>0</v>
      </c>
      <c r="J29" s="616">
        <f>J28*J27</f>
        <v>0</v>
      </c>
      <c r="K29" s="204"/>
      <c r="L29" s="615">
        <f>L27*L28</f>
        <v>0</v>
      </c>
      <c r="M29" s="244">
        <f>M28*M27</f>
        <v>0</v>
      </c>
      <c r="N29" s="244">
        <f>N28*N27</f>
        <v>0</v>
      </c>
      <c r="O29" s="244">
        <f>O28*O27</f>
        <v>0</v>
      </c>
      <c r="P29" s="244">
        <f>P28*P27</f>
        <v>0</v>
      </c>
      <c r="Q29" s="616">
        <f>Q28*Q27</f>
        <v>0</v>
      </c>
      <c r="S29" s="204"/>
    </row>
    <row r="30" spans="1:19" x14ac:dyDescent="0.2">
      <c r="A30" s="540"/>
      <c r="B30" s="212"/>
      <c r="C30" s="212"/>
      <c r="D30" s="236"/>
      <c r="E30" s="617"/>
      <c r="F30" s="239"/>
      <c r="G30" s="239"/>
      <c r="H30" s="239"/>
      <c r="I30" s="239"/>
      <c r="J30" s="618"/>
      <c r="K30" s="238"/>
      <c r="L30" s="617"/>
      <c r="M30" s="239"/>
      <c r="N30" s="239"/>
      <c r="O30" s="239"/>
      <c r="P30" s="239"/>
      <c r="Q30" s="618"/>
      <c r="S30" s="238"/>
    </row>
    <row r="31" spans="1:19" x14ac:dyDescent="0.2">
      <c r="A31" s="365"/>
      <c r="B31" s="201"/>
      <c r="C31" s="572" t="s">
        <v>73</v>
      </c>
      <c r="D31" s="231"/>
      <c r="E31" s="619"/>
      <c r="F31" s="201"/>
      <c r="G31" s="201"/>
      <c r="H31" s="201"/>
      <c r="I31" s="201"/>
      <c r="J31" s="590"/>
      <c r="L31" s="619"/>
      <c r="M31" s="201"/>
      <c r="N31" s="201"/>
      <c r="O31" s="201"/>
      <c r="P31" s="201"/>
      <c r="Q31" s="590"/>
    </row>
    <row r="32" spans="1:19" x14ac:dyDescent="0.2">
      <c r="A32" s="365"/>
      <c r="B32" s="201"/>
      <c r="C32" s="240"/>
      <c r="D32" s="366" t="s">
        <v>107</v>
      </c>
      <c r="E32" s="620"/>
      <c r="F32" s="621"/>
      <c r="G32" s="621"/>
      <c r="H32" s="621"/>
      <c r="I32" s="621"/>
      <c r="J32" s="622"/>
      <c r="L32" s="620"/>
      <c r="M32" s="621"/>
      <c r="N32" s="621"/>
      <c r="O32" s="621"/>
      <c r="P32" s="621"/>
      <c r="Q32" s="622"/>
    </row>
    <row r="33" spans="1:19" x14ac:dyDescent="0.2">
      <c r="A33" s="365"/>
      <c r="B33" s="201"/>
      <c r="C33" s="242"/>
      <c r="D33" s="366" t="s">
        <v>662</v>
      </c>
      <c r="E33" s="613">
        <f t="shared" ref="E33:J33" si="6">E13</f>
        <v>0</v>
      </c>
      <c r="F33" s="212">
        <f t="shared" si="6"/>
        <v>0</v>
      </c>
      <c r="G33" s="212">
        <f t="shared" si="6"/>
        <v>1900</v>
      </c>
      <c r="H33" s="212">
        <f t="shared" si="6"/>
        <v>0</v>
      </c>
      <c r="I33" s="212">
        <f t="shared" si="6"/>
        <v>3900</v>
      </c>
      <c r="J33" s="614">
        <f t="shared" si="6"/>
        <v>3900</v>
      </c>
      <c r="L33" s="613">
        <f t="shared" ref="L33:Q33" si="7">L13</f>
        <v>0</v>
      </c>
      <c r="M33" s="212">
        <f t="shared" si="7"/>
        <v>0</v>
      </c>
      <c r="N33" s="212">
        <f t="shared" si="7"/>
        <v>1900</v>
      </c>
      <c r="O33" s="212">
        <f t="shared" si="7"/>
        <v>0</v>
      </c>
      <c r="P33" s="212">
        <f t="shared" si="7"/>
        <v>3900</v>
      </c>
      <c r="Q33" s="614">
        <f t="shared" si="7"/>
        <v>3900</v>
      </c>
    </row>
    <row r="34" spans="1:19" x14ac:dyDescent="0.2">
      <c r="A34" s="573"/>
      <c r="B34" s="243"/>
      <c r="C34" s="243"/>
      <c r="D34" s="587" t="s">
        <v>74</v>
      </c>
      <c r="E34" s="615">
        <f t="shared" ref="E34:J34" si="8">E32*E33</f>
        <v>0</v>
      </c>
      <c r="F34" s="244">
        <f t="shared" si="8"/>
        <v>0</v>
      </c>
      <c r="G34" s="244">
        <f t="shared" si="8"/>
        <v>0</v>
      </c>
      <c r="H34" s="244">
        <f t="shared" si="8"/>
        <v>0</v>
      </c>
      <c r="I34" s="244">
        <f t="shared" si="8"/>
        <v>0</v>
      </c>
      <c r="J34" s="616">
        <f t="shared" si="8"/>
        <v>0</v>
      </c>
      <c r="K34" s="204"/>
      <c r="L34" s="615">
        <f t="shared" ref="L34:Q34" si="9">L32*L33</f>
        <v>0</v>
      </c>
      <c r="M34" s="244">
        <f t="shared" si="9"/>
        <v>0</v>
      </c>
      <c r="N34" s="244">
        <f t="shared" si="9"/>
        <v>0</v>
      </c>
      <c r="O34" s="244">
        <f t="shared" si="9"/>
        <v>0</v>
      </c>
      <c r="P34" s="244">
        <f t="shared" si="9"/>
        <v>0</v>
      </c>
      <c r="Q34" s="616">
        <f t="shared" si="9"/>
        <v>0</v>
      </c>
      <c r="S34" s="204"/>
    </row>
    <row r="35" spans="1:19" x14ac:dyDescent="0.2">
      <c r="A35" s="540"/>
      <c r="B35" s="212"/>
      <c r="C35" s="212"/>
      <c r="D35" s="236"/>
      <c r="E35" s="617"/>
      <c r="F35" s="239"/>
      <c r="G35" s="239"/>
      <c r="H35" s="239"/>
      <c r="I35" s="239"/>
      <c r="J35" s="618"/>
      <c r="K35" s="238"/>
      <c r="L35" s="617"/>
      <c r="M35" s="239"/>
      <c r="N35" s="239"/>
      <c r="O35" s="239"/>
      <c r="P35" s="239"/>
      <c r="Q35" s="618"/>
      <c r="S35" s="238"/>
    </row>
    <row r="36" spans="1:19" x14ac:dyDescent="0.2">
      <c r="A36" s="365"/>
      <c r="B36" s="201"/>
      <c r="C36" s="572" t="s">
        <v>129</v>
      </c>
      <c r="D36" s="231"/>
      <c r="E36" s="619"/>
      <c r="F36" s="201"/>
      <c r="G36" s="201"/>
      <c r="H36" s="201"/>
      <c r="I36" s="201"/>
      <c r="J36" s="590"/>
      <c r="L36" s="619"/>
      <c r="M36" s="201"/>
      <c r="N36" s="201"/>
      <c r="O36" s="201"/>
      <c r="P36" s="201"/>
      <c r="Q36" s="590"/>
    </row>
    <row r="37" spans="1:19" x14ac:dyDescent="0.2">
      <c r="A37" s="365"/>
      <c r="B37" s="201"/>
      <c r="C37" s="240"/>
      <c r="D37" s="366" t="s">
        <v>107</v>
      </c>
      <c r="E37" s="620"/>
      <c r="F37" s="621"/>
      <c r="G37" s="621"/>
      <c r="H37" s="621"/>
      <c r="I37" s="621"/>
      <c r="J37" s="622"/>
      <c r="L37" s="620"/>
      <c r="M37" s="621"/>
      <c r="N37" s="621"/>
      <c r="O37" s="621"/>
      <c r="P37" s="621"/>
      <c r="Q37" s="622"/>
    </row>
    <row r="38" spans="1:19" x14ac:dyDescent="0.2">
      <c r="A38" s="365"/>
      <c r="B38" s="201"/>
      <c r="C38" s="242"/>
      <c r="D38" s="366" t="s">
        <v>662</v>
      </c>
      <c r="E38" s="613">
        <f t="shared" ref="E38:J38" si="10">E14</f>
        <v>0</v>
      </c>
      <c r="F38" s="212">
        <f t="shared" si="10"/>
        <v>0</v>
      </c>
      <c r="G38" s="212">
        <f t="shared" si="10"/>
        <v>0</v>
      </c>
      <c r="H38" s="212">
        <f t="shared" si="10"/>
        <v>0</v>
      </c>
      <c r="I38" s="212">
        <f t="shared" si="10"/>
        <v>0</v>
      </c>
      <c r="J38" s="614">
        <f t="shared" si="10"/>
        <v>12500</v>
      </c>
      <c r="L38" s="613">
        <f t="shared" ref="L38:Q38" si="11">L14</f>
        <v>0</v>
      </c>
      <c r="M38" s="212">
        <f t="shared" si="11"/>
        <v>0</v>
      </c>
      <c r="N38" s="212">
        <f t="shared" si="11"/>
        <v>0</v>
      </c>
      <c r="O38" s="212">
        <f t="shared" si="11"/>
        <v>0</v>
      </c>
      <c r="P38" s="212">
        <f t="shared" si="11"/>
        <v>0</v>
      </c>
      <c r="Q38" s="614">
        <f t="shared" si="11"/>
        <v>12500</v>
      </c>
    </row>
    <row r="39" spans="1:19" x14ac:dyDescent="0.2">
      <c r="A39" s="573"/>
      <c r="B39" s="243"/>
      <c r="C39" s="243"/>
      <c r="D39" s="587" t="s">
        <v>74</v>
      </c>
      <c r="E39" s="615">
        <f t="shared" ref="E39:J39" si="12">E37*E38</f>
        <v>0</v>
      </c>
      <c r="F39" s="244">
        <f t="shared" si="12"/>
        <v>0</v>
      </c>
      <c r="G39" s="244">
        <f t="shared" si="12"/>
        <v>0</v>
      </c>
      <c r="H39" s="244">
        <f t="shared" si="12"/>
        <v>0</v>
      </c>
      <c r="I39" s="244">
        <f t="shared" si="12"/>
        <v>0</v>
      </c>
      <c r="J39" s="616">
        <f t="shared" si="12"/>
        <v>0</v>
      </c>
      <c r="K39" s="204"/>
      <c r="L39" s="615">
        <f t="shared" ref="L39:Q39" si="13">L37*L38</f>
        <v>0</v>
      </c>
      <c r="M39" s="244">
        <f t="shared" si="13"/>
        <v>0</v>
      </c>
      <c r="N39" s="244">
        <f t="shared" si="13"/>
        <v>0</v>
      </c>
      <c r="O39" s="244">
        <f t="shared" si="13"/>
        <v>0</v>
      </c>
      <c r="P39" s="244">
        <f t="shared" si="13"/>
        <v>0</v>
      </c>
      <c r="Q39" s="616">
        <f t="shared" si="13"/>
        <v>0</v>
      </c>
      <c r="S39" s="204"/>
    </row>
    <row r="40" spans="1:19" x14ac:dyDescent="0.2">
      <c r="A40" s="365"/>
      <c r="B40" s="201"/>
      <c r="C40" s="201"/>
      <c r="D40" s="231"/>
      <c r="E40" s="623"/>
      <c r="F40" s="245"/>
      <c r="G40" s="245"/>
      <c r="H40" s="245"/>
      <c r="I40" s="245"/>
      <c r="J40" s="624"/>
      <c r="L40" s="623"/>
      <c r="M40" s="245"/>
      <c r="N40" s="245"/>
      <c r="O40" s="245"/>
      <c r="P40" s="245"/>
      <c r="Q40" s="624"/>
    </row>
    <row r="41" spans="1:19" x14ac:dyDescent="0.2">
      <c r="A41" s="365"/>
      <c r="B41" s="201"/>
      <c r="C41" s="572" t="s">
        <v>435</v>
      </c>
      <c r="D41" s="231"/>
      <c r="E41" s="625">
        <f t="shared" ref="E41:J41" si="14">E39+E34+E29</f>
        <v>0</v>
      </c>
      <c r="F41" s="183">
        <f t="shared" si="14"/>
        <v>0</v>
      </c>
      <c r="G41" s="183">
        <f t="shared" si="14"/>
        <v>0</v>
      </c>
      <c r="H41" s="183">
        <f t="shared" si="14"/>
        <v>0</v>
      </c>
      <c r="I41" s="183">
        <f t="shared" si="14"/>
        <v>0</v>
      </c>
      <c r="J41" s="626">
        <f t="shared" si="14"/>
        <v>0</v>
      </c>
      <c r="L41" s="625">
        <f t="shared" ref="L41:Q41" si="15">L39+L34+L29</f>
        <v>0</v>
      </c>
      <c r="M41" s="183">
        <f t="shared" si="15"/>
        <v>0</v>
      </c>
      <c r="N41" s="183">
        <f t="shared" si="15"/>
        <v>0</v>
      </c>
      <c r="O41" s="183">
        <f t="shared" si="15"/>
        <v>0</v>
      </c>
      <c r="P41" s="183">
        <f t="shared" si="15"/>
        <v>0</v>
      </c>
      <c r="Q41" s="626">
        <f t="shared" si="15"/>
        <v>0</v>
      </c>
    </row>
    <row r="42" spans="1:19" x14ac:dyDescent="0.2">
      <c r="A42" s="540"/>
      <c r="B42" s="212"/>
      <c r="C42" s="212"/>
      <c r="D42" s="236"/>
      <c r="E42" s="617"/>
      <c r="F42" s="239"/>
      <c r="G42" s="239"/>
      <c r="H42" s="239"/>
      <c r="I42" s="239"/>
      <c r="J42" s="618"/>
      <c r="K42" s="238"/>
      <c r="L42" s="617"/>
      <c r="M42" s="239"/>
      <c r="N42" s="239"/>
      <c r="O42" s="239"/>
      <c r="P42" s="239"/>
      <c r="Q42" s="618"/>
      <c r="S42" s="238"/>
    </row>
    <row r="43" spans="1:19" x14ac:dyDescent="0.2">
      <c r="A43" s="365"/>
      <c r="B43" s="550" t="s">
        <v>728</v>
      </c>
      <c r="C43" s="550" t="s">
        <v>344</v>
      </c>
      <c r="D43" s="210"/>
      <c r="E43" s="619"/>
      <c r="F43" s="201"/>
      <c r="G43" s="201"/>
      <c r="H43" s="201"/>
      <c r="I43" s="201"/>
      <c r="J43" s="590"/>
      <c r="L43" s="619"/>
      <c r="M43" s="201"/>
      <c r="N43" s="201"/>
      <c r="O43" s="201"/>
      <c r="P43" s="201"/>
      <c r="Q43" s="590"/>
    </row>
    <row r="44" spans="1:19" x14ac:dyDescent="0.2">
      <c r="A44" s="365"/>
      <c r="B44" s="201"/>
      <c r="C44" s="201"/>
      <c r="D44" s="366" t="s">
        <v>107</v>
      </c>
      <c r="E44" s="627"/>
      <c r="F44" s="621"/>
      <c r="G44" s="621"/>
      <c r="H44" s="621"/>
      <c r="I44" s="621"/>
      <c r="J44" s="622"/>
      <c r="L44" s="627"/>
      <c r="M44" s="621"/>
      <c r="N44" s="621"/>
      <c r="O44" s="621"/>
      <c r="P44" s="621"/>
      <c r="Q44" s="622"/>
    </row>
    <row r="45" spans="1:19" x14ac:dyDescent="0.2">
      <c r="A45" s="365"/>
      <c r="B45" s="201"/>
      <c r="C45" s="201"/>
      <c r="D45" s="366" t="s">
        <v>89</v>
      </c>
      <c r="E45" s="613">
        <f t="shared" ref="E45:J45" si="16">E16</f>
        <v>600</v>
      </c>
      <c r="F45" s="212">
        <f t="shared" si="16"/>
        <v>1200</v>
      </c>
      <c r="G45" s="212">
        <f t="shared" si="16"/>
        <v>3500</v>
      </c>
      <c r="H45" s="212">
        <f t="shared" si="16"/>
        <v>3500</v>
      </c>
      <c r="I45" s="212">
        <f t="shared" si="16"/>
        <v>7500</v>
      </c>
      <c r="J45" s="614">
        <f t="shared" si="16"/>
        <v>20000</v>
      </c>
      <c r="L45" s="613">
        <f t="shared" ref="L45:Q45" si="17">L16</f>
        <v>600</v>
      </c>
      <c r="M45" s="212">
        <f t="shared" si="17"/>
        <v>1200</v>
      </c>
      <c r="N45" s="212">
        <f t="shared" si="17"/>
        <v>3500</v>
      </c>
      <c r="O45" s="212">
        <f t="shared" si="17"/>
        <v>3500</v>
      </c>
      <c r="P45" s="212">
        <f t="shared" si="17"/>
        <v>7500</v>
      </c>
      <c r="Q45" s="614">
        <f t="shared" si="17"/>
        <v>20000</v>
      </c>
    </row>
    <row r="46" spans="1:19" x14ac:dyDescent="0.2">
      <c r="A46" s="365"/>
      <c r="B46" s="201"/>
      <c r="C46" s="201"/>
      <c r="D46" s="556" t="s">
        <v>92</v>
      </c>
      <c r="E46" s="625">
        <f t="shared" ref="E46:J46" si="18">E45*E44</f>
        <v>0</v>
      </c>
      <c r="F46" s="183">
        <f t="shared" si="18"/>
        <v>0</v>
      </c>
      <c r="G46" s="183">
        <f t="shared" si="18"/>
        <v>0</v>
      </c>
      <c r="H46" s="183">
        <f t="shared" si="18"/>
        <v>0</v>
      </c>
      <c r="I46" s="183">
        <f t="shared" si="18"/>
        <v>0</v>
      </c>
      <c r="J46" s="626">
        <f t="shared" si="18"/>
        <v>0</v>
      </c>
      <c r="K46" s="161"/>
      <c r="L46" s="625">
        <f t="shared" ref="L46:Q46" si="19">L45*L44</f>
        <v>0</v>
      </c>
      <c r="M46" s="183">
        <f t="shared" si="19"/>
        <v>0</v>
      </c>
      <c r="N46" s="183">
        <f t="shared" si="19"/>
        <v>0</v>
      </c>
      <c r="O46" s="183">
        <f t="shared" si="19"/>
        <v>0</v>
      </c>
      <c r="P46" s="183">
        <f t="shared" si="19"/>
        <v>0</v>
      </c>
      <c r="Q46" s="626">
        <f t="shared" si="19"/>
        <v>0</v>
      </c>
      <c r="S46" s="161"/>
    </row>
    <row r="47" spans="1:19" x14ac:dyDescent="0.2">
      <c r="A47" s="540"/>
      <c r="B47" s="212"/>
      <c r="C47" s="212"/>
      <c r="D47" s="236"/>
      <c r="E47" s="617"/>
      <c r="F47" s="239"/>
      <c r="G47" s="239"/>
      <c r="H47" s="239"/>
      <c r="I47" s="239"/>
      <c r="J47" s="618"/>
      <c r="K47" s="238"/>
      <c r="L47" s="617"/>
      <c r="M47" s="239"/>
      <c r="N47" s="239"/>
      <c r="O47" s="239"/>
      <c r="P47" s="239"/>
      <c r="Q47" s="618"/>
      <c r="S47" s="238"/>
    </row>
    <row r="48" spans="1:19" x14ac:dyDescent="0.2">
      <c r="A48" s="365"/>
      <c r="B48" s="550" t="s">
        <v>729</v>
      </c>
      <c r="C48" s="550" t="s">
        <v>442</v>
      </c>
      <c r="D48" s="210"/>
      <c r="E48" s="619"/>
      <c r="F48" s="201"/>
      <c r="G48" s="201"/>
      <c r="H48" s="201"/>
      <c r="I48" s="201"/>
      <c r="J48" s="590"/>
      <c r="L48" s="619"/>
      <c r="M48" s="201"/>
      <c r="N48" s="201"/>
      <c r="O48" s="201"/>
      <c r="P48" s="201"/>
      <c r="Q48" s="590"/>
    </row>
    <row r="49" spans="1:19" x14ac:dyDescent="0.2">
      <c r="A49" s="365"/>
      <c r="B49" s="201"/>
      <c r="C49" s="201"/>
      <c r="D49" s="366" t="s">
        <v>90</v>
      </c>
      <c r="E49" s="627"/>
      <c r="F49" s="621"/>
      <c r="G49" s="621"/>
      <c r="H49" s="621"/>
      <c r="I49" s="621"/>
      <c r="J49" s="622"/>
      <c r="L49" s="627"/>
      <c r="M49" s="621"/>
      <c r="N49" s="621"/>
      <c r="O49" s="621"/>
      <c r="P49" s="621"/>
      <c r="Q49" s="622"/>
    </row>
    <row r="50" spans="1:19" x14ac:dyDescent="0.2">
      <c r="A50" s="365"/>
      <c r="B50" s="201"/>
      <c r="C50" s="201"/>
      <c r="D50" s="366" t="s">
        <v>89</v>
      </c>
      <c r="E50" s="613">
        <f t="shared" ref="E50:J50" si="20">E16</f>
        <v>600</v>
      </c>
      <c r="F50" s="212">
        <f t="shared" si="20"/>
        <v>1200</v>
      </c>
      <c r="G50" s="212">
        <f t="shared" si="20"/>
        <v>3500</v>
      </c>
      <c r="H50" s="212">
        <f t="shared" si="20"/>
        <v>3500</v>
      </c>
      <c r="I50" s="212">
        <f t="shared" si="20"/>
        <v>7500</v>
      </c>
      <c r="J50" s="614">
        <f t="shared" si="20"/>
        <v>20000</v>
      </c>
      <c r="L50" s="613">
        <f t="shared" ref="L50:Q50" si="21">L16</f>
        <v>600</v>
      </c>
      <c r="M50" s="212">
        <f t="shared" si="21"/>
        <v>1200</v>
      </c>
      <c r="N50" s="212">
        <f t="shared" si="21"/>
        <v>3500</v>
      </c>
      <c r="O50" s="212">
        <f t="shared" si="21"/>
        <v>3500</v>
      </c>
      <c r="P50" s="212">
        <f t="shared" si="21"/>
        <v>7500</v>
      </c>
      <c r="Q50" s="614">
        <f t="shared" si="21"/>
        <v>20000</v>
      </c>
    </row>
    <row r="51" spans="1:19" x14ac:dyDescent="0.2">
      <c r="A51" s="365"/>
      <c r="B51" s="201"/>
      <c r="C51" s="201"/>
      <c r="D51" s="556" t="s">
        <v>92</v>
      </c>
      <c r="E51" s="625">
        <f t="shared" ref="E51:J51" si="22">E50*E49</f>
        <v>0</v>
      </c>
      <c r="F51" s="183">
        <f t="shared" si="22"/>
        <v>0</v>
      </c>
      <c r="G51" s="183">
        <f t="shared" si="22"/>
        <v>0</v>
      </c>
      <c r="H51" s="183">
        <f t="shared" si="22"/>
        <v>0</v>
      </c>
      <c r="I51" s="183">
        <f t="shared" si="22"/>
        <v>0</v>
      </c>
      <c r="J51" s="626">
        <f t="shared" si="22"/>
        <v>0</v>
      </c>
      <c r="K51" s="161"/>
      <c r="L51" s="625">
        <f t="shared" ref="L51:Q51" si="23">L50*L49</f>
        <v>0</v>
      </c>
      <c r="M51" s="183">
        <f t="shared" si="23"/>
        <v>0</v>
      </c>
      <c r="N51" s="183">
        <f t="shared" si="23"/>
        <v>0</v>
      </c>
      <c r="O51" s="183">
        <f t="shared" si="23"/>
        <v>0</v>
      </c>
      <c r="P51" s="183">
        <f t="shared" si="23"/>
        <v>0</v>
      </c>
      <c r="Q51" s="626">
        <f t="shared" si="23"/>
        <v>0</v>
      </c>
      <c r="S51" s="161"/>
    </row>
    <row r="52" spans="1:19" x14ac:dyDescent="0.2">
      <c r="A52" s="365"/>
      <c r="B52" s="201"/>
      <c r="C52" s="201"/>
      <c r="D52" s="556"/>
      <c r="E52" s="625"/>
      <c r="F52" s="183"/>
      <c r="G52" s="183"/>
      <c r="H52" s="183"/>
      <c r="I52" s="183"/>
      <c r="J52" s="626"/>
      <c r="K52" s="161"/>
      <c r="L52" s="625"/>
      <c r="M52" s="183"/>
      <c r="N52" s="183"/>
      <c r="O52" s="183"/>
      <c r="P52" s="183"/>
      <c r="Q52" s="626"/>
      <c r="S52" s="161"/>
    </row>
    <row r="53" spans="1:19" ht="13.5" thickBot="1" x14ac:dyDescent="0.25">
      <c r="A53" s="540"/>
      <c r="B53" s="212"/>
      <c r="C53" s="212"/>
      <c r="D53" s="236"/>
      <c r="E53" s="617"/>
      <c r="F53" s="239"/>
      <c r="G53" s="239"/>
      <c r="H53" s="239"/>
      <c r="I53" s="239"/>
      <c r="J53" s="618"/>
      <c r="K53" s="238"/>
      <c r="L53" s="617"/>
      <c r="M53" s="239"/>
      <c r="N53" s="239"/>
      <c r="O53" s="239"/>
      <c r="P53" s="239"/>
      <c r="Q53" s="618"/>
      <c r="S53" s="238"/>
    </row>
    <row r="54" spans="1:19" ht="15.75" x14ac:dyDescent="0.25">
      <c r="A54" s="3451" t="s">
        <v>94</v>
      </c>
      <c r="B54" s="3452"/>
      <c r="C54" s="3452"/>
      <c r="D54" s="3724"/>
      <c r="E54" s="3660"/>
      <c r="F54" s="3580"/>
      <c r="G54" s="3580"/>
      <c r="H54" s="3580"/>
      <c r="I54" s="3580"/>
      <c r="J54" s="3581"/>
      <c r="K54" s="246"/>
      <c r="L54" s="3660"/>
      <c r="M54" s="3580"/>
      <c r="N54" s="3580"/>
      <c r="O54" s="3580"/>
      <c r="P54" s="3580"/>
      <c r="Q54" s="3581"/>
      <c r="S54" s="246"/>
    </row>
    <row r="55" spans="1:19" x14ac:dyDescent="0.2">
      <c r="A55" s="3582"/>
      <c r="B55" s="3458"/>
      <c r="C55" s="3458"/>
      <c r="D55" s="3622" t="s">
        <v>89</v>
      </c>
      <c r="E55" s="3661">
        <f t="shared" ref="E55:J55" si="24">E28+E33+E38</f>
        <v>600</v>
      </c>
      <c r="F55" s="2985">
        <f t="shared" si="24"/>
        <v>1200</v>
      </c>
      <c r="G55" s="2985">
        <f t="shared" si="24"/>
        <v>3500</v>
      </c>
      <c r="H55" s="2985">
        <f t="shared" si="24"/>
        <v>3500</v>
      </c>
      <c r="I55" s="2985">
        <f t="shared" si="24"/>
        <v>7500</v>
      </c>
      <c r="J55" s="3461">
        <f t="shared" si="24"/>
        <v>20000</v>
      </c>
      <c r="L55" s="3661">
        <f t="shared" ref="L55:Q55" si="25">L28+L33+L38</f>
        <v>600</v>
      </c>
      <c r="M55" s="2985">
        <f t="shared" si="25"/>
        <v>1200</v>
      </c>
      <c r="N55" s="2985">
        <f t="shared" si="25"/>
        <v>3500</v>
      </c>
      <c r="O55" s="2985">
        <f t="shared" si="25"/>
        <v>3500</v>
      </c>
      <c r="P55" s="2985">
        <f t="shared" si="25"/>
        <v>7500</v>
      </c>
      <c r="Q55" s="3461">
        <f t="shared" si="25"/>
        <v>20000</v>
      </c>
    </row>
    <row r="56" spans="1:19" ht="13.5" thickBot="1" x14ac:dyDescent="0.25">
      <c r="A56" s="3462"/>
      <c r="B56" s="3463"/>
      <c r="C56" s="3463"/>
      <c r="D56" s="3659" t="s">
        <v>90</v>
      </c>
      <c r="E56" s="3725">
        <f t="shared" ref="E56:J56" si="26">(E51+E46+E41)/E55</f>
        <v>0</v>
      </c>
      <c r="F56" s="3726">
        <f t="shared" si="26"/>
        <v>0</v>
      </c>
      <c r="G56" s="3726">
        <f t="shared" si="26"/>
        <v>0</v>
      </c>
      <c r="H56" s="3726">
        <f t="shared" si="26"/>
        <v>0</v>
      </c>
      <c r="I56" s="3726">
        <f t="shared" si="26"/>
        <v>0</v>
      </c>
      <c r="J56" s="3727">
        <f t="shared" si="26"/>
        <v>0</v>
      </c>
      <c r="K56" s="167"/>
      <c r="L56" s="3725">
        <f t="shared" ref="L56:Q56" si="27">(L51+L46+L41)/L55</f>
        <v>0</v>
      </c>
      <c r="M56" s="3726">
        <f t="shared" si="27"/>
        <v>0</v>
      </c>
      <c r="N56" s="3726">
        <f t="shared" si="27"/>
        <v>0</v>
      </c>
      <c r="O56" s="3726">
        <f t="shared" si="27"/>
        <v>0</v>
      </c>
      <c r="P56" s="3726">
        <f t="shared" si="27"/>
        <v>0</v>
      </c>
      <c r="Q56" s="3727">
        <f t="shared" si="27"/>
        <v>0</v>
      </c>
      <c r="S56" s="167"/>
    </row>
    <row r="57" spans="1:19" x14ac:dyDescent="0.2">
      <c r="A57" s="540"/>
      <c r="B57" s="212"/>
      <c r="C57" s="212"/>
      <c r="D57" s="236"/>
      <c r="E57" s="617"/>
      <c r="F57" s="239"/>
      <c r="G57" s="239"/>
      <c r="H57" s="239"/>
      <c r="I57" s="239"/>
      <c r="J57" s="618"/>
      <c r="K57" s="238"/>
      <c r="L57" s="617"/>
      <c r="M57" s="239"/>
      <c r="N57" s="239"/>
      <c r="O57" s="239"/>
      <c r="P57" s="239"/>
      <c r="Q57" s="618"/>
      <c r="S57" s="238"/>
    </row>
    <row r="58" spans="1:19" ht="15.75" x14ac:dyDescent="0.25">
      <c r="A58" s="548">
        <v>2</v>
      </c>
      <c r="B58" s="549" t="s">
        <v>345</v>
      </c>
      <c r="C58" s="208"/>
      <c r="D58" s="235"/>
      <c r="E58" s="619"/>
      <c r="F58" s="201"/>
      <c r="G58" s="201"/>
      <c r="H58" s="201"/>
      <c r="I58" s="201"/>
      <c r="J58" s="590"/>
      <c r="L58" s="619"/>
      <c r="M58" s="201"/>
      <c r="N58" s="201"/>
      <c r="O58" s="201"/>
      <c r="P58" s="201"/>
      <c r="Q58" s="590"/>
    </row>
    <row r="59" spans="1:19" x14ac:dyDescent="0.2">
      <c r="A59" s="365"/>
      <c r="B59" s="201"/>
      <c r="C59" s="201"/>
      <c r="D59" s="366" t="s">
        <v>107</v>
      </c>
      <c r="E59" s="3690"/>
      <c r="F59" s="621"/>
      <c r="G59" s="621"/>
      <c r="H59" s="621"/>
      <c r="I59" s="621"/>
      <c r="J59" s="622"/>
      <c r="L59" s="3690"/>
      <c r="M59" s="621"/>
      <c r="N59" s="621"/>
      <c r="O59" s="621"/>
      <c r="P59" s="621"/>
      <c r="Q59" s="622"/>
    </row>
    <row r="60" spans="1:19" x14ac:dyDescent="0.2">
      <c r="A60" s="365"/>
      <c r="B60" s="201"/>
      <c r="C60" s="201"/>
      <c r="D60" s="366" t="s">
        <v>89</v>
      </c>
      <c r="E60" s="613">
        <f t="shared" ref="E60:J60" si="28">E16</f>
        <v>600</v>
      </c>
      <c r="F60" s="212">
        <f t="shared" si="28"/>
        <v>1200</v>
      </c>
      <c r="G60" s="212">
        <f t="shared" si="28"/>
        <v>3500</v>
      </c>
      <c r="H60" s="212">
        <f t="shared" si="28"/>
        <v>3500</v>
      </c>
      <c r="I60" s="212">
        <f t="shared" si="28"/>
        <v>7500</v>
      </c>
      <c r="J60" s="614">
        <f t="shared" si="28"/>
        <v>20000</v>
      </c>
      <c r="L60" s="613">
        <f t="shared" ref="L60:Q60" si="29">L16</f>
        <v>600</v>
      </c>
      <c r="M60" s="212">
        <f t="shared" si="29"/>
        <v>1200</v>
      </c>
      <c r="N60" s="212">
        <f t="shared" si="29"/>
        <v>3500</v>
      </c>
      <c r="O60" s="212">
        <f t="shared" si="29"/>
        <v>3500</v>
      </c>
      <c r="P60" s="212">
        <f t="shared" si="29"/>
        <v>7500</v>
      </c>
      <c r="Q60" s="614">
        <f t="shared" si="29"/>
        <v>20000</v>
      </c>
    </row>
    <row r="61" spans="1:19" x14ac:dyDescent="0.2">
      <c r="A61" s="365"/>
      <c r="B61" s="201"/>
      <c r="C61" s="201"/>
      <c r="D61" s="556" t="s">
        <v>92</v>
      </c>
      <c r="E61" s="625">
        <f>E59*E60</f>
        <v>0</v>
      </c>
      <c r="F61" s="183">
        <f>F60*F59</f>
        <v>0</v>
      </c>
      <c r="G61" s="183">
        <f>G60*G59</f>
        <v>0</v>
      </c>
      <c r="H61" s="183">
        <f>H60*H59</f>
        <v>0</v>
      </c>
      <c r="I61" s="183">
        <f>I60*I59</f>
        <v>0</v>
      </c>
      <c r="J61" s="626">
        <f>J60*J59</f>
        <v>0</v>
      </c>
      <c r="K61" s="161"/>
      <c r="L61" s="625">
        <f>L59*L60</f>
        <v>0</v>
      </c>
      <c r="M61" s="183">
        <f>M60*M59</f>
        <v>0</v>
      </c>
      <c r="N61" s="183">
        <f>N60*N59</f>
        <v>0</v>
      </c>
      <c r="O61" s="183">
        <f>O60*O59</f>
        <v>0</v>
      </c>
      <c r="P61" s="183">
        <f>P60*P59</f>
        <v>0</v>
      </c>
      <c r="Q61" s="626">
        <f>Q60*Q59</f>
        <v>0</v>
      </c>
      <c r="S61" s="161"/>
    </row>
    <row r="62" spans="1:19" x14ac:dyDescent="0.2">
      <c r="A62" s="540"/>
      <c r="B62" s="212"/>
      <c r="C62" s="212"/>
      <c r="D62" s="236"/>
      <c r="E62" s="617"/>
      <c r="F62" s="239"/>
      <c r="G62" s="239"/>
      <c r="H62" s="239"/>
      <c r="I62" s="239"/>
      <c r="J62" s="618"/>
      <c r="K62" s="238"/>
      <c r="L62" s="617"/>
      <c r="M62" s="239"/>
      <c r="N62" s="239"/>
      <c r="O62" s="239"/>
      <c r="P62" s="239"/>
      <c r="Q62" s="618"/>
      <c r="S62" s="238"/>
    </row>
    <row r="63" spans="1:19" ht="15.75" x14ac:dyDescent="0.25">
      <c r="A63" s="548">
        <v>3</v>
      </c>
      <c r="B63" s="549" t="s">
        <v>346</v>
      </c>
      <c r="C63" s="208"/>
      <c r="D63" s="235"/>
      <c r="E63" s="619"/>
      <c r="F63" s="201"/>
      <c r="G63" s="201"/>
      <c r="H63" s="201"/>
      <c r="I63" s="201"/>
      <c r="J63" s="590"/>
      <c r="L63" s="619"/>
      <c r="M63" s="201"/>
      <c r="N63" s="201"/>
      <c r="O63" s="201"/>
      <c r="P63" s="201"/>
      <c r="Q63" s="590"/>
    </row>
    <row r="64" spans="1:19" ht="15.75" x14ac:dyDescent="0.25">
      <c r="A64" s="577"/>
      <c r="B64" s="208"/>
      <c r="C64" s="208"/>
      <c r="D64" s="235"/>
      <c r="E64" s="619"/>
      <c r="F64" s="201"/>
      <c r="G64" s="201"/>
      <c r="H64" s="201"/>
      <c r="I64" s="201"/>
      <c r="J64" s="590"/>
      <c r="L64" s="619"/>
      <c r="M64" s="201"/>
      <c r="N64" s="201"/>
      <c r="O64" s="201"/>
      <c r="P64" s="201"/>
      <c r="Q64" s="590"/>
    </row>
    <row r="65" spans="1:19" x14ac:dyDescent="0.2">
      <c r="A65" s="365"/>
      <c r="B65" s="550" t="s">
        <v>730</v>
      </c>
      <c r="C65" s="550" t="s">
        <v>95</v>
      </c>
      <c r="D65" s="210"/>
      <c r="E65" s="630"/>
      <c r="F65" s="226"/>
      <c r="G65" s="226"/>
      <c r="H65" s="226"/>
      <c r="I65" s="226"/>
      <c r="J65" s="631"/>
      <c r="L65" s="630"/>
      <c r="M65" s="226"/>
      <c r="N65" s="226"/>
      <c r="O65" s="226"/>
      <c r="P65" s="226"/>
      <c r="Q65" s="631"/>
    </row>
    <row r="66" spans="1:19" x14ac:dyDescent="0.2">
      <c r="A66" s="365"/>
      <c r="B66" s="201"/>
      <c r="C66" s="201"/>
      <c r="D66" s="366" t="s">
        <v>107</v>
      </c>
      <c r="E66" s="627"/>
      <c r="F66" s="621"/>
      <c r="G66" s="621"/>
      <c r="H66" s="621"/>
      <c r="I66" s="621"/>
      <c r="J66" s="622"/>
      <c r="L66" s="627"/>
      <c r="M66" s="621"/>
      <c r="N66" s="621"/>
      <c r="O66" s="621"/>
      <c r="P66" s="621"/>
      <c r="Q66" s="622"/>
    </row>
    <row r="67" spans="1:19" x14ac:dyDescent="0.2">
      <c r="A67" s="365"/>
      <c r="B67" s="201"/>
      <c r="C67" s="201"/>
      <c r="D67" s="366" t="s">
        <v>89</v>
      </c>
      <c r="E67" s="613">
        <f t="shared" ref="E67:J67" si="30">E16</f>
        <v>600</v>
      </c>
      <c r="F67" s="212">
        <f t="shared" si="30"/>
        <v>1200</v>
      </c>
      <c r="G67" s="212">
        <f t="shared" si="30"/>
        <v>3500</v>
      </c>
      <c r="H67" s="212">
        <f t="shared" si="30"/>
        <v>3500</v>
      </c>
      <c r="I67" s="212">
        <f t="shared" si="30"/>
        <v>7500</v>
      </c>
      <c r="J67" s="614">
        <f t="shared" si="30"/>
        <v>20000</v>
      </c>
      <c r="L67" s="613">
        <f t="shared" ref="L67:Q67" si="31">L16</f>
        <v>600</v>
      </c>
      <c r="M67" s="212">
        <f t="shared" si="31"/>
        <v>1200</v>
      </c>
      <c r="N67" s="212">
        <f t="shared" si="31"/>
        <v>3500</v>
      </c>
      <c r="O67" s="212">
        <f t="shared" si="31"/>
        <v>3500</v>
      </c>
      <c r="P67" s="212">
        <f t="shared" si="31"/>
        <v>7500</v>
      </c>
      <c r="Q67" s="614">
        <f t="shared" si="31"/>
        <v>20000</v>
      </c>
    </row>
    <row r="68" spans="1:19" x14ac:dyDescent="0.2">
      <c r="A68" s="365"/>
      <c r="B68" s="201"/>
      <c r="C68" s="201"/>
      <c r="D68" s="556" t="s">
        <v>92</v>
      </c>
      <c r="E68" s="625">
        <f t="shared" ref="E68:J68" si="32">E67*E66</f>
        <v>0</v>
      </c>
      <c r="F68" s="183">
        <f t="shared" si="32"/>
        <v>0</v>
      </c>
      <c r="G68" s="183">
        <f t="shared" si="32"/>
        <v>0</v>
      </c>
      <c r="H68" s="183">
        <f t="shared" si="32"/>
        <v>0</v>
      </c>
      <c r="I68" s="183">
        <f t="shared" si="32"/>
        <v>0</v>
      </c>
      <c r="J68" s="626">
        <f t="shared" si="32"/>
        <v>0</v>
      </c>
      <c r="K68" s="161"/>
      <c r="L68" s="625">
        <f t="shared" ref="L68:Q68" si="33">L67*L66</f>
        <v>0</v>
      </c>
      <c r="M68" s="183">
        <f t="shared" si="33"/>
        <v>0</v>
      </c>
      <c r="N68" s="183">
        <f t="shared" si="33"/>
        <v>0</v>
      </c>
      <c r="O68" s="183">
        <f t="shared" si="33"/>
        <v>0</v>
      </c>
      <c r="P68" s="183">
        <f t="shared" si="33"/>
        <v>0</v>
      </c>
      <c r="Q68" s="626">
        <f t="shared" si="33"/>
        <v>0</v>
      </c>
      <c r="S68" s="161"/>
    </row>
    <row r="69" spans="1:19" x14ac:dyDescent="0.2">
      <c r="A69" s="540"/>
      <c r="B69" s="212"/>
      <c r="C69" s="212"/>
      <c r="D69" s="236"/>
      <c r="E69" s="617"/>
      <c r="F69" s="239"/>
      <c r="G69" s="239"/>
      <c r="H69" s="239"/>
      <c r="I69" s="239"/>
      <c r="J69" s="618"/>
      <c r="K69" s="238"/>
      <c r="L69" s="617"/>
      <c r="M69" s="239"/>
      <c r="N69" s="239"/>
      <c r="O69" s="239"/>
      <c r="P69" s="239"/>
      <c r="Q69" s="618"/>
      <c r="S69" s="238"/>
    </row>
    <row r="70" spans="1:19" ht="15.75" x14ac:dyDescent="0.25">
      <c r="A70" s="548">
        <v>4</v>
      </c>
      <c r="B70" s="549" t="s">
        <v>106</v>
      </c>
      <c r="C70" s="208"/>
      <c r="D70" s="235"/>
      <c r="E70" s="619"/>
      <c r="F70" s="201"/>
      <c r="G70" s="201"/>
      <c r="H70" s="201"/>
      <c r="I70" s="201"/>
      <c r="J70" s="590"/>
      <c r="L70" s="619"/>
      <c r="M70" s="201"/>
      <c r="N70" s="201"/>
      <c r="O70" s="201"/>
      <c r="P70" s="201"/>
      <c r="Q70" s="590"/>
    </row>
    <row r="71" spans="1:19" x14ac:dyDescent="0.2">
      <c r="A71" s="540"/>
      <c r="B71" s="212"/>
      <c r="C71" s="212"/>
      <c r="D71" s="236"/>
      <c r="E71" s="617"/>
      <c r="F71" s="239"/>
      <c r="G71" s="239"/>
      <c r="H71" s="239"/>
      <c r="I71" s="239"/>
      <c r="J71" s="618"/>
      <c r="K71" s="238"/>
      <c r="L71" s="617"/>
      <c r="M71" s="239"/>
      <c r="N71" s="239"/>
      <c r="O71" s="239"/>
      <c r="P71" s="239"/>
      <c r="Q71" s="618"/>
      <c r="S71" s="238"/>
    </row>
    <row r="72" spans="1:19" x14ac:dyDescent="0.2">
      <c r="A72" s="365"/>
      <c r="B72" s="3728" t="s">
        <v>1600</v>
      </c>
      <c r="C72" s="201"/>
      <c r="D72" s="366" t="s">
        <v>107</v>
      </c>
      <c r="E72" s="627"/>
      <c r="F72" s="621"/>
      <c r="G72" s="621"/>
      <c r="H72" s="621"/>
      <c r="I72" s="621"/>
      <c r="J72" s="622"/>
      <c r="L72" s="627"/>
      <c r="M72" s="621"/>
      <c r="N72" s="621"/>
      <c r="O72" s="621"/>
      <c r="P72" s="621"/>
      <c r="Q72" s="622"/>
    </row>
    <row r="73" spans="1:19" x14ac:dyDescent="0.2">
      <c r="A73" s="365"/>
      <c r="B73" s="201"/>
      <c r="C73" s="201"/>
      <c r="D73" s="366" t="s">
        <v>89</v>
      </c>
      <c r="E73" s="613">
        <f t="shared" ref="E73:J73" si="34">E16</f>
        <v>600</v>
      </c>
      <c r="F73" s="212">
        <f t="shared" si="34"/>
        <v>1200</v>
      </c>
      <c r="G73" s="212">
        <f t="shared" si="34"/>
        <v>3500</v>
      </c>
      <c r="H73" s="212">
        <f t="shared" si="34"/>
        <v>3500</v>
      </c>
      <c r="I73" s="212">
        <f t="shared" si="34"/>
        <v>7500</v>
      </c>
      <c r="J73" s="614">
        <f t="shared" si="34"/>
        <v>20000</v>
      </c>
      <c r="L73" s="613">
        <f t="shared" ref="L73:Q73" si="35">L16</f>
        <v>600</v>
      </c>
      <c r="M73" s="212">
        <f t="shared" si="35"/>
        <v>1200</v>
      </c>
      <c r="N73" s="212">
        <f t="shared" si="35"/>
        <v>3500</v>
      </c>
      <c r="O73" s="212">
        <f t="shared" si="35"/>
        <v>3500</v>
      </c>
      <c r="P73" s="212">
        <f t="shared" si="35"/>
        <v>7500</v>
      </c>
      <c r="Q73" s="614">
        <f t="shared" si="35"/>
        <v>20000</v>
      </c>
    </row>
    <row r="74" spans="1:19" x14ac:dyDescent="0.2">
      <c r="A74" s="365"/>
      <c r="B74" s="201"/>
      <c r="C74" s="201"/>
      <c r="D74" s="556" t="s">
        <v>92</v>
      </c>
      <c r="E74" s="625">
        <f>E72*E73</f>
        <v>0</v>
      </c>
      <c r="F74" s="183">
        <f>F73*F72</f>
        <v>0</v>
      </c>
      <c r="G74" s="183">
        <f>G73*G72</f>
        <v>0</v>
      </c>
      <c r="H74" s="183">
        <f>H73*H72</f>
        <v>0</v>
      </c>
      <c r="I74" s="183">
        <f>I73*I72</f>
        <v>0</v>
      </c>
      <c r="J74" s="626">
        <f>J73*J72</f>
        <v>0</v>
      </c>
      <c r="K74" s="161"/>
      <c r="L74" s="625">
        <f>L72*L73</f>
        <v>0</v>
      </c>
      <c r="M74" s="183">
        <f>M73*M72</f>
        <v>0</v>
      </c>
      <c r="N74" s="183">
        <f>N73*N72</f>
        <v>0</v>
      </c>
      <c r="O74" s="183">
        <f>O73*O72</f>
        <v>0</v>
      </c>
      <c r="P74" s="183">
        <f>P73*P72</f>
        <v>0</v>
      </c>
      <c r="Q74" s="626">
        <f>Q73*Q72</f>
        <v>0</v>
      </c>
      <c r="S74" s="161"/>
    </row>
    <row r="75" spans="1:19" x14ac:dyDescent="0.2">
      <c r="A75" s="365"/>
      <c r="B75" s="201"/>
      <c r="C75" s="201"/>
      <c r="D75" s="221"/>
      <c r="E75" s="625"/>
      <c r="F75" s="183"/>
      <c r="G75" s="183"/>
      <c r="H75" s="183"/>
      <c r="I75" s="183"/>
      <c r="J75" s="626"/>
      <c r="K75" s="161"/>
      <c r="L75" s="625"/>
      <c r="M75" s="183"/>
      <c r="N75" s="183"/>
      <c r="O75" s="183"/>
      <c r="P75" s="183"/>
      <c r="Q75" s="626"/>
      <c r="S75" s="161"/>
    </row>
    <row r="76" spans="1:19" ht="13.5" thickBot="1" x14ac:dyDescent="0.25">
      <c r="A76" s="365"/>
      <c r="B76" s="201"/>
      <c r="C76" s="201"/>
      <c r="D76" s="221"/>
      <c r="E76" s="627"/>
      <c r="F76" s="621"/>
      <c r="G76" s="621"/>
      <c r="H76" s="621"/>
      <c r="I76" s="621"/>
      <c r="J76" s="622"/>
      <c r="K76" s="161"/>
      <c r="L76" s="627"/>
      <c r="M76" s="621"/>
      <c r="N76" s="621"/>
      <c r="O76" s="621"/>
      <c r="P76" s="621"/>
      <c r="Q76" s="622"/>
      <c r="S76" s="161"/>
    </row>
    <row r="77" spans="1:19" ht="15.75" x14ac:dyDescent="0.25">
      <c r="A77" s="3729" t="s">
        <v>1994</v>
      </c>
      <c r="B77" s="3730"/>
      <c r="C77" s="3730"/>
      <c r="D77" s="3731"/>
      <c r="E77" s="3688"/>
      <c r="F77" s="3491"/>
      <c r="G77" s="3491"/>
      <c r="H77" s="3491"/>
      <c r="I77" s="3491"/>
      <c r="J77" s="3493"/>
      <c r="L77" s="3688"/>
      <c r="M77" s="3491"/>
      <c r="N77" s="3491"/>
      <c r="O77" s="3491"/>
      <c r="P77" s="3491"/>
      <c r="Q77" s="3493"/>
    </row>
    <row r="78" spans="1:19" ht="15.75" x14ac:dyDescent="0.25">
      <c r="A78" s="3494"/>
      <c r="B78" s="3495"/>
      <c r="C78" s="3495"/>
      <c r="D78" s="3732" t="s">
        <v>92</v>
      </c>
      <c r="E78" s="3733">
        <f t="shared" ref="E78:J78" si="36">E74+E68+E61+E51+E46+E41</f>
        <v>0</v>
      </c>
      <c r="F78" s="3734">
        <f t="shared" si="36"/>
        <v>0</v>
      </c>
      <c r="G78" s="3734">
        <f t="shared" si="36"/>
        <v>0</v>
      </c>
      <c r="H78" s="3734">
        <f t="shared" si="36"/>
        <v>0</v>
      </c>
      <c r="I78" s="3734">
        <f t="shared" si="36"/>
        <v>0</v>
      </c>
      <c r="J78" s="3735">
        <f t="shared" si="36"/>
        <v>0</v>
      </c>
      <c r="K78" s="161"/>
      <c r="L78" s="3733">
        <f t="shared" ref="L78:Q78" si="37">L74+L68+L61+L51+L46+L41</f>
        <v>0</v>
      </c>
      <c r="M78" s="3734">
        <f t="shared" si="37"/>
        <v>0</v>
      </c>
      <c r="N78" s="3734">
        <f t="shared" si="37"/>
        <v>0</v>
      </c>
      <c r="O78" s="3734">
        <f t="shared" si="37"/>
        <v>0</v>
      </c>
      <c r="P78" s="3734">
        <f t="shared" si="37"/>
        <v>0</v>
      </c>
      <c r="Q78" s="3735">
        <f t="shared" si="37"/>
        <v>0</v>
      </c>
      <c r="S78" s="161"/>
    </row>
    <row r="79" spans="1:19" x14ac:dyDescent="0.2">
      <c r="A79" s="3494"/>
      <c r="B79" s="3495"/>
      <c r="C79" s="3495"/>
      <c r="D79" s="3736" t="s">
        <v>89</v>
      </c>
      <c r="E79" s="3683">
        <f t="shared" ref="E79:J79" si="38">E16</f>
        <v>600</v>
      </c>
      <c r="F79" s="3498">
        <f t="shared" si="38"/>
        <v>1200</v>
      </c>
      <c r="G79" s="3498">
        <f t="shared" si="38"/>
        <v>3500</v>
      </c>
      <c r="H79" s="3498">
        <f t="shared" si="38"/>
        <v>3500</v>
      </c>
      <c r="I79" s="3498">
        <f t="shared" si="38"/>
        <v>7500</v>
      </c>
      <c r="J79" s="3499">
        <f t="shared" si="38"/>
        <v>20000</v>
      </c>
      <c r="L79" s="3683">
        <f t="shared" ref="L79:Q79" si="39">L16</f>
        <v>600</v>
      </c>
      <c r="M79" s="3498">
        <f t="shared" si="39"/>
        <v>1200</v>
      </c>
      <c r="N79" s="3498">
        <f t="shared" si="39"/>
        <v>3500</v>
      </c>
      <c r="O79" s="3498">
        <f t="shared" si="39"/>
        <v>3500</v>
      </c>
      <c r="P79" s="3498">
        <f t="shared" si="39"/>
        <v>7500</v>
      </c>
      <c r="Q79" s="3499">
        <f t="shared" si="39"/>
        <v>20000</v>
      </c>
    </row>
    <row r="80" spans="1:19" x14ac:dyDescent="0.2">
      <c r="A80" s="3494"/>
      <c r="B80" s="3495"/>
      <c r="C80" s="3495"/>
      <c r="D80" s="3736" t="s">
        <v>90</v>
      </c>
      <c r="E80" s="3737">
        <f t="shared" ref="E80:J80" si="40">E78/E79</f>
        <v>0</v>
      </c>
      <c r="F80" s="3738">
        <f t="shared" si="40"/>
        <v>0</v>
      </c>
      <c r="G80" s="3738">
        <f t="shared" si="40"/>
        <v>0</v>
      </c>
      <c r="H80" s="3738">
        <f t="shared" si="40"/>
        <v>0</v>
      </c>
      <c r="I80" s="3738">
        <f t="shared" si="40"/>
        <v>0</v>
      </c>
      <c r="J80" s="3739">
        <f t="shared" si="40"/>
        <v>0</v>
      </c>
      <c r="K80" s="167"/>
      <c r="L80" s="3737">
        <f t="shared" ref="L80:Q80" si="41">L78/L79</f>
        <v>0</v>
      </c>
      <c r="M80" s="3738">
        <f t="shared" si="41"/>
        <v>0</v>
      </c>
      <c r="N80" s="3738">
        <f t="shared" si="41"/>
        <v>0</v>
      </c>
      <c r="O80" s="3738">
        <f t="shared" si="41"/>
        <v>0</v>
      </c>
      <c r="P80" s="3738">
        <f t="shared" si="41"/>
        <v>0</v>
      </c>
      <c r="Q80" s="3739">
        <f t="shared" si="41"/>
        <v>0</v>
      </c>
      <c r="S80" s="167"/>
    </row>
    <row r="81" spans="1:19" x14ac:dyDescent="0.2">
      <c r="A81" s="3683"/>
      <c r="B81" s="3498"/>
      <c r="C81" s="3498"/>
      <c r="D81" s="3748"/>
      <c r="E81" s="3740"/>
      <c r="F81" s="3741"/>
      <c r="G81" s="3741"/>
      <c r="H81" s="3741"/>
      <c r="I81" s="3741"/>
      <c r="J81" s="3742"/>
      <c r="K81" s="238"/>
      <c r="L81" s="3740"/>
      <c r="M81" s="3741"/>
      <c r="N81" s="3741"/>
      <c r="O81" s="3741"/>
      <c r="P81" s="3741"/>
      <c r="Q81" s="3742"/>
      <c r="S81" s="238"/>
    </row>
    <row r="82" spans="1:19" ht="13.5" thickBot="1" x14ac:dyDescent="0.25">
      <c r="A82" s="3685"/>
      <c r="B82" s="3686"/>
      <c r="C82" s="3686"/>
      <c r="D82" s="3746"/>
      <c r="E82" s="3743"/>
      <c r="F82" s="3744"/>
      <c r="G82" s="3744"/>
      <c r="H82" s="3744"/>
      <c r="I82" s="3744"/>
      <c r="J82" s="3747"/>
      <c r="L82" s="3743"/>
      <c r="M82" s="3744"/>
      <c r="N82" s="3744"/>
      <c r="O82" s="3744"/>
      <c r="P82" s="3744"/>
      <c r="Q82" s="3745"/>
    </row>
    <row r="83" spans="1:19" ht="13.5" thickBot="1" x14ac:dyDescent="0.25">
      <c r="D83" s="247"/>
    </row>
    <row r="84" spans="1:19" x14ac:dyDescent="0.2">
      <c r="A84" s="3513" t="s">
        <v>606</v>
      </c>
      <c r="B84" s="588"/>
      <c r="C84" s="3514"/>
      <c r="D84" s="3515"/>
      <c r="E84" s="588"/>
      <c r="F84" s="588"/>
      <c r="G84" s="588"/>
      <c r="H84" s="588"/>
      <c r="I84" s="588"/>
      <c r="J84" s="589"/>
      <c r="K84" s="2594"/>
      <c r="L84" s="2560"/>
      <c r="M84" s="588"/>
      <c r="N84" s="588"/>
      <c r="O84" s="588"/>
      <c r="P84" s="588"/>
      <c r="Q84" s="589"/>
    </row>
    <row r="85" spans="1:19" x14ac:dyDescent="0.2">
      <c r="A85" s="619"/>
      <c r="B85" s="201"/>
      <c r="C85" s="560" t="s">
        <v>1675</v>
      </c>
      <c r="D85" s="3171"/>
      <c r="E85" s="201"/>
      <c r="F85" s="201"/>
      <c r="G85" s="201"/>
      <c r="H85" s="201"/>
      <c r="I85" s="201"/>
      <c r="J85" s="2561"/>
      <c r="K85" s="2594"/>
      <c r="L85" s="619"/>
      <c r="M85" s="201"/>
      <c r="N85" s="201"/>
      <c r="O85" s="201"/>
      <c r="P85" s="201"/>
      <c r="Q85" s="2561"/>
    </row>
    <row r="86" spans="1:19" x14ac:dyDescent="0.2">
      <c r="A86" s="619"/>
      <c r="B86" s="201"/>
      <c r="C86" s="201"/>
      <c r="D86" s="3175" t="s">
        <v>164</v>
      </c>
      <c r="E86" s="222"/>
      <c r="F86" s="201"/>
      <c r="G86" s="201"/>
      <c r="H86" s="201"/>
      <c r="I86" s="201"/>
      <c r="J86" s="2561"/>
      <c r="K86" s="2594"/>
      <c r="L86" s="619"/>
      <c r="M86" s="201"/>
      <c r="N86" s="201"/>
      <c r="O86" s="201"/>
      <c r="P86" s="201"/>
      <c r="Q86" s="2561"/>
    </row>
    <row r="87" spans="1:19" x14ac:dyDescent="0.2">
      <c r="A87" s="619"/>
      <c r="B87" s="201"/>
      <c r="C87" s="201"/>
      <c r="D87" s="3175" t="s">
        <v>666</v>
      </c>
      <c r="E87" s="2567">
        <f t="shared" ref="E87:J87" si="42">E86*E16</f>
        <v>0</v>
      </c>
      <c r="F87" s="2567">
        <f t="shared" si="42"/>
        <v>0</v>
      </c>
      <c r="G87" s="2567">
        <f t="shared" si="42"/>
        <v>0</v>
      </c>
      <c r="H87" s="2567">
        <f t="shared" si="42"/>
        <v>0</v>
      </c>
      <c r="I87" s="2567">
        <f t="shared" si="42"/>
        <v>0</v>
      </c>
      <c r="J87" s="2568">
        <f t="shared" si="42"/>
        <v>0</v>
      </c>
      <c r="K87" s="2595"/>
      <c r="L87" s="3767">
        <f t="shared" ref="L87:Q87" si="43">L86*L16</f>
        <v>0</v>
      </c>
      <c r="M87" s="2567">
        <f t="shared" si="43"/>
        <v>0</v>
      </c>
      <c r="N87" s="2567">
        <f t="shared" si="43"/>
        <v>0</v>
      </c>
      <c r="O87" s="2567">
        <f t="shared" si="43"/>
        <v>0</v>
      </c>
      <c r="P87" s="2567">
        <f t="shared" si="43"/>
        <v>0</v>
      </c>
      <c r="Q87" s="2568">
        <f t="shared" si="43"/>
        <v>0</v>
      </c>
    </row>
    <row r="88" spans="1:19" x14ac:dyDescent="0.2">
      <c r="A88" s="619"/>
      <c r="B88" s="201"/>
      <c r="C88" s="560" t="s">
        <v>1676</v>
      </c>
      <c r="D88" s="3171"/>
      <c r="E88" s="201"/>
      <c r="F88" s="201"/>
      <c r="G88" s="201"/>
      <c r="H88" s="201"/>
      <c r="I88" s="201"/>
      <c r="J88" s="2561"/>
      <c r="K88" s="2594"/>
      <c r="L88" s="619"/>
      <c r="M88" s="201"/>
      <c r="N88" s="201"/>
      <c r="O88" s="201"/>
      <c r="P88" s="201"/>
      <c r="Q88" s="2561"/>
    </row>
    <row r="89" spans="1:19" x14ac:dyDescent="0.2">
      <c r="A89" s="619"/>
      <c r="B89" s="201"/>
      <c r="C89" s="206"/>
      <c r="D89" s="3175" t="s">
        <v>1677</v>
      </c>
      <c r="E89" s="232"/>
      <c r="F89" s="233"/>
      <c r="G89" s="233"/>
      <c r="H89" s="233"/>
      <c r="I89" s="233"/>
      <c r="J89" s="2563"/>
      <c r="K89" s="2596"/>
      <c r="L89" s="3768"/>
      <c r="M89" s="233"/>
      <c r="N89" s="233"/>
      <c r="O89" s="233"/>
      <c r="P89" s="233"/>
      <c r="Q89" s="2563"/>
    </row>
    <row r="90" spans="1:19" x14ac:dyDescent="0.2">
      <c r="A90" s="619"/>
      <c r="B90" s="201"/>
      <c r="C90" s="206"/>
      <c r="D90" s="3175" t="s">
        <v>1678</v>
      </c>
      <c r="E90" s="232"/>
      <c r="F90" s="233"/>
      <c r="G90" s="233"/>
      <c r="H90" s="233"/>
      <c r="I90" s="233"/>
      <c r="J90" s="2563"/>
      <c r="K90" s="2596"/>
      <c r="L90" s="3768"/>
      <c r="M90" s="233"/>
      <c r="N90" s="233"/>
      <c r="O90" s="233"/>
      <c r="P90" s="233"/>
      <c r="Q90" s="2563"/>
    </row>
    <row r="91" spans="1:19" x14ac:dyDescent="0.2">
      <c r="A91" s="619"/>
      <c r="B91" s="201"/>
      <c r="C91" s="206"/>
      <c r="D91" s="3175" t="s">
        <v>1679</v>
      </c>
      <c r="E91" s="233"/>
      <c r="F91" s="233"/>
      <c r="G91" s="233"/>
      <c r="H91" s="233"/>
      <c r="I91" s="233"/>
      <c r="J91" s="2563"/>
      <c r="K91" s="2596"/>
      <c r="L91" s="3768"/>
      <c r="M91" s="233"/>
      <c r="N91" s="233"/>
      <c r="O91" s="233"/>
      <c r="P91" s="233"/>
      <c r="Q91" s="2563"/>
    </row>
    <row r="92" spans="1:19" x14ac:dyDescent="0.2">
      <c r="A92" s="619"/>
      <c r="B92" s="201"/>
      <c r="C92" s="201"/>
      <c r="D92" s="3175" t="s">
        <v>164</v>
      </c>
      <c r="E92" s="219">
        <f>E89+E90+E91</f>
        <v>0</v>
      </c>
      <c r="F92" s="219">
        <f>F89+F90+F91</f>
        <v>0</v>
      </c>
      <c r="G92" s="219">
        <f t="shared" ref="G92:H92" si="44">G89+G90+G91</f>
        <v>0</v>
      </c>
      <c r="H92" s="219">
        <f t="shared" si="44"/>
        <v>0</v>
      </c>
      <c r="I92" s="219">
        <f t="shared" ref="I92" si="45">I89+I90+I91</f>
        <v>0</v>
      </c>
      <c r="J92" s="2564">
        <f t="shared" ref="J92:Q92" si="46">J89+J90+J91</f>
        <v>0</v>
      </c>
      <c r="K92" s="2597"/>
      <c r="L92" s="2653">
        <f t="shared" si="46"/>
        <v>0</v>
      </c>
      <c r="M92" s="219">
        <f t="shared" si="46"/>
        <v>0</v>
      </c>
      <c r="N92" s="219">
        <f t="shared" si="46"/>
        <v>0</v>
      </c>
      <c r="O92" s="219">
        <f t="shared" si="46"/>
        <v>0</v>
      </c>
      <c r="P92" s="219">
        <f t="shared" si="46"/>
        <v>0</v>
      </c>
      <c r="Q92" s="2564">
        <f t="shared" si="46"/>
        <v>0</v>
      </c>
    </row>
    <row r="93" spans="1:19" x14ac:dyDescent="0.2">
      <c r="A93" s="619"/>
      <c r="B93" s="201"/>
      <c r="C93" s="201"/>
      <c r="D93" s="3175" t="s">
        <v>1680</v>
      </c>
      <c r="E93" s="2567">
        <f t="shared" ref="E93:J93" si="47">E92*E16</f>
        <v>0</v>
      </c>
      <c r="F93" s="2567">
        <f t="shared" si="47"/>
        <v>0</v>
      </c>
      <c r="G93" s="2567">
        <f t="shared" si="47"/>
        <v>0</v>
      </c>
      <c r="H93" s="2567">
        <f t="shared" si="47"/>
        <v>0</v>
      </c>
      <c r="I93" s="2567">
        <f t="shared" si="47"/>
        <v>0</v>
      </c>
      <c r="J93" s="2568">
        <f t="shared" si="47"/>
        <v>0</v>
      </c>
      <c r="K93" s="2568"/>
      <c r="L93" s="3767">
        <f t="shared" ref="L93:Q93" si="48">L92*L16</f>
        <v>0</v>
      </c>
      <c r="M93" s="2567">
        <f t="shared" si="48"/>
        <v>0</v>
      </c>
      <c r="N93" s="2567">
        <f t="shared" si="48"/>
        <v>0</v>
      </c>
      <c r="O93" s="2567">
        <f t="shared" si="48"/>
        <v>0</v>
      </c>
      <c r="P93" s="2567">
        <f t="shared" si="48"/>
        <v>0</v>
      </c>
      <c r="Q93" s="2568">
        <f t="shared" si="48"/>
        <v>0</v>
      </c>
    </row>
    <row r="94" spans="1:19" x14ac:dyDescent="0.2">
      <c r="A94" s="619"/>
      <c r="B94" s="201"/>
      <c r="C94" s="201"/>
      <c r="D94" s="3175"/>
      <c r="E94" s="2567"/>
      <c r="F94" s="2567"/>
      <c r="G94" s="2567"/>
      <c r="H94" s="2567"/>
      <c r="I94" s="2567"/>
      <c r="J94" s="2568"/>
      <c r="K94" s="2595"/>
      <c r="L94" s="3767"/>
      <c r="M94" s="2567"/>
      <c r="N94" s="2567"/>
      <c r="O94" s="2567"/>
      <c r="P94" s="2567"/>
      <c r="Q94" s="2568"/>
    </row>
    <row r="95" spans="1:19" x14ac:dyDescent="0.2">
      <c r="A95" s="619"/>
      <c r="B95" s="201"/>
      <c r="C95" s="560" t="s">
        <v>1681</v>
      </c>
      <c r="D95" s="3185"/>
      <c r="E95" s="201"/>
      <c r="F95" s="201"/>
      <c r="G95" s="201"/>
      <c r="H95" s="201"/>
      <c r="I95" s="201"/>
      <c r="J95" s="2561"/>
      <c r="K95" s="2594"/>
      <c r="L95" s="619"/>
      <c r="M95" s="201"/>
      <c r="N95" s="201"/>
      <c r="O95" s="201"/>
      <c r="P95" s="201"/>
      <c r="Q95" s="2561"/>
    </row>
    <row r="96" spans="1:19" x14ac:dyDescent="0.2">
      <c r="A96" s="619"/>
      <c r="B96" s="201"/>
      <c r="C96" s="201"/>
      <c r="D96" s="3175" t="s">
        <v>1682</v>
      </c>
      <c r="E96" s="220"/>
      <c r="F96" s="220"/>
      <c r="G96" s="220"/>
      <c r="H96" s="220"/>
      <c r="I96" s="220"/>
      <c r="J96" s="2557"/>
      <c r="K96" s="2598"/>
      <c r="L96" s="628"/>
      <c r="M96" s="220"/>
      <c r="N96" s="220"/>
      <c r="O96" s="220"/>
      <c r="P96" s="220"/>
      <c r="Q96" s="2557"/>
    </row>
    <row r="97" spans="1:17" x14ac:dyDescent="0.2">
      <c r="A97" s="619"/>
      <c r="B97" s="201"/>
      <c r="C97" s="201"/>
      <c r="D97" s="3175" t="s">
        <v>1683</v>
      </c>
      <c r="E97" s="234"/>
      <c r="F97" s="234"/>
      <c r="G97" s="234"/>
      <c r="H97" s="234"/>
      <c r="I97" s="234"/>
      <c r="J97" s="2559"/>
      <c r="K97" s="2599"/>
      <c r="L97" s="3769"/>
      <c r="M97" s="234"/>
      <c r="N97" s="234"/>
      <c r="O97" s="234"/>
      <c r="P97" s="234"/>
      <c r="Q97" s="2559"/>
    </row>
    <row r="98" spans="1:17" x14ac:dyDescent="0.2">
      <c r="A98" s="619"/>
      <c r="B98" s="201"/>
      <c r="C98" s="201"/>
      <c r="D98" s="3175" t="s">
        <v>164</v>
      </c>
      <c r="E98" s="234">
        <f>E96+E97</f>
        <v>0</v>
      </c>
      <c r="F98" s="234">
        <f>F96+F97</f>
        <v>0</v>
      </c>
      <c r="G98" s="234">
        <f>G96+G97</f>
        <v>0</v>
      </c>
      <c r="H98" s="234">
        <f>H96+H97</f>
        <v>0</v>
      </c>
      <c r="I98" s="234">
        <f t="shared" ref="I98:J98" si="49">I96+I97</f>
        <v>0</v>
      </c>
      <c r="J98" s="2559">
        <f t="shared" si="49"/>
        <v>0</v>
      </c>
      <c r="K98" s="2599"/>
      <c r="L98" s="3769">
        <f t="shared" ref="L98:Q98" si="50">L96+L97</f>
        <v>0</v>
      </c>
      <c r="M98" s="234">
        <f t="shared" si="50"/>
        <v>0</v>
      </c>
      <c r="N98" s="234">
        <f t="shared" si="50"/>
        <v>0</v>
      </c>
      <c r="O98" s="234">
        <f t="shared" si="50"/>
        <v>0</v>
      </c>
      <c r="P98" s="234">
        <f t="shared" si="50"/>
        <v>0</v>
      </c>
      <c r="Q98" s="2559">
        <f t="shared" si="50"/>
        <v>0</v>
      </c>
    </row>
    <row r="99" spans="1:17" ht="13.5" thickBot="1" x14ac:dyDescent="0.25">
      <c r="A99" s="3680"/>
      <c r="B99" s="592"/>
      <c r="C99" s="592"/>
      <c r="D99" s="3450" t="s">
        <v>1684</v>
      </c>
      <c r="E99" s="3765">
        <f t="shared" ref="E99:J99" si="51">E98*E16</f>
        <v>0</v>
      </c>
      <c r="F99" s="3765">
        <f t="shared" si="51"/>
        <v>0</v>
      </c>
      <c r="G99" s="3765">
        <f t="shared" si="51"/>
        <v>0</v>
      </c>
      <c r="H99" s="3765">
        <f t="shared" si="51"/>
        <v>0</v>
      </c>
      <c r="I99" s="3765">
        <f t="shared" si="51"/>
        <v>0</v>
      </c>
      <c r="J99" s="3766">
        <f t="shared" si="51"/>
        <v>0</v>
      </c>
      <c r="K99" s="2568"/>
      <c r="L99" s="3770">
        <f t="shared" ref="L99:Q99" si="52">L98*L16</f>
        <v>0</v>
      </c>
      <c r="M99" s="3765">
        <f t="shared" si="52"/>
        <v>0</v>
      </c>
      <c r="N99" s="3765">
        <f t="shared" si="52"/>
        <v>0</v>
      </c>
      <c r="O99" s="3765">
        <f t="shared" si="52"/>
        <v>0</v>
      </c>
      <c r="P99" s="3765">
        <f t="shared" si="52"/>
        <v>0</v>
      </c>
      <c r="Q99" s="3766">
        <f t="shared" si="52"/>
        <v>0</v>
      </c>
    </row>
    <row r="100" spans="1:17" ht="15.75" x14ac:dyDescent="0.25">
      <c r="A100" s="3542" t="s">
        <v>1961</v>
      </c>
      <c r="B100" s="3491"/>
      <c r="C100" s="3537"/>
      <c r="D100" s="3492"/>
      <c r="E100" s="3503"/>
      <c r="F100" s="3503"/>
      <c r="G100" s="3503"/>
      <c r="H100" s="3503"/>
      <c r="I100" s="3503"/>
      <c r="J100" s="3504"/>
      <c r="K100" s="2600"/>
      <c r="L100" s="3772"/>
      <c r="M100" s="3503"/>
      <c r="N100" s="3503"/>
      <c r="O100" s="3503"/>
      <c r="P100" s="3503"/>
      <c r="Q100" s="3504"/>
    </row>
    <row r="101" spans="1:17" x14ac:dyDescent="0.2">
      <c r="A101" s="3494"/>
      <c r="B101" s="3495"/>
      <c r="C101" s="3505"/>
      <c r="D101" s="3496"/>
      <c r="E101" s="3503"/>
      <c r="F101" s="3503"/>
      <c r="G101" s="3503"/>
      <c r="H101" s="3503"/>
      <c r="I101" s="3503"/>
      <c r="J101" s="3504"/>
      <c r="K101" s="2600"/>
      <c r="L101" s="3772"/>
      <c r="M101" s="3503"/>
      <c r="N101" s="3503"/>
      <c r="O101" s="3503"/>
      <c r="P101" s="3503"/>
      <c r="Q101" s="3504"/>
    </row>
    <row r="102" spans="1:17" x14ac:dyDescent="0.2">
      <c r="A102" s="3494"/>
      <c r="B102" s="3495"/>
      <c r="C102" s="3506"/>
      <c r="D102" s="3773" t="s">
        <v>92</v>
      </c>
      <c r="E102" s="3503">
        <f>E87+E93+E99</f>
        <v>0</v>
      </c>
      <c r="F102" s="3503">
        <f t="shared" ref="F102:J102" si="53">F87+F93+F99</f>
        <v>0</v>
      </c>
      <c r="G102" s="3503">
        <f t="shared" si="53"/>
        <v>0</v>
      </c>
      <c r="H102" s="3503">
        <f t="shared" si="53"/>
        <v>0</v>
      </c>
      <c r="I102" s="3503">
        <f t="shared" si="53"/>
        <v>0</v>
      </c>
      <c r="J102" s="3504">
        <f t="shared" si="53"/>
        <v>0</v>
      </c>
      <c r="K102" s="2151"/>
      <c r="L102" s="3772">
        <f t="shared" ref="L102:Q102" si="54">L87+L93+L99</f>
        <v>0</v>
      </c>
      <c r="M102" s="3503">
        <f t="shared" si="54"/>
        <v>0</v>
      </c>
      <c r="N102" s="3503">
        <f t="shared" si="54"/>
        <v>0</v>
      </c>
      <c r="O102" s="3503">
        <f t="shared" si="54"/>
        <v>0</v>
      </c>
      <c r="P102" s="3503">
        <f t="shared" si="54"/>
        <v>0</v>
      </c>
      <c r="Q102" s="3504">
        <f t="shared" si="54"/>
        <v>0</v>
      </c>
    </row>
    <row r="103" spans="1:17" ht="13.5" thickBot="1" x14ac:dyDescent="0.25">
      <c r="A103" s="3510"/>
      <c r="B103" s="3507"/>
      <c r="C103" s="3507"/>
      <c r="D103" s="3511"/>
      <c r="E103" s="3507"/>
      <c r="F103" s="3507"/>
      <c r="G103" s="3507"/>
      <c r="H103" s="3507"/>
      <c r="I103" s="3507"/>
      <c r="J103" s="3508"/>
      <c r="K103" s="2594"/>
      <c r="L103" s="3771"/>
      <c r="M103" s="3507"/>
      <c r="N103" s="3507"/>
      <c r="O103" s="3507"/>
      <c r="P103" s="3507"/>
      <c r="Q103" s="3508"/>
    </row>
    <row r="104" spans="1:17" ht="13.5" thickBot="1" x14ac:dyDescent="0.25"/>
    <row r="105" spans="1:17" ht="15.75" x14ac:dyDescent="0.25">
      <c r="A105" s="3474" t="s">
        <v>1960</v>
      </c>
      <c r="B105" s="3475"/>
      <c r="C105" s="3476"/>
      <c r="D105" s="3477"/>
      <c r="E105" s="3618"/>
      <c r="F105" s="3441"/>
      <c r="G105" s="3441"/>
      <c r="H105" s="3441"/>
      <c r="I105" s="3441"/>
      <c r="J105" s="3478"/>
      <c r="K105" s="184"/>
      <c r="L105" s="3618"/>
      <c r="M105" s="3441"/>
      <c r="N105" s="3441"/>
      <c r="O105" s="3441"/>
      <c r="P105" s="3441"/>
      <c r="Q105" s="3478"/>
    </row>
    <row r="106" spans="1:17" x14ac:dyDescent="0.2">
      <c r="A106" s="3479"/>
      <c r="B106" s="3480"/>
      <c r="C106" s="3481"/>
      <c r="D106" s="3482" t="s">
        <v>92</v>
      </c>
      <c r="E106" s="3619">
        <f>E78+E102</f>
        <v>0</v>
      </c>
      <c r="F106" s="3483">
        <f t="shared" ref="F106:J106" si="55">F78+F102</f>
        <v>0</v>
      </c>
      <c r="G106" s="3483">
        <f t="shared" si="55"/>
        <v>0</v>
      </c>
      <c r="H106" s="3483">
        <f t="shared" si="55"/>
        <v>0</v>
      </c>
      <c r="I106" s="3483">
        <f t="shared" si="55"/>
        <v>0</v>
      </c>
      <c r="J106" s="3484">
        <f t="shared" si="55"/>
        <v>0</v>
      </c>
      <c r="L106" s="3619">
        <f t="shared" ref="L106:Q106" si="56">L78+L102</f>
        <v>0</v>
      </c>
      <c r="M106" s="3483">
        <f t="shared" si="56"/>
        <v>0</v>
      </c>
      <c r="N106" s="3483">
        <f t="shared" si="56"/>
        <v>0</v>
      </c>
      <c r="O106" s="3483">
        <f t="shared" si="56"/>
        <v>0</v>
      </c>
      <c r="P106" s="3483">
        <f t="shared" si="56"/>
        <v>0</v>
      </c>
      <c r="Q106" s="3484">
        <f t="shared" si="56"/>
        <v>0</v>
      </c>
    </row>
    <row r="107" spans="1:17" x14ac:dyDescent="0.2">
      <c r="A107" s="3457"/>
      <c r="B107" s="3458"/>
      <c r="C107" s="3459"/>
      <c r="D107" s="3460" t="s">
        <v>89</v>
      </c>
      <c r="E107" s="3620">
        <f>E16</f>
        <v>600</v>
      </c>
      <c r="F107" s="3485">
        <f t="shared" ref="F107:J107" si="57">F16</f>
        <v>1200</v>
      </c>
      <c r="G107" s="3485">
        <f t="shared" si="57"/>
        <v>3500</v>
      </c>
      <c r="H107" s="3485">
        <f t="shared" si="57"/>
        <v>3500</v>
      </c>
      <c r="I107" s="3485">
        <f t="shared" si="57"/>
        <v>7500</v>
      </c>
      <c r="J107" s="3486">
        <f t="shared" si="57"/>
        <v>20000</v>
      </c>
      <c r="L107" s="3620">
        <f t="shared" ref="L107:Q107" si="58">L16</f>
        <v>600</v>
      </c>
      <c r="M107" s="3485">
        <f t="shared" si="58"/>
        <v>1200</v>
      </c>
      <c r="N107" s="3485">
        <f t="shared" si="58"/>
        <v>3500</v>
      </c>
      <c r="O107" s="3485">
        <f t="shared" si="58"/>
        <v>3500</v>
      </c>
      <c r="P107" s="3485">
        <f t="shared" si="58"/>
        <v>7500</v>
      </c>
      <c r="Q107" s="3486">
        <f t="shared" si="58"/>
        <v>20000</v>
      </c>
    </row>
    <row r="108" spans="1:17" x14ac:dyDescent="0.2">
      <c r="A108" s="3457"/>
      <c r="B108" s="3458"/>
      <c r="C108" s="3459"/>
      <c r="D108" s="3460" t="s">
        <v>90</v>
      </c>
      <c r="E108" s="3621">
        <f>E106/E107</f>
        <v>0</v>
      </c>
      <c r="F108" s="3487">
        <f t="shared" ref="F108:J108" si="59">F106/F107</f>
        <v>0</v>
      </c>
      <c r="G108" s="3487">
        <f t="shared" si="59"/>
        <v>0</v>
      </c>
      <c r="H108" s="3487">
        <f t="shared" si="59"/>
        <v>0</v>
      </c>
      <c r="I108" s="3487">
        <f t="shared" si="59"/>
        <v>0</v>
      </c>
      <c r="J108" s="3488">
        <f t="shared" si="59"/>
        <v>0</v>
      </c>
      <c r="L108" s="3621">
        <f t="shared" ref="L108:Q108" si="60">L106/L107</f>
        <v>0</v>
      </c>
      <c r="M108" s="3487">
        <f t="shared" si="60"/>
        <v>0</v>
      </c>
      <c r="N108" s="3487">
        <f t="shared" si="60"/>
        <v>0</v>
      </c>
      <c r="O108" s="3487">
        <f t="shared" si="60"/>
        <v>0</v>
      </c>
      <c r="P108" s="3487">
        <f t="shared" si="60"/>
        <v>0</v>
      </c>
      <c r="Q108" s="3488">
        <f t="shared" si="60"/>
        <v>0</v>
      </c>
    </row>
    <row r="109" spans="1:17" ht="13.5" thickBot="1" x14ac:dyDescent="0.25">
      <c r="A109" s="3462"/>
      <c r="B109" s="3463"/>
      <c r="C109" s="3464"/>
      <c r="D109" s="3489"/>
      <c r="E109" s="3462"/>
      <c r="F109" s="3463"/>
      <c r="G109" s="3463"/>
      <c r="H109" s="3463"/>
      <c r="I109" s="3463"/>
      <c r="J109" s="3590"/>
      <c r="L109" s="3462"/>
      <c r="M109" s="3463"/>
      <c r="N109" s="3463"/>
      <c r="O109" s="3463"/>
      <c r="P109" s="3463"/>
      <c r="Q109" s="3590"/>
    </row>
    <row r="110" spans="1:17" ht="13.5" thickBot="1" x14ac:dyDescent="0.25">
      <c r="L110" s="3666" t="e">
        <f t="shared" ref="L110:Q110" si="61">(L106-E106)/E106</f>
        <v>#DIV/0!</v>
      </c>
      <c r="M110" s="3667" t="e">
        <f t="shared" si="61"/>
        <v>#DIV/0!</v>
      </c>
      <c r="N110" s="3667" t="e">
        <f t="shared" si="61"/>
        <v>#DIV/0!</v>
      </c>
      <c r="O110" s="3667" t="e">
        <f t="shared" si="61"/>
        <v>#DIV/0!</v>
      </c>
      <c r="P110" s="3667" t="e">
        <f t="shared" si="61"/>
        <v>#DIV/0!</v>
      </c>
      <c r="Q110" s="3668" t="e">
        <f t="shared" si="61"/>
        <v>#DIV/0!</v>
      </c>
    </row>
  </sheetData>
  <mergeCells count="2">
    <mergeCell ref="E6:J6"/>
    <mergeCell ref="L6:Q6"/>
  </mergeCells>
  <pageMargins left="0.55118110236220474" right="0.23622047244094491" top="0.43307086614173229" bottom="0.43307086614173229" header="0.27559055118110237" footer="0.27559055118110237"/>
  <pageSetup paperSize="8" scale="50" orientation="portrait" r:id="rId1"/>
  <headerFooter scaleWithDoc="0" alignWithMargins="0">
    <oddFooter>&amp;C&amp;P/&amp;N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K129"/>
  <sheetViews>
    <sheetView showGridLines="0" zoomScaleNormal="100" workbookViewId="0">
      <selection activeCell="G11" sqref="G11"/>
    </sheetView>
  </sheetViews>
  <sheetFormatPr baseColWidth="10" defaultColWidth="8.85546875" defaultRowHeight="12.75" x14ac:dyDescent="0.2"/>
  <cols>
    <col min="1" max="1" width="13.42578125" customWidth="1"/>
    <col min="2" max="3" width="9.140625" customWidth="1"/>
    <col min="4" max="4" width="58.28515625" customWidth="1"/>
    <col min="5" max="5" width="12.7109375" bestFit="1" customWidth="1"/>
    <col min="6" max="6" width="13.28515625" customWidth="1"/>
    <col min="7" max="7" width="11.5703125" bestFit="1" customWidth="1"/>
    <col min="9" max="11" width="13.140625" customWidth="1"/>
  </cols>
  <sheetData>
    <row r="1" spans="1:11" s="294" customFormat="1" ht="18" x14ac:dyDescent="0.25">
      <c r="A1" s="290" t="s">
        <v>1829</v>
      </c>
      <c r="B1" s="290"/>
      <c r="C1" s="290"/>
      <c r="D1" s="293"/>
      <c r="E1" s="293"/>
      <c r="F1" s="293"/>
      <c r="G1" s="293"/>
    </row>
    <row r="2" spans="1:11" x14ac:dyDescent="0.2">
      <c r="A2" s="273" t="str">
        <f>'PAGE DE GARDE'!C8</f>
        <v>ELECTRICITE</v>
      </c>
      <c r="B2" s="285"/>
      <c r="C2" s="1729" t="str">
        <f>'PAGE DE GARDE'!C10</f>
        <v>PT 2017 V0</v>
      </c>
      <c r="D2" s="282"/>
      <c r="E2" s="282"/>
      <c r="F2" s="282"/>
      <c r="G2" s="282"/>
    </row>
    <row r="3" spans="1:11" x14ac:dyDescent="0.2">
      <c r="A3" s="825" t="str">
        <f>'PAGE DE GARDE'!C7</f>
        <v>GRD</v>
      </c>
      <c r="B3" s="285"/>
      <c r="C3" s="273"/>
      <c r="D3" s="282"/>
      <c r="E3" s="282"/>
      <c r="F3" s="282"/>
      <c r="G3" s="282"/>
    </row>
    <row r="6" spans="1:11" ht="15.75" x14ac:dyDescent="0.25">
      <c r="C6" s="313"/>
      <c r="D6" s="248"/>
      <c r="E6" s="4299" t="s">
        <v>1542</v>
      </c>
      <c r="F6" s="4299"/>
      <c r="G6" s="4299"/>
      <c r="H6" s="249"/>
      <c r="I6" s="4299" t="s">
        <v>1543</v>
      </c>
      <c r="J6" s="4299"/>
      <c r="K6" s="4299"/>
    </row>
    <row r="7" spans="1:11" ht="13.5" thickBot="1" x14ac:dyDescent="0.25">
      <c r="D7" s="250"/>
      <c r="E7" s="201"/>
      <c r="F7" s="201"/>
      <c r="G7" s="201"/>
      <c r="H7" s="184"/>
      <c r="I7" s="201"/>
      <c r="J7" s="201"/>
      <c r="K7" s="201"/>
    </row>
    <row r="8" spans="1:11" ht="18.75" thickBot="1" x14ac:dyDescent="0.3">
      <c r="A8" s="3691" t="s">
        <v>1708</v>
      </c>
      <c r="B8" s="3692"/>
      <c r="C8" s="3692"/>
      <c r="D8" s="3693"/>
      <c r="E8" s="3694" t="s">
        <v>1987</v>
      </c>
      <c r="F8" s="3695" t="s">
        <v>1988</v>
      </c>
      <c r="G8" s="3696" t="s">
        <v>1989</v>
      </c>
      <c r="H8" s="251"/>
      <c r="I8" s="3694" t="s">
        <v>1987</v>
      </c>
      <c r="J8" s="3695" t="s">
        <v>1988</v>
      </c>
      <c r="K8" s="3696" t="s">
        <v>1989</v>
      </c>
    </row>
    <row r="9" spans="1:11" ht="16.5" thickBot="1" x14ac:dyDescent="0.3">
      <c r="A9" s="619"/>
      <c r="B9" s="201"/>
      <c r="C9" s="201"/>
      <c r="D9" s="2593"/>
      <c r="E9" s="3774" t="s">
        <v>1995</v>
      </c>
      <c r="F9" s="3438" t="s">
        <v>1028</v>
      </c>
      <c r="G9" s="3775" t="s">
        <v>453</v>
      </c>
      <c r="H9" s="252"/>
      <c r="I9" s="3774" t="s">
        <v>1995</v>
      </c>
      <c r="J9" s="3438" t="s">
        <v>1028</v>
      </c>
      <c r="K9" s="3775" t="s">
        <v>453</v>
      </c>
    </row>
    <row r="10" spans="1:11" ht="15.75" x14ac:dyDescent="0.25">
      <c r="A10" s="619"/>
      <c r="B10" s="208"/>
      <c r="C10" s="549" t="s">
        <v>126</v>
      </c>
      <c r="D10" s="2634"/>
      <c r="E10" s="2645"/>
      <c r="F10" s="211"/>
      <c r="G10" s="3546"/>
      <c r="H10" s="253"/>
      <c r="I10" s="2645"/>
      <c r="J10" s="211"/>
      <c r="K10" s="3546"/>
    </row>
    <row r="11" spans="1:11" x14ac:dyDescent="0.2">
      <c r="A11" s="613"/>
      <c r="B11" s="212"/>
      <c r="C11" s="565" t="s">
        <v>127</v>
      </c>
      <c r="D11" s="2635"/>
      <c r="E11" s="2646">
        <v>40000000</v>
      </c>
      <c r="F11" s="542">
        <v>15000000</v>
      </c>
      <c r="G11" s="3548">
        <v>60200</v>
      </c>
      <c r="H11" s="254"/>
      <c r="I11" s="2646">
        <v>40000000</v>
      </c>
      <c r="J11" s="542">
        <v>15000000</v>
      </c>
      <c r="K11" s="3548">
        <v>60200</v>
      </c>
    </row>
    <row r="12" spans="1:11" x14ac:dyDescent="0.2">
      <c r="A12" s="613"/>
      <c r="B12" s="212"/>
      <c r="C12" s="565" t="s">
        <v>128</v>
      </c>
      <c r="D12" s="2635"/>
      <c r="E12" s="2646">
        <v>0</v>
      </c>
      <c r="F12" s="542">
        <v>0</v>
      </c>
      <c r="G12" s="3548">
        <v>0</v>
      </c>
      <c r="H12" s="254"/>
      <c r="I12" s="2646">
        <v>0</v>
      </c>
      <c r="J12" s="542">
        <v>0</v>
      </c>
      <c r="K12" s="3548">
        <v>0</v>
      </c>
    </row>
    <row r="13" spans="1:11" x14ac:dyDescent="0.2">
      <c r="A13" s="613"/>
      <c r="B13" s="212"/>
      <c r="C13" s="565" t="s">
        <v>129</v>
      </c>
      <c r="D13" s="2635"/>
      <c r="E13" s="2646">
        <v>0</v>
      </c>
      <c r="F13" s="542">
        <v>0</v>
      </c>
      <c r="G13" s="3548">
        <v>0</v>
      </c>
      <c r="H13" s="254"/>
      <c r="I13" s="2646">
        <v>0</v>
      </c>
      <c r="J13" s="542">
        <v>0</v>
      </c>
      <c r="K13" s="3548">
        <v>0</v>
      </c>
    </row>
    <row r="14" spans="1:11" x14ac:dyDescent="0.2">
      <c r="A14" s="613"/>
      <c r="B14" s="212"/>
      <c r="C14" s="565" t="s">
        <v>130</v>
      </c>
      <c r="D14" s="2635"/>
      <c r="E14" s="2646">
        <v>0</v>
      </c>
      <c r="F14" s="542">
        <v>0</v>
      </c>
      <c r="G14" s="3548">
        <v>0</v>
      </c>
      <c r="H14" s="254"/>
      <c r="I14" s="2646">
        <v>0</v>
      </c>
      <c r="J14" s="542">
        <v>0</v>
      </c>
      <c r="K14" s="3548">
        <v>0</v>
      </c>
    </row>
    <row r="15" spans="1:11" x14ac:dyDescent="0.2">
      <c r="A15" s="613"/>
      <c r="B15" s="212"/>
      <c r="C15" s="565" t="s">
        <v>131</v>
      </c>
      <c r="D15" s="2635"/>
      <c r="E15" s="2646">
        <f>SUM(E11:E14)</f>
        <v>40000000</v>
      </c>
      <c r="F15" s="542">
        <f>SUM(F11:F14)</f>
        <v>15000000</v>
      </c>
      <c r="G15" s="3548">
        <f>SUM(G11:G14)</f>
        <v>60200</v>
      </c>
      <c r="H15" s="254"/>
      <c r="I15" s="2646">
        <f>SUM(I11:I14)</f>
        <v>40000000</v>
      </c>
      <c r="J15" s="542">
        <f>SUM(J11:J14)</f>
        <v>15000000</v>
      </c>
      <c r="K15" s="3548">
        <f>SUM(K11:K14)</f>
        <v>60200</v>
      </c>
    </row>
    <row r="16" spans="1:11" x14ac:dyDescent="0.2">
      <c r="A16" s="613"/>
      <c r="B16" s="212"/>
      <c r="C16" s="565" t="s">
        <v>132</v>
      </c>
      <c r="D16" s="2635"/>
      <c r="E16" s="2646">
        <v>18000</v>
      </c>
      <c r="F16" s="542">
        <v>2500</v>
      </c>
      <c r="G16" s="3548">
        <v>70</v>
      </c>
      <c r="H16" s="254"/>
      <c r="I16" s="2646">
        <v>18000</v>
      </c>
      <c r="J16" s="542">
        <v>2500</v>
      </c>
      <c r="K16" s="3548">
        <v>70</v>
      </c>
    </row>
    <row r="17" spans="1:11" x14ac:dyDescent="0.2">
      <c r="A17" s="613"/>
      <c r="B17" s="212"/>
      <c r="C17" s="565" t="s">
        <v>133</v>
      </c>
      <c r="D17" s="2635"/>
      <c r="E17" s="2646">
        <v>18000</v>
      </c>
      <c r="F17" s="542">
        <v>2500</v>
      </c>
      <c r="G17" s="3548">
        <v>70</v>
      </c>
      <c r="H17" s="254"/>
      <c r="I17" s="2646">
        <v>18000</v>
      </c>
      <c r="J17" s="542">
        <v>2500</v>
      </c>
      <c r="K17" s="3548">
        <v>70</v>
      </c>
    </row>
    <row r="18" spans="1:11" x14ac:dyDescent="0.2">
      <c r="A18" s="613"/>
      <c r="B18" s="212"/>
      <c r="C18" s="565" t="s">
        <v>134</v>
      </c>
      <c r="D18" s="2635"/>
      <c r="E18" s="2646">
        <v>18000</v>
      </c>
      <c r="F18" s="542">
        <v>2500</v>
      </c>
      <c r="G18" s="3548">
        <v>70</v>
      </c>
      <c r="H18" s="254"/>
      <c r="I18" s="2646">
        <v>18000</v>
      </c>
      <c r="J18" s="542">
        <v>2500</v>
      </c>
      <c r="K18" s="3548">
        <v>70</v>
      </c>
    </row>
    <row r="19" spans="1:11" x14ac:dyDescent="0.2">
      <c r="A19" s="619"/>
      <c r="B19" s="201"/>
      <c r="C19" s="201"/>
      <c r="D19" s="2593"/>
      <c r="E19" s="2647"/>
      <c r="F19" s="544"/>
      <c r="G19" s="3549"/>
      <c r="H19" s="255"/>
      <c r="I19" s="2647"/>
      <c r="J19" s="544"/>
      <c r="K19" s="3549"/>
    </row>
    <row r="20" spans="1:11" x14ac:dyDescent="0.2">
      <c r="A20" s="613"/>
      <c r="B20" s="212"/>
      <c r="C20" s="565" t="s">
        <v>135</v>
      </c>
      <c r="D20" s="2635"/>
      <c r="E20" s="2646">
        <f>+E15/E16</f>
        <v>2222.2222222222222</v>
      </c>
      <c r="F20" s="542">
        <f>+F15/F16</f>
        <v>6000</v>
      </c>
      <c r="G20" s="3548">
        <f>+G15/G16</f>
        <v>860</v>
      </c>
      <c r="H20" s="254"/>
      <c r="I20" s="2646">
        <f>+I15/I16</f>
        <v>2222.2222222222222</v>
      </c>
      <c r="J20" s="542">
        <f>+J15/J16</f>
        <v>6000</v>
      </c>
      <c r="K20" s="3548">
        <f>+K15/K16</f>
        <v>860</v>
      </c>
    </row>
    <row r="21" spans="1:11" x14ac:dyDescent="0.2">
      <c r="A21" s="613"/>
      <c r="B21" s="212"/>
      <c r="C21" s="565" t="s">
        <v>136</v>
      </c>
      <c r="D21" s="2635"/>
      <c r="E21" s="2646">
        <f t="shared" ref="E21" si="0">+E11/E17</f>
        <v>2222.2222222222222</v>
      </c>
      <c r="F21" s="542">
        <f t="shared" ref="F21" si="1">+F11/F17</f>
        <v>6000</v>
      </c>
      <c r="G21" s="3548">
        <f t="shared" ref="G21" si="2">+G11/G17</f>
        <v>860</v>
      </c>
      <c r="H21" s="254"/>
      <c r="I21" s="2646">
        <f t="shared" ref="I21:K21" si="3">+I11/I17</f>
        <v>2222.2222222222222</v>
      </c>
      <c r="J21" s="542">
        <f t="shared" si="3"/>
        <v>6000</v>
      </c>
      <c r="K21" s="3548">
        <f t="shared" si="3"/>
        <v>860</v>
      </c>
    </row>
    <row r="22" spans="1:11" x14ac:dyDescent="0.2">
      <c r="A22" s="613"/>
      <c r="B22" s="212"/>
      <c r="C22" s="565" t="s">
        <v>137</v>
      </c>
      <c r="D22" s="2635"/>
      <c r="E22" s="2646">
        <f t="shared" ref="E22" si="4">+E14/E18</f>
        <v>0</v>
      </c>
      <c r="F22" s="542">
        <f t="shared" ref="F22" si="5">+F14/F18</f>
        <v>0</v>
      </c>
      <c r="G22" s="3548">
        <f t="shared" ref="G22" si="6">+G14/G18</f>
        <v>0</v>
      </c>
      <c r="H22" s="254"/>
      <c r="I22" s="2646">
        <f t="shared" ref="I22:K22" si="7">+I14/I18</f>
        <v>0</v>
      </c>
      <c r="J22" s="542">
        <f t="shared" si="7"/>
        <v>0</v>
      </c>
      <c r="K22" s="3548">
        <f t="shared" si="7"/>
        <v>0</v>
      </c>
    </row>
    <row r="23" spans="1:11" x14ac:dyDescent="0.2">
      <c r="A23" s="619"/>
      <c r="B23" s="201"/>
      <c r="C23" s="201"/>
      <c r="D23" s="2593"/>
      <c r="E23" s="619"/>
      <c r="F23" s="544"/>
      <c r="G23" s="3549"/>
      <c r="H23" s="255"/>
      <c r="I23" s="619"/>
      <c r="J23" s="544"/>
      <c r="K23" s="3549"/>
    </row>
    <row r="24" spans="1:11" x14ac:dyDescent="0.2">
      <c r="A24" s="613"/>
      <c r="B24" s="212"/>
      <c r="C24" s="565" t="s">
        <v>138</v>
      </c>
      <c r="D24" s="2635"/>
      <c r="E24" s="2648">
        <f>+E17</f>
        <v>18000</v>
      </c>
      <c r="F24" s="214">
        <f t="shared" ref="E24:G25" si="8">+F17</f>
        <v>2500</v>
      </c>
      <c r="G24" s="3550">
        <f t="shared" si="8"/>
        <v>70</v>
      </c>
      <c r="H24" s="256"/>
      <c r="I24" s="2648">
        <f>+I17</f>
        <v>18000</v>
      </c>
      <c r="J24" s="214">
        <f t="shared" ref="J24:K24" si="9">+J17</f>
        <v>2500</v>
      </c>
      <c r="K24" s="3550">
        <f t="shared" si="9"/>
        <v>70</v>
      </c>
    </row>
    <row r="25" spans="1:11" x14ac:dyDescent="0.2">
      <c r="A25" s="613"/>
      <c r="B25" s="212"/>
      <c r="C25" s="565" t="s">
        <v>139</v>
      </c>
      <c r="D25" s="2635"/>
      <c r="E25" s="2646">
        <f t="shared" si="8"/>
        <v>18000</v>
      </c>
      <c r="F25" s="542">
        <f t="shared" si="8"/>
        <v>2500</v>
      </c>
      <c r="G25" s="3548">
        <f t="shared" si="8"/>
        <v>70</v>
      </c>
      <c r="H25" s="254"/>
      <c r="I25" s="2646">
        <f t="shared" ref="I25:K25" si="10">+I18</f>
        <v>18000</v>
      </c>
      <c r="J25" s="542">
        <f t="shared" si="10"/>
        <v>2500</v>
      </c>
      <c r="K25" s="3548">
        <f t="shared" si="10"/>
        <v>70</v>
      </c>
    </row>
    <row r="26" spans="1:11" x14ac:dyDescent="0.2">
      <c r="A26" s="613"/>
      <c r="B26" s="212"/>
      <c r="C26" s="212"/>
      <c r="D26" s="2635"/>
      <c r="E26" s="619"/>
      <c r="F26" s="542"/>
      <c r="G26" s="3548"/>
      <c r="H26" s="254"/>
      <c r="I26" s="619"/>
      <c r="J26" s="542"/>
      <c r="K26" s="3548"/>
    </row>
    <row r="27" spans="1:11" x14ac:dyDescent="0.2">
      <c r="A27" s="613"/>
      <c r="B27" s="212"/>
      <c r="C27" s="565" t="s">
        <v>140</v>
      </c>
      <c r="D27" s="2636" t="s">
        <v>141</v>
      </c>
      <c r="E27" s="2646">
        <v>0</v>
      </c>
      <c r="F27" s="542">
        <v>0</v>
      </c>
      <c r="G27" s="3548">
        <v>0</v>
      </c>
      <c r="H27" s="254"/>
      <c r="I27" s="2646">
        <v>0</v>
      </c>
      <c r="J27" s="542">
        <v>0</v>
      </c>
      <c r="K27" s="3548">
        <v>0</v>
      </c>
    </row>
    <row r="28" spans="1:11" x14ac:dyDescent="0.2">
      <c r="A28" s="619"/>
      <c r="B28" s="201"/>
      <c r="C28" s="201"/>
      <c r="D28" s="2593"/>
      <c r="E28" s="619"/>
      <c r="F28" s="201"/>
      <c r="G28" s="2561"/>
      <c r="H28" s="184"/>
      <c r="I28" s="619"/>
      <c r="J28" s="201"/>
      <c r="K28" s="2561"/>
    </row>
    <row r="29" spans="1:11" x14ac:dyDescent="0.2">
      <c r="A29" s="619"/>
      <c r="B29" s="201"/>
      <c r="C29" s="3561" t="s">
        <v>1962</v>
      </c>
      <c r="D29" s="2593"/>
      <c r="E29" s="2649" t="s">
        <v>663</v>
      </c>
      <c r="F29" s="2620" t="s">
        <v>663</v>
      </c>
      <c r="G29" s="3671" t="s">
        <v>663</v>
      </c>
      <c r="H29" s="184"/>
      <c r="I29" s="2649" t="s">
        <v>663</v>
      </c>
      <c r="J29" s="2620" t="s">
        <v>663</v>
      </c>
      <c r="K29" s="3671" t="s">
        <v>663</v>
      </c>
    </row>
    <row r="30" spans="1:11" ht="16.5" thickBot="1" x14ac:dyDescent="0.3">
      <c r="A30" s="3572"/>
      <c r="B30" s="3573"/>
      <c r="C30" s="3574"/>
      <c r="D30" s="2566"/>
      <c r="E30" s="3672"/>
      <c r="F30" s="3673"/>
      <c r="G30" s="3674"/>
      <c r="H30" s="257"/>
      <c r="I30" s="3672"/>
      <c r="J30" s="3673"/>
      <c r="K30" s="3674"/>
    </row>
    <row r="31" spans="1:11" x14ac:dyDescent="0.2">
      <c r="A31" s="540"/>
      <c r="B31" s="212"/>
      <c r="C31" s="212"/>
      <c r="D31" s="2637"/>
      <c r="E31" s="3675"/>
      <c r="F31" s="3676"/>
      <c r="G31" s="3677"/>
      <c r="H31" s="440"/>
      <c r="I31" s="3675"/>
      <c r="J31" s="3676"/>
      <c r="K31" s="3677"/>
    </row>
    <row r="32" spans="1:11" x14ac:dyDescent="0.2">
      <c r="A32" s="365"/>
      <c r="B32" s="201"/>
      <c r="C32" s="201"/>
      <c r="D32" s="2593"/>
      <c r="E32" s="619"/>
      <c r="F32" s="201"/>
      <c r="G32" s="2561"/>
      <c r="H32" s="184"/>
      <c r="I32" s="619"/>
      <c r="J32" s="201"/>
      <c r="K32" s="2561"/>
    </row>
    <row r="33" spans="1:11" x14ac:dyDescent="0.2">
      <c r="A33" s="365"/>
      <c r="B33" s="201"/>
      <c r="C33" s="201"/>
      <c r="D33" s="2593"/>
      <c r="E33" s="619"/>
      <c r="F33" s="201"/>
      <c r="G33" s="2561"/>
      <c r="H33" s="184"/>
      <c r="I33" s="619"/>
      <c r="J33" s="201"/>
      <c r="K33" s="2561"/>
    </row>
    <row r="34" spans="1:11" ht="15.75" x14ac:dyDescent="0.25">
      <c r="A34" s="548">
        <v>1</v>
      </c>
      <c r="B34" s="549" t="s">
        <v>82</v>
      </c>
      <c r="C34" s="208"/>
      <c r="D34" s="2634"/>
      <c r="E34" s="619"/>
      <c r="F34" s="201"/>
      <c r="G34" s="2561"/>
      <c r="H34" s="184"/>
      <c r="I34" s="619"/>
      <c r="J34" s="201"/>
      <c r="K34" s="2561"/>
    </row>
    <row r="35" spans="1:11" x14ac:dyDescent="0.2">
      <c r="A35" s="365"/>
      <c r="B35" s="550" t="s">
        <v>601</v>
      </c>
      <c r="C35" s="550" t="s">
        <v>83</v>
      </c>
      <c r="D35" s="2634"/>
      <c r="E35" s="619"/>
      <c r="F35" s="201"/>
      <c r="G35" s="2561"/>
      <c r="H35" s="184"/>
      <c r="I35" s="619"/>
      <c r="J35" s="201"/>
      <c r="K35" s="2561"/>
    </row>
    <row r="36" spans="1:11" x14ac:dyDescent="0.2">
      <c r="A36" s="365"/>
      <c r="B36" s="201"/>
      <c r="C36" s="550" t="s">
        <v>605</v>
      </c>
      <c r="D36" s="2593"/>
      <c r="E36" s="619"/>
      <c r="F36" s="201"/>
      <c r="G36" s="2561"/>
      <c r="H36" s="184"/>
      <c r="I36" s="619"/>
      <c r="J36" s="201"/>
      <c r="K36" s="2561"/>
    </row>
    <row r="37" spans="1:11" x14ac:dyDescent="0.2">
      <c r="A37" s="365"/>
      <c r="B37" s="201"/>
      <c r="C37" s="569" t="s">
        <v>5</v>
      </c>
      <c r="D37" s="2593"/>
      <c r="E37" s="619"/>
      <c r="F37" s="201"/>
      <c r="G37" s="2561"/>
      <c r="H37" s="184"/>
      <c r="I37" s="619"/>
      <c r="J37" s="201"/>
      <c r="K37" s="2561"/>
    </row>
    <row r="38" spans="1:11" x14ac:dyDescent="0.2">
      <c r="A38" s="365"/>
      <c r="B38" s="201"/>
      <c r="C38" s="569" t="s">
        <v>1985</v>
      </c>
      <c r="D38" s="2593"/>
      <c r="E38" s="619"/>
      <c r="F38" s="201"/>
      <c r="G38" s="2561"/>
      <c r="H38" s="184"/>
      <c r="I38" s="619"/>
      <c r="J38" s="201"/>
      <c r="K38" s="2561"/>
    </row>
    <row r="39" spans="1:11" x14ac:dyDescent="0.2">
      <c r="A39" s="365"/>
      <c r="B39" s="201"/>
      <c r="C39" s="569" t="s">
        <v>1986</v>
      </c>
      <c r="D39" s="2593"/>
      <c r="E39" s="619"/>
      <c r="F39" s="201"/>
      <c r="G39" s="2561"/>
      <c r="H39" s="184"/>
      <c r="I39" s="619"/>
      <c r="J39" s="201"/>
      <c r="K39" s="2561"/>
    </row>
    <row r="40" spans="1:11" x14ac:dyDescent="0.2">
      <c r="A40" s="365"/>
      <c r="B40" s="201"/>
      <c r="C40" s="259"/>
      <c r="D40" s="2593"/>
      <c r="E40" s="619"/>
      <c r="F40" s="201"/>
      <c r="G40" s="2561"/>
      <c r="H40" s="184"/>
      <c r="I40" s="619"/>
      <c r="J40" s="201"/>
      <c r="K40" s="2561"/>
    </row>
    <row r="41" spans="1:11" x14ac:dyDescent="0.2">
      <c r="A41" s="365"/>
      <c r="B41" s="201"/>
      <c r="C41" s="570" t="s">
        <v>706</v>
      </c>
      <c r="D41" s="2638"/>
      <c r="E41" s="2651"/>
      <c r="F41" s="216"/>
      <c r="G41" s="3653"/>
      <c r="H41" s="260"/>
      <c r="I41" s="2651"/>
      <c r="J41" s="216"/>
      <c r="K41" s="3653"/>
    </row>
    <row r="42" spans="1:11" x14ac:dyDescent="0.2">
      <c r="A42" s="365"/>
      <c r="B42" s="201"/>
      <c r="C42" s="570" t="s">
        <v>163</v>
      </c>
      <c r="D42" s="2639"/>
      <c r="E42" s="2651"/>
      <c r="F42" s="216"/>
      <c r="G42" s="3653"/>
      <c r="H42" s="260"/>
      <c r="I42" s="2651"/>
      <c r="J42" s="216"/>
      <c r="K42" s="3653"/>
    </row>
    <row r="43" spans="1:11" x14ac:dyDescent="0.2">
      <c r="A43" s="365"/>
      <c r="B43" s="201"/>
      <c r="C43" s="570" t="s">
        <v>6</v>
      </c>
      <c r="D43" s="2639"/>
      <c r="E43" s="2651"/>
      <c r="F43" s="216"/>
      <c r="G43" s="3653"/>
      <c r="H43" s="260"/>
      <c r="I43" s="2651"/>
      <c r="J43" s="216"/>
      <c r="K43" s="3653"/>
    </row>
    <row r="44" spans="1:11" x14ac:dyDescent="0.2">
      <c r="A44" s="365"/>
      <c r="B44" s="201"/>
      <c r="C44" s="570" t="s">
        <v>708</v>
      </c>
      <c r="D44" s="2638"/>
      <c r="E44" s="2651"/>
      <c r="F44" s="216"/>
      <c r="G44" s="3653"/>
      <c r="H44" s="260"/>
      <c r="I44" s="2651"/>
      <c r="J44" s="216"/>
      <c r="K44" s="3653"/>
    </row>
    <row r="45" spans="1:11" x14ac:dyDescent="0.2">
      <c r="A45" s="365"/>
      <c r="B45" s="201"/>
      <c r="C45" s="570" t="s">
        <v>709</v>
      </c>
      <c r="D45" s="2638"/>
      <c r="E45" s="2651"/>
      <c r="F45" s="216"/>
      <c r="G45" s="3653"/>
      <c r="H45" s="260"/>
      <c r="I45" s="2651"/>
      <c r="J45" s="216"/>
      <c r="K45" s="3653"/>
    </row>
    <row r="46" spans="1:11" x14ac:dyDescent="0.2">
      <c r="A46" s="365"/>
      <c r="B46" s="201"/>
      <c r="C46" s="241"/>
      <c r="D46" s="2593"/>
      <c r="E46" s="2652"/>
      <c r="F46" s="261"/>
      <c r="G46" s="3654"/>
      <c r="H46" s="262"/>
      <c r="I46" s="2652"/>
      <c r="J46" s="261"/>
      <c r="K46" s="3654"/>
    </row>
    <row r="47" spans="1:11" x14ac:dyDescent="0.2">
      <c r="A47" s="365"/>
      <c r="B47" s="201"/>
      <c r="C47" s="570" t="s">
        <v>607</v>
      </c>
      <c r="D47" s="2428"/>
      <c r="E47" s="2652"/>
      <c r="F47" s="261"/>
      <c r="G47" s="3654"/>
      <c r="H47" s="262"/>
      <c r="I47" s="2652"/>
      <c r="J47" s="261"/>
      <c r="K47" s="3654"/>
    </row>
    <row r="48" spans="1:11" x14ac:dyDescent="0.2">
      <c r="A48" s="365"/>
      <c r="B48" s="201"/>
      <c r="C48" s="242"/>
      <c r="D48" s="2593"/>
      <c r="E48" s="619"/>
      <c r="F48" s="201"/>
      <c r="G48" s="2561"/>
      <c r="H48" s="184"/>
      <c r="I48" s="619"/>
      <c r="J48" s="201"/>
      <c r="K48" s="2561"/>
    </row>
    <row r="49" spans="1:11" x14ac:dyDescent="0.2">
      <c r="A49" s="365"/>
      <c r="B49" s="201"/>
      <c r="C49" s="572" t="s">
        <v>1981</v>
      </c>
      <c r="D49" s="2640" t="s">
        <v>85</v>
      </c>
      <c r="E49" s="613">
        <f t="shared" ref="E49:G50" si="11">E17</f>
        <v>18000</v>
      </c>
      <c r="F49" s="212">
        <f t="shared" si="11"/>
        <v>2500</v>
      </c>
      <c r="G49" s="2562">
        <f t="shared" si="11"/>
        <v>70</v>
      </c>
      <c r="H49" s="263"/>
      <c r="I49" s="613">
        <f t="shared" ref="I49:K50" si="12">I17</f>
        <v>18000</v>
      </c>
      <c r="J49" s="212">
        <f t="shared" si="12"/>
        <v>2500</v>
      </c>
      <c r="K49" s="2562">
        <f t="shared" si="12"/>
        <v>70</v>
      </c>
    </row>
    <row r="50" spans="1:11" x14ac:dyDescent="0.2">
      <c r="A50" s="365"/>
      <c r="B50" s="201"/>
      <c r="C50" s="240"/>
      <c r="D50" s="2640" t="s">
        <v>86</v>
      </c>
      <c r="E50" s="613">
        <f t="shared" si="11"/>
        <v>18000</v>
      </c>
      <c r="F50" s="212">
        <f t="shared" si="11"/>
        <v>2500</v>
      </c>
      <c r="G50" s="2562">
        <f t="shared" si="11"/>
        <v>70</v>
      </c>
      <c r="H50" s="263"/>
      <c r="I50" s="613">
        <f t="shared" si="12"/>
        <v>18000</v>
      </c>
      <c r="J50" s="212">
        <f t="shared" si="12"/>
        <v>2500</v>
      </c>
      <c r="K50" s="2562">
        <f t="shared" si="12"/>
        <v>70</v>
      </c>
    </row>
    <row r="51" spans="1:11" x14ac:dyDescent="0.2">
      <c r="A51" s="365"/>
      <c r="B51" s="201"/>
      <c r="C51" s="242"/>
      <c r="D51" s="2636" t="s">
        <v>87</v>
      </c>
      <c r="E51" s="613">
        <f>E49</f>
        <v>18000</v>
      </c>
      <c r="F51" s="212">
        <f t="shared" ref="F51:G51" si="13">F49</f>
        <v>2500</v>
      </c>
      <c r="G51" s="2562">
        <f t="shared" si="13"/>
        <v>70</v>
      </c>
      <c r="H51" s="263"/>
      <c r="I51" s="613">
        <f>I49</f>
        <v>18000</v>
      </c>
      <c r="J51" s="212">
        <f t="shared" ref="J51:K51" si="14">J49</f>
        <v>2500</v>
      </c>
      <c r="K51" s="2562">
        <f t="shared" si="14"/>
        <v>70</v>
      </c>
    </row>
    <row r="52" spans="1:11" x14ac:dyDescent="0.2">
      <c r="A52" s="365"/>
      <c r="B52" s="201"/>
      <c r="C52" s="242"/>
      <c r="D52" s="2640" t="s">
        <v>8</v>
      </c>
      <c r="E52" s="2653"/>
      <c r="F52" s="219"/>
      <c r="G52" s="2564"/>
      <c r="H52" s="264"/>
      <c r="I52" s="2653"/>
      <c r="J52" s="219"/>
      <c r="K52" s="2564"/>
    </row>
    <row r="53" spans="1:11" x14ac:dyDescent="0.2">
      <c r="A53" s="365"/>
      <c r="B53" s="201"/>
      <c r="C53" s="242"/>
      <c r="D53" s="2640" t="s">
        <v>7</v>
      </c>
      <c r="E53" s="2653">
        <f>E49*E52</f>
        <v>0</v>
      </c>
      <c r="F53" s="219">
        <f t="shared" ref="F53:G53" si="15">F49*F52</f>
        <v>0</v>
      </c>
      <c r="G53" s="2564">
        <f t="shared" si="15"/>
        <v>0</v>
      </c>
      <c r="H53" s="264"/>
      <c r="I53" s="2653">
        <f>I49*I52</f>
        <v>0</v>
      </c>
      <c r="J53" s="219">
        <f t="shared" ref="J53:K53" si="16">J49*J52</f>
        <v>0</v>
      </c>
      <c r="K53" s="2564">
        <f t="shared" si="16"/>
        <v>0</v>
      </c>
    </row>
    <row r="54" spans="1:11" x14ac:dyDescent="0.2">
      <c r="A54" s="573"/>
      <c r="B54" s="243"/>
      <c r="C54" s="243"/>
      <c r="D54" s="2641" t="s">
        <v>110</v>
      </c>
      <c r="E54" s="615">
        <f>E53*E41</f>
        <v>0</v>
      </c>
      <c r="F54" s="244">
        <f>F53*F41</f>
        <v>0</v>
      </c>
      <c r="G54" s="3641">
        <f>G53*G41</f>
        <v>0</v>
      </c>
      <c r="H54" s="265"/>
      <c r="I54" s="615">
        <f>I53*I41</f>
        <v>0</v>
      </c>
      <c r="J54" s="244">
        <f>J53*J41</f>
        <v>0</v>
      </c>
      <c r="K54" s="3641">
        <f>K53*K41</f>
        <v>0</v>
      </c>
    </row>
    <row r="55" spans="1:11" x14ac:dyDescent="0.2">
      <c r="A55" s="365"/>
      <c r="B55" s="201"/>
      <c r="C55" s="242"/>
      <c r="D55" s="2593"/>
      <c r="E55" s="2654"/>
      <c r="F55" s="266"/>
      <c r="G55" s="3642"/>
      <c r="H55" s="267"/>
      <c r="I55" s="2654"/>
      <c r="J55" s="266"/>
      <c r="K55" s="3642"/>
    </row>
    <row r="56" spans="1:11" x14ac:dyDescent="0.2">
      <c r="A56" s="365"/>
      <c r="B56" s="201"/>
      <c r="C56" s="572" t="s">
        <v>1982</v>
      </c>
      <c r="D56" s="2593"/>
      <c r="E56" s="619"/>
      <c r="F56" s="201"/>
      <c r="G56" s="2561"/>
      <c r="H56" s="184"/>
      <c r="I56" s="619"/>
      <c r="J56" s="201"/>
      <c r="K56" s="2561"/>
    </row>
    <row r="57" spans="1:11" x14ac:dyDescent="0.2">
      <c r="A57" s="365"/>
      <c r="B57" s="201"/>
      <c r="C57" s="242"/>
      <c r="D57" s="2640" t="s">
        <v>1977</v>
      </c>
      <c r="E57" s="613">
        <f>E17*E21</f>
        <v>40000000</v>
      </c>
      <c r="F57" s="212">
        <f>F17*F21</f>
        <v>15000000</v>
      </c>
      <c r="G57" s="2562">
        <f>G17*G21</f>
        <v>60200</v>
      </c>
      <c r="H57" s="263"/>
      <c r="I57" s="613">
        <f>I17*I21</f>
        <v>40000000</v>
      </c>
      <c r="J57" s="212">
        <f>J17*J21</f>
        <v>15000000</v>
      </c>
      <c r="K57" s="2562">
        <f>K17*K21</f>
        <v>60200</v>
      </c>
    </row>
    <row r="58" spans="1:11" x14ac:dyDescent="0.2">
      <c r="A58" s="573"/>
      <c r="B58" s="243"/>
      <c r="C58" s="243"/>
      <c r="D58" s="2641" t="s">
        <v>1991</v>
      </c>
      <c r="E58" s="615">
        <f>+E44*E57</f>
        <v>0</v>
      </c>
      <c r="F58" s="244">
        <f>+F44*F57</f>
        <v>0</v>
      </c>
      <c r="G58" s="3641">
        <f>+G44*G57</f>
        <v>0</v>
      </c>
      <c r="H58" s="2644"/>
      <c r="I58" s="615">
        <f>+I44*I57</f>
        <v>0</v>
      </c>
      <c r="J58" s="244">
        <f>+J44*J57</f>
        <v>0</v>
      </c>
      <c r="K58" s="3641">
        <f>+K44*K57</f>
        <v>0</v>
      </c>
    </row>
    <row r="59" spans="1:11" x14ac:dyDescent="0.2">
      <c r="A59" s="365"/>
      <c r="B59" s="201"/>
      <c r="C59" s="242"/>
      <c r="D59" s="2593"/>
      <c r="E59" s="2654"/>
      <c r="F59" s="266"/>
      <c r="G59" s="3642"/>
      <c r="H59" s="267"/>
      <c r="I59" s="2654"/>
      <c r="J59" s="266"/>
      <c r="K59" s="3642"/>
    </row>
    <row r="60" spans="1:11" x14ac:dyDescent="0.2">
      <c r="A60" s="365"/>
      <c r="B60" s="201"/>
      <c r="C60" s="572" t="s">
        <v>111</v>
      </c>
      <c r="D60" s="2593"/>
      <c r="E60" s="2654"/>
      <c r="F60" s="266"/>
      <c r="G60" s="3642"/>
      <c r="H60" s="267"/>
      <c r="I60" s="2654"/>
      <c r="J60" s="266"/>
      <c r="K60" s="3642"/>
    </row>
    <row r="61" spans="1:11" x14ac:dyDescent="0.2">
      <c r="A61" s="365"/>
      <c r="B61" s="201"/>
      <c r="C61" s="240"/>
      <c r="D61" s="2640" t="s">
        <v>84</v>
      </c>
      <c r="E61" s="628">
        <f>E54</f>
        <v>0</v>
      </c>
      <c r="F61" s="220">
        <f t="shared" ref="F61:G61" si="17">F54</f>
        <v>0</v>
      </c>
      <c r="G61" s="2557">
        <f t="shared" si="17"/>
        <v>0</v>
      </c>
      <c r="H61" s="202"/>
      <c r="I61" s="628">
        <f>I54</f>
        <v>0</v>
      </c>
      <c r="J61" s="220">
        <f t="shared" ref="J61:K61" si="18">J54</f>
        <v>0</v>
      </c>
      <c r="K61" s="2557">
        <f t="shared" si="18"/>
        <v>0</v>
      </c>
    </row>
    <row r="62" spans="1:11" x14ac:dyDescent="0.2">
      <c r="A62" s="365"/>
      <c r="B62" s="201"/>
      <c r="C62" s="242"/>
      <c r="D62" s="2640" t="s">
        <v>1976</v>
      </c>
      <c r="E62" s="628">
        <f>E58</f>
        <v>0</v>
      </c>
      <c r="F62" s="220">
        <f t="shared" ref="F62:G62" si="19">F58</f>
        <v>0</v>
      </c>
      <c r="G62" s="2557">
        <f t="shared" si="19"/>
        <v>0</v>
      </c>
      <c r="H62" s="202"/>
      <c r="I62" s="628">
        <f>I58</f>
        <v>0</v>
      </c>
      <c r="J62" s="220">
        <f t="shared" ref="J62:K62" si="20">J58</f>
        <v>0</v>
      </c>
      <c r="K62" s="2557">
        <f t="shared" si="20"/>
        <v>0</v>
      </c>
    </row>
    <row r="63" spans="1:11" x14ac:dyDescent="0.2">
      <c r="A63" s="365"/>
      <c r="B63" s="201"/>
      <c r="C63" s="242"/>
      <c r="D63" s="2640" t="s">
        <v>435</v>
      </c>
      <c r="E63" s="628">
        <f>E61+E62</f>
        <v>0</v>
      </c>
      <c r="F63" s="220">
        <f t="shared" ref="F63:G63" si="21">F61+F62</f>
        <v>0</v>
      </c>
      <c r="G63" s="2557">
        <f t="shared" si="21"/>
        <v>0</v>
      </c>
      <c r="H63" s="202"/>
      <c r="I63" s="628">
        <f>I61+I62</f>
        <v>0</v>
      </c>
      <c r="J63" s="220">
        <f t="shared" ref="J63:K63" si="22">J61+J62</f>
        <v>0</v>
      </c>
      <c r="K63" s="2557">
        <f t="shared" si="22"/>
        <v>0</v>
      </c>
    </row>
    <row r="64" spans="1:11" x14ac:dyDescent="0.2">
      <c r="A64" s="365"/>
      <c r="B64" s="201"/>
      <c r="C64" s="242"/>
      <c r="D64" s="2640" t="s">
        <v>112</v>
      </c>
      <c r="E64" s="613">
        <f>E11</f>
        <v>40000000</v>
      </c>
      <c r="F64" s="212">
        <f>F11</f>
        <v>15000000</v>
      </c>
      <c r="G64" s="2562">
        <f>G11</f>
        <v>60200</v>
      </c>
      <c r="H64" s="263"/>
      <c r="I64" s="613">
        <f>I11</f>
        <v>40000000</v>
      </c>
      <c r="J64" s="212">
        <f>J11</f>
        <v>15000000</v>
      </c>
      <c r="K64" s="2562">
        <f>K11</f>
        <v>60200</v>
      </c>
    </row>
    <row r="65" spans="1:11" x14ac:dyDescent="0.2">
      <c r="A65" s="365"/>
      <c r="B65" s="201"/>
      <c r="C65" s="242"/>
      <c r="D65" s="2640" t="s">
        <v>91</v>
      </c>
      <c r="E65" s="2653">
        <f>E63/E64</f>
        <v>0</v>
      </c>
      <c r="F65" s="219">
        <f t="shared" ref="F65:G65" si="23">F63/F64</f>
        <v>0</v>
      </c>
      <c r="G65" s="2564">
        <f t="shared" si="23"/>
        <v>0</v>
      </c>
      <c r="H65" s="264"/>
      <c r="I65" s="2653">
        <f>I63/I64</f>
        <v>0</v>
      </c>
      <c r="J65" s="219">
        <f t="shared" ref="J65:K65" si="24">J63/J64</f>
        <v>0</v>
      </c>
      <c r="K65" s="2564">
        <f t="shared" si="24"/>
        <v>0</v>
      </c>
    </row>
    <row r="66" spans="1:11" x14ac:dyDescent="0.2">
      <c r="A66" s="365"/>
      <c r="B66" s="201"/>
      <c r="C66" s="242"/>
      <c r="D66" s="2640" t="s">
        <v>113</v>
      </c>
      <c r="E66" s="2653"/>
      <c r="F66" s="219"/>
      <c r="G66" s="2564"/>
      <c r="H66" s="264"/>
      <c r="I66" s="2653"/>
      <c r="J66" s="219"/>
      <c r="K66" s="2564"/>
    </row>
    <row r="67" spans="1:11" x14ac:dyDescent="0.2">
      <c r="A67" s="365"/>
      <c r="B67" s="201"/>
      <c r="C67" s="242"/>
      <c r="D67" s="2593"/>
      <c r="E67" s="2653"/>
      <c r="F67" s="219"/>
      <c r="G67" s="2564"/>
      <c r="H67" s="264"/>
      <c r="I67" s="2653"/>
      <c r="J67" s="219"/>
      <c r="K67" s="2564"/>
    </row>
    <row r="68" spans="1:11" x14ac:dyDescent="0.2">
      <c r="A68" s="365"/>
      <c r="B68" s="201"/>
      <c r="C68" s="572" t="s">
        <v>1990</v>
      </c>
      <c r="D68" s="2593"/>
      <c r="E68" s="628"/>
      <c r="F68" s="220"/>
      <c r="G68" s="2557"/>
      <c r="H68" s="202"/>
      <c r="I68" s="628"/>
      <c r="J68" s="220"/>
      <c r="K68" s="2557"/>
    </row>
    <row r="69" spans="1:11" x14ac:dyDescent="0.2">
      <c r="A69" s="365"/>
      <c r="B69" s="201"/>
      <c r="C69" s="242"/>
      <c r="D69" s="2593"/>
      <c r="E69" s="625"/>
      <c r="F69" s="183"/>
      <c r="G69" s="3449"/>
      <c r="H69" s="179"/>
      <c r="I69" s="625"/>
      <c r="J69" s="183"/>
      <c r="K69" s="3449"/>
    </row>
    <row r="70" spans="1:11" x14ac:dyDescent="0.2">
      <c r="A70" s="365"/>
      <c r="B70" s="201"/>
      <c r="C70" s="242"/>
      <c r="D70" s="2593"/>
      <c r="E70" s="2653"/>
      <c r="F70" s="219"/>
      <c r="G70" s="2564"/>
      <c r="H70" s="264"/>
      <c r="I70" s="2653"/>
      <c r="J70" s="219"/>
      <c r="K70" s="2564"/>
    </row>
    <row r="71" spans="1:11" x14ac:dyDescent="0.2">
      <c r="A71" s="365"/>
      <c r="B71" s="201"/>
      <c r="C71" s="572" t="s">
        <v>1983</v>
      </c>
      <c r="D71" s="2593"/>
      <c r="E71" s="619"/>
      <c r="F71" s="201"/>
      <c r="G71" s="2561"/>
      <c r="H71" s="184"/>
      <c r="I71" s="619"/>
      <c r="J71" s="201"/>
      <c r="K71" s="2561"/>
    </row>
    <row r="72" spans="1:11" x14ac:dyDescent="0.2">
      <c r="A72" s="365"/>
      <c r="B72" s="201"/>
      <c r="C72" s="242"/>
      <c r="D72" s="2640" t="s">
        <v>1979</v>
      </c>
      <c r="E72" s="613"/>
      <c r="F72" s="212"/>
      <c r="G72" s="2562"/>
      <c r="H72" s="263"/>
      <c r="I72" s="613"/>
      <c r="J72" s="212"/>
      <c r="K72" s="2562"/>
    </row>
    <row r="73" spans="1:11" x14ac:dyDescent="0.2">
      <c r="A73" s="573"/>
      <c r="B73" s="243"/>
      <c r="C73" s="243"/>
      <c r="D73" s="2641" t="s">
        <v>1980</v>
      </c>
      <c r="E73" s="615"/>
      <c r="F73" s="244"/>
      <c r="G73" s="3641"/>
      <c r="H73" s="265"/>
      <c r="I73" s="615"/>
      <c r="J73" s="244"/>
      <c r="K73" s="3641"/>
    </row>
    <row r="74" spans="1:11" x14ac:dyDescent="0.2">
      <c r="A74" s="365"/>
      <c r="B74" s="201"/>
      <c r="C74" s="242"/>
      <c r="D74" s="2593"/>
      <c r="E74" s="2653"/>
      <c r="F74" s="219"/>
      <c r="G74" s="2564"/>
      <c r="H74" s="264"/>
      <c r="I74" s="2653"/>
      <c r="J74" s="219"/>
      <c r="K74" s="2564"/>
    </row>
    <row r="75" spans="1:11" x14ac:dyDescent="0.2">
      <c r="A75" s="365"/>
      <c r="B75" s="201"/>
      <c r="C75" s="201"/>
      <c r="D75" s="2642" t="s">
        <v>114</v>
      </c>
      <c r="E75" s="625">
        <f>E68+E73</f>
        <v>0</v>
      </c>
      <c r="F75" s="183">
        <f t="shared" ref="F75:G75" si="25">F68+F73</f>
        <v>0</v>
      </c>
      <c r="G75" s="3449">
        <f t="shared" si="25"/>
        <v>0</v>
      </c>
      <c r="H75" s="179"/>
      <c r="I75" s="625">
        <f>I68+I73</f>
        <v>0</v>
      </c>
      <c r="J75" s="183">
        <f t="shared" ref="J75:K75" si="26">J68+J73</f>
        <v>0</v>
      </c>
      <c r="K75" s="3449">
        <f t="shared" si="26"/>
        <v>0</v>
      </c>
    </row>
    <row r="76" spans="1:11" x14ac:dyDescent="0.2">
      <c r="A76" s="365"/>
      <c r="B76" s="201"/>
      <c r="C76" s="201"/>
      <c r="D76" s="2640" t="s">
        <v>89</v>
      </c>
      <c r="E76" s="628">
        <f>E15</f>
        <v>40000000</v>
      </c>
      <c r="F76" s="220">
        <f>F15</f>
        <v>15000000</v>
      </c>
      <c r="G76" s="2557">
        <f>G15</f>
        <v>60200</v>
      </c>
      <c r="H76" s="202"/>
      <c r="I76" s="628">
        <f>I15</f>
        <v>40000000</v>
      </c>
      <c r="J76" s="220">
        <f>J15</f>
        <v>15000000</v>
      </c>
      <c r="K76" s="2557">
        <f>K15</f>
        <v>60200</v>
      </c>
    </row>
    <row r="77" spans="1:11" x14ac:dyDescent="0.2">
      <c r="A77" s="365"/>
      <c r="B77" s="201"/>
      <c r="C77" s="201"/>
      <c r="D77" s="2640" t="s">
        <v>90</v>
      </c>
      <c r="E77" s="2653">
        <f>E75/E76</f>
        <v>0</v>
      </c>
      <c r="F77" s="219">
        <f>F75/F76</f>
        <v>0</v>
      </c>
      <c r="G77" s="2564">
        <f>G75/G76</f>
        <v>0</v>
      </c>
      <c r="H77" s="264"/>
      <c r="I77" s="2653">
        <f>I75/I76</f>
        <v>0</v>
      </c>
      <c r="J77" s="219">
        <f>J75/J76</f>
        <v>0</v>
      </c>
      <c r="K77" s="2564">
        <f>K75/K76</f>
        <v>0</v>
      </c>
    </row>
    <row r="78" spans="1:11" x14ac:dyDescent="0.2">
      <c r="A78" s="365"/>
      <c r="B78" s="201"/>
      <c r="C78" s="201"/>
      <c r="D78" s="2593"/>
      <c r="E78" s="623"/>
      <c r="F78" s="245"/>
      <c r="G78" s="3656"/>
      <c r="H78" s="268"/>
      <c r="I78" s="623"/>
      <c r="J78" s="245"/>
      <c r="K78" s="3656"/>
    </row>
    <row r="79" spans="1:11" x14ac:dyDescent="0.2">
      <c r="A79" s="365"/>
      <c r="B79" s="550" t="s">
        <v>728</v>
      </c>
      <c r="C79" s="550" t="s">
        <v>344</v>
      </c>
      <c r="D79" s="2634"/>
      <c r="E79" s="619"/>
      <c r="F79" s="201"/>
      <c r="G79" s="2561"/>
      <c r="H79" s="184"/>
      <c r="I79" s="619"/>
      <c r="J79" s="201"/>
      <c r="K79" s="2561"/>
    </row>
    <row r="80" spans="1:11" s="225" customFormat="1" x14ac:dyDescent="0.2">
      <c r="A80" s="557"/>
      <c r="B80" s="222"/>
      <c r="C80" s="222"/>
      <c r="D80" s="2640" t="s">
        <v>107</v>
      </c>
      <c r="E80" s="627"/>
      <c r="F80" s="633"/>
      <c r="G80" s="3657"/>
      <c r="H80" s="574"/>
      <c r="I80" s="627"/>
      <c r="J80" s="633"/>
      <c r="K80" s="3657"/>
    </row>
    <row r="81" spans="1:11" x14ac:dyDescent="0.2">
      <c r="A81" s="365"/>
      <c r="B81" s="201"/>
      <c r="C81" s="201"/>
      <c r="D81" s="2640" t="s">
        <v>89</v>
      </c>
      <c r="E81" s="613">
        <f>E15</f>
        <v>40000000</v>
      </c>
      <c r="F81" s="212">
        <f>F15</f>
        <v>15000000</v>
      </c>
      <c r="G81" s="2562">
        <f>G15</f>
        <v>60200</v>
      </c>
      <c r="H81" s="263"/>
      <c r="I81" s="613">
        <f>I15</f>
        <v>40000000</v>
      </c>
      <c r="J81" s="212">
        <f>J15</f>
        <v>15000000</v>
      </c>
      <c r="K81" s="2562">
        <f>K15</f>
        <v>60200</v>
      </c>
    </row>
    <row r="82" spans="1:11" x14ac:dyDescent="0.2">
      <c r="A82" s="365"/>
      <c r="B82" s="201"/>
      <c r="C82" s="201"/>
      <c r="D82" s="2642" t="s">
        <v>92</v>
      </c>
      <c r="E82" s="625">
        <f>E81*(E80)</f>
        <v>0</v>
      </c>
      <c r="F82" s="183">
        <f>F81*(F80)</f>
        <v>0</v>
      </c>
      <c r="G82" s="3449">
        <f>G81*(G80)</f>
        <v>0</v>
      </c>
      <c r="H82" s="179"/>
      <c r="I82" s="625">
        <f>I81*(I80)</f>
        <v>0</v>
      </c>
      <c r="J82" s="183">
        <f>J81*(J80)</f>
        <v>0</v>
      </c>
      <c r="K82" s="3449">
        <f>K81*(K80)</f>
        <v>0</v>
      </c>
    </row>
    <row r="83" spans="1:11" x14ac:dyDescent="0.2">
      <c r="A83" s="365"/>
      <c r="B83" s="201"/>
      <c r="C83" s="201"/>
      <c r="D83" s="2593"/>
      <c r="E83" s="619"/>
      <c r="F83" s="201"/>
      <c r="G83" s="2561"/>
      <c r="H83" s="184"/>
      <c r="I83" s="619"/>
      <c r="J83" s="201"/>
      <c r="K83" s="2561"/>
    </row>
    <row r="84" spans="1:11" x14ac:dyDescent="0.2">
      <c r="A84" s="365"/>
      <c r="B84" s="550" t="s">
        <v>729</v>
      </c>
      <c r="C84" s="550" t="s">
        <v>442</v>
      </c>
      <c r="D84" s="2634"/>
      <c r="E84" s="630"/>
      <c r="F84" s="226"/>
      <c r="G84" s="3678"/>
      <c r="H84" s="257"/>
      <c r="I84" s="630"/>
      <c r="J84" s="226"/>
      <c r="K84" s="3678"/>
    </row>
    <row r="85" spans="1:11" s="225" customFormat="1" x14ac:dyDescent="0.2">
      <c r="A85" s="557"/>
      <c r="B85" s="222"/>
      <c r="C85" s="222"/>
      <c r="D85" s="2640" t="s">
        <v>115</v>
      </c>
      <c r="E85" s="2650"/>
      <c r="F85" s="185"/>
      <c r="G85" s="3679"/>
      <c r="H85" s="440"/>
      <c r="I85" s="2650"/>
      <c r="J85" s="185"/>
      <c r="K85" s="3679"/>
    </row>
    <row r="86" spans="1:11" x14ac:dyDescent="0.2">
      <c r="A86" s="365"/>
      <c r="B86" s="201"/>
      <c r="C86" s="201"/>
      <c r="D86" s="2640" t="s">
        <v>93</v>
      </c>
      <c r="E86" s="619"/>
      <c r="F86" s="201"/>
      <c r="G86" s="2561"/>
      <c r="H86" s="184"/>
      <c r="I86" s="619"/>
      <c r="J86" s="201"/>
      <c r="K86" s="2561"/>
    </row>
    <row r="87" spans="1:11" x14ac:dyDescent="0.2">
      <c r="A87" s="365"/>
      <c r="B87" s="201"/>
      <c r="C87" s="201"/>
      <c r="D87" s="2642" t="s">
        <v>92</v>
      </c>
      <c r="E87" s="625"/>
      <c r="F87" s="183"/>
      <c r="G87" s="3449"/>
      <c r="H87" s="179"/>
      <c r="I87" s="625"/>
      <c r="J87" s="183"/>
      <c r="K87" s="3449"/>
    </row>
    <row r="88" spans="1:11" ht="13.5" thickBot="1" x14ac:dyDescent="0.25">
      <c r="A88" s="365"/>
      <c r="B88" s="201"/>
      <c r="C88" s="201"/>
      <c r="D88" s="2643"/>
      <c r="E88" s="3704"/>
      <c r="F88" s="3705"/>
      <c r="G88" s="3706"/>
      <c r="H88" s="179"/>
      <c r="I88" s="3704"/>
      <c r="J88" s="3705"/>
      <c r="K88" s="3706"/>
    </row>
    <row r="89" spans="1:11" s="367" customFormat="1" ht="15.75" x14ac:dyDescent="0.25">
      <c r="A89" s="3451" t="s">
        <v>94</v>
      </c>
      <c r="B89" s="3578"/>
      <c r="C89" s="3578"/>
      <c r="D89" s="3697"/>
      <c r="E89" s="3660">
        <f>E87+E82+E75</f>
        <v>0</v>
      </c>
      <c r="F89" s="3580">
        <f>F87+F82+F75</f>
        <v>0</v>
      </c>
      <c r="G89" s="3581">
        <f>G87+G82+G75</f>
        <v>0</v>
      </c>
      <c r="H89" s="179"/>
      <c r="I89" s="3660">
        <f>I87+I82+I75</f>
        <v>0</v>
      </c>
      <c r="J89" s="3580">
        <f>J87+J82+J75</f>
        <v>0</v>
      </c>
      <c r="K89" s="3581">
        <f>K87+K82+K75</f>
        <v>0</v>
      </c>
    </row>
    <row r="90" spans="1:11" x14ac:dyDescent="0.2">
      <c r="A90" s="3582"/>
      <c r="B90" s="3458"/>
      <c r="C90" s="3458"/>
      <c r="D90" s="3698" t="s">
        <v>89</v>
      </c>
      <c r="E90" s="3661">
        <f>E15</f>
        <v>40000000</v>
      </c>
      <c r="F90" s="2985">
        <f>F15</f>
        <v>15000000</v>
      </c>
      <c r="G90" s="3461">
        <f>G15</f>
        <v>60200</v>
      </c>
      <c r="H90" s="202"/>
      <c r="I90" s="3661">
        <f>I15</f>
        <v>40000000</v>
      </c>
      <c r="J90" s="2985">
        <f>J15</f>
        <v>15000000</v>
      </c>
      <c r="K90" s="3461">
        <f>K15</f>
        <v>60200</v>
      </c>
    </row>
    <row r="91" spans="1:11" ht="13.5" thickBot="1" x14ac:dyDescent="0.25">
      <c r="A91" s="3462"/>
      <c r="B91" s="3463"/>
      <c r="C91" s="3463"/>
      <c r="D91" s="3699" t="s">
        <v>90</v>
      </c>
      <c r="E91" s="3662">
        <f>E89/E90</f>
        <v>0</v>
      </c>
      <c r="F91" s="3466">
        <f t="shared" ref="F91:G91" si="27">F89/F90</f>
        <v>0</v>
      </c>
      <c r="G91" s="3467">
        <f t="shared" si="27"/>
        <v>0</v>
      </c>
      <c r="H91" s="264"/>
      <c r="I91" s="3662">
        <f>I89/I90</f>
        <v>0</v>
      </c>
      <c r="J91" s="3466">
        <f t="shared" ref="J91:K91" si="28">J89/J90</f>
        <v>0</v>
      </c>
      <c r="K91" s="3467">
        <f t="shared" si="28"/>
        <v>0</v>
      </c>
    </row>
    <row r="92" spans="1:11" x14ac:dyDescent="0.2">
      <c r="A92" s="365"/>
      <c r="B92" s="201"/>
      <c r="C92" s="201"/>
      <c r="D92" s="2593"/>
      <c r="E92" s="619"/>
      <c r="F92" s="201"/>
      <c r="G92" s="2561"/>
      <c r="H92" s="184"/>
      <c r="I92" s="619"/>
      <c r="J92" s="201"/>
      <c r="K92" s="2561"/>
    </row>
    <row r="93" spans="1:11" ht="15.75" x14ac:dyDescent="0.25">
      <c r="A93" s="548">
        <v>2</v>
      </c>
      <c r="B93" s="549" t="s">
        <v>345</v>
      </c>
      <c r="C93" s="201"/>
      <c r="D93" s="2593"/>
      <c r="E93" s="619"/>
      <c r="F93" s="201"/>
      <c r="G93" s="2561"/>
      <c r="H93" s="184"/>
      <c r="I93" s="619"/>
      <c r="J93" s="201"/>
      <c r="K93" s="2561"/>
    </row>
    <row r="94" spans="1:11" s="225" customFormat="1" x14ac:dyDescent="0.2">
      <c r="A94" s="557"/>
      <c r="B94" s="222"/>
      <c r="C94" s="222"/>
      <c r="D94" s="2640" t="s">
        <v>107</v>
      </c>
      <c r="E94" s="3690"/>
      <c r="F94" s="633"/>
      <c r="G94" s="3657"/>
      <c r="H94" s="574"/>
      <c r="I94" s="3690"/>
      <c r="J94" s="633"/>
      <c r="K94" s="3657"/>
    </row>
    <row r="95" spans="1:11" x14ac:dyDescent="0.2">
      <c r="A95" s="365"/>
      <c r="B95" s="201"/>
      <c r="C95" s="201"/>
      <c r="D95" s="2640" t="s">
        <v>89</v>
      </c>
      <c r="E95" s="613">
        <f>E90</f>
        <v>40000000</v>
      </c>
      <c r="F95" s="212">
        <f t="shared" ref="F95:G95" si="29">F90</f>
        <v>15000000</v>
      </c>
      <c r="G95" s="2562">
        <f t="shared" si="29"/>
        <v>60200</v>
      </c>
      <c r="H95" s="263"/>
      <c r="I95" s="613">
        <f>I90</f>
        <v>40000000</v>
      </c>
      <c r="J95" s="212">
        <f t="shared" ref="J95:K95" si="30">J90</f>
        <v>15000000</v>
      </c>
      <c r="K95" s="2562">
        <f t="shared" si="30"/>
        <v>60200</v>
      </c>
    </row>
    <row r="96" spans="1:11" x14ac:dyDescent="0.2">
      <c r="A96" s="365"/>
      <c r="B96" s="201"/>
      <c r="C96" s="201"/>
      <c r="D96" s="2642" t="s">
        <v>92</v>
      </c>
      <c r="E96" s="625">
        <f>E94*E95</f>
        <v>0</v>
      </c>
      <c r="F96" s="183">
        <f t="shared" ref="F96:G96" si="31">F94*F95</f>
        <v>0</v>
      </c>
      <c r="G96" s="3449">
        <f t="shared" si="31"/>
        <v>0</v>
      </c>
      <c r="H96" s="179"/>
      <c r="I96" s="625">
        <f>I94*I95</f>
        <v>0</v>
      </c>
      <c r="J96" s="183">
        <f t="shared" ref="J96:K96" si="32">J94*J95</f>
        <v>0</v>
      </c>
      <c r="K96" s="3449">
        <f t="shared" si="32"/>
        <v>0</v>
      </c>
    </row>
    <row r="97" spans="1:11" x14ac:dyDescent="0.2">
      <c r="A97" s="365"/>
      <c r="B97" s="201"/>
      <c r="C97" s="201"/>
      <c r="D97" s="2593"/>
      <c r="E97" s="619"/>
      <c r="F97" s="201"/>
      <c r="G97" s="2561"/>
      <c r="H97" s="184"/>
      <c r="I97" s="619"/>
      <c r="J97" s="201"/>
      <c r="K97" s="2561"/>
    </row>
    <row r="98" spans="1:11" ht="15.75" x14ac:dyDescent="0.25">
      <c r="A98" s="548">
        <v>3</v>
      </c>
      <c r="B98" s="549" t="s">
        <v>346</v>
      </c>
      <c r="C98" s="208"/>
      <c r="D98" s="2634"/>
      <c r="E98" s="619"/>
      <c r="F98" s="201"/>
      <c r="G98" s="2561"/>
      <c r="H98" s="184"/>
      <c r="I98" s="619"/>
      <c r="J98" s="201"/>
      <c r="K98" s="2561"/>
    </row>
    <row r="99" spans="1:11" x14ac:dyDescent="0.2">
      <c r="A99" s="365"/>
      <c r="B99" s="550" t="s">
        <v>730</v>
      </c>
      <c r="C99" s="550" t="s">
        <v>95</v>
      </c>
      <c r="D99" s="2634"/>
      <c r="E99" s="630"/>
      <c r="F99" s="226"/>
      <c r="G99" s="3678"/>
      <c r="H99" s="257"/>
      <c r="I99" s="630"/>
      <c r="J99" s="226"/>
      <c r="K99" s="3678"/>
    </row>
    <row r="100" spans="1:11" s="225" customFormat="1" x14ac:dyDescent="0.2">
      <c r="A100" s="557"/>
      <c r="B100" s="222"/>
      <c r="C100" s="222"/>
      <c r="D100" s="2640" t="s">
        <v>107</v>
      </c>
      <c r="E100" s="627"/>
      <c r="F100" s="633"/>
      <c r="G100" s="3657"/>
      <c r="H100" s="574"/>
      <c r="I100" s="627"/>
      <c r="J100" s="633"/>
      <c r="K100" s="3657"/>
    </row>
    <row r="101" spans="1:11" x14ac:dyDescent="0.2">
      <c r="A101" s="365"/>
      <c r="B101" s="201"/>
      <c r="C101" s="201"/>
      <c r="D101" s="2640" t="s">
        <v>89</v>
      </c>
      <c r="E101" s="613">
        <f>E95</f>
        <v>40000000</v>
      </c>
      <c r="F101" s="212">
        <f t="shared" ref="F101:G101" si="33">F95</f>
        <v>15000000</v>
      </c>
      <c r="G101" s="2562">
        <f t="shared" si="33"/>
        <v>60200</v>
      </c>
      <c r="H101" s="263"/>
      <c r="I101" s="613">
        <f>I95</f>
        <v>40000000</v>
      </c>
      <c r="J101" s="212">
        <f t="shared" ref="J101:K101" si="34">J95</f>
        <v>15000000</v>
      </c>
      <c r="K101" s="2562">
        <f t="shared" si="34"/>
        <v>60200</v>
      </c>
    </row>
    <row r="102" spans="1:11" x14ac:dyDescent="0.2">
      <c r="A102" s="365"/>
      <c r="B102" s="201"/>
      <c r="C102" s="201"/>
      <c r="D102" s="2642" t="s">
        <v>92</v>
      </c>
      <c r="E102" s="625">
        <f>E101*E100</f>
        <v>0</v>
      </c>
      <c r="F102" s="183">
        <f t="shared" ref="F102:G102" si="35">F101*F100</f>
        <v>0</v>
      </c>
      <c r="G102" s="3449">
        <f t="shared" si="35"/>
        <v>0</v>
      </c>
      <c r="H102" s="179"/>
      <c r="I102" s="625">
        <f>I101*I100</f>
        <v>0</v>
      </c>
      <c r="J102" s="183">
        <f t="shared" ref="J102:K102" si="36">J101*J100</f>
        <v>0</v>
      </c>
      <c r="K102" s="3449">
        <f t="shared" si="36"/>
        <v>0</v>
      </c>
    </row>
    <row r="103" spans="1:11" x14ac:dyDescent="0.2">
      <c r="A103" s="365"/>
      <c r="B103" s="201"/>
      <c r="C103" s="201"/>
      <c r="D103" s="2593"/>
      <c r="E103" s="619"/>
      <c r="F103" s="201"/>
      <c r="G103" s="2561"/>
      <c r="H103" s="184"/>
      <c r="I103" s="619"/>
      <c r="J103" s="201"/>
      <c r="K103" s="2561"/>
    </row>
    <row r="104" spans="1:11" x14ac:dyDescent="0.2">
      <c r="A104" s="365"/>
      <c r="B104" s="550" t="s">
        <v>731</v>
      </c>
      <c r="C104" s="550" t="s">
        <v>96</v>
      </c>
      <c r="D104" s="2634"/>
      <c r="E104" s="619"/>
      <c r="F104" s="201"/>
      <c r="G104" s="2561"/>
      <c r="H104" s="184"/>
      <c r="I104" s="619"/>
      <c r="J104" s="201"/>
      <c r="K104" s="2561"/>
    </row>
    <row r="105" spans="1:11" x14ac:dyDescent="0.2">
      <c r="A105" s="365"/>
      <c r="B105" s="201"/>
      <c r="C105" s="575" t="s">
        <v>97</v>
      </c>
      <c r="D105" s="2593"/>
      <c r="E105" s="619"/>
      <c r="F105" s="201"/>
      <c r="G105" s="2561"/>
      <c r="H105" s="184"/>
      <c r="I105" s="619"/>
      <c r="J105" s="201"/>
      <c r="K105" s="2561"/>
    </row>
    <row r="106" spans="1:11" x14ac:dyDescent="0.2">
      <c r="A106" s="365"/>
      <c r="B106" s="201"/>
      <c r="C106" s="201"/>
      <c r="D106" s="2640" t="s">
        <v>89</v>
      </c>
      <c r="E106" s="613">
        <f>E101</f>
        <v>40000000</v>
      </c>
      <c r="F106" s="212">
        <f t="shared" ref="F106:G106" si="37">F101</f>
        <v>15000000</v>
      </c>
      <c r="G106" s="2562">
        <f t="shared" si="37"/>
        <v>60200</v>
      </c>
      <c r="H106" s="263"/>
      <c r="I106" s="613">
        <f>I101</f>
        <v>40000000</v>
      </c>
      <c r="J106" s="212">
        <f t="shared" ref="J106:K106" si="38">J101</f>
        <v>15000000</v>
      </c>
      <c r="K106" s="2562">
        <f t="shared" si="38"/>
        <v>60200</v>
      </c>
    </row>
    <row r="107" spans="1:11" x14ac:dyDescent="0.2">
      <c r="A107" s="365"/>
      <c r="B107" s="201"/>
      <c r="C107" s="201"/>
      <c r="D107" s="2640" t="s">
        <v>98</v>
      </c>
      <c r="E107" s="613"/>
      <c r="F107" s="212"/>
      <c r="G107" s="2562"/>
      <c r="H107" s="263"/>
      <c r="I107" s="613"/>
      <c r="J107" s="212"/>
      <c r="K107" s="2562"/>
    </row>
    <row r="108" spans="1:11" x14ac:dyDescent="0.2">
      <c r="A108" s="365"/>
      <c r="B108" s="201"/>
      <c r="C108" s="201"/>
      <c r="D108" s="2640" t="s">
        <v>99</v>
      </c>
      <c r="E108" s="619"/>
      <c r="F108" s="201"/>
      <c r="G108" s="2561"/>
      <c r="H108" s="184"/>
      <c r="I108" s="619"/>
      <c r="J108" s="201"/>
      <c r="K108" s="2561"/>
    </row>
    <row r="109" spans="1:11" x14ac:dyDescent="0.2">
      <c r="A109" s="365"/>
      <c r="B109" s="201"/>
      <c r="C109" s="201"/>
      <c r="D109" s="2640" t="s">
        <v>116</v>
      </c>
      <c r="E109" s="613">
        <f>E106*0.484</f>
        <v>19360000</v>
      </c>
      <c r="F109" s="212">
        <f t="shared" ref="F109:G109" si="39">F106*0.484</f>
        <v>7260000</v>
      </c>
      <c r="G109" s="2562">
        <f t="shared" si="39"/>
        <v>29136.799999999999</v>
      </c>
      <c r="H109" s="263"/>
      <c r="I109" s="613">
        <f>I106*0.484</f>
        <v>19360000</v>
      </c>
      <c r="J109" s="212">
        <f t="shared" ref="J109:K109" si="40">J106*0.484</f>
        <v>7260000</v>
      </c>
      <c r="K109" s="2562">
        <f t="shared" si="40"/>
        <v>29136.799999999999</v>
      </c>
    </row>
    <row r="110" spans="1:11" x14ac:dyDescent="0.2">
      <c r="A110" s="365"/>
      <c r="B110" s="201"/>
      <c r="C110" s="201"/>
      <c r="D110" s="2593"/>
      <c r="E110" s="613"/>
      <c r="F110" s="212"/>
      <c r="G110" s="2562"/>
      <c r="H110" s="263"/>
      <c r="I110" s="613"/>
      <c r="J110" s="212"/>
      <c r="K110" s="2562"/>
    </row>
    <row r="111" spans="1:11" x14ac:dyDescent="0.2">
      <c r="A111" s="365"/>
      <c r="B111" s="201"/>
      <c r="C111" s="575" t="s">
        <v>101</v>
      </c>
      <c r="D111" s="2593"/>
      <c r="E111" s="613"/>
      <c r="F111" s="212"/>
      <c r="G111" s="2562"/>
      <c r="H111" s="263"/>
      <c r="I111" s="613"/>
      <c r="J111" s="212"/>
      <c r="K111" s="2562"/>
    </row>
    <row r="112" spans="1:11" x14ac:dyDescent="0.2">
      <c r="A112" s="365"/>
      <c r="B112" s="201"/>
      <c r="C112" s="201"/>
      <c r="D112" s="2640" t="s">
        <v>69</v>
      </c>
      <c r="E112" s="613"/>
      <c r="F112" s="212"/>
      <c r="G112" s="2562"/>
      <c r="H112" s="263"/>
      <c r="I112" s="613"/>
      <c r="J112" s="212"/>
      <c r="K112" s="2562"/>
    </row>
    <row r="113" spans="1:11" x14ac:dyDescent="0.2">
      <c r="A113" s="365"/>
      <c r="B113" s="201"/>
      <c r="C113" s="201"/>
      <c r="D113" s="2640" t="s">
        <v>70</v>
      </c>
      <c r="E113" s="2655"/>
      <c r="F113" s="219"/>
      <c r="G113" s="2564"/>
      <c r="H113" s="264"/>
      <c r="I113" s="2655"/>
      <c r="J113" s="219"/>
      <c r="K113" s="2564"/>
    </row>
    <row r="114" spans="1:11" x14ac:dyDescent="0.2">
      <c r="A114" s="365"/>
      <c r="B114" s="201"/>
      <c r="C114" s="201"/>
      <c r="D114" s="2642" t="s">
        <v>71</v>
      </c>
      <c r="E114" s="625"/>
      <c r="F114" s="183"/>
      <c r="G114" s="3449"/>
      <c r="H114" s="179"/>
      <c r="I114" s="625"/>
      <c r="J114" s="183"/>
      <c r="K114" s="3449"/>
    </row>
    <row r="115" spans="1:11" x14ac:dyDescent="0.2">
      <c r="A115" s="365"/>
      <c r="B115" s="201"/>
      <c r="C115" s="201"/>
      <c r="D115" s="2593"/>
      <c r="E115" s="619"/>
      <c r="F115" s="201"/>
      <c r="G115" s="2561"/>
      <c r="H115" s="184"/>
      <c r="I115" s="619"/>
      <c r="J115" s="201"/>
      <c r="K115" s="2561"/>
    </row>
    <row r="116" spans="1:11" x14ac:dyDescent="0.2">
      <c r="A116" s="365"/>
      <c r="B116" s="550" t="s">
        <v>732</v>
      </c>
      <c r="C116" s="550" t="s">
        <v>105</v>
      </c>
      <c r="D116" s="2634"/>
      <c r="E116" s="630"/>
      <c r="F116" s="226"/>
      <c r="G116" s="3678"/>
      <c r="H116" s="257"/>
      <c r="I116" s="630"/>
      <c r="J116" s="226"/>
      <c r="K116" s="3678"/>
    </row>
    <row r="117" spans="1:11" x14ac:dyDescent="0.2">
      <c r="A117" s="365"/>
      <c r="B117" s="201"/>
      <c r="C117" s="201"/>
      <c r="D117" s="2642" t="s">
        <v>92</v>
      </c>
      <c r="E117" s="625"/>
      <c r="F117" s="183"/>
      <c r="G117" s="3449"/>
      <c r="H117" s="179"/>
      <c r="I117" s="625"/>
      <c r="J117" s="183"/>
      <c r="K117" s="3449"/>
    </row>
    <row r="118" spans="1:11" x14ac:dyDescent="0.2">
      <c r="A118" s="365"/>
      <c r="B118" s="201"/>
      <c r="C118" s="201"/>
      <c r="D118" s="2593"/>
      <c r="E118" s="619"/>
      <c r="F118" s="201"/>
      <c r="G118" s="2561"/>
      <c r="H118" s="184"/>
      <c r="I118" s="619"/>
      <c r="J118" s="201"/>
      <c r="K118" s="2561"/>
    </row>
    <row r="119" spans="1:11" ht="15.75" x14ac:dyDescent="0.25">
      <c r="A119" s="548">
        <v>4</v>
      </c>
      <c r="B119" s="549" t="s">
        <v>1992</v>
      </c>
      <c r="C119" s="208"/>
      <c r="D119" s="2634"/>
      <c r="E119" s="619"/>
      <c r="F119" s="201"/>
      <c r="G119" s="2561"/>
      <c r="H119" s="184"/>
      <c r="I119" s="619"/>
      <c r="J119" s="201"/>
      <c r="K119" s="2561"/>
    </row>
    <row r="120" spans="1:11" s="225" customFormat="1" x14ac:dyDescent="0.2">
      <c r="A120" s="557"/>
      <c r="B120" s="222"/>
      <c r="C120" s="2428" t="s">
        <v>1600</v>
      </c>
      <c r="D120" s="2640" t="s">
        <v>107</v>
      </c>
      <c r="E120" s="627"/>
      <c r="F120" s="633"/>
      <c r="G120" s="3657"/>
      <c r="H120" s="574"/>
      <c r="I120" s="627"/>
      <c r="J120" s="633"/>
      <c r="K120" s="3657"/>
    </row>
    <row r="121" spans="1:11" x14ac:dyDescent="0.2">
      <c r="A121" s="365"/>
      <c r="B121" s="201"/>
      <c r="C121" s="201"/>
      <c r="D121" s="2640" t="s">
        <v>89</v>
      </c>
      <c r="E121" s="613">
        <f>E106</f>
        <v>40000000</v>
      </c>
      <c r="F121" s="212">
        <f t="shared" ref="F121:G121" si="41">F106</f>
        <v>15000000</v>
      </c>
      <c r="G121" s="2562">
        <f t="shared" si="41"/>
        <v>60200</v>
      </c>
      <c r="H121" s="263"/>
      <c r="I121" s="613">
        <f>I106</f>
        <v>40000000</v>
      </c>
      <c r="J121" s="212">
        <f t="shared" ref="J121:K121" si="42">J106</f>
        <v>15000000</v>
      </c>
      <c r="K121" s="2562">
        <f t="shared" si="42"/>
        <v>60200</v>
      </c>
    </row>
    <row r="122" spans="1:11" x14ac:dyDescent="0.2">
      <c r="A122" s="365"/>
      <c r="B122" s="201"/>
      <c r="C122" s="201"/>
      <c r="D122" s="2642" t="s">
        <v>92</v>
      </c>
      <c r="E122" s="625">
        <f>E120*E121</f>
        <v>0</v>
      </c>
      <c r="F122" s="183">
        <f t="shared" ref="F122:G122" si="43">F120*F121</f>
        <v>0</v>
      </c>
      <c r="G122" s="3449">
        <f t="shared" si="43"/>
        <v>0</v>
      </c>
      <c r="H122" s="179"/>
      <c r="I122" s="625">
        <f>I120*I121</f>
        <v>0</v>
      </c>
      <c r="J122" s="183">
        <f t="shared" ref="J122:K122" si="44">J120*J121</f>
        <v>0</v>
      </c>
      <c r="K122" s="3449">
        <f t="shared" si="44"/>
        <v>0</v>
      </c>
    </row>
    <row r="123" spans="1:11" x14ac:dyDescent="0.2">
      <c r="A123" s="365"/>
      <c r="B123" s="201"/>
      <c r="C123" s="201"/>
      <c r="D123" s="2643"/>
      <c r="E123" s="625"/>
      <c r="F123" s="183"/>
      <c r="G123" s="3449"/>
      <c r="H123" s="179"/>
      <c r="I123" s="625"/>
      <c r="J123" s="183"/>
      <c r="K123" s="3449"/>
    </row>
    <row r="124" spans="1:11" ht="13.5" thickBot="1" x14ac:dyDescent="0.25">
      <c r="A124" s="365"/>
      <c r="B124" s="201"/>
      <c r="C124" s="201"/>
      <c r="D124" s="2593"/>
      <c r="E124" s="619"/>
      <c r="F124" s="201"/>
      <c r="G124" s="2561"/>
      <c r="H124" s="184"/>
      <c r="I124" s="619"/>
      <c r="J124" s="201"/>
      <c r="K124" s="2561"/>
    </row>
    <row r="125" spans="1:11" ht="15.75" x14ac:dyDescent="0.25">
      <c r="A125" s="3644" t="s">
        <v>108</v>
      </c>
      <c r="B125" s="3645"/>
      <c r="C125" s="3645"/>
      <c r="D125" s="3687"/>
      <c r="E125" s="3688"/>
      <c r="F125" s="3491"/>
      <c r="G125" s="3493"/>
      <c r="H125" s="184"/>
      <c r="I125" s="3688"/>
      <c r="J125" s="3491"/>
      <c r="K125" s="3493"/>
    </row>
    <row r="126" spans="1:11" x14ac:dyDescent="0.2">
      <c r="A126" s="3647"/>
      <c r="B126" s="3648"/>
      <c r="C126" s="3648"/>
      <c r="D126" s="3681" t="s">
        <v>92</v>
      </c>
      <c r="E126" s="3616">
        <f>E122+E117+E114+E102+E96+E89</f>
        <v>0</v>
      </c>
      <c r="F126" s="3503">
        <f t="shared" ref="F126:G126" si="45">F122+F117+F114+F102+F96+F89</f>
        <v>0</v>
      </c>
      <c r="G126" s="3504">
        <f t="shared" si="45"/>
        <v>0</v>
      </c>
      <c r="H126" s="179"/>
      <c r="I126" s="3616">
        <f>I122+I117+I114+I102+I96+I89</f>
        <v>0</v>
      </c>
      <c r="J126" s="3503">
        <f t="shared" ref="J126:K126" si="46">J122+J117+J114+J102+J96+J89</f>
        <v>0</v>
      </c>
      <c r="K126" s="3504">
        <f t="shared" si="46"/>
        <v>0</v>
      </c>
    </row>
    <row r="127" spans="1:11" x14ac:dyDescent="0.2">
      <c r="A127" s="3494"/>
      <c r="B127" s="3495"/>
      <c r="C127" s="3495"/>
      <c r="D127" s="3682" t="s">
        <v>89</v>
      </c>
      <c r="E127" s="3683">
        <f>E121</f>
        <v>40000000</v>
      </c>
      <c r="F127" s="3498">
        <f t="shared" ref="F127:G127" si="47">F121</f>
        <v>15000000</v>
      </c>
      <c r="G127" s="3499">
        <f t="shared" si="47"/>
        <v>60200</v>
      </c>
      <c r="H127" s="263"/>
      <c r="I127" s="3683">
        <f>I121</f>
        <v>40000000</v>
      </c>
      <c r="J127" s="3498">
        <f t="shared" ref="J127:K127" si="48">J121</f>
        <v>15000000</v>
      </c>
      <c r="K127" s="3499">
        <f t="shared" si="48"/>
        <v>60200</v>
      </c>
    </row>
    <row r="128" spans="1:11" x14ac:dyDescent="0.2">
      <c r="A128" s="3494"/>
      <c r="B128" s="3495"/>
      <c r="C128" s="3495"/>
      <c r="D128" s="3682" t="s">
        <v>90</v>
      </c>
      <c r="E128" s="3684">
        <f>E126/E127</f>
        <v>0</v>
      </c>
      <c r="F128" s="3501">
        <f t="shared" ref="F128:G128" si="49">F126/F127</f>
        <v>0</v>
      </c>
      <c r="G128" s="3502">
        <f t="shared" si="49"/>
        <v>0</v>
      </c>
      <c r="H128" s="264"/>
      <c r="I128" s="3684">
        <f>I126/I127</f>
        <v>0</v>
      </c>
      <c r="J128" s="3501">
        <f t="shared" ref="J128:K128" si="50">J126/J127</f>
        <v>0</v>
      </c>
      <c r="K128" s="3502">
        <f t="shared" si="50"/>
        <v>0</v>
      </c>
    </row>
    <row r="129" spans="1:11" ht="13.5" thickBot="1" x14ac:dyDescent="0.25">
      <c r="A129" s="3510"/>
      <c r="B129" s="3507"/>
      <c r="C129" s="3507"/>
      <c r="D129" s="3689"/>
      <c r="E129" s="3510"/>
      <c r="F129" s="3507"/>
      <c r="G129" s="3512"/>
      <c r="H129" s="184"/>
      <c r="I129" s="3510"/>
      <c r="J129" s="3507"/>
      <c r="K129" s="3512"/>
    </row>
  </sheetData>
  <mergeCells count="2">
    <mergeCell ref="E6:G6"/>
    <mergeCell ref="I6:K6"/>
  </mergeCells>
  <pageMargins left="0.55118110236220474" right="0.23622047244094491" top="0.43307086614173229" bottom="0.51181102362204722" header="0.27559055118110237" footer="0.31496062992125984"/>
  <pageSetup paperSize="8" scale="68" orientation="portrait" r:id="rId1"/>
  <headerFooter scaleWithDoc="0" alignWithMargins="0">
    <oddFooter>&amp;C&amp;P/&amp;N</oddFooter>
  </headerFooter>
  <rowBreaks count="1" manualBreakCount="1">
    <brk id="131" max="16383" man="1"/>
  </row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M172"/>
  <sheetViews>
    <sheetView zoomScaleNormal="100" workbookViewId="0">
      <selection activeCell="G15" sqref="G15"/>
    </sheetView>
  </sheetViews>
  <sheetFormatPr baseColWidth="10" defaultRowHeight="12.75" x14ac:dyDescent="0.2"/>
  <cols>
    <col min="1" max="1" width="17.28515625" style="759" customWidth="1"/>
    <col min="2" max="2" width="23.5703125" style="759" customWidth="1"/>
    <col min="3" max="5" width="15.42578125" style="1463" customWidth="1"/>
    <col min="6" max="6" width="18.140625" style="1463" customWidth="1"/>
    <col min="7" max="9" width="15.42578125" style="759" customWidth="1"/>
    <col min="10" max="10" width="19.42578125" style="759" customWidth="1"/>
    <col min="11" max="11" width="15" style="759" customWidth="1"/>
    <col min="12" max="12" width="15.7109375" style="759" customWidth="1"/>
    <col min="13" max="13" width="22.28515625" style="759" customWidth="1"/>
    <col min="14" max="16384" width="11.42578125" style="759"/>
  </cols>
  <sheetData>
    <row r="1" spans="1:13" ht="18" x14ac:dyDescent="0.25">
      <c r="A1" s="295" t="s">
        <v>2019</v>
      </c>
      <c r="B1" s="302"/>
      <c r="C1" s="3820"/>
      <c r="D1" s="3820"/>
      <c r="E1" s="3820"/>
      <c r="F1" s="3820"/>
      <c r="G1" s="302"/>
      <c r="H1" s="302"/>
      <c r="I1" s="302"/>
      <c r="J1" s="302"/>
      <c r="K1" s="302"/>
    </row>
    <row r="2" spans="1:13" ht="18" customHeight="1" x14ac:dyDescent="0.25">
      <c r="A2" s="273" t="str">
        <f>'PAGE DE GARDE'!C8</f>
        <v>ELECTRICITE</v>
      </c>
      <c r="B2" s="285"/>
      <c r="C2" s="2613" t="str">
        <f>'PAGE DE GARDE'!C10</f>
        <v>PT 2017 V0</v>
      </c>
      <c r="D2" s="1328"/>
      <c r="E2" s="1328"/>
      <c r="F2" s="1328"/>
      <c r="G2" s="1328"/>
      <c r="H2" s="1328"/>
      <c r="I2" s="1328"/>
      <c r="J2" s="1328"/>
      <c r="K2" s="1328"/>
    </row>
    <row r="3" spans="1:13" ht="13.5" customHeight="1" x14ac:dyDescent="0.25">
      <c r="A3" s="825" t="str">
        <f>'PAGE DE GARDE'!C7</f>
        <v>GRD</v>
      </c>
      <c r="B3" s="285"/>
      <c r="C3" s="274"/>
      <c r="D3" s="1328"/>
      <c r="E3" s="1328"/>
      <c r="F3" s="1328"/>
      <c r="G3" s="1328"/>
      <c r="H3" s="1328"/>
      <c r="I3" s="1328"/>
      <c r="J3" s="1328"/>
      <c r="K3" s="1328"/>
    </row>
    <row r="5" spans="1:13" ht="15.75" x14ac:dyDescent="0.25">
      <c r="A5" s="4322" t="s">
        <v>967</v>
      </c>
      <c r="B5" s="4322"/>
      <c r="C5" s="4322"/>
      <c r="D5" s="4322"/>
      <c r="E5" s="4322"/>
      <c r="F5" s="4322"/>
      <c r="G5" s="4322"/>
      <c r="H5" s="4322"/>
      <c r="I5" s="4322"/>
      <c r="J5" s="4322"/>
      <c r="K5" s="4322"/>
    </row>
    <row r="6" spans="1:13" ht="13.5" thickBot="1" x14ac:dyDescent="0.25"/>
    <row r="7" spans="1:13" ht="27.75" customHeight="1" thickBot="1" x14ac:dyDescent="0.25">
      <c r="C7" s="3796">
        <v>2008</v>
      </c>
      <c r="D7" s="1329">
        <v>2009</v>
      </c>
      <c r="E7" s="3797">
        <v>2010</v>
      </c>
      <c r="F7" s="1329">
        <v>2011</v>
      </c>
      <c r="G7" s="3439">
        <v>2012</v>
      </c>
      <c r="H7" s="3439">
        <v>2013</v>
      </c>
      <c r="I7" s="3439">
        <v>2014</v>
      </c>
      <c r="J7" s="3797">
        <v>2015</v>
      </c>
      <c r="K7" s="3816"/>
      <c r="L7" s="3816"/>
      <c r="M7" s="3837"/>
    </row>
    <row r="8" spans="1:13" x14ac:dyDescent="0.2">
      <c r="B8" s="1330" t="s">
        <v>2018</v>
      </c>
      <c r="C8" s="1331"/>
      <c r="D8" s="1332"/>
      <c r="E8" s="1333"/>
      <c r="F8" s="1332"/>
      <c r="G8" s="1333"/>
      <c r="H8" s="1333"/>
      <c r="I8" s="1333"/>
      <c r="J8" s="1333"/>
      <c r="L8" s="1485"/>
      <c r="M8" s="1485"/>
    </row>
    <row r="9" spans="1:13" ht="13.5" thickBot="1" x14ac:dyDescent="0.25">
      <c r="B9" s="1330" t="s">
        <v>969</v>
      </c>
      <c r="C9" s="1334"/>
      <c r="D9" s="1335"/>
      <c r="E9" s="1336"/>
      <c r="F9" s="1335"/>
      <c r="G9" s="1336"/>
      <c r="H9" s="1336"/>
      <c r="I9" s="1336"/>
      <c r="J9" s="1336"/>
      <c r="L9" s="1485"/>
      <c r="M9" s="1485"/>
    </row>
    <row r="10" spans="1:13" ht="27" customHeight="1" thickBot="1" x14ac:dyDescent="0.25">
      <c r="B10" s="1694" t="s">
        <v>1191</v>
      </c>
      <c r="C10" s="3818">
        <f t="shared" ref="C10:J10" si="0">SUM(C8:C9)</f>
        <v>0</v>
      </c>
      <c r="D10" s="3818">
        <f t="shared" si="0"/>
        <v>0</v>
      </c>
      <c r="E10" s="3818">
        <f t="shared" si="0"/>
        <v>0</v>
      </c>
      <c r="F10" s="3818">
        <f t="shared" si="0"/>
        <v>0</v>
      </c>
      <c r="G10" s="3818">
        <f t="shared" si="0"/>
        <v>0</v>
      </c>
      <c r="H10" s="3818">
        <f t="shared" si="0"/>
        <v>0</v>
      </c>
      <c r="I10" s="3819">
        <f t="shared" si="0"/>
        <v>0</v>
      </c>
      <c r="J10" s="3819">
        <f t="shared" si="0"/>
        <v>0</v>
      </c>
      <c r="L10" s="3817"/>
      <c r="M10" s="3817"/>
    </row>
    <row r="11" spans="1:13" ht="35.25" customHeight="1" thickBot="1" x14ac:dyDescent="0.25">
      <c r="A11" s="765"/>
      <c r="B11" s="1695" t="s">
        <v>970</v>
      </c>
      <c r="C11" s="1338"/>
      <c r="D11" s="1338"/>
      <c r="E11" s="1338"/>
      <c r="F11" s="1338"/>
      <c r="G11" s="1337"/>
      <c r="H11" s="1338"/>
      <c r="I11" s="1338"/>
      <c r="J11" s="1338"/>
      <c r="L11" s="1485"/>
      <c r="M11" s="1485"/>
    </row>
    <row r="12" spans="1:13" ht="17.25" customHeight="1" x14ac:dyDescent="0.2">
      <c r="A12" s="765"/>
      <c r="B12" s="4324" t="s">
        <v>1429</v>
      </c>
      <c r="C12" s="4324"/>
      <c r="D12" s="4324"/>
      <c r="E12" s="4324"/>
      <c r="F12" s="4324"/>
      <c r="G12" s="4324"/>
      <c r="H12" s="4324"/>
      <c r="I12" s="4324"/>
      <c r="J12" s="4325"/>
      <c r="K12" s="1911"/>
      <c r="L12" s="1485"/>
      <c r="M12" s="1485"/>
    </row>
    <row r="13" spans="1:13" ht="27.75" customHeight="1" thickBot="1" x14ac:dyDescent="0.25">
      <c r="A13" s="765"/>
      <c r="B13" s="1339"/>
      <c r="C13" s="1341"/>
      <c r="D13" s="1341"/>
      <c r="E13" s="1341"/>
      <c r="F13" s="1341"/>
      <c r="G13" s="1340"/>
      <c r="H13" s="1341"/>
      <c r="I13" s="1341"/>
      <c r="J13" s="1341"/>
      <c r="K13" s="1911"/>
      <c r="L13" s="1485"/>
      <c r="M13" s="1485"/>
    </row>
    <row r="14" spans="1:13" ht="60" customHeight="1" thickBot="1" x14ac:dyDescent="0.25">
      <c r="A14" s="765"/>
      <c r="B14" s="2224" t="s">
        <v>1928</v>
      </c>
      <c r="C14" s="3813" t="s">
        <v>2013</v>
      </c>
      <c r="D14" s="3792" t="s">
        <v>2014</v>
      </c>
      <c r="E14" s="3791" t="s">
        <v>2015</v>
      </c>
      <c r="F14" s="3813" t="s">
        <v>2016</v>
      </c>
      <c r="G14" s="3838" t="s">
        <v>2017</v>
      </c>
      <c r="H14" s="3837"/>
      <c r="I14" s="3837"/>
      <c r="J14" s="3815"/>
      <c r="K14" s="765"/>
    </row>
    <row r="15" spans="1:13" ht="18" customHeight="1" thickBot="1" x14ac:dyDescent="0.25">
      <c r="A15" s="765"/>
      <c r="B15" s="3814"/>
      <c r="C15" s="3819">
        <f>SUM(C10:I10)</f>
        <v>0</v>
      </c>
      <c r="D15" s="3819">
        <v>0</v>
      </c>
      <c r="E15" s="3819">
        <v>0</v>
      </c>
      <c r="F15" s="3819">
        <f>C15-D15-E15</f>
        <v>0</v>
      </c>
      <c r="G15" s="3819">
        <f>20%*F15</f>
        <v>0</v>
      </c>
      <c r="H15" s="1340"/>
      <c r="I15" s="1340"/>
      <c r="J15" s="1340"/>
      <c r="K15" s="765"/>
    </row>
    <row r="16" spans="1:13" x14ac:dyDescent="0.2">
      <c r="A16" s="765"/>
      <c r="B16" s="765"/>
      <c r="C16" s="1464"/>
      <c r="D16" s="1464"/>
      <c r="E16" s="1464"/>
      <c r="F16" s="1464"/>
      <c r="G16" s="765"/>
      <c r="H16" s="765"/>
      <c r="I16" s="765"/>
      <c r="J16" s="765"/>
      <c r="K16" s="765"/>
    </row>
    <row r="17" spans="1:11" x14ac:dyDescent="0.2">
      <c r="A17" s="765"/>
      <c r="B17" s="765"/>
      <c r="C17" s="1464"/>
      <c r="D17" s="1464"/>
      <c r="E17" s="1464"/>
      <c r="F17" s="1464"/>
      <c r="G17" s="765"/>
      <c r="H17" s="765"/>
      <c r="I17" s="765"/>
      <c r="J17" s="765"/>
      <c r="K17" s="765"/>
    </row>
    <row r="18" spans="1:11" ht="13.5" thickBot="1" x14ac:dyDescent="0.25">
      <c r="A18" s="765"/>
      <c r="B18" s="765"/>
      <c r="C18" s="1464"/>
      <c r="D18" s="1464"/>
      <c r="E18" s="1464"/>
      <c r="F18" s="3821"/>
      <c r="G18" s="765"/>
      <c r="H18" s="765"/>
      <c r="I18" s="765"/>
      <c r="J18" s="765"/>
      <c r="K18" s="765"/>
    </row>
    <row r="19" spans="1:11" ht="15.75" thickBot="1" x14ac:dyDescent="0.3">
      <c r="A19" s="4313" t="s">
        <v>971</v>
      </c>
      <c r="B19" s="4314"/>
      <c r="C19" s="4314"/>
      <c r="D19" s="4314"/>
      <c r="E19" s="4314"/>
      <c r="F19" s="4314"/>
      <c r="G19" s="4314"/>
      <c r="H19" s="4314"/>
      <c r="I19" s="4314"/>
      <c r="J19" s="4314"/>
      <c r="K19" s="4315"/>
    </row>
    <row r="20" spans="1:11" ht="15.75" thickBot="1" x14ac:dyDescent="0.3">
      <c r="A20" s="1343"/>
      <c r="B20" s="1343"/>
      <c r="C20" s="3795"/>
      <c r="D20" s="3795"/>
      <c r="E20" s="3795"/>
      <c r="F20" s="3795"/>
      <c r="G20" s="1343"/>
      <c r="H20" s="1343"/>
      <c r="I20" s="2231"/>
      <c r="J20" s="1343"/>
      <c r="K20" s="1343"/>
    </row>
    <row r="21" spans="1:11" ht="13.5" thickBot="1" x14ac:dyDescent="0.25">
      <c r="A21" s="4304" t="s">
        <v>972</v>
      </c>
      <c r="B21" s="4305"/>
      <c r="C21" s="4305"/>
      <c r="D21" s="4305"/>
      <c r="E21" s="4305"/>
      <c r="F21" s="4305"/>
      <c r="G21" s="4305"/>
      <c r="H21" s="4305"/>
      <c r="I21" s="4305"/>
      <c r="J21" s="4305"/>
      <c r="K21" s="4306"/>
    </row>
    <row r="22" spans="1:11" ht="13.5" thickBot="1" x14ac:dyDescent="0.25">
      <c r="A22" s="4312"/>
      <c r="B22" s="4323"/>
      <c r="C22" s="1344">
        <v>2008</v>
      </c>
      <c r="D22" s="1345">
        <v>2009</v>
      </c>
      <c r="E22" s="1346">
        <v>2010</v>
      </c>
      <c r="F22" s="1346">
        <v>2011</v>
      </c>
      <c r="G22" s="1346">
        <v>2012</v>
      </c>
      <c r="H22" s="1347">
        <v>2013</v>
      </c>
      <c r="I22" s="1347">
        <v>2014</v>
      </c>
      <c r="J22" s="1348">
        <v>2015</v>
      </c>
      <c r="K22" s="1349" t="s">
        <v>616</v>
      </c>
    </row>
    <row r="23" spans="1:11" ht="12.75" customHeight="1" x14ac:dyDescent="0.2">
      <c r="A23" s="4307"/>
      <c r="B23" s="1352">
        <v>2008</v>
      </c>
      <c r="C23" s="3822">
        <v>0</v>
      </c>
      <c r="D23" s="3823"/>
      <c r="E23" s="3823"/>
      <c r="F23" s="3823"/>
      <c r="G23" s="1355"/>
      <c r="H23" s="1355"/>
      <c r="I23" s="1355"/>
      <c r="J23" s="1355"/>
      <c r="K23" s="1351">
        <f t="shared" ref="K23:K31" si="1">SUM(C23:J23)</f>
        <v>0</v>
      </c>
    </row>
    <row r="24" spans="1:11" x14ac:dyDescent="0.2">
      <c r="A24" s="4307"/>
      <c r="B24" s="1352">
        <v>2009</v>
      </c>
      <c r="C24" s="3824">
        <v>0</v>
      </c>
      <c r="D24" s="3822">
        <v>0</v>
      </c>
      <c r="E24" s="3823"/>
      <c r="F24" s="3823"/>
      <c r="G24" s="1355"/>
      <c r="H24" s="1355"/>
      <c r="I24" s="1355"/>
      <c r="J24" s="1355"/>
      <c r="K24" s="1351">
        <f t="shared" si="1"/>
        <v>0</v>
      </c>
    </row>
    <row r="25" spans="1:11" x14ac:dyDescent="0.2">
      <c r="A25" s="4307"/>
      <c r="B25" s="1352">
        <v>2010</v>
      </c>
      <c r="C25" s="3824">
        <v>0</v>
      </c>
      <c r="D25" s="3822">
        <v>0</v>
      </c>
      <c r="E25" s="3822">
        <v>0</v>
      </c>
      <c r="F25" s="3823"/>
      <c r="G25" s="1355"/>
      <c r="H25" s="1355"/>
      <c r="I25" s="1355"/>
      <c r="J25" s="1355"/>
      <c r="K25" s="1351">
        <f t="shared" si="1"/>
        <v>0</v>
      </c>
    </row>
    <row r="26" spans="1:11" x14ac:dyDescent="0.2">
      <c r="A26" s="4307"/>
      <c r="B26" s="1352">
        <v>2011</v>
      </c>
      <c r="C26" s="3822">
        <v>0</v>
      </c>
      <c r="D26" s="3822">
        <v>0</v>
      </c>
      <c r="E26" s="3822">
        <v>0</v>
      </c>
      <c r="F26" s="3822">
        <v>0</v>
      </c>
      <c r="G26" s="1355"/>
      <c r="H26" s="1355"/>
      <c r="I26" s="1355"/>
      <c r="J26" s="1355"/>
      <c r="K26" s="1351">
        <f t="shared" si="1"/>
        <v>0</v>
      </c>
    </row>
    <row r="27" spans="1:11" x14ac:dyDescent="0.2">
      <c r="A27" s="4307"/>
      <c r="B27" s="1352">
        <v>2012</v>
      </c>
      <c r="C27" s="3822">
        <v>0</v>
      </c>
      <c r="D27" s="3822">
        <v>0</v>
      </c>
      <c r="E27" s="3822">
        <v>0</v>
      </c>
      <c r="F27" s="3822">
        <v>0</v>
      </c>
      <c r="G27" s="1353">
        <v>0</v>
      </c>
      <c r="H27" s="1355"/>
      <c r="I27" s="1355"/>
      <c r="J27" s="1355"/>
      <c r="K27" s="1351">
        <f t="shared" si="1"/>
        <v>0</v>
      </c>
    </row>
    <row r="28" spans="1:11" x14ac:dyDescent="0.2">
      <c r="A28" s="4307"/>
      <c r="B28" s="1352">
        <v>2013</v>
      </c>
      <c r="C28" s="3822">
        <v>0</v>
      </c>
      <c r="D28" s="3822">
        <v>0</v>
      </c>
      <c r="E28" s="3822">
        <v>0</v>
      </c>
      <c r="F28" s="3822">
        <v>0</v>
      </c>
      <c r="G28" s="1354">
        <v>0</v>
      </c>
      <c r="H28" s="1353">
        <v>0</v>
      </c>
      <c r="I28" s="2274"/>
      <c r="J28" s="1355"/>
      <c r="K28" s="1351">
        <f t="shared" si="1"/>
        <v>0</v>
      </c>
    </row>
    <row r="29" spans="1:11" x14ac:dyDescent="0.2">
      <c r="A29" s="4307"/>
      <c r="B29" s="1352">
        <v>2014</v>
      </c>
      <c r="C29" s="3822">
        <v>0</v>
      </c>
      <c r="D29" s="3822">
        <v>0</v>
      </c>
      <c r="E29" s="3822">
        <v>0</v>
      </c>
      <c r="F29" s="3822">
        <v>0</v>
      </c>
      <c r="G29" s="1354">
        <v>0</v>
      </c>
      <c r="H29" s="1354">
        <v>0</v>
      </c>
      <c r="I29" s="1353">
        <v>0</v>
      </c>
      <c r="J29" s="2271"/>
      <c r="K29" s="1351">
        <f t="shared" si="1"/>
        <v>0</v>
      </c>
    </row>
    <row r="30" spans="1:11" x14ac:dyDescent="0.2">
      <c r="A30" s="4307"/>
      <c r="B30" s="1352">
        <v>2015</v>
      </c>
      <c r="C30" s="3823"/>
      <c r="D30" s="3823"/>
      <c r="E30" s="3823"/>
      <c r="F30" s="3823"/>
      <c r="G30" s="1355"/>
      <c r="H30" s="1355"/>
      <c r="I30" s="1353">
        <v>0</v>
      </c>
      <c r="J30" s="1354">
        <v>0</v>
      </c>
      <c r="K30" s="1351">
        <f t="shared" si="1"/>
        <v>0</v>
      </c>
    </row>
    <row r="31" spans="1:11" ht="13.5" thickBot="1" x14ac:dyDescent="0.25">
      <c r="A31" s="4307"/>
      <c r="B31" s="2327">
        <v>2016</v>
      </c>
      <c r="C31" s="3823"/>
      <c r="D31" s="3823"/>
      <c r="E31" s="3823"/>
      <c r="F31" s="3823"/>
      <c r="G31" s="1355"/>
      <c r="H31" s="1355"/>
      <c r="I31" s="1365">
        <v>0</v>
      </c>
      <c r="J31" s="1367">
        <v>0</v>
      </c>
      <c r="K31" s="1351">
        <f t="shared" si="1"/>
        <v>0</v>
      </c>
    </row>
    <row r="32" spans="1:11" ht="13.5" thickBot="1" x14ac:dyDescent="0.25">
      <c r="A32" s="4308"/>
      <c r="B32" s="1356" t="s">
        <v>435</v>
      </c>
      <c r="C32" s="1358">
        <f t="shared" ref="C32:K32" si="2">SUM(C23:C31)</f>
        <v>0</v>
      </c>
      <c r="D32" s="1358">
        <f t="shared" si="2"/>
        <v>0</v>
      </c>
      <c r="E32" s="1358">
        <f t="shared" si="2"/>
        <v>0</v>
      </c>
      <c r="F32" s="1358">
        <f t="shared" si="2"/>
        <v>0</v>
      </c>
      <c r="G32" s="1358">
        <f t="shared" si="2"/>
        <v>0</v>
      </c>
      <c r="H32" s="1358">
        <f t="shared" si="2"/>
        <v>0</v>
      </c>
      <c r="I32" s="1358">
        <f t="shared" si="2"/>
        <v>0</v>
      </c>
      <c r="J32" s="1358">
        <f t="shared" si="2"/>
        <v>0</v>
      </c>
      <c r="K32" s="1359">
        <f t="shared" si="2"/>
        <v>0</v>
      </c>
    </row>
    <row r="33" spans="1:11" x14ac:dyDescent="0.2">
      <c r="A33" s="765"/>
      <c r="B33" s="765"/>
      <c r="C33" s="3821"/>
      <c r="D33" s="3821"/>
      <c r="E33" s="3821"/>
      <c r="F33" s="3821"/>
      <c r="G33" s="764"/>
      <c r="H33" s="764"/>
      <c r="I33" s="764"/>
      <c r="J33" s="764"/>
      <c r="K33" s="765"/>
    </row>
    <row r="34" spans="1:11" x14ac:dyDescent="0.2">
      <c r="A34" s="1342" t="s">
        <v>973</v>
      </c>
      <c r="B34" s="765"/>
      <c r="C34" s="3821"/>
      <c r="D34" s="3821"/>
      <c r="E34" s="3821"/>
      <c r="F34" s="3821"/>
      <c r="G34" s="764"/>
      <c r="H34" s="764"/>
      <c r="I34" s="764"/>
      <c r="J34" s="764"/>
      <c r="K34" s="765"/>
    </row>
    <row r="35" spans="1:11" x14ac:dyDescent="0.2">
      <c r="A35" s="1342" t="s">
        <v>974</v>
      </c>
      <c r="B35" s="765"/>
      <c r="C35" s="3821"/>
      <c r="D35" s="3821"/>
      <c r="E35" s="3821"/>
      <c r="F35" s="3821"/>
      <c r="G35" s="764"/>
      <c r="H35" s="764"/>
      <c r="I35" s="764"/>
      <c r="J35" s="764"/>
      <c r="K35" s="765"/>
    </row>
    <row r="36" spans="1:11" ht="15.75" thickBot="1" x14ac:dyDescent="0.3">
      <c r="A36" s="4303"/>
      <c r="B36" s="4303"/>
      <c r="C36" s="4303"/>
      <c r="D36" s="4303"/>
      <c r="E36" s="4303"/>
      <c r="F36" s="4303"/>
      <c r="G36" s="4303"/>
      <c r="H36" s="4303"/>
      <c r="I36" s="4303"/>
      <c r="J36" s="4303"/>
      <c r="K36" s="4303"/>
    </row>
    <row r="37" spans="1:11" ht="13.5" thickBot="1" x14ac:dyDescent="0.25">
      <c r="A37" s="4304" t="s">
        <v>1430</v>
      </c>
      <c r="B37" s="4305"/>
      <c r="C37" s="4305"/>
      <c r="D37" s="4305"/>
      <c r="E37" s="4305"/>
      <c r="F37" s="4305"/>
      <c r="G37" s="4305"/>
      <c r="H37" s="4305"/>
      <c r="I37" s="4305"/>
      <c r="J37" s="4305"/>
      <c r="K37" s="4306"/>
    </row>
    <row r="38" spans="1:11" ht="13.5" thickBot="1" x14ac:dyDescent="0.25">
      <c r="A38" s="1360"/>
      <c r="B38" s="1361"/>
      <c r="C38" s="1344">
        <v>2008</v>
      </c>
      <c r="D38" s="1345">
        <v>2009</v>
      </c>
      <c r="E38" s="1346">
        <v>2010</v>
      </c>
      <c r="F38" s="1346">
        <v>2011</v>
      </c>
      <c r="G38" s="1346">
        <v>2012</v>
      </c>
      <c r="H38" s="1347">
        <v>2013</v>
      </c>
      <c r="I38" s="1347">
        <v>2014</v>
      </c>
      <c r="J38" s="1348">
        <v>2015</v>
      </c>
      <c r="K38" s="1362" t="s">
        <v>616</v>
      </c>
    </row>
    <row r="39" spans="1:11" x14ac:dyDescent="0.2">
      <c r="A39" s="4307"/>
      <c r="B39" s="1352">
        <v>2008</v>
      </c>
      <c r="C39" s="1350"/>
      <c r="D39" s="1350"/>
      <c r="E39" s="1350"/>
      <c r="F39" s="1350"/>
      <c r="G39" s="1350"/>
      <c r="H39" s="1350"/>
      <c r="I39" s="1350"/>
      <c r="J39" s="1350"/>
      <c r="K39" s="1363">
        <f t="shared" ref="K39:K52" si="3">SUM(C39:J39)</f>
        <v>0</v>
      </c>
    </row>
    <row r="40" spans="1:11" x14ac:dyDescent="0.2">
      <c r="A40" s="4307"/>
      <c r="B40" s="1352">
        <v>2009</v>
      </c>
      <c r="C40" s="1350"/>
      <c r="D40" s="1350"/>
      <c r="E40" s="1350"/>
      <c r="F40" s="1350"/>
      <c r="G40" s="1350"/>
      <c r="H40" s="1350"/>
      <c r="I40" s="1350"/>
      <c r="J40" s="1350"/>
      <c r="K40" s="1363">
        <f t="shared" si="3"/>
        <v>0</v>
      </c>
    </row>
    <row r="41" spans="1:11" x14ac:dyDescent="0.2">
      <c r="A41" s="4307"/>
      <c r="B41" s="1352">
        <v>2010</v>
      </c>
      <c r="C41" s="1350"/>
      <c r="D41" s="1350"/>
      <c r="E41" s="1350"/>
      <c r="F41" s="1350"/>
      <c r="G41" s="1350"/>
      <c r="H41" s="1350"/>
      <c r="I41" s="1350"/>
      <c r="J41" s="1350"/>
      <c r="K41" s="1363">
        <f t="shared" si="3"/>
        <v>0</v>
      </c>
    </row>
    <row r="42" spans="1:11" x14ac:dyDescent="0.2">
      <c r="A42" s="4307"/>
      <c r="B42" s="1352">
        <v>2011</v>
      </c>
      <c r="C42" s="1350"/>
      <c r="D42" s="1350"/>
      <c r="E42" s="1350"/>
      <c r="F42" s="1350"/>
      <c r="G42" s="1350"/>
      <c r="H42" s="1350"/>
      <c r="I42" s="1350"/>
      <c r="J42" s="1350"/>
      <c r="K42" s="1363">
        <f t="shared" si="3"/>
        <v>0</v>
      </c>
    </row>
    <row r="43" spans="1:11" ht="12.75" customHeight="1" x14ac:dyDescent="0.2">
      <c r="A43" s="4307"/>
      <c r="B43" s="1352">
        <v>2012</v>
      </c>
      <c r="C43" s="3822">
        <v>0</v>
      </c>
      <c r="D43" s="3823"/>
      <c r="E43" s="3823"/>
      <c r="F43" s="3823"/>
      <c r="G43" s="1355"/>
      <c r="H43" s="1355"/>
      <c r="I43" s="1355"/>
      <c r="J43" s="1355"/>
      <c r="K43" s="1363">
        <f t="shared" si="3"/>
        <v>0</v>
      </c>
    </row>
    <row r="44" spans="1:11" x14ac:dyDescent="0.2">
      <c r="A44" s="4307"/>
      <c r="B44" s="1352">
        <v>2013</v>
      </c>
      <c r="C44" s="3822">
        <v>0</v>
      </c>
      <c r="D44" s="3823"/>
      <c r="E44" s="3823"/>
      <c r="F44" s="3823"/>
      <c r="G44" s="1355"/>
      <c r="H44" s="1355"/>
      <c r="I44" s="1355"/>
      <c r="J44" s="1355"/>
      <c r="K44" s="1363">
        <f t="shared" si="3"/>
        <v>0</v>
      </c>
    </row>
    <row r="45" spans="1:11" x14ac:dyDescent="0.2">
      <c r="A45" s="4307"/>
      <c r="B45" s="1352">
        <v>2014</v>
      </c>
      <c r="C45" s="3822">
        <v>0</v>
      </c>
      <c r="D45" s="3823"/>
      <c r="E45" s="3823"/>
      <c r="F45" s="3823"/>
      <c r="G45" s="1355"/>
      <c r="H45" s="1355"/>
      <c r="I45" s="1355"/>
      <c r="J45" s="1355"/>
      <c r="K45" s="1363">
        <f t="shared" si="3"/>
        <v>0</v>
      </c>
    </row>
    <row r="46" spans="1:11" ht="12.75" customHeight="1" x14ac:dyDescent="0.2">
      <c r="A46" s="4307"/>
      <c r="B46" s="1352">
        <v>2015</v>
      </c>
      <c r="C46" s="3822">
        <v>0</v>
      </c>
      <c r="D46" s="3822">
        <v>0</v>
      </c>
      <c r="E46" s="3822">
        <v>0</v>
      </c>
      <c r="F46" s="3822">
        <v>0</v>
      </c>
      <c r="G46" s="1353">
        <v>0</v>
      </c>
      <c r="H46" s="1353">
        <v>0</v>
      </c>
      <c r="I46" s="1350"/>
      <c r="J46" s="1355"/>
      <c r="K46" s="1363">
        <f t="shared" si="3"/>
        <v>0</v>
      </c>
    </row>
    <row r="47" spans="1:11" x14ac:dyDescent="0.2">
      <c r="A47" s="4307"/>
      <c r="B47" s="1352">
        <v>2016</v>
      </c>
      <c r="C47" s="3822">
        <v>0</v>
      </c>
      <c r="D47" s="3822">
        <v>0</v>
      </c>
      <c r="E47" s="3822">
        <v>0</v>
      </c>
      <c r="F47" s="3822">
        <v>0</v>
      </c>
      <c r="G47" s="1353">
        <v>0</v>
      </c>
      <c r="H47" s="1353">
        <v>0</v>
      </c>
      <c r="I47" s="1350"/>
      <c r="J47" s="1355"/>
      <c r="K47" s="1363">
        <f t="shared" si="3"/>
        <v>0</v>
      </c>
    </row>
    <row r="48" spans="1:11" x14ac:dyDescent="0.2">
      <c r="A48" s="4307"/>
      <c r="B48" s="1352">
        <v>2017</v>
      </c>
      <c r="C48" s="3822">
        <v>0</v>
      </c>
      <c r="D48" s="3822">
        <v>0</v>
      </c>
      <c r="E48" s="3822">
        <v>0</v>
      </c>
      <c r="F48" s="3822">
        <v>0</v>
      </c>
      <c r="G48" s="1353">
        <v>0</v>
      </c>
      <c r="H48" s="1353">
        <v>0</v>
      </c>
      <c r="I48" s="1353">
        <v>0</v>
      </c>
      <c r="J48" s="1353">
        <v>0</v>
      </c>
      <c r="K48" s="1363">
        <f t="shared" si="3"/>
        <v>0</v>
      </c>
    </row>
    <row r="49" spans="1:11" x14ac:dyDescent="0.2">
      <c r="A49" s="4307"/>
      <c r="B49" s="1352">
        <v>2018</v>
      </c>
      <c r="C49" s="3822">
        <v>0</v>
      </c>
      <c r="D49" s="3822">
        <v>0</v>
      </c>
      <c r="E49" s="3822">
        <v>0</v>
      </c>
      <c r="F49" s="3822">
        <v>0</v>
      </c>
      <c r="G49" s="1353">
        <v>0</v>
      </c>
      <c r="H49" s="1353">
        <v>0</v>
      </c>
      <c r="I49" s="1353">
        <v>0</v>
      </c>
      <c r="J49" s="1353">
        <v>0</v>
      </c>
      <c r="K49" s="1363">
        <f t="shared" si="3"/>
        <v>0</v>
      </c>
    </row>
    <row r="50" spans="1:11" x14ac:dyDescent="0.2">
      <c r="A50" s="4307"/>
      <c r="B50" s="1352">
        <v>2019</v>
      </c>
      <c r="C50" s="3822">
        <v>0</v>
      </c>
      <c r="D50" s="3822">
        <v>0</v>
      </c>
      <c r="E50" s="3822">
        <v>0</v>
      </c>
      <c r="F50" s="3822">
        <v>0</v>
      </c>
      <c r="G50" s="1353">
        <v>0</v>
      </c>
      <c r="H50" s="1353">
        <v>0</v>
      </c>
      <c r="I50" s="1353">
        <v>0</v>
      </c>
      <c r="J50" s="1353">
        <v>0</v>
      </c>
      <c r="K50" s="1363">
        <f t="shared" si="3"/>
        <v>0</v>
      </c>
    </row>
    <row r="51" spans="1:11" x14ac:dyDescent="0.2">
      <c r="A51" s="4307"/>
      <c r="B51" s="1352">
        <v>2020</v>
      </c>
      <c r="C51" s="3822">
        <v>0</v>
      </c>
      <c r="D51" s="3822">
        <v>0</v>
      </c>
      <c r="E51" s="3822">
        <v>0</v>
      </c>
      <c r="F51" s="3822">
        <v>0</v>
      </c>
      <c r="G51" s="1353">
        <v>0</v>
      </c>
      <c r="H51" s="1353">
        <v>0</v>
      </c>
      <c r="I51" s="1353">
        <v>0</v>
      </c>
      <c r="J51" s="1353">
        <v>0</v>
      </c>
      <c r="K51" s="1363">
        <f t="shared" si="3"/>
        <v>0</v>
      </c>
    </row>
    <row r="52" spans="1:11" ht="13.5" thickBot="1" x14ac:dyDescent="0.25">
      <c r="A52" s="4307"/>
      <c r="B52" s="1364">
        <v>2021</v>
      </c>
      <c r="C52" s="3825">
        <v>0</v>
      </c>
      <c r="D52" s="3825">
        <v>0</v>
      </c>
      <c r="E52" s="3825">
        <v>0</v>
      </c>
      <c r="F52" s="3825">
        <v>0</v>
      </c>
      <c r="G52" s="1365">
        <v>0</v>
      </c>
      <c r="H52" s="1365">
        <v>0</v>
      </c>
      <c r="I52" s="3783">
        <v>0</v>
      </c>
      <c r="J52" s="1353">
        <v>0</v>
      </c>
      <c r="K52" s="1366">
        <f t="shared" si="3"/>
        <v>0</v>
      </c>
    </row>
    <row r="53" spans="1:11" ht="13.5" thickBot="1" x14ac:dyDescent="0.25">
      <c r="A53" s="4308"/>
      <c r="B53" s="1356" t="s">
        <v>435</v>
      </c>
      <c r="C53" s="1357">
        <f t="shared" ref="C53:K53" si="4">SUM(C39:C52)</f>
        <v>0</v>
      </c>
      <c r="D53" s="1357">
        <f t="shared" si="4"/>
        <v>0</v>
      </c>
      <c r="E53" s="1357">
        <f t="shared" si="4"/>
        <v>0</v>
      </c>
      <c r="F53" s="1357">
        <f t="shared" si="4"/>
        <v>0</v>
      </c>
      <c r="G53" s="1357">
        <f t="shared" si="4"/>
        <v>0</v>
      </c>
      <c r="H53" s="1357">
        <f t="shared" si="4"/>
        <v>0</v>
      </c>
      <c r="I53" s="1371">
        <f t="shared" si="4"/>
        <v>0</v>
      </c>
      <c r="J53" s="1357">
        <f t="shared" si="4"/>
        <v>0</v>
      </c>
      <c r="K53" s="1357">
        <f t="shared" si="4"/>
        <v>0</v>
      </c>
    </row>
    <row r="54" spans="1:11" x14ac:dyDescent="0.2">
      <c r="A54" s="765"/>
      <c r="B54" s="765"/>
      <c r="C54" s="1464"/>
      <c r="D54" s="1464"/>
      <c r="E54" s="1464"/>
      <c r="F54" s="1464"/>
      <c r="G54" s="765"/>
      <c r="H54" s="765"/>
      <c r="I54" s="765"/>
      <c r="J54" s="765"/>
      <c r="K54" s="1367"/>
    </row>
    <row r="55" spans="1:11" x14ac:dyDescent="0.2">
      <c r="A55" s="1342" t="s">
        <v>975</v>
      </c>
      <c r="B55" s="765"/>
      <c r="C55" s="1464"/>
      <c r="D55" s="1464"/>
      <c r="E55" s="1464"/>
      <c r="F55" s="1464"/>
      <c r="G55" s="765"/>
      <c r="H55" s="765"/>
      <c r="I55" s="765"/>
      <c r="J55" s="765"/>
      <c r="K55" s="1367"/>
    </row>
    <row r="56" spans="1:11" x14ac:dyDescent="0.2">
      <c r="A56" s="1342" t="s">
        <v>976</v>
      </c>
      <c r="B56" s="765"/>
      <c r="C56" s="1464"/>
      <c r="D56" s="1464"/>
      <c r="E56" s="1464"/>
      <c r="F56" s="1464"/>
      <c r="G56" s="765"/>
      <c r="H56" s="765"/>
      <c r="I56" s="765"/>
      <c r="J56" s="765"/>
      <c r="K56" s="1367"/>
    </row>
    <row r="57" spans="1:11" ht="13.5" thickBot="1" x14ac:dyDescent="0.25">
      <c r="A57" s="765"/>
      <c r="B57" s="765"/>
      <c r="C57" s="1464"/>
      <c r="D57" s="1464"/>
      <c r="E57" s="1464"/>
      <c r="F57" s="1464"/>
      <c r="G57" s="765"/>
      <c r="H57" s="765"/>
      <c r="I57" s="765"/>
      <c r="J57" s="765"/>
      <c r="K57" s="1367"/>
    </row>
    <row r="58" spans="1:11" ht="13.5" thickBot="1" x14ac:dyDescent="0.25">
      <c r="A58" s="4304" t="s">
        <v>977</v>
      </c>
      <c r="B58" s="4305"/>
      <c r="C58" s="4309"/>
      <c r="D58" s="4309"/>
      <c r="E58" s="4309"/>
      <c r="F58" s="4309"/>
      <c r="G58" s="4309"/>
      <c r="H58" s="4309"/>
      <c r="I58" s="4309"/>
      <c r="J58" s="4309"/>
      <c r="K58" s="4306"/>
    </row>
    <row r="59" spans="1:11" ht="13.5" thickBot="1" x14ac:dyDescent="0.25">
      <c r="A59" s="4310"/>
      <c r="B59" s="4311"/>
      <c r="C59" s="1346">
        <v>2008</v>
      </c>
      <c r="D59" s="1346">
        <v>2009</v>
      </c>
      <c r="E59" s="1346">
        <v>2010</v>
      </c>
      <c r="F59" s="1346">
        <v>2011</v>
      </c>
      <c r="G59" s="1346">
        <v>2012</v>
      </c>
      <c r="H59" s="1346">
        <v>2013</v>
      </c>
      <c r="I59" s="1347">
        <v>2014</v>
      </c>
      <c r="J59" s="1347">
        <v>2015</v>
      </c>
      <c r="K59" s="1362" t="s">
        <v>616</v>
      </c>
    </row>
    <row r="60" spans="1:11" x14ac:dyDescent="0.2">
      <c r="A60" s="4312"/>
      <c r="B60" s="1352">
        <v>2008</v>
      </c>
      <c r="C60" s="3826">
        <f>C23</f>
        <v>0</v>
      </c>
      <c r="D60" s="1350"/>
      <c r="E60" s="3823"/>
      <c r="F60" s="3823"/>
      <c r="G60" s="1355"/>
      <c r="H60" s="1355"/>
      <c r="I60" s="1355"/>
      <c r="J60" s="1355"/>
      <c r="K60" s="1363">
        <f t="shared" ref="K60:K73" si="5">SUM(C60:J60)</f>
        <v>0</v>
      </c>
    </row>
    <row r="61" spans="1:11" x14ac:dyDescent="0.2">
      <c r="A61" s="4312"/>
      <c r="B61" s="1352">
        <v>2009</v>
      </c>
      <c r="C61" s="3826">
        <f>C24</f>
        <v>0</v>
      </c>
      <c r="D61" s="3827">
        <f t="shared" ref="D61:D66" si="6">D24</f>
        <v>0</v>
      </c>
      <c r="E61" s="3823"/>
      <c r="F61" s="3823"/>
      <c r="G61" s="1355"/>
      <c r="H61" s="1355"/>
      <c r="I61" s="1355"/>
      <c r="J61" s="1355"/>
      <c r="K61" s="1363">
        <f t="shared" si="5"/>
        <v>0</v>
      </c>
    </row>
    <row r="62" spans="1:11" x14ac:dyDescent="0.2">
      <c r="A62" s="4312"/>
      <c r="B62" s="1352">
        <v>2010</v>
      </c>
      <c r="C62" s="3826">
        <f>C25</f>
        <v>0</v>
      </c>
      <c r="D62" s="3827">
        <f t="shared" si="6"/>
        <v>0</v>
      </c>
      <c r="E62" s="3827">
        <f>E25</f>
        <v>0</v>
      </c>
      <c r="F62" s="3823"/>
      <c r="G62" s="1355"/>
      <c r="H62" s="1355"/>
      <c r="I62" s="1355"/>
      <c r="J62" s="1355"/>
      <c r="K62" s="1363">
        <f t="shared" si="5"/>
        <v>0</v>
      </c>
    </row>
    <row r="63" spans="1:11" x14ac:dyDescent="0.2">
      <c r="A63" s="4312"/>
      <c r="B63" s="1352">
        <v>2011</v>
      </c>
      <c r="C63" s="3826">
        <f>C26</f>
        <v>0</v>
      </c>
      <c r="D63" s="3827">
        <f t="shared" si="6"/>
        <v>0</v>
      </c>
      <c r="E63" s="3827">
        <f t="shared" ref="E63:G66" si="7">E26</f>
        <v>0</v>
      </c>
      <c r="F63" s="3827">
        <f>F26</f>
        <v>0</v>
      </c>
      <c r="G63" s="1355"/>
      <c r="H63" s="1355"/>
      <c r="I63" s="1355"/>
      <c r="J63" s="1355"/>
      <c r="K63" s="1363">
        <f t="shared" si="5"/>
        <v>0</v>
      </c>
    </row>
    <row r="64" spans="1:11" x14ac:dyDescent="0.2">
      <c r="A64" s="4312"/>
      <c r="B64" s="1352">
        <v>2012</v>
      </c>
      <c r="C64" s="3826">
        <f>C27+C43</f>
        <v>0</v>
      </c>
      <c r="D64" s="3827">
        <f t="shared" si="6"/>
        <v>0</v>
      </c>
      <c r="E64" s="3827">
        <f t="shared" si="7"/>
        <v>0</v>
      </c>
      <c r="F64" s="3827">
        <f t="shared" si="7"/>
        <v>0</v>
      </c>
      <c r="G64" s="1368">
        <f>G27</f>
        <v>0</v>
      </c>
      <c r="H64" s="1355"/>
      <c r="I64" s="1355"/>
      <c r="J64" s="1355"/>
      <c r="K64" s="1363">
        <f t="shared" si="5"/>
        <v>0</v>
      </c>
    </row>
    <row r="65" spans="1:11" x14ac:dyDescent="0.2">
      <c r="A65" s="4312"/>
      <c r="B65" s="1352">
        <v>2013</v>
      </c>
      <c r="C65" s="3826">
        <f>C28+C44</f>
        <v>0</v>
      </c>
      <c r="D65" s="3827">
        <f t="shared" si="6"/>
        <v>0</v>
      </c>
      <c r="E65" s="3827">
        <f t="shared" si="7"/>
        <v>0</v>
      </c>
      <c r="F65" s="3827">
        <f t="shared" si="7"/>
        <v>0</v>
      </c>
      <c r="G65" s="1368">
        <f t="shared" si="7"/>
        <v>0</v>
      </c>
      <c r="H65" s="1368">
        <f>H28</f>
        <v>0</v>
      </c>
      <c r="I65" s="1355"/>
      <c r="J65" s="1355"/>
      <c r="K65" s="1363">
        <f t="shared" si="5"/>
        <v>0</v>
      </c>
    </row>
    <row r="66" spans="1:11" x14ac:dyDescent="0.2">
      <c r="A66" s="4312"/>
      <c r="B66" s="1352">
        <v>2014</v>
      </c>
      <c r="C66" s="3826">
        <f>C45</f>
        <v>0</v>
      </c>
      <c r="D66" s="3827">
        <f t="shared" si="6"/>
        <v>0</v>
      </c>
      <c r="E66" s="3827">
        <f t="shared" si="7"/>
        <v>0</v>
      </c>
      <c r="F66" s="3827">
        <f t="shared" si="7"/>
        <v>0</v>
      </c>
      <c r="G66" s="1368">
        <f t="shared" si="7"/>
        <v>0</v>
      </c>
      <c r="H66" s="1368">
        <f>H29</f>
        <v>0</v>
      </c>
      <c r="I66" s="1368">
        <v>0</v>
      </c>
      <c r="J66" s="1355"/>
      <c r="K66" s="1363">
        <f t="shared" si="5"/>
        <v>0</v>
      </c>
    </row>
    <row r="67" spans="1:11" x14ac:dyDescent="0.2">
      <c r="A67" s="4312"/>
      <c r="B67" s="1352">
        <v>2015</v>
      </c>
      <c r="C67" s="3827">
        <f t="shared" ref="C67:H73" si="8">C46</f>
        <v>0</v>
      </c>
      <c r="D67" s="3827">
        <f t="shared" si="8"/>
        <v>0</v>
      </c>
      <c r="E67" s="3827">
        <f t="shared" si="8"/>
        <v>0</v>
      </c>
      <c r="F67" s="3827">
        <f t="shared" si="8"/>
        <v>0</v>
      </c>
      <c r="G67" s="1368">
        <f t="shared" si="8"/>
        <v>0</v>
      </c>
      <c r="H67" s="1368">
        <f t="shared" si="8"/>
        <v>0</v>
      </c>
      <c r="I67" s="1368">
        <f t="shared" ref="I67:J67" si="9">I30</f>
        <v>0</v>
      </c>
      <c r="J67" s="1368">
        <f t="shared" si="9"/>
        <v>0</v>
      </c>
      <c r="K67" s="1363">
        <f t="shared" si="5"/>
        <v>0</v>
      </c>
    </row>
    <row r="68" spans="1:11" x14ac:dyDescent="0.2">
      <c r="A68" s="4312"/>
      <c r="B68" s="1352">
        <v>2016</v>
      </c>
      <c r="C68" s="3827">
        <f t="shared" si="8"/>
        <v>0</v>
      </c>
      <c r="D68" s="3827">
        <f t="shared" si="8"/>
        <v>0</v>
      </c>
      <c r="E68" s="3827">
        <f t="shared" si="8"/>
        <v>0</v>
      </c>
      <c r="F68" s="3827">
        <f t="shared" si="8"/>
        <v>0</v>
      </c>
      <c r="G68" s="1368">
        <f t="shared" si="8"/>
        <v>0</v>
      </c>
      <c r="H68" s="1368">
        <f t="shared" si="8"/>
        <v>0</v>
      </c>
      <c r="I68" s="1368">
        <f t="shared" ref="I68:J68" si="10">I31</f>
        <v>0</v>
      </c>
      <c r="J68" s="1368">
        <f t="shared" si="10"/>
        <v>0</v>
      </c>
      <c r="K68" s="1363">
        <f t="shared" si="5"/>
        <v>0</v>
      </c>
    </row>
    <row r="69" spans="1:11" x14ac:dyDescent="0.2">
      <c r="A69" s="4312"/>
      <c r="B69" s="1352">
        <v>2017</v>
      </c>
      <c r="C69" s="3827">
        <f t="shared" si="8"/>
        <v>0</v>
      </c>
      <c r="D69" s="3827">
        <f t="shared" si="8"/>
        <v>0</v>
      </c>
      <c r="E69" s="3827">
        <f t="shared" si="8"/>
        <v>0</v>
      </c>
      <c r="F69" s="3827">
        <f t="shared" si="8"/>
        <v>0</v>
      </c>
      <c r="G69" s="1368">
        <f t="shared" si="8"/>
        <v>0</v>
      </c>
      <c r="H69" s="1368">
        <f t="shared" si="8"/>
        <v>0</v>
      </c>
      <c r="I69" s="1368">
        <f t="shared" ref="I69:J69" si="11">I32</f>
        <v>0</v>
      </c>
      <c r="J69" s="1368">
        <f t="shared" si="11"/>
        <v>0</v>
      </c>
      <c r="K69" s="1363">
        <f t="shared" si="5"/>
        <v>0</v>
      </c>
    </row>
    <row r="70" spans="1:11" x14ac:dyDescent="0.2">
      <c r="A70" s="4312"/>
      <c r="B70" s="1352">
        <v>2018</v>
      </c>
      <c r="C70" s="3827">
        <f t="shared" si="8"/>
        <v>0</v>
      </c>
      <c r="D70" s="3827">
        <f t="shared" si="8"/>
        <v>0</v>
      </c>
      <c r="E70" s="3827">
        <f t="shared" si="8"/>
        <v>0</v>
      </c>
      <c r="F70" s="3827">
        <f t="shared" si="8"/>
        <v>0</v>
      </c>
      <c r="G70" s="1368">
        <f t="shared" si="8"/>
        <v>0</v>
      </c>
      <c r="H70" s="1368">
        <f t="shared" si="8"/>
        <v>0</v>
      </c>
      <c r="I70" s="1368">
        <f t="shared" ref="I70:J70" si="12">I33</f>
        <v>0</v>
      </c>
      <c r="J70" s="1368">
        <f t="shared" si="12"/>
        <v>0</v>
      </c>
      <c r="K70" s="1363">
        <f t="shared" si="5"/>
        <v>0</v>
      </c>
    </row>
    <row r="71" spans="1:11" x14ac:dyDescent="0.2">
      <c r="A71" s="4312"/>
      <c r="B71" s="1352">
        <v>2019</v>
      </c>
      <c r="C71" s="3827">
        <f t="shared" si="8"/>
        <v>0</v>
      </c>
      <c r="D71" s="3827">
        <f t="shared" si="8"/>
        <v>0</v>
      </c>
      <c r="E71" s="3827">
        <f t="shared" si="8"/>
        <v>0</v>
      </c>
      <c r="F71" s="3827">
        <f t="shared" si="8"/>
        <v>0</v>
      </c>
      <c r="G71" s="1368">
        <f t="shared" si="8"/>
        <v>0</v>
      </c>
      <c r="H71" s="1368">
        <f t="shared" si="8"/>
        <v>0</v>
      </c>
      <c r="I71" s="1368">
        <f t="shared" ref="I71:J71" si="13">I34</f>
        <v>0</v>
      </c>
      <c r="J71" s="1368">
        <f t="shared" si="13"/>
        <v>0</v>
      </c>
      <c r="K71" s="1363">
        <f t="shared" si="5"/>
        <v>0</v>
      </c>
    </row>
    <row r="72" spans="1:11" x14ac:dyDescent="0.2">
      <c r="A72" s="4312"/>
      <c r="B72" s="1352">
        <v>2020</v>
      </c>
      <c r="C72" s="3827">
        <f t="shared" si="8"/>
        <v>0</v>
      </c>
      <c r="D72" s="3827">
        <f t="shared" si="8"/>
        <v>0</v>
      </c>
      <c r="E72" s="3827">
        <f t="shared" si="8"/>
        <v>0</v>
      </c>
      <c r="F72" s="3827">
        <f t="shared" si="8"/>
        <v>0</v>
      </c>
      <c r="G72" s="1368">
        <f t="shared" si="8"/>
        <v>0</v>
      </c>
      <c r="H72" s="1368">
        <f t="shared" si="8"/>
        <v>0</v>
      </c>
      <c r="I72" s="1368">
        <f t="shared" ref="I72:J72" si="14">I35</f>
        <v>0</v>
      </c>
      <c r="J72" s="1368">
        <f t="shared" si="14"/>
        <v>0</v>
      </c>
      <c r="K72" s="1363">
        <f t="shared" si="5"/>
        <v>0</v>
      </c>
    </row>
    <row r="73" spans="1:11" ht="13.5" thickBot="1" x14ac:dyDescent="0.25">
      <c r="A73" s="4312"/>
      <c r="B73" s="1364">
        <v>2021</v>
      </c>
      <c r="C73" s="3827">
        <f t="shared" si="8"/>
        <v>0</v>
      </c>
      <c r="D73" s="3827">
        <f t="shared" si="8"/>
        <v>0</v>
      </c>
      <c r="E73" s="3827">
        <f t="shared" si="8"/>
        <v>0</v>
      </c>
      <c r="F73" s="3827">
        <f t="shared" si="8"/>
        <v>0</v>
      </c>
      <c r="G73" s="1368">
        <f t="shared" si="8"/>
        <v>0</v>
      </c>
      <c r="H73" s="1368">
        <f t="shared" si="8"/>
        <v>0</v>
      </c>
      <c r="I73" s="1368">
        <f t="shared" ref="I73:J73" si="15">I36</f>
        <v>0</v>
      </c>
      <c r="J73" s="1368">
        <f t="shared" si="15"/>
        <v>0</v>
      </c>
      <c r="K73" s="1363">
        <f t="shared" si="5"/>
        <v>0</v>
      </c>
    </row>
    <row r="74" spans="1:11" ht="13.5" thickBot="1" x14ac:dyDescent="0.25">
      <c r="A74" s="1369"/>
      <c r="B74" s="1349" t="s">
        <v>435</v>
      </c>
      <c r="C74" s="1370">
        <f t="shared" ref="C74:K74" si="16">SUM(C60:C73)</f>
        <v>0</v>
      </c>
      <c r="D74" s="1370">
        <f t="shared" si="16"/>
        <v>0</v>
      </c>
      <c r="E74" s="1370">
        <f t="shared" si="16"/>
        <v>0</v>
      </c>
      <c r="F74" s="1370">
        <f t="shared" si="16"/>
        <v>0</v>
      </c>
      <c r="G74" s="1370">
        <f t="shared" si="16"/>
        <v>0</v>
      </c>
      <c r="H74" s="1370">
        <f t="shared" si="16"/>
        <v>0</v>
      </c>
      <c r="I74" s="1370">
        <f t="shared" si="16"/>
        <v>0</v>
      </c>
      <c r="J74" s="1371">
        <f>SUM(J60:J73)</f>
        <v>0</v>
      </c>
      <c r="K74" s="1371">
        <f t="shared" si="16"/>
        <v>0</v>
      </c>
    </row>
    <row r="75" spans="1:11" x14ac:dyDescent="0.2">
      <c r="A75" s="765"/>
      <c r="B75" s="765"/>
      <c r="C75" s="1464"/>
      <c r="D75" s="1464"/>
      <c r="E75" s="1464"/>
      <c r="F75" s="1464"/>
      <c r="G75" s="765"/>
      <c r="H75" s="765"/>
      <c r="I75" s="765"/>
      <c r="J75" s="765"/>
      <c r="K75" s="1367"/>
    </row>
    <row r="76" spans="1:11" ht="13.5" thickBot="1" x14ac:dyDescent="0.25">
      <c r="A76" s="765"/>
      <c r="B76" s="765"/>
      <c r="C76" s="1464"/>
      <c r="D76" s="1464"/>
      <c r="E76" s="1464"/>
      <c r="F76" s="1464"/>
      <c r="G76" s="765"/>
      <c r="H76" s="765"/>
      <c r="I76" s="765"/>
      <c r="J76" s="765"/>
      <c r="K76" s="1367"/>
    </row>
    <row r="77" spans="1:11" ht="15.75" thickBot="1" x14ac:dyDescent="0.3">
      <c r="A77" s="4313" t="s">
        <v>978</v>
      </c>
      <c r="B77" s="4314"/>
      <c r="C77" s="4314"/>
      <c r="D77" s="4314"/>
      <c r="E77" s="4314"/>
      <c r="F77" s="4314"/>
      <c r="G77" s="4314"/>
      <c r="H77" s="4314"/>
      <c r="I77" s="4314"/>
      <c r="J77" s="4314"/>
      <c r="K77" s="4315"/>
    </row>
    <row r="78" spans="1:11" ht="13.5" thickBot="1" x14ac:dyDescent="0.25">
      <c r="A78" s="765"/>
      <c r="B78" s="765"/>
      <c r="C78" s="1464"/>
      <c r="D78" s="1464"/>
      <c r="E78" s="1464"/>
      <c r="F78" s="1464"/>
      <c r="G78" s="765"/>
      <c r="H78" s="765"/>
      <c r="I78" s="765"/>
      <c r="J78" s="765"/>
      <c r="K78" s="765"/>
    </row>
    <row r="79" spans="1:11" ht="13.5" thickBot="1" x14ac:dyDescent="0.25">
      <c r="A79" s="1372"/>
      <c r="B79" s="1373"/>
      <c r="C79" s="4316"/>
      <c r="D79" s="4316"/>
      <c r="E79" s="4316"/>
      <c r="F79" s="4316"/>
      <c r="G79" s="4316"/>
      <c r="H79" s="4316"/>
      <c r="I79" s="4316"/>
      <c r="J79" s="4316"/>
      <c r="K79" s="1374" t="s">
        <v>435</v>
      </c>
    </row>
    <row r="80" spans="1:11" ht="13.5" thickBot="1" x14ac:dyDescent="0.25">
      <c r="A80" s="4310"/>
      <c r="B80" s="4311"/>
      <c r="C80" s="1346">
        <v>2008</v>
      </c>
      <c r="D80" s="1346">
        <v>2009</v>
      </c>
      <c r="E80" s="1346">
        <v>2010</v>
      </c>
      <c r="F80" s="1346">
        <v>2011</v>
      </c>
      <c r="G80" s="1346">
        <v>2012</v>
      </c>
      <c r="H80" s="1346">
        <v>2013</v>
      </c>
      <c r="I80" s="1347">
        <v>2014</v>
      </c>
      <c r="J80" s="1347">
        <v>2015</v>
      </c>
      <c r="K80" s="1375"/>
    </row>
    <row r="81" spans="1:11" x14ac:dyDescent="0.2">
      <c r="A81" s="4307" t="s">
        <v>979</v>
      </c>
      <c r="B81" s="1352">
        <v>2008</v>
      </c>
      <c r="C81" s="3822">
        <v>0</v>
      </c>
      <c r="D81" s="3823"/>
      <c r="E81" s="3823"/>
      <c r="F81" s="3823"/>
      <c r="G81" s="1355"/>
      <c r="H81" s="1355"/>
      <c r="I81" s="1355"/>
      <c r="J81" s="1355"/>
      <c r="K81" s="1363">
        <f t="shared" ref="K81:K94" si="17">SUM(C81:J81)</f>
        <v>0</v>
      </c>
    </row>
    <row r="82" spans="1:11" x14ac:dyDescent="0.2">
      <c r="A82" s="4317"/>
      <c r="B82" s="1352">
        <v>2009</v>
      </c>
      <c r="C82" s="3822">
        <v>0</v>
      </c>
      <c r="D82" s="3822">
        <v>0</v>
      </c>
      <c r="E82" s="3823"/>
      <c r="F82" s="3823"/>
      <c r="G82" s="1355"/>
      <c r="H82" s="1355"/>
      <c r="I82" s="1355"/>
      <c r="J82" s="1355"/>
      <c r="K82" s="1363">
        <f t="shared" si="17"/>
        <v>0</v>
      </c>
    </row>
    <row r="83" spans="1:11" x14ac:dyDescent="0.2">
      <c r="A83" s="4317"/>
      <c r="B83" s="1352">
        <v>2010</v>
      </c>
      <c r="C83" s="3822">
        <v>0</v>
      </c>
      <c r="D83" s="3822">
        <v>0</v>
      </c>
      <c r="E83" s="3822">
        <v>0</v>
      </c>
      <c r="F83" s="3823"/>
      <c r="G83" s="1355"/>
      <c r="H83" s="1355"/>
      <c r="I83" s="1355"/>
      <c r="J83" s="1355"/>
      <c r="K83" s="1363">
        <f t="shared" si="17"/>
        <v>0</v>
      </c>
    </row>
    <row r="84" spans="1:11" x14ac:dyDescent="0.2">
      <c r="A84" s="4317"/>
      <c r="B84" s="1352">
        <v>2011</v>
      </c>
      <c r="C84" s="3822">
        <v>0</v>
      </c>
      <c r="D84" s="3822">
        <v>0</v>
      </c>
      <c r="E84" s="3822">
        <v>0</v>
      </c>
      <c r="F84" s="3822">
        <v>0</v>
      </c>
      <c r="G84" s="1355"/>
      <c r="H84" s="1355"/>
      <c r="I84" s="1355"/>
      <c r="J84" s="1355"/>
      <c r="K84" s="1363">
        <f t="shared" si="17"/>
        <v>0</v>
      </c>
    </row>
    <row r="85" spans="1:11" x14ac:dyDescent="0.2">
      <c r="A85" s="4317"/>
      <c r="B85" s="1352">
        <v>2012</v>
      </c>
      <c r="C85" s="3822">
        <v>0</v>
      </c>
      <c r="D85" s="3822">
        <v>0</v>
      </c>
      <c r="E85" s="3822">
        <v>0</v>
      </c>
      <c r="F85" s="3822">
        <v>0</v>
      </c>
      <c r="G85" s="1353">
        <v>0</v>
      </c>
      <c r="H85" s="1355"/>
      <c r="I85" s="1355"/>
      <c r="J85" s="1355"/>
      <c r="K85" s="1363">
        <f t="shared" si="17"/>
        <v>0</v>
      </c>
    </row>
    <row r="86" spans="1:11" x14ac:dyDescent="0.2">
      <c r="A86" s="4317"/>
      <c r="B86" s="1352">
        <v>2013</v>
      </c>
      <c r="C86" s="3822">
        <v>0</v>
      </c>
      <c r="D86" s="3822">
        <v>0</v>
      </c>
      <c r="E86" s="3822">
        <v>0</v>
      </c>
      <c r="F86" s="3822">
        <v>0</v>
      </c>
      <c r="G86" s="1353">
        <v>0</v>
      </c>
      <c r="H86" s="1353">
        <v>0</v>
      </c>
      <c r="I86" s="2270"/>
      <c r="J86" s="1355"/>
      <c r="K86" s="1363">
        <f t="shared" si="17"/>
        <v>0</v>
      </c>
    </row>
    <row r="87" spans="1:11" x14ac:dyDescent="0.2">
      <c r="A87" s="4317"/>
      <c r="B87" s="1352">
        <v>2014</v>
      </c>
      <c r="C87" s="3822">
        <v>0</v>
      </c>
      <c r="D87" s="3822">
        <v>0</v>
      </c>
      <c r="E87" s="3822">
        <v>0</v>
      </c>
      <c r="F87" s="3822">
        <v>0</v>
      </c>
      <c r="G87" s="1353">
        <v>0</v>
      </c>
      <c r="H87" s="1353">
        <v>0</v>
      </c>
      <c r="I87" s="1353">
        <v>0</v>
      </c>
      <c r="J87" s="2270"/>
      <c r="K87" s="1363">
        <f t="shared" si="17"/>
        <v>0</v>
      </c>
    </row>
    <row r="88" spans="1:11" x14ac:dyDescent="0.2">
      <c r="A88" s="4317"/>
      <c r="B88" s="1352">
        <v>2015</v>
      </c>
      <c r="C88" s="3822">
        <v>0</v>
      </c>
      <c r="D88" s="3822">
        <v>0</v>
      </c>
      <c r="E88" s="3822">
        <v>0</v>
      </c>
      <c r="F88" s="3822">
        <v>0</v>
      </c>
      <c r="G88" s="1353">
        <v>0</v>
      </c>
      <c r="H88" s="1353">
        <v>0</v>
      </c>
      <c r="I88" s="1353">
        <v>0</v>
      </c>
      <c r="J88" s="1353">
        <v>0</v>
      </c>
      <c r="K88" s="1363">
        <f t="shared" si="17"/>
        <v>0</v>
      </c>
    </row>
    <row r="89" spans="1:11" x14ac:dyDescent="0.2">
      <c r="A89" s="4317"/>
      <c r="B89" s="1352">
        <v>2016</v>
      </c>
      <c r="C89" s="3822">
        <v>0</v>
      </c>
      <c r="D89" s="3822">
        <v>0</v>
      </c>
      <c r="E89" s="3822">
        <v>0</v>
      </c>
      <c r="F89" s="3822">
        <v>0</v>
      </c>
      <c r="G89" s="1353">
        <v>0</v>
      </c>
      <c r="H89" s="1353">
        <v>0</v>
      </c>
      <c r="I89" s="1353">
        <v>0</v>
      </c>
      <c r="J89" s="1353">
        <v>0</v>
      </c>
      <c r="K89" s="1363">
        <f t="shared" si="17"/>
        <v>0</v>
      </c>
    </row>
    <row r="90" spans="1:11" x14ac:dyDescent="0.2">
      <c r="A90" s="4317"/>
      <c r="B90" s="1352">
        <v>2017</v>
      </c>
      <c r="C90" s="3822">
        <v>0</v>
      </c>
      <c r="D90" s="3822">
        <v>0</v>
      </c>
      <c r="E90" s="3822">
        <v>0</v>
      </c>
      <c r="F90" s="3822">
        <v>0</v>
      </c>
      <c r="G90" s="1353">
        <v>0</v>
      </c>
      <c r="H90" s="1353">
        <v>0</v>
      </c>
      <c r="I90" s="1353">
        <v>0</v>
      </c>
      <c r="J90" s="1353">
        <v>0</v>
      </c>
      <c r="K90" s="1363">
        <f t="shared" si="17"/>
        <v>0</v>
      </c>
    </row>
    <row r="91" spans="1:11" x14ac:dyDescent="0.2">
      <c r="A91" s="4317"/>
      <c r="B91" s="1352">
        <v>2018</v>
      </c>
      <c r="C91" s="3822">
        <v>0</v>
      </c>
      <c r="D91" s="3822">
        <v>0</v>
      </c>
      <c r="E91" s="3822">
        <v>0</v>
      </c>
      <c r="F91" s="3822">
        <v>0</v>
      </c>
      <c r="G91" s="1353">
        <v>0</v>
      </c>
      <c r="H91" s="1353">
        <v>0</v>
      </c>
      <c r="I91" s="1353">
        <v>0</v>
      </c>
      <c r="J91" s="1353">
        <v>0</v>
      </c>
      <c r="K91" s="1363">
        <f t="shared" si="17"/>
        <v>0</v>
      </c>
    </row>
    <row r="92" spans="1:11" x14ac:dyDescent="0.2">
      <c r="A92" s="4317"/>
      <c r="B92" s="1352">
        <v>2019</v>
      </c>
      <c r="C92" s="3822">
        <v>0</v>
      </c>
      <c r="D92" s="3822">
        <v>0</v>
      </c>
      <c r="E92" s="3822">
        <v>0</v>
      </c>
      <c r="F92" s="3822">
        <v>0</v>
      </c>
      <c r="G92" s="1353">
        <v>0</v>
      </c>
      <c r="H92" s="1353">
        <v>0</v>
      </c>
      <c r="I92" s="1353">
        <v>0</v>
      </c>
      <c r="J92" s="1353">
        <v>0</v>
      </c>
      <c r="K92" s="1363">
        <f t="shared" si="17"/>
        <v>0</v>
      </c>
    </row>
    <row r="93" spans="1:11" x14ac:dyDescent="0.2">
      <c r="A93" s="4317"/>
      <c r="B93" s="1352">
        <v>2020</v>
      </c>
      <c r="C93" s="3822">
        <v>0</v>
      </c>
      <c r="D93" s="3822">
        <v>0</v>
      </c>
      <c r="E93" s="3822">
        <v>0</v>
      </c>
      <c r="F93" s="3822">
        <v>0</v>
      </c>
      <c r="G93" s="1353">
        <v>0</v>
      </c>
      <c r="H93" s="1353">
        <v>0</v>
      </c>
      <c r="I93" s="1353">
        <v>0</v>
      </c>
      <c r="J93" s="1353">
        <v>0</v>
      </c>
      <c r="K93" s="1363">
        <f t="shared" si="17"/>
        <v>0</v>
      </c>
    </row>
    <row r="94" spans="1:11" ht="13.5" thickBot="1" x14ac:dyDescent="0.25">
      <c r="A94" s="4317"/>
      <c r="B94" s="1364">
        <v>2021</v>
      </c>
      <c r="C94" s="3822">
        <v>0</v>
      </c>
      <c r="D94" s="3822">
        <v>0</v>
      </c>
      <c r="E94" s="3822">
        <v>0</v>
      </c>
      <c r="F94" s="3822">
        <v>0</v>
      </c>
      <c r="G94" s="1353">
        <v>0</v>
      </c>
      <c r="H94" s="1353">
        <v>0</v>
      </c>
      <c r="I94" s="1353">
        <v>0</v>
      </c>
      <c r="J94" s="1353">
        <v>0</v>
      </c>
      <c r="K94" s="1363">
        <f t="shared" si="17"/>
        <v>0</v>
      </c>
    </row>
    <row r="95" spans="1:11" ht="13.5" thickBot="1" x14ac:dyDescent="0.25">
      <c r="A95" s="4318"/>
      <c r="B95" s="1349" t="s">
        <v>435</v>
      </c>
      <c r="C95" s="3782">
        <f t="shared" ref="C95:K95" si="18">SUM(C81:C94)</f>
        <v>0</v>
      </c>
      <c r="D95" s="3782">
        <f t="shared" si="18"/>
        <v>0</v>
      </c>
      <c r="E95" s="3782">
        <f t="shared" si="18"/>
        <v>0</v>
      </c>
      <c r="F95" s="3782">
        <f t="shared" si="18"/>
        <v>0</v>
      </c>
      <c r="G95" s="1376">
        <f t="shared" si="18"/>
        <v>0</v>
      </c>
      <c r="H95" s="1376">
        <f t="shared" si="18"/>
        <v>0</v>
      </c>
      <c r="I95" s="2269">
        <f t="shared" si="18"/>
        <v>0</v>
      </c>
      <c r="J95" s="2272">
        <f t="shared" si="18"/>
        <v>0</v>
      </c>
      <c r="K95" s="2273">
        <f t="shared" si="18"/>
        <v>0</v>
      </c>
    </row>
    <row r="96" spans="1:11" x14ac:dyDescent="0.2">
      <c r="A96" s="1342"/>
    </row>
    <row r="97" spans="1:11" x14ac:dyDescent="0.2">
      <c r="A97" s="1342" t="s">
        <v>980</v>
      </c>
    </row>
    <row r="98" spans="1:11" x14ac:dyDescent="0.2">
      <c r="A98" s="1342" t="s">
        <v>981</v>
      </c>
    </row>
    <row r="100" spans="1:11" ht="15.75" x14ac:dyDescent="0.25">
      <c r="A100" s="1377" t="s">
        <v>866</v>
      </c>
      <c r="F100" s="3828"/>
    </row>
    <row r="101" spans="1:11" ht="15" x14ac:dyDescent="0.25">
      <c r="A101" s="1379" t="s">
        <v>2023</v>
      </c>
      <c r="F101" s="3828"/>
    </row>
    <row r="102" spans="1:11" ht="15" x14ac:dyDescent="0.25">
      <c r="A102" s="1378"/>
      <c r="F102" s="3828"/>
    </row>
    <row r="103" spans="1:11" ht="15" x14ac:dyDescent="0.25">
      <c r="A103" s="1378"/>
      <c r="F103" s="3828"/>
    </row>
    <row r="104" spans="1:11" ht="15" x14ac:dyDescent="0.25">
      <c r="A104" s="1378"/>
      <c r="F104" s="3828"/>
    </row>
    <row r="105" spans="1:11" ht="15.75" thickBot="1" x14ac:dyDescent="0.3">
      <c r="A105" s="1378"/>
      <c r="F105" s="3828"/>
    </row>
    <row r="106" spans="1:11" ht="15.75" thickBot="1" x14ac:dyDescent="0.3">
      <c r="A106" s="4319" t="s">
        <v>982</v>
      </c>
      <c r="B106" s="4320"/>
      <c r="C106" s="4320"/>
      <c r="D106" s="4320"/>
      <c r="E106" s="4320"/>
      <c r="F106" s="4320"/>
      <c r="G106" s="4320"/>
      <c r="H106" s="4320"/>
      <c r="I106" s="4320"/>
      <c r="J106" s="4320"/>
      <c r="K106" s="4321"/>
    </row>
    <row r="108" spans="1:11" x14ac:dyDescent="0.2">
      <c r="A108" s="1380" t="s">
        <v>983</v>
      </c>
      <c r="B108" s="1381"/>
      <c r="F108" s="3829" t="s">
        <v>984</v>
      </c>
      <c r="G108" s="1381"/>
      <c r="H108" s="1381"/>
      <c r="I108" s="1381"/>
      <c r="J108" s="1381"/>
      <c r="K108" s="1381"/>
    </row>
    <row r="110" spans="1:11" x14ac:dyDescent="0.2">
      <c r="A110" s="1382" t="s">
        <v>985</v>
      </c>
      <c r="B110" s="1383"/>
      <c r="C110" s="3830"/>
      <c r="D110" s="3830"/>
      <c r="F110" s="3831" t="s">
        <v>985</v>
      </c>
    </row>
    <row r="111" spans="1:11" x14ac:dyDescent="0.2">
      <c r="A111" s="1382"/>
      <c r="B111" s="1383"/>
      <c r="C111" s="3830"/>
      <c r="D111" s="3830"/>
    </row>
    <row r="112" spans="1:11" x14ac:dyDescent="0.2">
      <c r="A112" s="1384" t="s">
        <v>986</v>
      </c>
      <c r="B112" s="1383"/>
      <c r="C112" s="3830"/>
      <c r="F112" s="3832" t="s">
        <v>986</v>
      </c>
    </row>
    <row r="113" spans="1:11" x14ac:dyDescent="0.2">
      <c r="A113" s="1383"/>
      <c r="B113" s="1383"/>
      <c r="C113" s="3830"/>
      <c r="F113" s="3830"/>
    </row>
    <row r="114" spans="1:11" x14ac:dyDescent="0.2">
      <c r="A114" s="4301" t="s">
        <v>987</v>
      </c>
      <c r="B114" s="4301"/>
      <c r="C114" s="3830"/>
      <c r="F114" s="3793" t="s">
        <v>987</v>
      </c>
      <c r="G114" s="1385"/>
      <c r="H114" s="1383"/>
      <c r="I114" s="1383"/>
      <c r="J114" s="1385" t="s">
        <v>988</v>
      </c>
      <c r="K114" s="1385"/>
    </row>
    <row r="115" spans="1:11" x14ac:dyDescent="0.2">
      <c r="A115" s="1386"/>
      <c r="B115" s="1383"/>
      <c r="C115" s="3830"/>
      <c r="F115" s="3833"/>
      <c r="G115" s="1383"/>
      <c r="H115" s="1383"/>
      <c r="I115" s="1383"/>
      <c r="J115" s="1386"/>
      <c r="K115" s="1383"/>
    </row>
    <row r="116" spans="1:11" x14ac:dyDescent="0.2">
      <c r="A116" s="1387">
        <v>12</v>
      </c>
      <c r="B116" s="1383"/>
      <c r="C116" s="3830"/>
      <c r="F116" s="3834">
        <v>7</v>
      </c>
      <c r="G116" s="1383"/>
      <c r="H116" s="1383"/>
      <c r="I116" s="1383"/>
      <c r="J116" s="1387"/>
      <c r="K116" s="1383">
        <v>12</v>
      </c>
    </row>
    <row r="117" spans="1:11" x14ac:dyDescent="0.2">
      <c r="A117" s="1387"/>
      <c r="B117" s="1383"/>
      <c r="C117" s="3830"/>
      <c r="F117" s="3834"/>
      <c r="G117" s="1383"/>
      <c r="H117" s="1383"/>
      <c r="I117" s="1383"/>
      <c r="J117" s="1387"/>
      <c r="K117" s="1383"/>
    </row>
    <row r="118" spans="1:11" x14ac:dyDescent="0.2">
      <c r="A118" s="765"/>
      <c r="B118" s="765"/>
      <c r="C118" s="1464"/>
      <c r="F118" s="1464"/>
      <c r="G118" s="765"/>
      <c r="H118" s="765"/>
      <c r="I118" s="765"/>
      <c r="J118" s="765"/>
      <c r="K118" s="765"/>
    </row>
    <row r="119" spans="1:11" x14ac:dyDescent="0.2">
      <c r="A119" s="1388" t="s">
        <v>989</v>
      </c>
      <c r="B119" s="1389"/>
      <c r="C119" s="1464"/>
      <c r="F119" s="3835" t="s">
        <v>990</v>
      </c>
      <c r="G119" s="1389"/>
      <c r="H119" s="1390"/>
      <c r="I119" s="1390"/>
      <c r="J119" s="1390"/>
      <c r="K119" s="1390"/>
    </row>
    <row r="120" spans="1:11" x14ac:dyDescent="0.2">
      <c r="A120" s="765"/>
      <c r="B120" s="765"/>
      <c r="C120" s="1464"/>
      <c r="F120" s="1464"/>
    </row>
    <row r="121" spans="1:11" x14ac:dyDescent="0.2">
      <c r="A121" s="1384" t="s">
        <v>991</v>
      </c>
      <c r="B121" s="1383"/>
      <c r="C121" s="1464"/>
      <c r="F121" s="3832" t="s">
        <v>991</v>
      </c>
    </row>
    <row r="122" spans="1:11" x14ac:dyDescent="0.2">
      <c r="A122" s="765"/>
      <c r="B122" s="765"/>
      <c r="C122" s="1464"/>
    </row>
    <row r="123" spans="1:11" x14ac:dyDescent="0.2">
      <c r="A123" s="1383" t="s">
        <v>992</v>
      </c>
      <c r="B123" s="1383"/>
      <c r="C123" s="1464"/>
      <c r="F123" s="3830" t="s">
        <v>993</v>
      </c>
      <c r="G123" s="1383"/>
      <c r="H123" s="1383"/>
      <c r="I123" s="1383"/>
      <c r="J123" s="1383"/>
      <c r="K123" s="1383"/>
    </row>
    <row r="124" spans="1:11" x14ac:dyDescent="0.2">
      <c r="A124" s="765"/>
      <c r="B124" s="765"/>
      <c r="C124" s="1464"/>
      <c r="F124" s="1464"/>
      <c r="G124" s="765"/>
      <c r="H124" s="765"/>
      <c r="I124" s="765"/>
      <c r="J124" s="765"/>
      <c r="K124" s="765"/>
    </row>
    <row r="125" spans="1:11" x14ac:dyDescent="0.2">
      <c r="A125" s="4301" t="s">
        <v>994</v>
      </c>
      <c r="B125" s="4301"/>
      <c r="C125" s="1464"/>
      <c r="F125" s="3793" t="s">
        <v>995</v>
      </c>
      <c r="G125" s="1385"/>
      <c r="H125" s="1383"/>
      <c r="I125" s="1383"/>
      <c r="J125" s="1385" t="s">
        <v>994</v>
      </c>
      <c r="K125" s="1385"/>
    </row>
    <row r="126" spans="1:11" x14ac:dyDescent="0.2">
      <c r="A126" s="1386"/>
      <c r="B126" s="1383"/>
      <c r="C126" s="1464"/>
      <c r="F126" s="3830">
        <v>7</v>
      </c>
      <c r="G126" s="1391"/>
      <c r="H126" s="1383"/>
      <c r="I126" s="1383"/>
      <c r="J126" s="1386"/>
      <c r="K126" s="1383"/>
    </row>
    <row r="127" spans="1:11" x14ac:dyDescent="0.2">
      <c r="A127" s="1392">
        <v>5</v>
      </c>
      <c r="B127" s="1383"/>
      <c r="C127" s="1464"/>
      <c r="F127" s="3836">
        <v>5</v>
      </c>
      <c r="G127" s="1393"/>
      <c r="H127" s="1383"/>
      <c r="I127" s="1383"/>
      <c r="J127" s="1390"/>
      <c r="K127" s="1394">
        <v>5</v>
      </c>
    </row>
    <row r="128" spans="1:11" x14ac:dyDescent="0.2">
      <c r="A128" s="1387"/>
      <c r="B128" s="1383"/>
      <c r="C128" s="1464"/>
      <c r="F128" s="3830">
        <v>12</v>
      </c>
      <c r="G128" s="1395"/>
      <c r="H128" s="1383"/>
      <c r="I128" s="1383"/>
      <c r="J128" s="1387"/>
      <c r="K128" s="1383"/>
    </row>
    <row r="129" spans="1:11" x14ac:dyDescent="0.2">
      <c r="A129" s="1390"/>
      <c r="B129" s="1383"/>
      <c r="C129" s="1464"/>
      <c r="F129" s="1464"/>
    </row>
    <row r="130" spans="1:11" x14ac:dyDescent="0.2">
      <c r="A130" s="1390"/>
      <c r="B130" s="1383"/>
      <c r="C130" s="1464"/>
      <c r="F130" s="1464"/>
    </row>
    <row r="131" spans="1:11" x14ac:dyDescent="0.2">
      <c r="A131" s="1390" t="s">
        <v>996</v>
      </c>
      <c r="B131" s="1383"/>
      <c r="C131" s="1464"/>
      <c r="F131" s="3830" t="s">
        <v>997</v>
      </c>
      <c r="K131" s="1390" t="s">
        <v>998</v>
      </c>
    </row>
    <row r="132" spans="1:11" x14ac:dyDescent="0.2">
      <c r="A132" s="1390"/>
      <c r="B132" s="1383"/>
      <c r="C132" s="1464"/>
      <c r="F132" s="3830" t="s">
        <v>999</v>
      </c>
    </row>
    <row r="133" spans="1:11" x14ac:dyDescent="0.2">
      <c r="A133" s="765"/>
      <c r="B133" s="765"/>
      <c r="C133" s="1464"/>
      <c r="F133" s="1464"/>
    </row>
    <row r="134" spans="1:11" x14ac:dyDescent="0.2">
      <c r="A134" s="1383"/>
      <c r="B134" s="1383"/>
      <c r="C134" s="1464"/>
      <c r="F134" s="3830" t="s">
        <v>1155</v>
      </c>
    </row>
    <row r="135" spans="1:11" x14ac:dyDescent="0.2">
      <c r="A135" s="1383"/>
      <c r="B135" s="1383"/>
      <c r="C135" s="1464"/>
      <c r="F135" s="3830" t="s">
        <v>1000</v>
      </c>
    </row>
    <row r="136" spans="1:11" x14ac:dyDescent="0.2">
      <c r="A136" s="1383"/>
      <c r="B136" s="1383"/>
      <c r="C136" s="1464"/>
      <c r="F136" s="3830" t="s">
        <v>1001</v>
      </c>
    </row>
    <row r="137" spans="1:11" x14ac:dyDescent="0.2">
      <c r="A137" s="1396"/>
      <c r="B137" s="1383"/>
      <c r="C137" s="1464"/>
      <c r="F137" s="3830" t="s">
        <v>1002</v>
      </c>
    </row>
    <row r="138" spans="1:11" x14ac:dyDescent="0.2">
      <c r="A138" s="765"/>
      <c r="B138" s="765"/>
      <c r="C138" s="1464"/>
      <c r="D138" s="1464"/>
    </row>
    <row r="139" spans="1:11" x14ac:dyDescent="0.2">
      <c r="A139" s="1382" t="s">
        <v>1003</v>
      </c>
      <c r="B139" s="1383"/>
      <c r="C139" s="1464"/>
      <c r="D139" s="1464"/>
      <c r="F139" s="3831" t="s">
        <v>1003</v>
      </c>
    </row>
    <row r="140" spans="1:11" x14ac:dyDescent="0.2">
      <c r="A140" s="1382"/>
      <c r="B140" s="1383"/>
      <c r="C140" s="1464"/>
      <c r="D140" s="1464"/>
    </row>
    <row r="141" spans="1:11" x14ac:dyDescent="0.2">
      <c r="A141" s="1383" t="s">
        <v>1004</v>
      </c>
      <c r="B141" s="1383"/>
      <c r="C141" s="1464"/>
      <c r="D141" s="1464"/>
      <c r="F141" s="3830" t="s">
        <v>1004</v>
      </c>
    </row>
    <row r="142" spans="1:11" x14ac:dyDescent="0.2">
      <c r="A142" s="1383" t="s">
        <v>1005</v>
      </c>
      <c r="B142" s="1383"/>
      <c r="C142" s="1464"/>
      <c r="D142" s="1464"/>
      <c r="F142" s="3830" t="s">
        <v>1006</v>
      </c>
    </row>
    <row r="143" spans="1:11" x14ac:dyDescent="0.2">
      <c r="A143" s="1383" t="s">
        <v>1007</v>
      </c>
      <c r="B143" s="1383"/>
      <c r="C143" s="1464"/>
      <c r="D143" s="1464"/>
      <c r="F143" s="3830" t="s">
        <v>1008</v>
      </c>
    </row>
    <row r="144" spans="1:11" x14ac:dyDescent="0.2">
      <c r="A144" s="765"/>
      <c r="B144" s="765"/>
      <c r="C144" s="1464"/>
      <c r="D144" s="1464"/>
      <c r="F144" s="1464"/>
    </row>
    <row r="145" spans="1:11" x14ac:dyDescent="0.2">
      <c r="A145" s="765"/>
      <c r="B145" s="765"/>
      <c r="C145" s="1464"/>
      <c r="D145" s="1464"/>
      <c r="F145" s="1464"/>
    </row>
    <row r="146" spans="1:11" x14ac:dyDescent="0.2">
      <c r="A146" s="1383" t="s">
        <v>1009</v>
      </c>
      <c r="B146" s="1383"/>
      <c r="C146" s="1464"/>
      <c r="D146" s="1464"/>
      <c r="F146" s="3830" t="s">
        <v>1010</v>
      </c>
    </row>
    <row r="147" spans="1:11" x14ac:dyDescent="0.2">
      <c r="A147" s="1383" t="s">
        <v>1011</v>
      </c>
      <c r="B147" s="1383"/>
      <c r="C147" s="1464"/>
      <c r="D147" s="1464"/>
      <c r="F147" s="3830" t="s">
        <v>1011</v>
      </c>
    </row>
    <row r="148" spans="1:11" x14ac:dyDescent="0.2">
      <c r="A148" s="765"/>
      <c r="B148" s="765"/>
      <c r="C148" s="1464"/>
      <c r="D148" s="1464"/>
    </row>
    <row r="149" spans="1:11" x14ac:dyDescent="0.2">
      <c r="A149" s="1383"/>
      <c r="B149" s="1383"/>
      <c r="C149" s="1464"/>
      <c r="D149" s="1464"/>
      <c r="F149" s="3830"/>
      <c r="G149" s="1383"/>
      <c r="H149" s="1385" t="s">
        <v>994</v>
      </c>
      <c r="I149" s="2262"/>
      <c r="J149" s="1385"/>
      <c r="K149" s="765"/>
    </row>
    <row r="150" spans="1:11" x14ac:dyDescent="0.2">
      <c r="A150" s="1383"/>
      <c r="B150" s="1383"/>
      <c r="C150" s="1464"/>
      <c r="D150" s="1464"/>
      <c r="F150" s="3830"/>
      <c r="G150" s="1383"/>
      <c r="H150" s="1397"/>
      <c r="I150" s="2263"/>
      <c r="J150" s="1391"/>
      <c r="K150" s="1383"/>
    </row>
    <row r="151" spans="1:11" x14ac:dyDescent="0.2">
      <c r="A151" s="1383"/>
      <c r="B151" s="1396"/>
      <c r="C151" s="1464"/>
      <c r="D151" s="1464"/>
      <c r="F151" s="3830"/>
      <c r="G151" s="1396"/>
      <c r="H151" s="1398">
        <v>5</v>
      </c>
      <c r="I151" s="1398"/>
      <c r="J151" s="1394">
        <v>5</v>
      </c>
      <c r="K151" s="1390"/>
    </row>
    <row r="152" spans="1:11" x14ac:dyDescent="0.2">
      <c r="A152" s="1383"/>
      <c r="B152" s="1383"/>
      <c r="C152" s="1464"/>
      <c r="D152" s="1464"/>
      <c r="F152" s="3830"/>
      <c r="G152" s="1383"/>
      <c r="H152" s="1390"/>
      <c r="I152" s="1390"/>
      <c r="J152" s="1395"/>
      <c r="K152" s="1396"/>
    </row>
    <row r="153" spans="1:11" x14ac:dyDescent="0.2">
      <c r="A153" s="765"/>
      <c r="B153" s="765"/>
      <c r="C153" s="1464"/>
      <c r="D153" s="1464"/>
      <c r="F153" s="1464"/>
      <c r="G153" s="765"/>
      <c r="H153" s="765"/>
      <c r="I153" s="765"/>
      <c r="J153" s="765"/>
      <c r="K153" s="765"/>
    </row>
    <row r="154" spans="1:11" x14ac:dyDescent="0.2">
      <c r="A154" s="4302" t="s">
        <v>987</v>
      </c>
      <c r="B154" s="4302"/>
      <c r="C154" s="1464"/>
      <c r="D154" s="1464"/>
      <c r="F154" s="3794" t="s">
        <v>987</v>
      </c>
      <c r="G154" s="1399"/>
      <c r="H154" s="1383"/>
      <c r="I154" s="1383"/>
      <c r="J154" s="1399" t="s">
        <v>988</v>
      </c>
      <c r="K154" s="1399"/>
    </row>
    <row r="155" spans="1:11" x14ac:dyDescent="0.2">
      <c r="A155" s="1386"/>
      <c r="B155" s="1383"/>
      <c r="C155" s="1464"/>
      <c r="D155" s="1464"/>
      <c r="F155" s="3833"/>
      <c r="G155" s="1383"/>
      <c r="H155" s="1383"/>
      <c r="I155" s="1383"/>
      <c r="J155" s="1400"/>
      <c r="K155" s="1383"/>
    </row>
    <row r="156" spans="1:11" x14ac:dyDescent="0.2">
      <c r="A156" s="1387">
        <v>9</v>
      </c>
      <c r="B156" s="1383"/>
      <c r="C156" s="1464"/>
      <c r="D156" s="1464"/>
      <c r="F156" s="3834">
        <v>14</v>
      </c>
      <c r="G156" s="1401">
        <v>5</v>
      </c>
      <c r="H156" s="1390"/>
      <c r="I156" s="1390"/>
      <c r="J156" s="1402"/>
      <c r="K156" s="1383">
        <v>9</v>
      </c>
    </row>
    <row r="157" spans="1:11" x14ac:dyDescent="0.2">
      <c r="A157" s="1387"/>
      <c r="B157" s="1383"/>
      <c r="C157" s="1464"/>
      <c r="D157" s="1464"/>
      <c r="F157" s="3834"/>
      <c r="G157" s="1383"/>
      <c r="H157" s="1383"/>
      <c r="I157" s="1383"/>
      <c r="J157" s="1403"/>
      <c r="K157" s="1383"/>
    </row>
    <row r="158" spans="1:11" x14ac:dyDescent="0.2">
      <c r="A158" s="765"/>
      <c r="B158" s="765"/>
      <c r="C158" s="1464"/>
      <c r="D158" s="1464"/>
    </row>
    <row r="159" spans="1:11" x14ac:dyDescent="0.2">
      <c r="A159" s="1383" t="s">
        <v>1012</v>
      </c>
      <c r="B159" s="1383"/>
      <c r="C159" s="1464"/>
      <c r="D159" s="1464"/>
      <c r="F159" s="3830" t="s">
        <v>1012</v>
      </c>
    </row>
    <row r="160" spans="1:11" x14ac:dyDescent="0.2">
      <c r="A160" s="765"/>
      <c r="B160" s="765"/>
      <c r="C160" s="1464"/>
      <c r="D160" s="1464"/>
    </row>
    <row r="161" spans="1:4" x14ac:dyDescent="0.2">
      <c r="A161" s="765"/>
      <c r="B161" s="765"/>
      <c r="C161" s="1464"/>
      <c r="D161" s="1464"/>
    </row>
    <row r="162" spans="1:4" x14ac:dyDescent="0.2">
      <c r="A162" s="765"/>
      <c r="B162" s="765"/>
      <c r="C162" s="1464"/>
      <c r="D162" s="1464"/>
    </row>
    <row r="163" spans="1:4" x14ac:dyDescent="0.2">
      <c r="A163" s="765"/>
      <c r="B163" s="765"/>
      <c r="C163" s="1464"/>
      <c r="D163" s="1464"/>
    </row>
    <row r="164" spans="1:4" x14ac:dyDescent="0.2">
      <c r="A164" s="765"/>
      <c r="B164" s="765"/>
      <c r="C164" s="1464"/>
      <c r="D164" s="1464"/>
    </row>
    <row r="165" spans="1:4" x14ac:dyDescent="0.2">
      <c r="A165" s="765"/>
      <c r="B165" s="765"/>
      <c r="C165" s="1464"/>
      <c r="D165" s="1464"/>
    </row>
    <row r="166" spans="1:4" x14ac:dyDescent="0.2">
      <c r="A166" s="765"/>
      <c r="B166" s="765"/>
      <c r="C166" s="1464"/>
      <c r="D166" s="1464"/>
    </row>
    <row r="167" spans="1:4" x14ac:dyDescent="0.2">
      <c r="A167" s="765"/>
      <c r="B167" s="765"/>
      <c r="C167" s="1464"/>
      <c r="D167" s="1464"/>
    </row>
    <row r="168" spans="1:4" x14ac:dyDescent="0.2">
      <c r="A168" s="765"/>
      <c r="B168" s="765"/>
      <c r="C168" s="1464"/>
      <c r="D168" s="1464"/>
    </row>
    <row r="169" spans="1:4" x14ac:dyDescent="0.2">
      <c r="A169" s="765"/>
      <c r="B169" s="765"/>
      <c r="C169" s="1464"/>
      <c r="D169" s="1464"/>
    </row>
    <row r="170" spans="1:4" x14ac:dyDescent="0.2">
      <c r="A170" s="765"/>
      <c r="B170" s="765"/>
      <c r="C170" s="1464"/>
      <c r="D170" s="1464"/>
    </row>
    <row r="171" spans="1:4" x14ac:dyDescent="0.2">
      <c r="A171" s="765"/>
      <c r="B171" s="765"/>
      <c r="C171" s="1464"/>
      <c r="D171" s="1464"/>
    </row>
    <row r="172" spans="1:4" x14ac:dyDescent="0.2">
      <c r="A172" s="765"/>
      <c r="B172" s="765"/>
      <c r="C172" s="1464"/>
      <c r="D172" s="1464"/>
    </row>
  </sheetData>
  <mergeCells count="20">
    <mergeCell ref="A23:A32"/>
    <mergeCell ref="A5:K5"/>
    <mergeCell ref="A19:K19"/>
    <mergeCell ref="A21:K21"/>
    <mergeCell ref="A22:B22"/>
    <mergeCell ref="B12:J12"/>
    <mergeCell ref="A125:B125"/>
    <mergeCell ref="A154:B154"/>
    <mergeCell ref="A114:B114"/>
    <mergeCell ref="A36:K36"/>
    <mergeCell ref="A37:K37"/>
    <mergeCell ref="A39:A53"/>
    <mergeCell ref="A58:K58"/>
    <mergeCell ref="A59:B59"/>
    <mergeCell ref="A60:A73"/>
    <mergeCell ref="A77:K77"/>
    <mergeCell ref="C79:J79"/>
    <mergeCell ref="A80:B80"/>
    <mergeCell ref="A81:A95"/>
    <mergeCell ref="A106:K106"/>
  </mergeCells>
  <pageMargins left="0.70866141732283472" right="0.70866141732283472" top="0.74803149606299213" bottom="0.74803149606299213" header="0.31496062992125984" footer="0.31496062992125984"/>
  <pageSetup paperSize="9" scale="38" orientation="portrait" r:id="rId1"/>
  <rowBreaks count="1" manualBreakCount="1">
    <brk id="103" max="16383" man="1"/>
  </rowBreak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N20"/>
  <sheetViews>
    <sheetView zoomScaleNormal="100" workbookViewId="0">
      <selection activeCell="G11" sqref="G11"/>
    </sheetView>
  </sheetViews>
  <sheetFormatPr baseColWidth="10" defaultRowHeight="12.75" x14ac:dyDescent="0.2"/>
  <cols>
    <col min="1" max="1" width="11.42578125" style="919"/>
    <col min="2" max="2" width="7.28515625" style="919" customWidth="1"/>
    <col min="3" max="3" width="44.140625" style="919" customWidth="1"/>
    <col min="4" max="4" width="48.140625" style="919" customWidth="1"/>
    <col min="5" max="5" width="46.7109375" style="919" customWidth="1"/>
    <col min="6" max="16384" width="11.42578125" style="919"/>
  </cols>
  <sheetData>
    <row r="1" spans="1:14" ht="18" x14ac:dyDescent="0.25">
      <c r="A1" s="2044" t="s">
        <v>1310</v>
      </c>
      <c r="B1" s="1488"/>
      <c r="C1" s="1488"/>
      <c r="D1" s="1488"/>
      <c r="E1" s="1488"/>
      <c r="F1" s="1488"/>
      <c r="G1" s="1488"/>
      <c r="H1" s="1488"/>
      <c r="I1" s="1488"/>
      <c r="J1" s="1488"/>
    </row>
    <row r="2" spans="1:14" ht="18" x14ac:dyDescent="0.25">
      <c r="A2" s="273" t="str">
        <f>'PAGE DE GARDE'!C8</f>
        <v>ELECTRICITE</v>
      </c>
      <c r="B2" s="285"/>
      <c r="C2" s="1729" t="str">
        <f>'PAGE DE GARDE'!C10</f>
        <v>PT 2017 V0</v>
      </c>
      <c r="D2" s="2045"/>
      <c r="E2" s="2045"/>
      <c r="F2" s="2045"/>
      <c r="G2" s="2045"/>
      <c r="H2" s="2045"/>
      <c r="I2" s="2045"/>
      <c r="J2" s="2045"/>
    </row>
    <row r="3" spans="1:14" ht="18" x14ac:dyDescent="0.25">
      <c r="A3" s="825" t="str">
        <f>'PAGE DE GARDE'!C7</f>
        <v>GRD</v>
      </c>
      <c r="B3" s="285"/>
      <c r="C3" s="273"/>
      <c r="D3" s="2045"/>
      <c r="E3" s="2045"/>
      <c r="F3" s="2045"/>
      <c r="G3" s="2045"/>
      <c r="H3" s="2045"/>
      <c r="I3" s="2045"/>
      <c r="J3" s="2045"/>
    </row>
    <row r="5" spans="1:14" x14ac:dyDescent="0.2">
      <c r="B5" s="1203" t="s">
        <v>1311</v>
      </c>
    </row>
    <row r="6" spans="1:14" x14ac:dyDescent="0.2">
      <c r="B6" s="1203"/>
    </row>
    <row r="7" spans="1:14" s="1210" customFormat="1" ht="205.5" customHeight="1" x14ac:dyDescent="0.2">
      <c r="B7" s="4326" t="s">
        <v>1409</v>
      </c>
      <c r="C7" s="4326"/>
      <c r="D7" s="4326"/>
    </row>
    <row r="8" spans="1:14" ht="38.25" customHeight="1" x14ac:dyDescent="0.2">
      <c r="B8" s="3929" t="s">
        <v>1312</v>
      </c>
      <c r="C8" s="3929"/>
      <c r="D8" s="3929"/>
    </row>
    <row r="9" spans="1:14" ht="24.75" customHeight="1" x14ac:dyDescent="0.2">
      <c r="B9" s="3929" t="s">
        <v>1313</v>
      </c>
      <c r="C9" s="3929"/>
      <c r="D9" s="3929"/>
    </row>
    <row r="10" spans="1:14" ht="57" customHeight="1" x14ac:dyDescent="0.2">
      <c r="C10" s="3929" t="s">
        <v>1316</v>
      </c>
      <c r="D10" s="3929"/>
      <c r="E10" s="3929"/>
    </row>
    <row r="11" spans="1:14" ht="51" x14ac:dyDescent="0.2">
      <c r="C11" s="1910" t="s">
        <v>1314</v>
      </c>
    </row>
    <row r="15" spans="1:14" ht="15.75" x14ac:dyDescent="0.25">
      <c r="A15" s="1713" t="s">
        <v>1064</v>
      </c>
      <c r="B15" s="1210"/>
      <c r="C15" s="1210"/>
      <c r="D15" s="1210"/>
      <c r="E15" s="1210"/>
      <c r="F15" s="1210"/>
      <c r="G15" s="1210"/>
      <c r="H15" s="1210"/>
      <c r="I15" s="1210"/>
      <c r="J15" s="1210"/>
      <c r="K15" s="1210"/>
      <c r="L15" s="1210"/>
      <c r="M15" s="1210"/>
      <c r="N15" s="1210"/>
    </row>
    <row r="16" spans="1:14" x14ac:dyDescent="0.2">
      <c r="A16" s="1203" t="s">
        <v>1426</v>
      </c>
      <c r="B16" s="4326" t="str">
        <f>ANNEXES!D40</f>
        <v>Une liste électronique comportant tous les tarifs non-périodiques. Cette liste tarifaire doit inclure toutes les prestations/tous les services pouvant être facturés par le GRD (y compris les prestations diverses) ainsi que les différents règlements établis par le GRD dans le cadre de ses prestations techniques (ex: équipement de terrain à viabiliser, etc.).  Cette liste des tarifs non périodiques devra être produite en langue française.</v>
      </c>
      <c r="C16" s="4326"/>
      <c r="D16" s="4326"/>
      <c r="E16" s="4326"/>
      <c r="F16" s="4326"/>
      <c r="G16" s="4326"/>
      <c r="H16" s="4326"/>
      <c r="I16" s="4326"/>
      <c r="J16" s="4326"/>
      <c r="K16" s="4326"/>
      <c r="L16" s="4326"/>
      <c r="M16" s="4326"/>
      <c r="N16" s="4326"/>
    </row>
    <row r="17" spans="1:14" ht="12.75" customHeight="1" x14ac:dyDescent="0.2">
      <c r="A17" s="1203" t="s">
        <v>1315</v>
      </c>
      <c r="B17" s="4326" t="str">
        <f>ANNEXES!D41</f>
        <v>Un fichier excel permettant la comparaison des tarifs non-périodiques de la période 2015-2016 et de l'année 2017 ainsi qu'une note explicative détaillant et justifiant les changements ayant été apportés aux tarifs non périodiques.</v>
      </c>
      <c r="C17" s="4326"/>
      <c r="D17" s="4326"/>
      <c r="E17" s="4326"/>
      <c r="F17" s="4326"/>
      <c r="G17" s="4326"/>
      <c r="H17" s="4326"/>
      <c r="I17" s="4326"/>
      <c r="J17" s="4326"/>
      <c r="K17" s="4326"/>
      <c r="L17" s="4326"/>
      <c r="M17" s="4326"/>
      <c r="N17" s="4326"/>
    </row>
    <row r="18" spans="1:14" x14ac:dyDescent="0.2">
      <c r="A18" s="1073"/>
      <c r="B18" s="2046"/>
      <c r="C18" s="1210"/>
      <c r="D18" s="1210"/>
      <c r="E18" s="1210"/>
      <c r="F18" s="1210"/>
      <c r="G18" s="1210"/>
      <c r="H18" s="1210"/>
      <c r="I18" s="1210"/>
      <c r="J18" s="1210"/>
      <c r="K18" s="1210"/>
      <c r="L18" s="1210"/>
      <c r="M18" s="1210"/>
      <c r="N18" s="1210"/>
    </row>
    <row r="19" spans="1:14" x14ac:dyDescent="0.2">
      <c r="B19" s="1210"/>
      <c r="C19" s="1210"/>
      <c r="D19" s="1210"/>
      <c r="E19" s="1210"/>
      <c r="F19" s="1210"/>
      <c r="G19" s="1210"/>
      <c r="H19" s="1210"/>
      <c r="I19" s="1210"/>
      <c r="J19" s="1210"/>
      <c r="K19" s="1210"/>
      <c r="L19" s="1210"/>
      <c r="M19" s="1210"/>
      <c r="N19" s="1210"/>
    </row>
    <row r="20" spans="1:14" x14ac:dyDescent="0.2">
      <c r="B20" s="1210"/>
      <c r="C20" s="1210"/>
      <c r="D20" s="1210"/>
      <c r="E20" s="1210"/>
      <c r="F20" s="1210"/>
      <c r="G20" s="1210"/>
      <c r="H20" s="1210"/>
      <c r="I20" s="1210"/>
      <c r="J20" s="1210"/>
      <c r="K20" s="1210"/>
      <c r="L20" s="1210"/>
      <c r="M20" s="1210"/>
      <c r="N20" s="1210"/>
    </row>
  </sheetData>
  <mergeCells count="6">
    <mergeCell ref="B17:N17"/>
    <mergeCell ref="B7:D7"/>
    <mergeCell ref="B8:D8"/>
    <mergeCell ref="B9:D9"/>
    <mergeCell ref="C10:E10"/>
    <mergeCell ref="B16:N16"/>
  </mergeCells>
  <pageMargins left="0.70866141732283472" right="0.70866141732283472" top="0.74803149606299213" bottom="0.74803149606299213" header="0.31496062992125984" footer="0.31496062992125984"/>
  <pageSetup paperSize="9" scale="62" orientation="landscape" r:id="rId1"/>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L87"/>
  <sheetViews>
    <sheetView zoomScaleNormal="100" zoomScaleSheetLayoutView="100" workbookViewId="0">
      <selection activeCell="G11" sqref="G11"/>
    </sheetView>
  </sheetViews>
  <sheetFormatPr baseColWidth="10" defaultColWidth="8.85546875" defaultRowHeight="12.75" x14ac:dyDescent="0.2"/>
  <cols>
    <col min="1" max="2" width="1.42578125" style="763" customWidth="1"/>
    <col min="3" max="3" width="34.85546875" style="763" bestFit="1" customWidth="1"/>
    <col min="4" max="4" width="40.140625" style="763" customWidth="1"/>
    <col min="5" max="5" width="6.7109375" style="763" customWidth="1"/>
    <col min="6" max="11" width="25.7109375" style="763" customWidth="1"/>
    <col min="12" max="12" width="25.7109375" style="913" customWidth="1"/>
    <col min="13" max="16384" width="8.85546875" style="763"/>
  </cols>
  <sheetData>
    <row r="1" spans="1:12" s="830" customFormat="1" ht="18" x14ac:dyDescent="0.25">
      <c r="A1" s="290" t="s">
        <v>1465</v>
      </c>
      <c r="B1" s="297"/>
      <c r="C1" s="297"/>
      <c r="D1" s="290"/>
      <c r="E1" s="290"/>
      <c r="F1" s="290"/>
      <c r="G1" s="293"/>
      <c r="H1" s="290"/>
      <c r="I1" s="293"/>
      <c r="J1" s="297"/>
      <c r="K1" s="297"/>
      <c r="L1" s="297"/>
    </row>
    <row r="2" spans="1:12" s="831" customFormat="1" ht="11.25" x14ac:dyDescent="0.2">
      <c r="A2" s="273" t="str">
        <f>'PAGE DE GARDE'!C8</f>
        <v>ELECTRICITE</v>
      </c>
      <c r="B2" s="285"/>
      <c r="C2" s="285"/>
      <c r="D2" s="274"/>
      <c r="E2" s="274" t="str">
        <f>'PAGE DE GARDE'!C10</f>
        <v>PT 2017 V0</v>
      </c>
      <c r="F2" s="273"/>
      <c r="G2" s="282"/>
      <c r="H2" s="273"/>
      <c r="I2" s="282"/>
      <c r="J2" s="285"/>
      <c r="K2" s="285"/>
      <c r="L2" s="285"/>
    </row>
    <row r="3" spans="1:12" s="831" customFormat="1" ht="11.25" x14ac:dyDescent="0.2">
      <c r="A3" s="825" t="str">
        <f>'PAGE DE GARDE'!C7</f>
        <v>GRD</v>
      </c>
      <c r="B3" s="285"/>
      <c r="C3" s="285"/>
      <c r="D3" s="273"/>
      <c r="E3" s="273"/>
      <c r="F3" s="273"/>
      <c r="G3" s="282"/>
      <c r="H3" s="273"/>
      <c r="I3" s="282"/>
      <c r="J3" s="285"/>
      <c r="K3" s="285"/>
      <c r="L3" s="285"/>
    </row>
    <row r="4" spans="1:12" ht="15.75" customHeight="1" x14ac:dyDescent="0.2">
      <c r="A4" s="832"/>
      <c r="B4" s="832"/>
      <c r="C4" s="832"/>
      <c r="D4" s="832"/>
      <c r="E4" s="832"/>
      <c r="F4" s="832"/>
      <c r="G4" s="832"/>
      <c r="H4" s="832"/>
      <c r="I4" s="832"/>
      <c r="J4" s="832"/>
      <c r="K4" s="833"/>
      <c r="L4" s="832"/>
    </row>
    <row r="6" spans="1:12" ht="15.75" customHeight="1" thickBot="1" x14ac:dyDescent="0.25">
      <c r="J6" s="834"/>
    </row>
    <row r="7" spans="1:12" ht="13.5" customHeight="1" thickTop="1" thickBot="1" x14ac:dyDescent="0.25">
      <c r="A7" s="835"/>
      <c r="B7" s="836"/>
      <c r="C7" s="836"/>
      <c r="D7" s="836"/>
      <c r="E7" s="837"/>
      <c r="F7" s="4004" t="s">
        <v>1459</v>
      </c>
      <c r="G7" s="4004" t="s">
        <v>762</v>
      </c>
      <c r="H7" s="4004" t="s">
        <v>1461</v>
      </c>
      <c r="I7" s="4004" t="s">
        <v>763</v>
      </c>
      <c r="J7" s="4004" t="s">
        <v>1462</v>
      </c>
      <c r="K7" s="4004" t="s">
        <v>1463</v>
      </c>
      <c r="L7" s="3999" t="s">
        <v>1498</v>
      </c>
    </row>
    <row r="8" spans="1:12" ht="14.25" thickTop="1" thickBot="1" x14ac:dyDescent="0.25">
      <c r="A8" s="3998" t="s">
        <v>550</v>
      </c>
      <c r="B8" s="3998"/>
      <c r="C8" s="3998"/>
      <c r="D8" s="3998"/>
      <c r="E8" s="838" t="s">
        <v>673</v>
      </c>
      <c r="F8" s="4004"/>
      <c r="G8" s="4004"/>
      <c r="H8" s="4004"/>
      <c r="I8" s="4004"/>
      <c r="J8" s="4004"/>
      <c r="K8" s="4004"/>
      <c r="L8" s="3999"/>
    </row>
    <row r="9" spans="1:12" ht="28.5" customHeight="1" thickTop="1" thickBot="1" x14ac:dyDescent="0.25">
      <c r="A9" s="839"/>
      <c r="B9" s="840"/>
      <c r="C9" s="840"/>
      <c r="D9" s="840"/>
      <c r="E9" s="841"/>
      <c r="F9" s="4005"/>
      <c r="G9" s="4005"/>
      <c r="H9" s="4005"/>
      <c r="I9" s="4005"/>
      <c r="J9" s="4005"/>
      <c r="K9" s="4005"/>
      <c r="L9" s="4000"/>
    </row>
    <row r="10" spans="1:12" ht="13.5" thickTop="1" x14ac:dyDescent="0.2">
      <c r="A10" s="842"/>
      <c r="B10" s="843"/>
      <c r="C10" s="843"/>
      <c r="D10" s="843"/>
      <c r="E10" s="844"/>
      <c r="F10" s="845"/>
      <c r="G10" s="846"/>
      <c r="H10" s="845"/>
      <c r="I10" s="846"/>
      <c r="J10" s="847"/>
      <c r="K10" s="846"/>
      <c r="L10" s="846"/>
    </row>
    <row r="11" spans="1:12" x14ac:dyDescent="0.2">
      <c r="A11" s="848" t="s">
        <v>201</v>
      </c>
      <c r="B11" s="843"/>
      <c r="C11" s="843"/>
      <c r="D11" s="843"/>
      <c r="E11" s="838" t="s">
        <v>674</v>
      </c>
      <c r="F11" s="849">
        <f>+F13+F15+F17+F19</f>
        <v>0</v>
      </c>
      <c r="G11" s="849">
        <f t="shared" ref="G11:L11" si="0">+G13+G15+G17+G19</f>
        <v>0</v>
      </c>
      <c r="H11" s="849">
        <f t="shared" si="0"/>
        <v>0</v>
      </c>
      <c r="I11" s="849">
        <f t="shared" si="0"/>
        <v>0</v>
      </c>
      <c r="J11" s="849">
        <f t="shared" si="0"/>
        <v>0</v>
      </c>
      <c r="K11" s="849">
        <f t="shared" si="0"/>
        <v>0</v>
      </c>
      <c r="L11" s="849">
        <f t="shared" si="0"/>
        <v>0</v>
      </c>
    </row>
    <row r="12" spans="1:12" x14ac:dyDescent="0.2">
      <c r="A12" s="842"/>
      <c r="B12" s="843"/>
      <c r="C12" s="843"/>
      <c r="D12" s="843"/>
      <c r="E12" s="844"/>
      <c r="F12" s="850"/>
      <c r="G12" s="850"/>
      <c r="H12" s="850"/>
      <c r="I12" s="850"/>
      <c r="J12" s="850"/>
      <c r="K12" s="850"/>
      <c r="L12" s="850"/>
    </row>
    <row r="13" spans="1:12" x14ac:dyDescent="0.2">
      <c r="A13" s="842"/>
      <c r="B13" s="851" t="s">
        <v>552</v>
      </c>
      <c r="C13" s="843"/>
      <c r="D13" s="843"/>
      <c r="E13" s="852">
        <v>20</v>
      </c>
      <c r="F13" s="853"/>
      <c r="G13" s="3202">
        <f>H13-F13</f>
        <v>0</v>
      </c>
      <c r="H13" s="3202">
        <f>'Tableau 1A'!L14</f>
        <v>0</v>
      </c>
      <c r="I13" s="3202">
        <f>J13-H13</f>
        <v>0</v>
      </c>
      <c r="J13" s="3202">
        <f>'Tableau 1A'!U14</f>
        <v>0</v>
      </c>
      <c r="K13" s="3202">
        <f>L13-J13</f>
        <v>0</v>
      </c>
      <c r="L13" s="3202">
        <f>'Tableau 1B'!L14</f>
        <v>0</v>
      </c>
    </row>
    <row r="14" spans="1:12" x14ac:dyDescent="0.2">
      <c r="A14" s="842"/>
      <c r="B14" s="843"/>
      <c r="C14" s="843"/>
      <c r="D14" s="843"/>
      <c r="E14" s="844"/>
      <c r="F14" s="855"/>
      <c r="G14" s="854"/>
      <c r="H14" s="854"/>
      <c r="I14" s="854"/>
      <c r="J14" s="854"/>
      <c r="K14" s="854"/>
      <c r="L14" s="854"/>
    </row>
    <row r="15" spans="1:12" x14ac:dyDescent="0.2">
      <c r="A15" s="842"/>
      <c r="B15" s="851" t="s">
        <v>553</v>
      </c>
      <c r="C15" s="843"/>
      <c r="D15" s="843"/>
      <c r="E15" s="852">
        <v>21</v>
      </c>
      <c r="F15" s="853"/>
      <c r="G15" s="3202">
        <f>H15-F15</f>
        <v>0</v>
      </c>
      <c r="H15" s="3202">
        <f>'Tableau 1A'!L16</f>
        <v>0</v>
      </c>
      <c r="I15" s="3202">
        <f>J15-H15</f>
        <v>0</v>
      </c>
      <c r="J15" s="3202">
        <f>'Tableau 1A'!U16</f>
        <v>0</v>
      </c>
      <c r="K15" s="3202">
        <f>L15-J15</f>
        <v>0</v>
      </c>
      <c r="L15" s="3202">
        <f>'Tableau 1B'!L16</f>
        <v>0</v>
      </c>
    </row>
    <row r="16" spans="1:12" x14ac:dyDescent="0.2">
      <c r="A16" s="842"/>
      <c r="B16" s="843"/>
      <c r="C16" s="843"/>
      <c r="D16" s="843"/>
      <c r="E16" s="844"/>
      <c r="F16" s="850"/>
      <c r="G16" s="854"/>
      <c r="H16" s="854"/>
      <c r="I16" s="854"/>
      <c r="J16" s="854"/>
      <c r="K16" s="854"/>
      <c r="L16" s="854"/>
    </row>
    <row r="17" spans="1:12" x14ac:dyDescent="0.2">
      <c r="A17" s="842"/>
      <c r="B17" s="851" t="s">
        <v>554</v>
      </c>
      <c r="C17" s="843"/>
      <c r="D17" s="843"/>
      <c r="E17" s="852" t="s">
        <v>677</v>
      </c>
      <c r="F17" s="853"/>
      <c r="G17" s="3202">
        <f>H17-F17</f>
        <v>0</v>
      </c>
      <c r="H17" s="3202">
        <f>'Tableau 1A'!L18</f>
        <v>0</v>
      </c>
      <c r="I17" s="3202">
        <f>J17-H17</f>
        <v>0</v>
      </c>
      <c r="J17" s="3202">
        <f>'Tableau 1A'!U18</f>
        <v>0</v>
      </c>
      <c r="K17" s="3202">
        <f>L17-J17</f>
        <v>0</v>
      </c>
      <c r="L17" s="3202">
        <f>'Tableau 1B'!L18</f>
        <v>0</v>
      </c>
    </row>
    <row r="18" spans="1:12" x14ac:dyDescent="0.2">
      <c r="A18" s="842"/>
      <c r="B18" s="843"/>
      <c r="C18" s="843"/>
      <c r="D18" s="843"/>
      <c r="E18" s="844"/>
      <c r="F18" s="850"/>
      <c r="G18" s="854"/>
      <c r="H18" s="854"/>
      <c r="I18" s="854"/>
      <c r="J18" s="854"/>
      <c r="K18" s="854"/>
      <c r="L18" s="854"/>
    </row>
    <row r="19" spans="1:12" x14ac:dyDescent="0.2">
      <c r="A19" s="842"/>
      <c r="B19" s="851" t="s">
        <v>555</v>
      </c>
      <c r="C19" s="843"/>
      <c r="D19" s="856"/>
      <c r="E19" s="852">
        <v>28</v>
      </c>
      <c r="F19" s="853"/>
      <c r="G19" s="3202">
        <f>H19-F19</f>
        <v>0</v>
      </c>
      <c r="H19" s="3202">
        <f>'Tableau 1A'!L20</f>
        <v>0</v>
      </c>
      <c r="I19" s="3202">
        <f>J19-H19</f>
        <v>0</v>
      </c>
      <c r="J19" s="3202">
        <f>'Tableau 1A'!U20</f>
        <v>0</v>
      </c>
      <c r="K19" s="3202">
        <f>L19-J19</f>
        <v>0</v>
      </c>
      <c r="L19" s="3202">
        <f>'Tableau 1B'!L20</f>
        <v>0</v>
      </c>
    </row>
    <row r="20" spans="1:12" x14ac:dyDescent="0.2">
      <c r="A20" s="842"/>
      <c r="B20" s="843"/>
      <c r="C20" s="843"/>
      <c r="D20" s="843"/>
      <c r="E20" s="844"/>
      <c r="F20" s="850"/>
      <c r="G20" s="850"/>
      <c r="H20" s="854"/>
      <c r="I20" s="850"/>
      <c r="J20" s="854"/>
      <c r="K20" s="850"/>
      <c r="L20" s="854"/>
    </row>
    <row r="21" spans="1:12" x14ac:dyDescent="0.2">
      <c r="A21" s="848" t="s">
        <v>556</v>
      </c>
      <c r="B21" s="843"/>
      <c r="C21" s="843"/>
      <c r="D21" s="843"/>
      <c r="E21" s="838" t="s">
        <v>679</v>
      </c>
      <c r="F21" s="849">
        <f>+F23+F25+F27+F29+F31+F33</f>
        <v>0</v>
      </c>
      <c r="G21" s="849">
        <f t="shared" ref="G21:L21" si="1">+G23+G25+G27+G29+G31+G33</f>
        <v>0</v>
      </c>
      <c r="H21" s="849">
        <f t="shared" si="1"/>
        <v>0</v>
      </c>
      <c r="I21" s="849">
        <f t="shared" si="1"/>
        <v>0</v>
      </c>
      <c r="J21" s="849">
        <f t="shared" si="1"/>
        <v>0</v>
      </c>
      <c r="K21" s="849">
        <f t="shared" si="1"/>
        <v>0</v>
      </c>
      <c r="L21" s="849">
        <f t="shared" si="1"/>
        <v>0</v>
      </c>
    </row>
    <row r="22" spans="1:12" x14ac:dyDescent="0.2">
      <c r="A22" s="842"/>
      <c r="B22" s="843"/>
      <c r="C22" s="843"/>
      <c r="D22" s="843"/>
      <c r="E22" s="844"/>
      <c r="F22" s="850"/>
      <c r="G22" s="850"/>
      <c r="H22" s="854"/>
      <c r="I22" s="850"/>
      <c r="J22" s="854"/>
      <c r="K22" s="850"/>
      <c r="L22" s="854"/>
    </row>
    <row r="23" spans="1:12" x14ac:dyDescent="0.2">
      <c r="A23" s="842"/>
      <c r="B23" s="851" t="s">
        <v>557</v>
      </c>
      <c r="C23" s="843"/>
      <c r="D23" s="843"/>
      <c r="E23" s="852">
        <v>29</v>
      </c>
      <c r="F23" s="853"/>
      <c r="G23" s="3202">
        <f>H23-F23</f>
        <v>0</v>
      </c>
      <c r="H23" s="3202">
        <f>'Tableau 1A'!L24</f>
        <v>0</v>
      </c>
      <c r="I23" s="3202">
        <f>J23-H23</f>
        <v>0</v>
      </c>
      <c r="J23" s="3202">
        <f>'Tableau 1A'!U24</f>
        <v>0</v>
      </c>
      <c r="K23" s="3202">
        <f>L23-J23</f>
        <v>0</v>
      </c>
      <c r="L23" s="3202">
        <f>'Tableau 1B'!L24</f>
        <v>0</v>
      </c>
    </row>
    <row r="24" spans="1:12" x14ac:dyDescent="0.2">
      <c r="A24" s="842"/>
      <c r="B24" s="843"/>
      <c r="C24" s="843"/>
      <c r="D24" s="843"/>
      <c r="E24" s="844"/>
      <c r="F24" s="857"/>
      <c r="G24" s="854"/>
      <c r="H24" s="854"/>
      <c r="I24" s="854"/>
      <c r="J24" s="854"/>
      <c r="K24" s="854"/>
      <c r="L24" s="854"/>
    </row>
    <row r="25" spans="1:12" x14ac:dyDescent="0.2">
      <c r="A25" s="842"/>
      <c r="B25" s="851" t="s">
        <v>558</v>
      </c>
      <c r="C25" s="843"/>
      <c r="D25" s="843"/>
      <c r="E25" s="852">
        <v>3</v>
      </c>
      <c r="F25" s="853"/>
      <c r="G25" s="3202">
        <f>H25-F25</f>
        <v>0</v>
      </c>
      <c r="H25" s="3202">
        <f>'Tableau 1A'!L26</f>
        <v>0</v>
      </c>
      <c r="I25" s="3202">
        <f>J25-H25</f>
        <v>0</v>
      </c>
      <c r="J25" s="3202">
        <f>'Tableau 1A'!U26</f>
        <v>0</v>
      </c>
      <c r="K25" s="3202">
        <f>L25-J25</f>
        <v>0</v>
      </c>
      <c r="L25" s="3202">
        <f>'Tableau 1B'!L26</f>
        <v>0</v>
      </c>
    </row>
    <row r="26" spans="1:12" x14ac:dyDescent="0.2">
      <c r="A26" s="842"/>
      <c r="B26" s="843"/>
      <c r="C26" s="843"/>
      <c r="D26" s="843"/>
      <c r="E26" s="844"/>
      <c r="F26" s="857"/>
      <c r="G26" s="854"/>
      <c r="H26" s="854"/>
      <c r="I26" s="854"/>
      <c r="J26" s="854"/>
      <c r="K26" s="854"/>
      <c r="L26" s="854"/>
    </row>
    <row r="27" spans="1:12" x14ac:dyDescent="0.2">
      <c r="A27" s="842"/>
      <c r="B27" s="851" t="s">
        <v>202</v>
      </c>
      <c r="C27" s="843"/>
      <c r="D27" s="843"/>
      <c r="E27" s="852" t="s">
        <v>682</v>
      </c>
      <c r="F27" s="853"/>
      <c r="G27" s="3202">
        <f>H27-F27</f>
        <v>0</v>
      </c>
      <c r="H27" s="3202">
        <f>'Tableau 1A'!L28</f>
        <v>0</v>
      </c>
      <c r="I27" s="3202">
        <f>J27-H27</f>
        <v>0</v>
      </c>
      <c r="J27" s="3202">
        <f>'Tableau 1A'!U28</f>
        <v>0</v>
      </c>
      <c r="K27" s="3202">
        <f>L27-J27</f>
        <v>0</v>
      </c>
      <c r="L27" s="3202">
        <f>'Tableau 1B'!L28</f>
        <v>0</v>
      </c>
    </row>
    <row r="28" spans="1:12" x14ac:dyDescent="0.2">
      <c r="A28" s="842"/>
      <c r="B28" s="843"/>
      <c r="C28" s="843"/>
      <c r="D28" s="843"/>
      <c r="E28" s="844"/>
      <c r="F28" s="857"/>
      <c r="G28" s="854"/>
      <c r="H28" s="854"/>
      <c r="I28" s="854"/>
      <c r="J28" s="854"/>
      <c r="K28" s="854"/>
      <c r="L28" s="854"/>
    </row>
    <row r="29" spans="1:12" x14ac:dyDescent="0.2">
      <c r="A29" s="842"/>
      <c r="B29" s="851" t="s">
        <v>203</v>
      </c>
      <c r="C29" s="843"/>
      <c r="D29" s="843"/>
      <c r="E29" s="852" t="s">
        <v>611</v>
      </c>
      <c r="F29" s="858"/>
      <c r="G29" s="3202">
        <f>H29-F29</f>
        <v>0</v>
      </c>
      <c r="H29" s="3202">
        <f>'Tableau 1A'!L30</f>
        <v>0</v>
      </c>
      <c r="I29" s="3202">
        <f>J29-H29</f>
        <v>0</v>
      </c>
      <c r="J29" s="3202">
        <f>'Tableau 1A'!U30</f>
        <v>0</v>
      </c>
      <c r="K29" s="3202">
        <f>L29-J29</f>
        <v>0</v>
      </c>
      <c r="L29" s="3202">
        <f>'Tableau 1B'!L30</f>
        <v>0</v>
      </c>
    </row>
    <row r="30" spans="1:12" x14ac:dyDescent="0.2">
      <c r="A30" s="842"/>
      <c r="B30" s="843"/>
      <c r="C30" s="843"/>
      <c r="D30" s="843"/>
      <c r="E30" s="844"/>
      <c r="F30" s="857"/>
      <c r="G30" s="854"/>
      <c r="H30" s="854"/>
      <c r="I30" s="854"/>
      <c r="J30" s="854"/>
      <c r="K30" s="854"/>
      <c r="L30" s="854"/>
    </row>
    <row r="31" spans="1:12" x14ac:dyDescent="0.2">
      <c r="A31" s="842"/>
      <c r="B31" s="859" t="s">
        <v>561</v>
      </c>
      <c r="C31" s="843"/>
      <c r="D31" s="843"/>
      <c r="E31" s="860" t="s">
        <v>683</v>
      </c>
      <c r="F31" s="858"/>
      <c r="G31" s="3202">
        <f>H31-F31</f>
        <v>0</v>
      </c>
      <c r="H31" s="3202">
        <f>'Tableau 1A'!L32</f>
        <v>0</v>
      </c>
      <c r="I31" s="3202">
        <f>J31-H31</f>
        <v>0</v>
      </c>
      <c r="J31" s="3202">
        <f>'Tableau 1A'!U32</f>
        <v>0</v>
      </c>
      <c r="K31" s="3202">
        <f>L31-J31</f>
        <v>0</v>
      </c>
      <c r="L31" s="3202">
        <f>'Tableau 1B'!L32</f>
        <v>0</v>
      </c>
    </row>
    <row r="32" spans="1:12" x14ac:dyDescent="0.2">
      <c r="A32" s="842"/>
      <c r="B32" s="861"/>
      <c r="C32" s="843"/>
      <c r="D32" s="843"/>
      <c r="E32" s="862"/>
      <c r="F32" s="857"/>
      <c r="G32" s="854"/>
      <c r="H32" s="854"/>
      <c r="I32" s="854"/>
      <c r="J32" s="854"/>
      <c r="K32" s="854"/>
      <c r="L32" s="854"/>
    </row>
    <row r="33" spans="1:12" x14ac:dyDescent="0.2">
      <c r="A33" s="842"/>
      <c r="B33" s="851" t="s">
        <v>562</v>
      </c>
      <c r="C33" s="843"/>
      <c r="D33" s="843"/>
      <c r="E33" s="852" t="s">
        <v>684</v>
      </c>
      <c r="F33" s="858"/>
      <c r="G33" s="3202">
        <f>H33-F33</f>
        <v>0</v>
      </c>
      <c r="H33" s="3202">
        <f>'Tableau 1A'!L34</f>
        <v>0</v>
      </c>
      <c r="I33" s="3202">
        <f>J33-H33</f>
        <v>0</v>
      </c>
      <c r="J33" s="3202">
        <f>'Tableau 1A'!U34</f>
        <v>0</v>
      </c>
      <c r="K33" s="3202">
        <f>L33-J33</f>
        <v>0</v>
      </c>
      <c r="L33" s="3202">
        <f>'Tableau 1B'!L34</f>
        <v>0</v>
      </c>
    </row>
    <row r="34" spans="1:12" x14ac:dyDescent="0.2">
      <c r="A34" s="842"/>
      <c r="B34" s="843"/>
      <c r="C34" s="843"/>
      <c r="D34" s="843"/>
      <c r="E34" s="844"/>
      <c r="F34" s="863"/>
      <c r="G34" s="864"/>
      <c r="H34" s="864"/>
      <c r="I34" s="864"/>
      <c r="J34" s="854"/>
      <c r="K34" s="864"/>
      <c r="L34" s="854"/>
    </row>
    <row r="35" spans="1:12" x14ac:dyDescent="0.2">
      <c r="A35" s="865"/>
      <c r="B35" s="866"/>
      <c r="C35" s="866"/>
      <c r="D35" s="866"/>
      <c r="E35" s="867"/>
      <c r="F35" s="850"/>
      <c r="G35" s="850"/>
      <c r="H35" s="850"/>
      <c r="I35" s="850"/>
      <c r="J35" s="912"/>
      <c r="K35" s="850"/>
      <c r="L35" s="912"/>
    </row>
    <row r="36" spans="1:12" x14ac:dyDescent="0.2">
      <c r="A36" s="848" t="s">
        <v>563</v>
      </c>
      <c r="B36" s="843"/>
      <c r="C36" s="843"/>
      <c r="D36" s="843"/>
      <c r="E36" s="838" t="s">
        <v>685</v>
      </c>
      <c r="F36" s="849">
        <f>F11+F21</f>
        <v>0</v>
      </c>
      <c r="G36" s="849">
        <f t="shared" ref="G36:L36" si="2">G11+G21</f>
        <v>0</v>
      </c>
      <c r="H36" s="849">
        <f t="shared" si="2"/>
        <v>0</v>
      </c>
      <c r="I36" s="849">
        <f>I11+I21</f>
        <v>0</v>
      </c>
      <c r="J36" s="849">
        <f t="shared" si="2"/>
        <v>0</v>
      </c>
      <c r="K36" s="849">
        <f t="shared" si="2"/>
        <v>0</v>
      </c>
      <c r="L36" s="849">
        <f t="shared" si="2"/>
        <v>0</v>
      </c>
    </row>
    <row r="37" spans="1:12" ht="13.5" thickBot="1" x14ac:dyDescent="0.25">
      <c r="A37" s="868"/>
      <c r="B37" s="840"/>
      <c r="C37" s="840"/>
      <c r="D37" s="869"/>
      <c r="E37" s="841"/>
      <c r="F37" s="870"/>
      <c r="G37" s="870"/>
      <c r="H37" s="870"/>
      <c r="I37" s="870"/>
      <c r="J37" s="870"/>
      <c r="K37" s="870"/>
      <c r="L37" s="2264"/>
    </row>
    <row r="38" spans="1:12" ht="13.5" thickTop="1" x14ac:dyDescent="0.2">
      <c r="A38" s="759"/>
      <c r="B38" s="759"/>
      <c r="C38" s="759"/>
      <c r="D38" s="759"/>
      <c r="E38" s="759"/>
      <c r="F38" s="766"/>
      <c r="G38" s="871"/>
      <c r="H38" s="766"/>
      <c r="I38" s="871"/>
      <c r="J38" s="766"/>
      <c r="K38" s="871"/>
      <c r="L38" s="764"/>
    </row>
    <row r="39" spans="1:12" ht="13.5" thickBot="1" x14ac:dyDescent="0.25">
      <c r="A39" s="759"/>
      <c r="B39" s="759"/>
      <c r="C39" s="759"/>
      <c r="D39" s="759"/>
      <c r="E39" s="759"/>
      <c r="F39" s="766"/>
      <c r="G39" s="871"/>
      <c r="H39" s="766"/>
      <c r="I39" s="871"/>
      <c r="J39" s="766"/>
      <c r="K39" s="871"/>
      <c r="L39" s="764"/>
    </row>
    <row r="40" spans="1:12" ht="13.5" customHeight="1" thickTop="1" thickBot="1" x14ac:dyDescent="0.25">
      <c r="A40" s="835"/>
      <c r="B40" s="836"/>
      <c r="C40" s="836"/>
      <c r="D40" s="836"/>
      <c r="E40" s="872"/>
      <c r="F40" s="4001" t="s">
        <v>1459</v>
      </c>
      <c r="G40" s="4004" t="s">
        <v>762</v>
      </c>
      <c r="H40" s="4004" t="s">
        <v>1461</v>
      </c>
      <c r="I40" s="4004" t="s">
        <v>763</v>
      </c>
      <c r="J40" s="4004" t="s">
        <v>1462</v>
      </c>
      <c r="K40" s="4004" t="s">
        <v>1463</v>
      </c>
      <c r="L40" s="3999" t="s">
        <v>1498</v>
      </c>
    </row>
    <row r="41" spans="1:12" ht="14.25" thickTop="1" thickBot="1" x14ac:dyDescent="0.25">
      <c r="A41" s="3998" t="s">
        <v>564</v>
      </c>
      <c r="B41" s="3998"/>
      <c r="C41" s="3998"/>
      <c r="D41" s="3998"/>
      <c r="E41" s="2267" t="s">
        <v>673</v>
      </c>
      <c r="F41" s="4002"/>
      <c r="G41" s="4004"/>
      <c r="H41" s="4004"/>
      <c r="I41" s="4004"/>
      <c r="J41" s="4004"/>
      <c r="K41" s="4004"/>
      <c r="L41" s="3999"/>
    </row>
    <row r="42" spans="1:12" ht="27.75" customHeight="1" thickTop="1" thickBot="1" x14ac:dyDescent="0.25">
      <c r="A42" s="873"/>
      <c r="B42" s="874"/>
      <c r="C42" s="874"/>
      <c r="D42" s="874"/>
      <c r="E42" s="875"/>
      <c r="F42" s="4003"/>
      <c r="G42" s="4005"/>
      <c r="H42" s="4005"/>
      <c r="I42" s="4005"/>
      <c r="J42" s="4005"/>
      <c r="K42" s="4005"/>
      <c r="L42" s="4000"/>
    </row>
    <row r="43" spans="1:12" ht="13.5" thickTop="1" x14ac:dyDescent="0.2">
      <c r="A43" s="842"/>
      <c r="B43" s="843"/>
      <c r="C43" s="843"/>
      <c r="D43" s="843"/>
      <c r="E43" s="876"/>
      <c r="F43" s="877"/>
      <c r="G43" s="877"/>
      <c r="H43" s="877"/>
      <c r="I43" s="877"/>
      <c r="J43" s="877"/>
      <c r="K43" s="877"/>
      <c r="L43" s="2265"/>
    </row>
    <row r="44" spans="1:12" x14ac:dyDescent="0.2">
      <c r="A44" s="848" t="s">
        <v>565</v>
      </c>
      <c r="B44" s="843"/>
      <c r="C44" s="843"/>
      <c r="D44" s="843"/>
      <c r="E44" s="878" t="s">
        <v>425</v>
      </c>
      <c r="F44" s="879">
        <f t="shared" ref="F44:L44" si="3">F46+F48+F50+F52+F54+F56</f>
        <v>0</v>
      </c>
      <c r="G44" s="879">
        <f t="shared" si="3"/>
        <v>0</v>
      </c>
      <c r="H44" s="879">
        <f t="shared" si="3"/>
        <v>0</v>
      </c>
      <c r="I44" s="879">
        <f t="shared" si="3"/>
        <v>0</v>
      </c>
      <c r="J44" s="879">
        <f t="shared" si="3"/>
        <v>0</v>
      </c>
      <c r="K44" s="879">
        <f t="shared" si="3"/>
        <v>0</v>
      </c>
      <c r="L44" s="879">
        <f t="shared" si="3"/>
        <v>0</v>
      </c>
    </row>
    <row r="45" spans="1:12" x14ac:dyDescent="0.2">
      <c r="A45" s="842"/>
      <c r="B45" s="843"/>
      <c r="C45" s="843"/>
      <c r="D45" s="843"/>
      <c r="E45" s="876"/>
      <c r="F45" s="880"/>
      <c r="G45" s="880"/>
      <c r="H45" s="880"/>
      <c r="I45" s="880"/>
      <c r="J45" s="880"/>
      <c r="K45" s="880"/>
      <c r="L45" s="880"/>
    </row>
    <row r="46" spans="1:12" x14ac:dyDescent="0.2">
      <c r="A46" s="842"/>
      <c r="B46" s="851" t="s">
        <v>566</v>
      </c>
      <c r="C46" s="843"/>
      <c r="D46" s="843"/>
      <c r="E46" s="881">
        <v>10</v>
      </c>
      <c r="F46" s="858"/>
      <c r="G46" s="882">
        <f>H46-F46</f>
        <v>0</v>
      </c>
      <c r="H46" s="882">
        <f>'Tableau 1A'!L48</f>
        <v>0</v>
      </c>
      <c r="I46" s="882">
        <f>J46-H46</f>
        <v>0</v>
      </c>
      <c r="J46" s="882">
        <f>'Tableau 1A'!U48</f>
        <v>0</v>
      </c>
      <c r="K46" s="882">
        <f>L46-J46</f>
        <v>0</v>
      </c>
      <c r="L46" s="882">
        <f>'Tableau 1B'!L48</f>
        <v>0</v>
      </c>
    </row>
    <row r="47" spans="1:12" x14ac:dyDescent="0.2">
      <c r="A47" s="842"/>
      <c r="B47" s="792"/>
      <c r="C47" s="843"/>
      <c r="D47" s="843"/>
      <c r="E47" s="883"/>
      <c r="F47" s="884"/>
      <c r="G47" s="882"/>
      <c r="H47" s="882"/>
      <c r="I47" s="882"/>
      <c r="J47" s="882"/>
      <c r="K47" s="882"/>
      <c r="L47" s="882"/>
    </row>
    <row r="48" spans="1:12" x14ac:dyDescent="0.2">
      <c r="A48" s="842"/>
      <c r="B48" s="851" t="s">
        <v>567</v>
      </c>
      <c r="C48" s="843"/>
      <c r="D48" s="843"/>
      <c r="E48" s="885">
        <v>11</v>
      </c>
      <c r="F48" s="858"/>
      <c r="G48" s="882">
        <f>H48-F48</f>
        <v>0</v>
      </c>
      <c r="H48" s="882">
        <f>'Tableau 1A'!L50</f>
        <v>0</v>
      </c>
      <c r="I48" s="882">
        <f>J48-H48</f>
        <v>0</v>
      </c>
      <c r="J48" s="882">
        <f>'Tableau 1A'!U50</f>
        <v>0</v>
      </c>
      <c r="K48" s="882">
        <f>L48-J48</f>
        <v>0</v>
      </c>
      <c r="L48" s="882">
        <f>'Tableau 1B'!L50</f>
        <v>0</v>
      </c>
    </row>
    <row r="49" spans="1:12" x14ac:dyDescent="0.2">
      <c r="A49" s="842"/>
      <c r="B49" s="792"/>
      <c r="C49" s="843"/>
      <c r="D49" s="843"/>
      <c r="E49" s="883"/>
      <c r="F49" s="884"/>
      <c r="G49" s="882"/>
      <c r="H49" s="882"/>
      <c r="I49" s="882"/>
      <c r="J49" s="882"/>
      <c r="K49" s="882"/>
      <c r="L49" s="882"/>
    </row>
    <row r="50" spans="1:12" x14ac:dyDescent="0.2">
      <c r="A50" s="842"/>
      <c r="B50" s="886" t="s">
        <v>568</v>
      </c>
      <c r="C50" s="887"/>
      <c r="D50" s="843"/>
      <c r="E50" s="881">
        <v>12</v>
      </c>
      <c r="F50" s="858"/>
      <c r="G50" s="882">
        <f>H50-F50</f>
        <v>0</v>
      </c>
      <c r="H50" s="882">
        <f>'Tableau 1A'!L52</f>
        <v>0</v>
      </c>
      <c r="I50" s="882">
        <f>J50-H50</f>
        <v>0</v>
      </c>
      <c r="J50" s="882">
        <f>'Tableau 1A'!U52</f>
        <v>0</v>
      </c>
      <c r="K50" s="882">
        <f>L50-J50</f>
        <v>0</v>
      </c>
      <c r="L50" s="882">
        <f>'Tableau 1B'!L52</f>
        <v>0</v>
      </c>
    </row>
    <row r="51" spans="1:12" x14ac:dyDescent="0.2">
      <c r="A51" s="842"/>
      <c r="B51" s="843"/>
      <c r="C51" s="887"/>
      <c r="D51" s="856"/>
      <c r="E51" s="883"/>
      <c r="F51" s="884"/>
      <c r="G51" s="882"/>
      <c r="H51" s="882"/>
      <c r="I51" s="882"/>
      <c r="J51" s="882"/>
      <c r="K51" s="882"/>
      <c r="L51" s="882"/>
    </row>
    <row r="52" spans="1:12" x14ac:dyDescent="0.2">
      <c r="A52" s="842"/>
      <c r="B52" s="886" t="s">
        <v>569</v>
      </c>
      <c r="C52" s="887"/>
      <c r="D52" s="856"/>
      <c r="E52" s="881">
        <v>13</v>
      </c>
      <c r="F52" s="858"/>
      <c r="G52" s="882">
        <f>H52-F52</f>
        <v>0</v>
      </c>
      <c r="H52" s="882">
        <f>'Tableau 1A'!L54</f>
        <v>0</v>
      </c>
      <c r="I52" s="882">
        <f>J52-H52</f>
        <v>0</v>
      </c>
      <c r="J52" s="882">
        <f>'Tableau 1A'!U54</f>
        <v>0</v>
      </c>
      <c r="K52" s="882">
        <f>L52-J52</f>
        <v>0</v>
      </c>
      <c r="L52" s="882">
        <f>'Tableau 1B'!L54</f>
        <v>0</v>
      </c>
    </row>
    <row r="53" spans="1:12" x14ac:dyDescent="0.2">
      <c r="A53" s="842"/>
      <c r="B53" s="792"/>
      <c r="C53" s="843"/>
      <c r="D53" s="856"/>
      <c r="E53" s="885"/>
      <c r="F53" s="888"/>
      <c r="G53" s="882"/>
      <c r="H53" s="882"/>
      <c r="I53" s="882"/>
      <c r="J53" s="882"/>
      <c r="K53" s="882"/>
      <c r="L53" s="882"/>
    </row>
    <row r="54" spans="1:12" x14ac:dyDescent="0.2">
      <c r="A54" s="842"/>
      <c r="B54" s="851" t="s">
        <v>204</v>
      </c>
      <c r="C54" s="843"/>
      <c r="D54" s="856"/>
      <c r="E54" s="885">
        <v>14</v>
      </c>
      <c r="F54" s="858"/>
      <c r="G54" s="882">
        <f>H54-F54</f>
        <v>0</v>
      </c>
      <c r="H54" s="882">
        <f>'Tableau 1A'!L56</f>
        <v>0</v>
      </c>
      <c r="I54" s="882">
        <f>J54-H54</f>
        <v>0</v>
      </c>
      <c r="J54" s="882">
        <f>'Tableau 1A'!U56</f>
        <v>0</v>
      </c>
      <c r="K54" s="882">
        <f>L54-J54</f>
        <v>0</v>
      </c>
      <c r="L54" s="882">
        <f>'Tableau 1B'!L56</f>
        <v>0</v>
      </c>
    </row>
    <row r="55" spans="1:12" x14ac:dyDescent="0.2">
      <c r="A55" s="842"/>
      <c r="B55" s="792"/>
      <c r="C55" s="843"/>
      <c r="D55" s="856"/>
      <c r="E55" s="885"/>
      <c r="F55" s="889"/>
      <c r="G55" s="882"/>
      <c r="H55" s="882"/>
      <c r="I55" s="882"/>
      <c r="J55" s="882"/>
      <c r="K55" s="882"/>
      <c r="L55" s="882"/>
    </row>
    <row r="56" spans="1:12" x14ac:dyDescent="0.2">
      <c r="A56" s="842"/>
      <c r="B56" s="851" t="s">
        <v>205</v>
      </c>
      <c r="C56" s="843"/>
      <c r="D56" s="856"/>
      <c r="E56" s="885">
        <v>15</v>
      </c>
      <c r="F56" s="858"/>
      <c r="G56" s="882">
        <f>H56-F56</f>
        <v>0</v>
      </c>
      <c r="H56" s="882">
        <f>'Tableau 1A'!L58</f>
        <v>0</v>
      </c>
      <c r="I56" s="882">
        <f>J56-H56</f>
        <v>0</v>
      </c>
      <c r="J56" s="882">
        <f>'Tableau 1A'!U58</f>
        <v>0</v>
      </c>
      <c r="K56" s="882">
        <f>L56-J56</f>
        <v>0</v>
      </c>
      <c r="L56" s="882">
        <f>'Tableau 1B'!L58</f>
        <v>0</v>
      </c>
    </row>
    <row r="57" spans="1:12" x14ac:dyDescent="0.2">
      <c r="A57" s="842"/>
      <c r="B57" s="851"/>
      <c r="C57" s="843"/>
      <c r="D57" s="856"/>
      <c r="E57" s="885"/>
      <c r="F57" s="890"/>
      <c r="G57" s="890"/>
      <c r="H57" s="890"/>
      <c r="I57" s="890"/>
      <c r="J57" s="890"/>
      <c r="K57" s="890"/>
      <c r="L57" s="890"/>
    </row>
    <row r="58" spans="1:12" x14ac:dyDescent="0.2">
      <c r="A58" s="891" t="s">
        <v>1417</v>
      </c>
      <c r="B58" s="851"/>
      <c r="C58" s="843"/>
      <c r="D58" s="856"/>
      <c r="E58" s="892">
        <v>16</v>
      </c>
      <c r="F58" s="890">
        <f t="shared" ref="F58:L58" si="4">+F60</f>
        <v>0</v>
      </c>
      <c r="G58" s="890">
        <f t="shared" si="4"/>
        <v>0</v>
      </c>
      <c r="H58" s="890">
        <f t="shared" si="4"/>
        <v>0</v>
      </c>
      <c r="I58" s="890">
        <f t="shared" si="4"/>
        <v>0</v>
      </c>
      <c r="J58" s="890">
        <f t="shared" si="4"/>
        <v>0</v>
      </c>
      <c r="K58" s="890">
        <f t="shared" si="4"/>
        <v>0</v>
      </c>
      <c r="L58" s="890">
        <f t="shared" si="4"/>
        <v>0</v>
      </c>
    </row>
    <row r="59" spans="1:12" x14ac:dyDescent="0.2">
      <c r="A59" s="842"/>
      <c r="B59" s="843"/>
      <c r="C59" s="843"/>
      <c r="D59" s="856"/>
      <c r="E59" s="876"/>
      <c r="F59" s="889"/>
      <c r="G59" s="889"/>
      <c r="H59" s="889"/>
      <c r="I59" s="889"/>
      <c r="J59" s="889"/>
      <c r="K59" s="889"/>
      <c r="L59" s="889"/>
    </row>
    <row r="60" spans="1:12" x14ac:dyDescent="0.2">
      <c r="A60" s="893"/>
      <c r="B60" s="886" t="s">
        <v>572</v>
      </c>
      <c r="C60" s="887"/>
      <c r="D60" s="856"/>
      <c r="E60" s="894">
        <v>16</v>
      </c>
      <c r="F60" s="858"/>
      <c r="G60" s="882">
        <f>H60-F60</f>
        <v>0</v>
      </c>
      <c r="H60" s="882">
        <f>'Tableau 1A'!L62</f>
        <v>0</v>
      </c>
      <c r="I60" s="882">
        <f>J60-H60</f>
        <v>0</v>
      </c>
      <c r="J60" s="882">
        <f>'Tableau 1A'!U62</f>
        <v>0</v>
      </c>
      <c r="K60" s="882">
        <f>L60-J60</f>
        <v>0</v>
      </c>
      <c r="L60" s="882">
        <f>'Tableau 1B'!L62</f>
        <v>0</v>
      </c>
    </row>
    <row r="61" spans="1:12" x14ac:dyDescent="0.2">
      <c r="A61" s="842"/>
      <c r="B61" s="843"/>
      <c r="C61" s="843"/>
      <c r="D61" s="887"/>
      <c r="E61" s="883"/>
      <c r="F61" s="889"/>
      <c r="G61" s="889"/>
      <c r="H61" s="889"/>
      <c r="I61" s="889"/>
      <c r="J61" s="889"/>
      <c r="K61" s="889"/>
      <c r="L61" s="889"/>
    </row>
    <row r="62" spans="1:12" x14ac:dyDescent="0.2">
      <c r="A62" s="891" t="s">
        <v>573</v>
      </c>
      <c r="B62" s="843"/>
      <c r="C62" s="843"/>
      <c r="D62" s="843"/>
      <c r="E62" s="895" t="s">
        <v>690</v>
      </c>
      <c r="F62" s="890">
        <f>+F64+F70+F78</f>
        <v>0</v>
      </c>
      <c r="G62" s="890">
        <f t="shared" ref="G62:L62" si="5">+G64+G70+G78</f>
        <v>0</v>
      </c>
      <c r="H62" s="890">
        <f t="shared" si="5"/>
        <v>0</v>
      </c>
      <c r="I62" s="890">
        <f t="shared" si="5"/>
        <v>0</v>
      </c>
      <c r="J62" s="890">
        <f t="shared" si="5"/>
        <v>0</v>
      </c>
      <c r="K62" s="890">
        <f t="shared" si="5"/>
        <v>0</v>
      </c>
      <c r="L62" s="890">
        <f t="shared" si="5"/>
        <v>0</v>
      </c>
    </row>
    <row r="63" spans="1:12" x14ac:dyDescent="0.2">
      <c r="A63" s="842"/>
      <c r="B63" s="843"/>
      <c r="C63" s="887"/>
      <c r="D63" s="843"/>
      <c r="E63" s="883"/>
      <c r="F63" s="884"/>
      <c r="G63" s="889"/>
      <c r="H63" s="889"/>
      <c r="I63" s="889"/>
      <c r="J63" s="889"/>
      <c r="K63" s="889"/>
      <c r="L63" s="889"/>
    </row>
    <row r="64" spans="1:12" x14ac:dyDescent="0.2">
      <c r="A64" s="842"/>
      <c r="B64" s="886" t="s">
        <v>206</v>
      </c>
      <c r="C64" s="843"/>
      <c r="D64" s="843"/>
      <c r="E64" s="894">
        <v>17</v>
      </c>
      <c r="F64" s="880">
        <f t="shared" ref="F64:L64" si="6">+F65+F68</f>
        <v>0</v>
      </c>
      <c r="G64" s="880">
        <f t="shared" si="6"/>
        <v>0</v>
      </c>
      <c r="H64" s="880">
        <f t="shared" si="6"/>
        <v>0</v>
      </c>
      <c r="I64" s="880">
        <f t="shared" si="6"/>
        <v>0</v>
      </c>
      <c r="J64" s="880">
        <f t="shared" si="6"/>
        <v>0</v>
      </c>
      <c r="K64" s="880">
        <f t="shared" si="6"/>
        <v>0</v>
      </c>
      <c r="L64" s="880">
        <f t="shared" si="6"/>
        <v>0</v>
      </c>
    </row>
    <row r="65" spans="1:12" x14ac:dyDescent="0.2">
      <c r="A65" s="842"/>
      <c r="B65" s="843"/>
      <c r="C65" s="896" t="s">
        <v>575</v>
      </c>
      <c r="D65" s="843"/>
      <c r="E65" s="897" t="s">
        <v>692</v>
      </c>
      <c r="F65" s="858"/>
      <c r="G65" s="882">
        <f>H65-F65</f>
        <v>0</v>
      </c>
      <c r="H65" s="882">
        <f>'Tableau 1A'!L67</f>
        <v>0</v>
      </c>
      <c r="I65" s="882">
        <f>J65-H65</f>
        <v>0</v>
      </c>
      <c r="J65" s="882">
        <f>'Tableau 1A'!U67</f>
        <v>0</v>
      </c>
      <c r="K65" s="882">
        <f>L65-J65</f>
        <v>0</v>
      </c>
      <c r="L65" s="882">
        <f>'Tableau 1B'!L67</f>
        <v>0</v>
      </c>
    </row>
    <row r="66" spans="1:12" x14ac:dyDescent="0.2">
      <c r="A66" s="842"/>
      <c r="B66" s="843"/>
      <c r="C66" s="887"/>
      <c r="D66" s="898" t="s">
        <v>576</v>
      </c>
      <c r="E66" s="883"/>
      <c r="F66" s="880"/>
      <c r="G66" s="899"/>
      <c r="H66" s="899"/>
      <c r="I66" s="899"/>
      <c r="J66" s="899"/>
      <c r="K66" s="899"/>
      <c r="L66" s="899"/>
    </row>
    <row r="67" spans="1:12" x14ac:dyDescent="0.2">
      <c r="A67" s="842"/>
      <c r="B67" s="843"/>
      <c r="C67" s="887"/>
      <c r="D67" s="898" t="s">
        <v>577</v>
      </c>
      <c r="E67" s="883"/>
      <c r="F67" s="900"/>
      <c r="G67" s="899"/>
      <c r="H67" s="899"/>
      <c r="I67" s="899"/>
      <c r="J67" s="899"/>
      <c r="K67" s="899"/>
      <c r="L67" s="899"/>
    </row>
    <row r="68" spans="1:12" x14ac:dyDescent="0.2">
      <c r="A68" s="842"/>
      <c r="B68" s="843"/>
      <c r="C68" s="898" t="s">
        <v>578</v>
      </c>
      <c r="D68" s="843"/>
      <c r="E68" s="901" t="s">
        <v>693</v>
      </c>
      <c r="F68" s="858"/>
      <c r="G68" s="882">
        <f>H68-F68</f>
        <v>0</v>
      </c>
      <c r="H68" s="882">
        <f>'Tableau 1A'!L70</f>
        <v>0</v>
      </c>
      <c r="I68" s="882">
        <f>J68-H68</f>
        <v>0</v>
      </c>
      <c r="J68" s="882">
        <f>'Tableau 1A'!U70</f>
        <v>0</v>
      </c>
      <c r="K68" s="882">
        <f>L68-J68</f>
        <v>0</v>
      </c>
      <c r="L68" s="882">
        <f>'Tableau 1B'!L70</f>
        <v>0</v>
      </c>
    </row>
    <row r="69" spans="1:12" x14ac:dyDescent="0.2">
      <c r="A69" s="842"/>
      <c r="B69" s="843"/>
      <c r="C69" s="887"/>
      <c r="D69" s="843"/>
      <c r="E69" s="883"/>
      <c r="F69" s="900"/>
      <c r="G69" s="902"/>
      <c r="H69" s="902"/>
      <c r="I69" s="902"/>
      <c r="J69" s="902"/>
      <c r="K69" s="902"/>
      <c r="L69" s="902"/>
    </row>
    <row r="70" spans="1:12" x14ac:dyDescent="0.2">
      <c r="A70" s="842"/>
      <c r="B70" s="886" t="s">
        <v>579</v>
      </c>
      <c r="C70" s="843"/>
      <c r="D70" s="843"/>
      <c r="E70" s="894" t="s">
        <v>694</v>
      </c>
      <c r="F70" s="880">
        <f t="shared" ref="F70:L70" si="7">+F71+F72+F73+F74+F75+F76</f>
        <v>0</v>
      </c>
      <c r="G70" s="880">
        <f t="shared" si="7"/>
        <v>0</v>
      </c>
      <c r="H70" s="880">
        <f t="shared" si="7"/>
        <v>0</v>
      </c>
      <c r="I70" s="880">
        <f t="shared" si="7"/>
        <v>0</v>
      </c>
      <c r="J70" s="880">
        <f t="shared" si="7"/>
        <v>0</v>
      </c>
      <c r="K70" s="880">
        <f t="shared" si="7"/>
        <v>0</v>
      </c>
      <c r="L70" s="880">
        <f t="shared" si="7"/>
        <v>0</v>
      </c>
    </row>
    <row r="71" spans="1:12" x14ac:dyDescent="0.2">
      <c r="A71" s="842"/>
      <c r="B71" s="792"/>
      <c r="C71" s="898" t="s">
        <v>207</v>
      </c>
      <c r="D71" s="843"/>
      <c r="E71" s="883">
        <v>42</v>
      </c>
      <c r="F71" s="858"/>
      <c r="G71" s="882">
        <f t="shared" ref="G71:G76" si="8">H71-F71</f>
        <v>0</v>
      </c>
      <c r="H71" s="882">
        <f>'Tableau 1A'!L73</f>
        <v>0</v>
      </c>
      <c r="I71" s="882">
        <f t="shared" ref="I71:I76" si="9">J71-H71</f>
        <v>0</v>
      </c>
      <c r="J71" s="882">
        <f>'Tableau 1A'!U73</f>
        <v>0</v>
      </c>
      <c r="K71" s="882">
        <f t="shared" ref="K71:K76" si="10">L71-J71</f>
        <v>0</v>
      </c>
      <c r="L71" s="882">
        <f>'Tableau 1B'!L73</f>
        <v>0</v>
      </c>
    </row>
    <row r="72" spans="1:12" x14ac:dyDescent="0.2">
      <c r="A72" s="842"/>
      <c r="B72" s="843"/>
      <c r="C72" s="896" t="s">
        <v>581</v>
      </c>
      <c r="D72" s="790"/>
      <c r="E72" s="883">
        <v>43</v>
      </c>
      <c r="F72" s="858"/>
      <c r="G72" s="882">
        <f t="shared" si="8"/>
        <v>0</v>
      </c>
      <c r="H72" s="882">
        <f>'Tableau 1A'!L74</f>
        <v>0</v>
      </c>
      <c r="I72" s="882">
        <f t="shared" si="9"/>
        <v>0</v>
      </c>
      <c r="J72" s="882">
        <f>'Tableau 1A'!U74</f>
        <v>0</v>
      </c>
      <c r="K72" s="882">
        <f t="shared" si="10"/>
        <v>0</v>
      </c>
      <c r="L72" s="882">
        <f>'Tableau 1B'!L74</f>
        <v>0</v>
      </c>
    </row>
    <row r="73" spans="1:12" x14ac:dyDescent="0.2">
      <c r="A73" s="842"/>
      <c r="B73" s="843"/>
      <c r="C73" s="896" t="s">
        <v>582</v>
      </c>
      <c r="D73" s="790"/>
      <c r="E73" s="883">
        <v>44</v>
      </c>
      <c r="F73" s="858"/>
      <c r="G73" s="882">
        <f t="shared" si="8"/>
        <v>0</v>
      </c>
      <c r="H73" s="882">
        <f>'Tableau 1A'!L75</f>
        <v>0</v>
      </c>
      <c r="I73" s="882">
        <f t="shared" si="9"/>
        <v>0</v>
      </c>
      <c r="J73" s="882">
        <f>'Tableau 1A'!U75</f>
        <v>0</v>
      </c>
      <c r="K73" s="882">
        <f t="shared" si="10"/>
        <v>0</v>
      </c>
      <c r="L73" s="882">
        <f>'Tableau 1B'!L75</f>
        <v>0</v>
      </c>
    </row>
    <row r="74" spans="1:12" x14ac:dyDescent="0.2">
      <c r="A74" s="842"/>
      <c r="B74" s="843"/>
      <c r="C74" s="903" t="s">
        <v>583</v>
      </c>
      <c r="D74" s="843"/>
      <c r="E74" s="876">
        <v>46</v>
      </c>
      <c r="F74" s="858"/>
      <c r="G74" s="882">
        <f t="shared" si="8"/>
        <v>0</v>
      </c>
      <c r="H74" s="882">
        <f>'Tableau 1A'!L76</f>
        <v>0</v>
      </c>
      <c r="I74" s="882">
        <f t="shared" si="9"/>
        <v>0</v>
      </c>
      <c r="J74" s="882">
        <f>'Tableau 1A'!U76</f>
        <v>0</v>
      </c>
      <c r="K74" s="882">
        <f t="shared" si="10"/>
        <v>0</v>
      </c>
      <c r="L74" s="882">
        <f>'Tableau 1B'!L76</f>
        <v>0</v>
      </c>
    </row>
    <row r="75" spans="1:12" x14ac:dyDescent="0.2">
      <c r="A75" s="842"/>
      <c r="B75" s="843"/>
      <c r="C75" s="898" t="s">
        <v>584</v>
      </c>
      <c r="D75" s="843"/>
      <c r="E75" s="901">
        <v>45</v>
      </c>
      <c r="F75" s="858"/>
      <c r="G75" s="882">
        <f t="shared" si="8"/>
        <v>0</v>
      </c>
      <c r="H75" s="882">
        <f>'Tableau 1A'!L77</f>
        <v>0</v>
      </c>
      <c r="I75" s="882">
        <f t="shared" si="9"/>
        <v>0</v>
      </c>
      <c r="J75" s="882">
        <f>'Tableau 1A'!U77</f>
        <v>0</v>
      </c>
      <c r="K75" s="882">
        <f t="shared" si="10"/>
        <v>0</v>
      </c>
      <c r="L75" s="882">
        <f>'Tableau 1B'!L77</f>
        <v>0</v>
      </c>
    </row>
    <row r="76" spans="1:12" x14ac:dyDescent="0.2">
      <c r="A76" s="842"/>
      <c r="B76" s="843"/>
      <c r="C76" s="898" t="s">
        <v>585</v>
      </c>
      <c r="D76" s="843"/>
      <c r="E76" s="901" t="s">
        <v>696</v>
      </c>
      <c r="F76" s="858"/>
      <c r="G76" s="882">
        <f t="shared" si="8"/>
        <v>0</v>
      </c>
      <c r="H76" s="882">
        <f>'Tableau 1A'!L78</f>
        <v>0</v>
      </c>
      <c r="I76" s="882">
        <f t="shared" si="9"/>
        <v>0</v>
      </c>
      <c r="J76" s="882">
        <f>'Tableau 1A'!U78</f>
        <v>0</v>
      </c>
      <c r="K76" s="882">
        <f t="shared" si="10"/>
        <v>0</v>
      </c>
      <c r="L76" s="882">
        <f>'Tableau 1B'!L78</f>
        <v>0</v>
      </c>
    </row>
    <row r="77" spans="1:12" x14ac:dyDescent="0.2">
      <c r="A77" s="842"/>
      <c r="B77" s="843"/>
      <c r="C77" s="843"/>
      <c r="D77" s="843"/>
      <c r="E77" s="876"/>
      <c r="F77" s="904"/>
      <c r="G77" s="882"/>
      <c r="H77" s="882"/>
      <c r="I77" s="882"/>
      <c r="J77" s="882"/>
      <c r="K77" s="882"/>
      <c r="L77" s="882"/>
    </row>
    <row r="78" spans="1:12" s="915" customFormat="1" x14ac:dyDescent="0.2">
      <c r="A78" s="914"/>
      <c r="B78" s="886" t="s">
        <v>562</v>
      </c>
      <c r="C78" s="781"/>
      <c r="D78" s="781"/>
      <c r="E78" s="894" t="s">
        <v>697</v>
      </c>
      <c r="F78" s="858"/>
      <c r="G78" s="899">
        <f>H78-F78</f>
        <v>0</v>
      </c>
      <c r="H78" s="899">
        <f>'Tableau 1A'!L80</f>
        <v>0</v>
      </c>
      <c r="I78" s="899">
        <f>J78-H78</f>
        <v>0</v>
      </c>
      <c r="J78" s="899">
        <f>'Tableau 1A'!U80</f>
        <v>0</v>
      </c>
      <c r="K78" s="899">
        <f>L78-J78</f>
        <v>0</v>
      </c>
      <c r="L78" s="899">
        <f>'Tableau 1B'!L80</f>
        <v>0</v>
      </c>
    </row>
    <row r="79" spans="1:12" x14ac:dyDescent="0.2">
      <c r="A79" s="842"/>
      <c r="B79" s="781"/>
      <c r="C79" s="843"/>
      <c r="D79" s="843"/>
      <c r="E79" s="905"/>
      <c r="F79" s="888"/>
      <c r="G79" s="888"/>
      <c r="H79" s="888"/>
      <c r="I79" s="888"/>
      <c r="J79" s="888"/>
      <c r="K79" s="888"/>
      <c r="L79" s="880"/>
    </row>
    <row r="80" spans="1:12" x14ac:dyDescent="0.2">
      <c r="A80" s="873"/>
      <c r="B80" s="874"/>
      <c r="C80" s="874"/>
      <c r="D80" s="843"/>
      <c r="E80" s="876"/>
      <c r="F80" s="845"/>
      <c r="G80" s="845"/>
      <c r="H80" s="845"/>
      <c r="I80" s="845"/>
      <c r="J80" s="845"/>
      <c r="K80" s="845"/>
      <c r="L80" s="2268"/>
    </row>
    <row r="81" spans="1:12" x14ac:dyDescent="0.2">
      <c r="A81" s="848" t="s">
        <v>586</v>
      </c>
      <c r="B81" s="843"/>
      <c r="C81" s="843"/>
      <c r="D81" s="866"/>
      <c r="E81" s="906" t="s">
        <v>698</v>
      </c>
      <c r="F81" s="907">
        <f>F44+F58+F62</f>
        <v>0</v>
      </c>
      <c r="G81" s="907">
        <f t="shared" ref="G81:L81" si="11">G44+G58+G62</f>
        <v>0</v>
      </c>
      <c r="H81" s="907">
        <f t="shared" si="11"/>
        <v>0</v>
      </c>
      <c r="I81" s="907">
        <f t="shared" si="11"/>
        <v>0</v>
      </c>
      <c r="J81" s="907">
        <f>J44+J58+J62</f>
        <v>0</v>
      </c>
      <c r="K81" s="907">
        <f t="shared" si="11"/>
        <v>0</v>
      </c>
      <c r="L81" s="907">
        <f t="shared" si="11"/>
        <v>0</v>
      </c>
    </row>
    <row r="82" spans="1:12" ht="13.5" thickBot="1" x14ac:dyDescent="0.25">
      <c r="A82" s="839"/>
      <c r="B82" s="840"/>
      <c r="C82" s="840"/>
      <c r="D82" s="840"/>
      <c r="E82" s="908"/>
      <c r="F82" s="909"/>
      <c r="G82" s="909"/>
      <c r="H82" s="909"/>
      <c r="I82" s="909"/>
      <c r="J82" s="909"/>
      <c r="K82" s="909"/>
      <c r="L82" s="909"/>
    </row>
    <row r="83" spans="1:12" ht="13.5" thickTop="1" x14ac:dyDescent="0.2">
      <c r="A83" s="759"/>
      <c r="B83" s="759"/>
      <c r="C83" s="759"/>
      <c r="D83" s="759"/>
      <c r="E83" s="759"/>
      <c r="F83" s="766"/>
      <c r="G83" s="871"/>
      <c r="H83" s="766"/>
      <c r="I83" s="871"/>
      <c r="J83" s="766"/>
      <c r="K83" s="871"/>
      <c r="L83" s="764"/>
    </row>
    <row r="84" spans="1:12" x14ac:dyDescent="0.2">
      <c r="A84" s="910"/>
      <c r="B84" s="910"/>
      <c r="C84" s="910"/>
      <c r="D84" s="910"/>
      <c r="E84" s="911" t="s">
        <v>699</v>
      </c>
      <c r="F84" s="871">
        <f>F36-F81</f>
        <v>0</v>
      </c>
      <c r="G84" s="871">
        <f t="shared" ref="G84:L84" si="12">G36-G81</f>
        <v>0</v>
      </c>
      <c r="H84" s="871">
        <f t="shared" si="12"/>
        <v>0</v>
      </c>
      <c r="I84" s="871">
        <f t="shared" si="12"/>
        <v>0</v>
      </c>
      <c r="J84" s="871">
        <f t="shared" si="12"/>
        <v>0</v>
      </c>
      <c r="K84" s="871">
        <f t="shared" si="12"/>
        <v>0</v>
      </c>
      <c r="L84" s="764">
        <f t="shared" si="12"/>
        <v>0</v>
      </c>
    </row>
    <row r="86" spans="1:12" x14ac:dyDescent="0.2">
      <c r="A86" s="915" t="s">
        <v>1929</v>
      </c>
      <c r="B86" s="915"/>
    </row>
    <row r="87" spans="1:12" x14ac:dyDescent="0.2">
      <c r="A87" s="763" t="s">
        <v>1460</v>
      </c>
    </row>
  </sheetData>
  <mergeCells count="16">
    <mergeCell ref="J7:J9"/>
    <mergeCell ref="K7:K9"/>
    <mergeCell ref="L7:L9"/>
    <mergeCell ref="A41:D41"/>
    <mergeCell ref="F40:F42"/>
    <mergeCell ref="G40:G42"/>
    <mergeCell ref="H40:H42"/>
    <mergeCell ref="I40:I42"/>
    <mergeCell ref="J40:J42"/>
    <mergeCell ref="K40:K42"/>
    <mergeCell ref="L40:L42"/>
    <mergeCell ref="A8:D8"/>
    <mergeCell ref="F7:F9"/>
    <mergeCell ref="G7:G9"/>
    <mergeCell ref="H7:H9"/>
    <mergeCell ref="I7:I9"/>
  </mergeCells>
  <conditionalFormatting sqref="H39:L39 H84">
    <cfRule type="cellIs" dxfId="25" priority="40" stopIfTrue="1" operator="notEqual">
      <formula>0</formula>
    </cfRule>
  </conditionalFormatting>
  <conditionalFormatting sqref="H39:L39 H84">
    <cfRule type="cellIs" dxfId="24" priority="39" stopIfTrue="1" operator="notEqual">
      <formula>0</formula>
    </cfRule>
  </conditionalFormatting>
  <conditionalFormatting sqref="I84">
    <cfRule type="cellIs" dxfId="23" priority="38" stopIfTrue="1" operator="notEqual">
      <formula>0</formula>
    </cfRule>
  </conditionalFormatting>
  <conditionalFormatting sqref="I84">
    <cfRule type="cellIs" dxfId="22" priority="37" stopIfTrue="1" operator="notEqual">
      <formula>0</formula>
    </cfRule>
  </conditionalFormatting>
  <conditionalFormatting sqref="J84">
    <cfRule type="cellIs" dxfId="21" priority="36" stopIfTrue="1" operator="notEqual">
      <formula>0</formula>
    </cfRule>
  </conditionalFormatting>
  <conditionalFormatting sqref="J84">
    <cfRule type="cellIs" dxfId="20" priority="35" stopIfTrue="1" operator="notEqual">
      <formula>0</formula>
    </cfRule>
  </conditionalFormatting>
  <conditionalFormatting sqref="K84">
    <cfRule type="cellIs" dxfId="19" priority="34" stopIfTrue="1" operator="notEqual">
      <formula>0</formula>
    </cfRule>
  </conditionalFormatting>
  <conditionalFormatting sqref="K84">
    <cfRule type="cellIs" dxfId="18" priority="33" stopIfTrue="1" operator="notEqual">
      <formula>0</formula>
    </cfRule>
  </conditionalFormatting>
  <conditionalFormatting sqref="L84">
    <cfRule type="cellIs" dxfId="17" priority="32" stopIfTrue="1" operator="notEqual">
      <formula>0</formula>
    </cfRule>
  </conditionalFormatting>
  <conditionalFormatting sqref="L84">
    <cfRule type="cellIs" dxfId="16" priority="31" stopIfTrue="1" operator="notEqual">
      <formula>0</formula>
    </cfRule>
  </conditionalFormatting>
  <conditionalFormatting sqref="I84">
    <cfRule type="cellIs" dxfId="15" priority="26" stopIfTrue="1" operator="notEqual">
      <formula>0</formula>
    </cfRule>
  </conditionalFormatting>
  <conditionalFormatting sqref="I84">
    <cfRule type="cellIs" dxfId="14" priority="25" stopIfTrue="1" operator="notEqual">
      <formula>0</formula>
    </cfRule>
  </conditionalFormatting>
  <conditionalFormatting sqref="J84">
    <cfRule type="cellIs" dxfId="13" priority="24" stopIfTrue="1" operator="notEqual">
      <formula>0</formula>
    </cfRule>
  </conditionalFormatting>
  <conditionalFormatting sqref="J84">
    <cfRule type="cellIs" dxfId="12" priority="23" stopIfTrue="1" operator="notEqual">
      <formula>0</formula>
    </cfRule>
  </conditionalFormatting>
  <conditionalFormatting sqref="K84">
    <cfRule type="cellIs" dxfId="11" priority="22" stopIfTrue="1" operator="notEqual">
      <formula>0</formula>
    </cfRule>
  </conditionalFormatting>
  <conditionalFormatting sqref="K84">
    <cfRule type="cellIs" dxfId="10" priority="21" stopIfTrue="1" operator="notEqual">
      <formula>0</formula>
    </cfRule>
  </conditionalFormatting>
  <conditionalFormatting sqref="L84">
    <cfRule type="cellIs" dxfId="9" priority="20" stopIfTrue="1" operator="notEqual">
      <formula>0</formula>
    </cfRule>
  </conditionalFormatting>
  <conditionalFormatting sqref="L84">
    <cfRule type="cellIs" dxfId="8" priority="19" stopIfTrue="1" operator="notEqual">
      <formula>0</formula>
    </cfRule>
  </conditionalFormatting>
  <conditionalFormatting sqref="F39:G39 F84">
    <cfRule type="cellIs" dxfId="7" priority="14" stopIfTrue="1" operator="notEqual">
      <formula>0</formula>
    </cfRule>
  </conditionalFormatting>
  <conditionalFormatting sqref="F39:G39 F84">
    <cfRule type="cellIs" dxfId="6" priority="13" stopIfTrue="1" operator="notEqual">
      <formula>0</formula>
    </cfRule>
  </conditionalFormatting>
  <conditionalFormatting sqref="G84">
    <cfRule type="cellIs" dxfId="5" priority="12" stopIfTrue="1" operator="notEqual">
      <formula>0</formula>
    </cfRule>
  </conditionalFormatting>
  <conditionalFormatting sqref="G84">
    <cfRule type="cellIs" dxfId="4" priority="11" stopIfTrue="1" operator="notEqual">
      <formula>0</formula>
    </cfRule>
  </conditionalFormatting>
  <conditionalFormatting sqref="G84">
    <cfRule type="cellIs" dxfId="3" priority="10" stopIfTrue="1" operator="notEqual">
      <formula>0</formula>
    </cfRule>
  </conditionalFormatting>
  <conditionalFormatting sqref="G84">
    <cfRule type="cellIs" dxfId="2" priority="9" stopIfTrue="1" operator="notEqual">
      <formula>0</formula>
    </cfRule>
  </conditionalFormatting>
  <conditionalFormatting sqref="F39">
    <cfRule type="cellIs" dxfId="1" priority="2" stopIfTrue="1" operator="notEqual">
      <formula>0</formula>
    </cfRule>
  </conditionalFormatting>
  <conditionalFormatting sqref="F39">
    <cfRule type="cellIs" dxfId="0" priority="1" stopIfTrue="1" operator="notEqual">
      <formula>0</formula>
    </cfRule>
  </conditionalFormatting>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89</vt:i4>
      </vt:variant>
      <vt:variant>
        <vt:lpstr>Plages nommées</vt:lpstr>
      </vt:variant>
      <vt:variant>
        <vt:i4>48</vt:i4>
      </vt:variant>
    </vt:vector>
  </HeadingPairs>
  <TitlesOfParts>
    <vt:vector size="137" baseType="lpstr">
      <vt:lpstr>LIGNES DIRECTRICES</vt:lpstr>
      <vt:lpstr>PAGE DE GARDE</vt:lpstr>
      <vt:lpstr>CONTENU</vt:lpstr>
      <vt:lpstr>ANNEXES</vt:lpstr>
      <vt:lpstr>HYPOTHESES</vt:lpstr>
      <vt:lpstr>Tableau 1A</vt:lpstr>
      <vt:lpstr>Tableau 1B</vt:lpstr>
      <vt:lpstr>Tableau 1C</vt:lpstr>
      <vt:lpstr>Tableau 1D</vt:lpstr>
      <vt:lpstr>Tableau 1E</vt:lpstr>
      <vt:lpstr>Tableau 2</vt:lpstr>
      <vt:lpstr>Tableau 2A</vt:lpstr>
      <vt:lpstr>Tableau 2B</vt:lpstr>
      <vt:lpstr>Tableau 3</vt:lpstr>
      <vt:lpstr>Tableau 4</vt:lpstr>
      <vt:lpstr>Tableau 5</vt:lpstr>
      <vt:lpstr>Tableau 6 </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7Q</vt:lpstr>
      <vt:lpstr>Tableau 8A</vt:lpstr>
      <vt:lpstr>Tableau 8B</vt:lpstr>
      <vt:lpstr>Tableau 8C</vt:lpstr>
      <vt:lpstr>Tableau 9A</vt:lpstr>
      <vt:lpstr>Tableau 9B</vt:lpstr>
      <vt:lpstr>Tableau 9C</vt:lpstr>
      <vt:lpstr>Tableau 10A</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21</vt:lpstr>
      <vt:lpstr>Tableau 22</vt:lpstr>
      <vt:lpstr>Tableau 23A</vt:lpstr>
      <vt:lpstr>Tableau 23B</vt:lpstr>
      <vt:lpstr>Tableau 24</vt:lpstr>
      <vt:lpstr>Tableau 25</vt:lpstr>
      <vt:lpstr>Tableau 26A</vt:lpstr>
      <vt:lpstr>Tableau 26B</vt:lpstr>
      <vt:lpstr>Tableau 27</vt:lpstr>
      <vt:lpstr>Tableau 29</vt:lpstr>
      <vt:lpstr>Tarifs raccordements</vt:lpstr>
      <vt:lpstr>ANNEXES!Print_Area</vt:lpstr>
      <vt:lpstr>HYPOTHESES!Print_Area</vt:lpstr>
      <vt:lpstr>'LIGNES DIRECTRICES'!Print_Area</vt:lpstr>
      <vt:lpstr>'Tableau 10A'!Print_Area</vt:lpstr>
      <vt:lpstr>'Tableau 10B'!Print_Area</vt:lpstr>
      <vt:lpstr>'Tableau 11A'!Print_Area</vt:lpstr>
      <vt:lpstr>'Tableau 11B'!Print_Area</vt:lpstr>
      <vt:lpstr>'Tableau 12'!Print_Area</vt:lpstr>
      <vt:lpstr>'Tableau 16B'!Print_Area</vt:lpstr>
      <vt:lpstr>'Tableau 2'!Print_Area</vt:lpstr>
      <vt:lpstr>'Tableau 20B'!Print_Area</vt:lpstr>
      <vt:lpstr>'Tableau 21'!Print_Area</vt:lpstr>
      <vt:lpstr>'Tableau 22'!Print_Area</vt:lpstr>
      <vt:lpstr>'Tableau 29'!Print_Area</vt:lpstr>
      <vt:lpstr>'Tableau 5'!Print_Area</vt:lpstr>
      <vt:lpstr>'Tableau 6 '!Print_Area</vt:lpstr>
      <vt:lpstr>'Tableau 6A'!Print_Area</vt:lpstr>
      <vt:lpstr>'Tableau 6B'!Print_Area</vt:lpstr>
      <vt:lpstr>'Tableau 6C'!Print_Area</vt:lpstr>
      <vt:lpstr>'Tableau 6D'!Print_Area</vt:lpstr>
      <vt:lpstr>'Tableau 7A'!Print_Area</vt:lpstr>
      <vt:lpstr>'Tableau 7B'!Print_Area</vt:lpstr>
      <vt:lpstr>'Tableau 7C'!Print_Area</vt:lpstr>
      <vt:lpstr>'Tableau 7E'!Print_Area</vt:lpstr>
      <vt:lpstr>'Tableau 7F'!Print_Area</vt:lpstr>
      <vt:lpstr>'Tableau 7I'!Print_Area</vt:lpstr>
      <vt:lpstr>'Tableau 7K'!Print_Area</vt:lpstr>
      <vt:lpstr>'Tableau 8A'!Print_Area</vt:lpstr>
      <vt:lpstr>'Tableau 8B'!Print_Area</vt:lpstr>
      <vt:lpstr>'Tableau 8C'!Print_Area</vt:lpstr>
      <vt:lpstr>'Tarifs raccordements'!Print_Area</vt:lpstr>
      <vt:lpstr>'Tableau 20A'!Print_Titles</vt:lpstr>
      <vt:lpstr>'Tableau 20C'!Print_Titles</vt:lpstr>
      <vt:lpstr>'Tableau 3'!Print_Titles</vt:lpstr>
      <vt:lpstr>'Tableau 4'!Print_Titles</vt:lpstr>
      <vt:lpstr>'Tableau 8A'!Print_Titles</vt:lpstr>
      <vt:lpstr>'Tableau 8B'!Print_Titles</vt:lpstr>
      <vt:lpstr>'Tableau 8C'!Print_Titles</vt:lpstr>
      <vt:lpstr>Tableau_8C__A1</vt:lpstr>
      <vt:lpstr>HYPOTHESES!Zone_d_impression</vt:lpstr>
      <vt:lpstr>'Tableau 21'!Zone_d_impression</vt:lpstr>
      <vt:lpstr>'Tableau 22'!Zone_d_impression</vt:lpstr>
      <vt:lpstr>'Tableau 23A'!Zone_d_impression</vt:lpstr>
      <vt:lpstr>'Tableau 24'!Zone_d_impression</vt:lpstr>
      <vt:lpstr>'Tableau 25'!Zone_d_impression</vt:lpstr>
      <vt:lpstr>'Tableau 26A'!Zone_d_impression</vt:lpstr>
      <vt:lpstr>'Tableau 26B'!Zone_d_impression</vt:lpstr>
      <vt:lpstr>'Tableau 27'!Zone_d_impression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Sébastien ROBAYE</cp:lastModifiedBy>
  <cp:lastPrinted>2016-02-11T15:06:25Z</cp:lastPrinted>
  <dcterms:created xsi:type="dcterms:W3CDTF">2003-03-20T13:00:31Z</dcterms:created>
  <dcterms:modified xsi:type="dcterms:W3CDTF">2016-02-11T16:00:13Z</dcterms:modified>
</cp:coreProperties>
</file>