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10 Tarification\104. Méthode de régulation tarifaire 2018-2022\1044. Méthodologie tarifaire 2018-2022\1044.5 Modèles de rapport\"/>
    </mc:Choice>
  </mc:AlternateContent>
  <bookViews>
    <workbookView xWindow="0" yWindow="0" windowWidth="28530" windowHeight="16155" firstSheet="2" activeTab="2"/>
  </bookViews>
  <sheets>
    <sheet name="TAB00" sheetId="17" r:id="rId1"/>
    <sheet name="TAB A" sheetId="59" r:id="rId2"/>
    <sheet name="TAB B" sheetId="60" r:id="rId3"/>
    <sheet name="TAB1" sheetId="31" r:id="rId4"/>
    <sheet name="TAB1.1" sheetId="52" r:id="rId5"/>
    <sheet name="TAB2" sheetId="12" r:id="rId6"/>
    <sheet name="TAB3" sheetId="14" r:id="rId7"/>
    <sheet name="TAB3.1" sheetId="62" r:id="rId8"/>
    <sheet name="TAB3.2" sheetId="58" r:id="rId9"/>
    <sheet name="TAB3.3" sheetId="49" r:id="rId10"/>
    <sheet name="TAB4" sheetId="15" r:id="rId11"/>
    <sheet name="TAB5" sheetId="16" r:id="rId12"/>
    <sheet name="TAB5.1" sheetId="19" r:id="rId13"/>
    <sheet name="TAB5.2" sheetId="20" r:id="rId14"/>
    <sheet name="TAB5.3" sheetId="21" r:id="rId15"/>
    <sheet name="TAB5.4" sheetId="22" r:id="rId16"/>
    <sheet name="TAB5.7" sheetId="24" r:id="rId17"/>
    <sheet name="TAB6" sheetId="51" r:id="rId18"/>
    <sheet name="TAB6.3" sheetId="36" r:id="rId19"/>
    <sheet name="TAB6.4" sheetId="37" r:id="rId20"/>
    <sheet name="TAB6.5" sheetId="30" r:id="rId21"/>
    <sheet name="TAB6.6" sheetId="38" r:id="rId22"/>
    <sheet name="TAB6.7" sheetId="33" r:id="rId23"/>
    <sheet name="TAB6.8" sheetId="32" r:id="rId24"/>
    <sheet name="TAB7" sheetId="53" r:id="rId25"/>
    <sheet name="TAB7.1" sheetId="40" r:id="rId26"/>
    <sheet name="TAB7.2" sheetId="42" r:id="rId27"/>
    <sheet name="TAB7.4" sheetId="41" r:id="rId28"/>
    <sheet name="TAB7.7" sheetId="46" r:id="rId29"/>
    <sheet name="TAB7.8" sheetId="55" r:id="rId30"/>
    <sheet name="TAB8" sheetId="47" r:id="rId31"/>
    <sheet name="TAB9" sheetId="7" r:id="rId32"/>
    <sheet name="TAB9.1" sheetId="8" r:id="rId33"/>
    <sheet name="TAB10" sheetId="9" r:id="rId34"/>
    <sheet name="TAB10.1" sheetId="10" r:id="rId35"/>
    <sheet name="TAB11" sheetId="13" r:id="rId36"/>
    <sheet name="TAB11.1" sheetId="25" r:id="rId37"/>
    <sheet name="TAB11.2" sheetId="26" r:id="rId38"/>
    <sheet name="TAB11.3" sheetId="27" r:id="rId39"/>
    <sheet name="TAB11.4" sheetId="28" r:id="rId40"/>
    <sheet name="TAB11.5" sheetId="29" r:id="rId41"/>
  </sheets>
  <externalReferences>
    <externalReference r:id="rId42"/>
    <externalReference r:id="rId43"/>
    <externalReference r:id="rId44"/>
  </externalReferences>
  <definedNames>
    <definedName name="_xlnm._FilterDatabase" localSheetId="9" hidden="1">TAB3.3!$A$6:$L$39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 i="55" l="1"/>
  <c r="H8" i="55"/>
  <c r="H9" i="55"/>
  <c r="C9" i="55"/>
  <c r="D9" i="55"/>
  <c r="E9" i="55"/>
  <c r="F9" i="55"/>
  <c r="G9" i="55"/>
  <c r="B9" i="55"/>
  <c r="E13" i="24"/>
  <c r="C13" i="24"/>
  <c r="B13" i="24"/>
  <c r="F12" i="24"/>
  <c r="D12" i="24"/>
  <c r="B10" i="60"/>
  <c r="B11" i="60"/>
  <c r="B12" i="60"/>
  <c r="B13" i="60"/>
  <c r="B14" i="60"/>
  <c r="B15" i="60"/>
  <c r="B16" i="60"/>
  <c r="B17" i="60"/>
  <c r="B18" i="60"/>
  <c r="B19" i="60"/>
  <c r="B20" i="60"/>
  <c r="B21" i="60"/>
  <c r="B22" i="60"/>
  <c r="B23" i="60"/>
  <c r="B24" i="60"/>
  <c r="B25" i="60"/>
  <c r="B26" i="60"/>
  <c r="B27" i="60"/>
  <c r="B28" i="60"/>
  <c r="B29" i="60"/>
  <c r="B30" i="60"/>
  <c r="B31" i="60"/>
  <c r="B32" i="60"/>
  <c r="B33" i="60"/>
  <c r="B34" i="60"/>
  <c r="B35" i="60"/>
  <c r="B36" i="60"/>
  <c r="B37" i="60"/>
  <c r="B38" i="60"/>
  <c r="B39" i="60"/>
  <c r="B40" i="60"/>
  <c r="B41" i="60"/>
  <c r="B42" i="60"/>
  <c r="B43" i="60"/>
  <c r="B44" i="60"/>
  <c r="B45" i="60"/>
  <c r="B46" i="60"/>
  <c r="B47" i="60"/>
  <c r="B48" i="60"/>
  <c r="B49" i="60"/>
  <c r="B50" i="60"/>
  <c r="B51" i="60"/>
  <c r="B52" i="60"/>
  <c r="B53" i="60"/>
  <c r="B54" i="60"/>
  <c r="A11" i="60"/>
  <c r="A12" i="60"/>
  <c r="A13" i="60"/>
  <c r="A14" i="60"/>
  <c r="A15" i="60"/>
  <c r="A16" i="60"/>
  <c r="A17" i="60"/>
  <c r="A18" i="60"/>
  <c r="A19" i="60"/>
  <c r="A20" i="60"/>
  <c r="A21" i="60"/>
  <c r="A22" i="60"/>
  <c r="A23" i="60"/>
  <c r="A24" i="60"/>
  <c r="A25" i="60"/>
  <c r="A26" i="60"/>
  <c r="A27" i="60"/>
  <c r="A28" i="60"/>
  <c r="A29" i="60"/>
  <c r="A30" i="60"/>
  <c r="A31" i="60"/>
  <c r="A32" i="60"/>
  <c r="A33" i="60"/>
  <c r="A34" i="60"/>
  <c r="A35" i="60"/>
  <c r="A36" i="60"/>
  <c r="A37" i="60"/>
  <c r="A38" i="60"/>
  <c r="A39" i="60"/>
  <c r="A40" i="60"/>
  <c r="A41" i="60"/>
  <c r="A42" i="60"/>
  <c r="A43" i="60"/>
  <c r="A44" i="60"/>
  <c r="A45" i="60"/>
  <c r="A46" i="60"/>
  <c r="A47" i="60"/>
  <c r="A48" i="60"/>
  <c r="A49" i="60"/>
  <c r="A50" i="60"/>
  <c r="A51" i="60"/>
  <c r="A52" i="60"/>
  <c r="A53" i="60"/>
  <c r="A54" i="60"/>
  <c r="A10" i="60"/>
  <c r="F34" i="14" l="1"/>
  <c r="E34" i="14"/>
  <c r="C34" i="14"/>
  <c r="B34" i="14"/>
  <c r="C33" i="14"/>
  <c r="B33" i="14"/>
  <c r="B78" i="47"/>
  <c r="D72" i="47"/>
  <c r="D71" i="47"/>
  <c r="D70" i="47"/>
  <c r="D69" i="47"/>
  <c r="D68" i="47"/>
  <c r="D67" i="47"/>
  <c r="D66" i="47"/>
  <c r="D65" i="47"/>
  <c r="D64" i="47"/>
  <c r="D62" i="47" s="1"/>
  <c r="D63" i="47"/>
  <c r="C62" i="47"/>
  <c r="B62" i="47"/>
  <c r="B74" i="47" s="1"/>
  <c r="B60" i="47"/>
  <c r="D58" i="47"/>
  <c r="D56" i="47"/>
  <c r="D55" i="47"/>
  <c r="D54" i="47"/>
  <c r="D53" i="47"/>
  <c r="D52" i="47"/>
  <c r="D51" i="47"/>
  <c r="D50" i="47"/>
  <c r="D49" i="47"/>
  <c r="D46" i="47" s="1"/>
  <c r="D48" i="47"/>
  <c r="D47" i="47"/>
  <c r="C46" i="47"/>
  <c r="C74" i="47" s="1"/>
  <c r="B46" i="47"/>
  <c r="C45" i="47"/>
  <c r="B45" i="47"/>
  <c r="D45" i="47" s="1"/>
  <c r="D60" i="47" l="1"/>
  <c r="D74" i="47"/>
  <c r="B79" i="47" s="1"/>
  <c r="C60" i="47"/>
  <c r="N54" i="58" l="1"/>
  <c r="N55" i="58"/>
  <c r="O38" i="58"/>
  <c r="P38" i="58"/>
  <c r="Q38" i="58"/>
  <c r="R38" i="58"/>
  <c r="N38" i="58"/>
  <c r="A3" i="62"/>
  <c r="J59" i="62"/>
  <c r="I97" i="62" l="1"/>
  <c r="D92" i="62"/>
  <c r="D93" i="62"/>
  <c r="D94" i="62"/>
  <c r="D95" i="62"/>
  <c r="D96" i="62"/>
  <c r="D91" i="62"/>
  <c r="D90" i="62"/>
  <c r="D85" i="62"/>
  <c r="D84" i="62"/>
  <c r="J82" i="62"/>
  <c r="D82" i="62"/>
  <c r="D80" i="62" s="1"/>
  <c r="E80" i="62"/>
  <c r="D79" i="62"/>
  <c r="D78" i="62"/>
  <c r="D77" i="62"/>
  <c r="D76" i="62"/>
  <c r="D75" i="62"/>
  <c r="D74" i="62"/>
  <c r="F67" i="62"/>
  <c r="F66" i="62" s="1"/>
  <c r="F65" i="62" s="1"/>
  <c r="G67" i="62"/>
  <c r="H67" i="62"/>
  <c r="I67" i="62"/>
  <c r="F68" i="62"/>
  <c r="G68" i="62"/>
  <c r="H68" i="62"/>
  <c r="I68" i="62"/>
  <c r="F69" i="62"/>
  <c r="G69" i="62"/>
  <c r="H69" i="62"/>
  <c r="I69" i="62"/>
  <c r="F70" i="62"/>
  <c r="D70" i="62" s="1"/>
  <c r="G70" i="62"/>
  <c r="H70" i="62"/>
  <c r="I70" i="62"/>
  <c r="F71" i="62"/>
  <c r="D71" i="62" s="1"/>
  <c r="G71" i="62"/>
  <c r="H71" i="62"/>
  <c r="I71" i="62"/>
  <c r="F72" i="62"/>
  <c r="G72" i="62"/>
  <c r="H72" i="62"/>
  <c r="I72" i="62"/>
  <c r="E68" i="62"/>
  <c r="D68" i="62" s="1"/>
  <c r="E69" i="62"/>
  <c r="E70" i="62"/>
  <c r="E71" i="62"/>
  <c r="E72" i="62"/>
  <c r="H66" i="62"/>
  <c r="E67" i="62"/>
  <c r="D69" i="62"/>
  <c r="E7" i="16"/>
  <c r="J63" i="62"/>
  <c r="J62" i="62"/>
  <c r="K61" i="62"/>
  <c r="L61" i="62"/>
  <c r="M61" i="62"/>
  <c r="N61" i="62"/>
  <c r="O61" i="62"/>
  <c r="K58" i="62"/>
  <c r="L58" i="62"/>
  <c r="M58" i="62"/>
  <c r="N58" i="62"/>
  <c r="O58" i="62"/>
  <c r="L57" i="62"/>
  <c r="J60" i="62"/>
  <c r="D63" i="62"/>
  <c r="D61" i="62" s="1"/>
  <c r="D57" i="62" s="1"/>
  <c r="D65" i="62"/>
  <c r="D73" i="62"/>
  <c r="D86" i="62"/>
  <c r="O83" i="62"/>
  <c r="N83" i="62"/>
  <c r="M83" i="62"/>
  <c r="L83" i="62"/>
  <c r="K83" i="62"/>
  <c r="J83" i="62"/>
  <c r="I83" i="62"/>
  <c r="H83" i="62"/>
  <c r="G83" i="62"/>
  <c r="F83" i="62"/>
  <c r="E83" i="62"/>
  <c r="O80" i="62"/>
  <c r="N80" i="62"/>
  <c r="M80" i="62"/>
  <c r="L80" i="62"/>
  <c r="K80" i="62"/>
  <c r="J80" i="62"/>
  <c r="I80" i="62"/>
  <c r="H80" i="62"/>
  <c r="G80" i="62"/>
  <c r="F80" i="62"/>
  <c r="J78" i="62"/>
  <c r="J74" i="62"/>
  <c r="O73" i="62"/>
  <c r="N73" i="62"/>
  <c r="N65" i="62" s="1"/>
  <c r="M73" i="62"/>
  <c r="L73" i="62"/>
  <c r="L65" i="62" s="1"/>
  <c r="K73" i="62"/>
  <c r="J73" i="62"/>
  <c r="I73" i="62"/>
  <c r="H73" i="62"/>
  <c r="G73" i="62"/>
  <c r="F73" i="62"/>
  <c r="E73" i="62"/>
  <c r="I66" i="62"/>
  <c r="G66" i="62"/>
  <c r="J65" i="62"/>
  <c r="I61" i="62"/>
  <c r="I57" i="62" s="1"/>
  <c r="H61" i="62"/>
  <c r="G61" i="62"/>
  <c r="G57" i="62" s="1"/>
  <c r="F61" i="62"/>
  <c r="F57" i="62" s="1"/>
  <c r="E61" i="62"/>
  <c r="E57" i="62" s="1"/>
  <c r="H57" i="62"/>
  <c r="N49" i="62"/>
  <c r="M49" i="62"/>
  <c r="L49" i="62"/>
  <c r="K49" i="62"/>
  <c r="J49" i="62"/>
  <c r="H49" i="62"/>
  <c r="G49" i="62"/>
  <c r="F49" i="62"/>
  <c r="E49" i="62"/>
  <c r="D49" i="62"/>
  <c r="I48" i="62"/>
  <c r="C48" i="62"/>
  <c r="I47" i="62"/>
  <c r="C47" i="62"/>
  <c r="I46" i="62"/>
  <c r="C46" i="62"/>
  <c r="I45" i="62"/>
  <c r="C45" i="62"/>
  <c r="I44" i="62"/>
  <c r="C44" i="62"/>
  <c r="I43" i="62"/>
  <c r="C43" i="62"/>
  <c r="I42" i="62"/>
  <c r="C42" i="62"/>
  <c r="B39" i="62"/>
  <c r="I38" i="62"/>
  <c r="C38" i="62"/>
  <c r="B38" i="62"/>
  <c r="I37" i="62"/>
  <c r="C37" i="62"/>
  <c r="B37" i="62"/>
  <c r="I36" i="62"/>
  <c r="C36" i="62"/>
  <c r="B36" i="62"/>
  <c r="N35" i="62"/>
  <c r="M35" i="62"/>
  <c r="L35" i="62"/>
  <c r="K35" i="62"/>
  <c r="J35" i="62"/>
  <c r="I35" i="62"/>
  <c r="H35" i="62"/>
  <c r="G35" i="62"/>
  <c r="F35" i="62"/>
  <c r="E35" i="62"/>
  <c r="D35" i="62"/>
  <c r="B35" i="62"/>
  <c r="O34" i="62"/>
  <c r="C82" i="62" s="1"/>
  <c r="B34" i="62"/>
  <c r="O33" i="62"/>
  <c r="C81" i="62" s="1"/>
  <c r="J81" i="62" s="1"/>
  <c r="B33" i="62"/>
  <c r="N32" i="62"/>
  <c r="M32" i="62"/>
  <c r="L32" i="62"/>
  <c r="K32" i="62"/>
  <c r="J32" i="62"/>
  <c r="I32" i="62"/>
  <c r="H32" i="62"/>
  <c r="G32" i="62"/>
  <c r="F32" i="62"/>
  <c r="E32" i="62"/>
  <c r="D32" i="62"/>
  <c r="C32" i="62"/>
  <c r="O32" i="62" s="1"/>
  <c r="C80" i="62" s="1"/>
  <c r="B32" i="62"/>
  <c r="I31" i="62"/>
  <c r="O31" i="62" s="1"/>
  <c r="C79" i="62" s="1"/>
  <c r="C31" i="62"/>
  <c r="B31" i="62"/>
  <c r="I30" i="62"/>
  <c r="C30" i="62"/>
  <c r="B30" i="62"/>
  <c r="I29" i="62"/>
  <c r="I25" i="62" s="1"/>
  <c r="C29" i="62"/>
  <c r="B29" i="62"/>
  <c r="I28" i="62"/>
  <c r="O28" i="62" s="1"/>
  <c r="C76" i="62" s="1"/>
  <c r="C28" i="62"/>
  <c r="B28" i="62"/>
  <c r="I27" i="62"/>
  <c r="C27" i="62"/>
  <c r="O27" i="62" s="1"/>
  <c r="C75" i="62" s="1"/>
  <c r="B27" i="62"/>
  <c r="I26" i="62"/>
  <c r="C26" i="62"/>
  <c r="B26" i="62"/>
  <c r="N25" i="62"/>
  <c r="M25" i="62"/>
  <c r="L25" i="62"/>
  <c r="K25" i="62"/>
  <c r="J25" i="62"/>
  <c r="H25" i="62"/>
  <c r="G25" i="62"/>
  <c r="F25" i="62"/>
  <c r="E25" i="62"/>
  <c r="D25" i="62"/>
  <c r="B25" i="62"/>
  <c r="I24" i="62"/>
  <c r="C24" i="62"/>
  <c r="B24" i="62"/>
  <c r="I23" i="62"/>
  <c r="C23" i="62"/>
  <c r="O23" i="62" s="1"/>
  <c r="C71" i="62" s="1"/>
  <c r="B23" i="62"/>
  <c r="I22" i="62"/>
  <c r="C22" i="62"/>
  <c r="B22" i="62"/>
  <c r="I21" i="62"/>
  <c r="C21" i="62"/>
  <c r="O21" i="62" s="1"/>
  <c r="C69" i="62" s="1"/>
  <c r="B21" i="62"/>
  <c r="I20" i="62"/>
  <c r="C20" i="62"/>
  <c r="B20" i="62"/>
  <c r="I19" i="62"/>
  <c r="C19" i="62"/>
  <c r="O19" i="62" s="1"/>
  <c r="C67" i="62" s="1"/>
  <c r="B19" i="62"/>
  <c r="N18" i="62"/>
  <c r="M18" i="62"/>
  <c r="L18" i="62"/>
  <c r="L17" i="62" s="1"/>
  <c r="K18" i="62"/>
  <c r="J18" i="62"/>
  <c r="H18" i="62"/>
  <c r="H17" i="62" s="1"/>
  <c r="G18" i="62"/>
  <c r="G17" i="62" s="1"/>
  <c r="F18" i="62"/>
  <c r="E18" i="62"/>
  <c r="D18" i="62"/>
  <c r="D17" i="62" s="1"/>
  <c r="C18" i="62"/>
  <c r="B18" i="62"/>
  <c r="N17" i="62"/>
  <c r="M17" i="62"/>
  <c r="J17" i="62"/>
  <c r="E17" i="62"/>
  <c r="B17" i="62"/>
  <c r="O16" i="62"/>
  <c r="C64" i="62" s="1"/>
  <c r="B16" i="62"/>
  <c r="O15" i="62"/>
  <c r="C63" i="62" s="1"/>
  <c r="B15" i="62"/>
  <c r="O14" i="62"/>
  <c r="C62" i="62" s="1"/>
  <c r="B14" i="62"/>
  <c r="N13" i="62"/>
  <c r="M13" i="62"/>
  <c r="L13" i="62"/>
  <c r="K13" i="62"/>
  <c r="J13" i="62"/>
  <c r="I13" i="62"/>
  <c r="H13" i="62"/>
  <c r="G13" i="62"/>
  <c r="G9" i="62" s="1"/>
  <c r="G39" i="62" s="1"/>
  <c r="G51" i="62" s="1"/>
  <c r="F13" i="62"/>
  <c r="F9" i="62" s="1"/>
  <c r="E13" i="62"/>
  <c r="E9" i="62" s="1"/>
  <c r="E39" i="62" s="1"/>
  <c r="E51" i="62" s="1"/>
  <c r="D13" i="62"/>
  <c r="C13" i="62"/>
  <c r="B13" i="62"/>
  <c r="O12" i="62"/>
  <c r="C60" i="62" s="1"/>
  <c r="B12" i="62"/>
  <c r="O11" i="62"/>
  <c r="C59" i="62" s="1"/>
  <c r="B11" i="62"/>
  <c r="I10" i="62"/>
  <c r="C10" i="62"/>
  <c r="B10" i="62"/>
  <c r="N9" i="62"/>
  <c r="N39" i="62" s="1"/>
  <c r="N51" i="62" s="1"/>
  <c r="M9" i="62"/>
  <c r="L9" i="62"/>
  <c r="K9" i="62"/>
  <c r="J9" i="62"/>
  <c r="H9" i="62"/>
  <c r="D9" i="62"/>
  <c r="B9" i="62"/>
  <c r="I7" i="62"/>
  <c r="C7" i="62"/>
  <c r="J58" i="62" l="1"/>
  <c r="D67" i="62"/>
  <c r="J39" i="62"/>
  <c r="J51" i="62" s="1"/>
  <c r="O20" i="62"/>
  <c r="C68" i="62" s="1"/>
  <c r="O24" i="62"/>
  <c r="C72" i="62" s="1"/>
  <c r="D72" i="62"/>
  <c r="O10" i="62"/>
  <c r="C58" i="62" s="1"/>
  <c r="M39" i="62"/>
  <c r="M51" i="62" s="1"/>
  <c r="I18" i="62"/>
  <c r="O22" i="62"/>
  <c r="C70" i="62" s="1"/>
  <c r="O26" i="62"/>
  <c r="C74" i="62" s="1"/>
  <c r="E66" i="62"/>
  <c r="D66" i="62" s="1"/>
  <c r="D83" i="62"/>
  <c r="D87" i="62" s="1"/>
  <c r="H65" i="62"/>
  <c r="H87" i="62" s="1"/>
  <c r="H99" i="62" s="1"/>
  <c r="O57" i="62"/>
  <c r="K57" i="62"/>
  <c r="N57" i="62"/>
  <c r="N87" i="62" s="1"/>
  <c r="N99" i="62" s="1"/>
  <c r="M57" i="62"/>
  <c r="E65" i="62"/>
  <c r="E87" i="62" s="1"/>
  <c r="E99" i="62" s="1"/>
  <c r="I65" i="62"/>
  <c r="I87" i="62" s="1"/>
  <c r="I99" i="62" s="1"/>
  <c r="M65" i="62"/>
  <c r="I17" i="62"/>
  <c r="C9" i="62"/>
  <c r="I9" i="62"/>
  <c r="I39" i="62" s="1"/>
  <c r="O36" i="62"/>
  <c r="C84" i="62" s="1"/>
  <c r="O37" i="62"/>
  <c r="C85" i="62" s="1"/>
  <c r="O46" i="62"/>
  <c r="C94" i="62" s="1"/>
  <c r="D97" i="62"/>
  <c r="O13" i="62"/>
  <c r="C61" i="62" s="1"/>
  <c r="F17" i="62"/>
  <c r="F39" i="62" s="1"/>
  <c r="F51" i="62" s="1"/>
  <c r="K17" i="62"/>
  <c r="K39" i="62" s="1"/>
  <c r="K51" i="62" s="1"/>
  <c r="O29" i="62"/>
  <c r="C77" i="62" s="1"/>
  <c r="O30" i="62"/>
  <c r="C78" i="62" s="1"/>
  <c r="O45" i="62"/>
  <c r="C93" i="62" s="1"/>
  <c r="F87" i="62"/>
  <c r="G65" i="62"/>
  <c r="G87" i="62" s="1"/>
  <c r="K65" i="62"/>
  <c r="K87" i="62" s="1"/>
  <c r="K99" i="62" s="1"/>
  <c r="O65" i="62"/>
  <c r="O87" i="62" s="1"/>
  <c r="O99" i="62" s="1"/>
  <c r="L87" i="62"/>
  <c r="L99" i="62" s="1"/>
  <c r="E97" i="62"/>
  <c r="O43" i="62"/>
  <c r="C91" i="62" s="1"/>
  <c r="O47" i="62"/>
  <c r="C95" i="62" s="1"/>
  <c r="O18" i="62"/>
  <c r="C66" i="62" s="1"/>
  <c r="O42" i="62"/>
  <c r="C49" i="62"/>
  <c r="D39" i="62"/>
  <c r="D51" i="62" s="1"/>
  <c r="L39" i="62"/>
  <c r="L51" i="62" s="1"/>
  <c r="C25" i="62"/>
  <c r="O25" i="62" s="1"/>
  <c r="C73" i="62" s="1"/>
  <c r="C35" i="62"/>
  <c r="O35" i="62" s="1"/>
  <c r="C83" i="62" s="1"/>
  <c r="I49" i="62"/>
  <c r="G97" i="62"/>
  <c r="F97" i="62"/>
  <c r="H39" i="62"/>
  <c r="H51" i="62" s="1"/>
  <c r="O38" i="62"/>
  <c r="C86" i="62" s="1"/>
  <c r="O44" i="62"/>
  <c r="C92" i="62" s="1"/>
  <c r="O48" i="62"/>
  <c r="C96" i="62" s="1"/>
  <c r="H97" i="62"/>
  <c r="G99" i="62" l="1"/>
  <c r="D99" i="62"/>
  <c r="F99" i="62"/>
  <c r="M87" i="62"/>
  <c r="M99" i="62" s="1"/>
  <c r="O9" i="62"/>
  <c r="C57" i="62" s="1"/>
  <c r="C90" i="62"/>
  <c r="C97" i="62" s="1"/>
  <c r="O49" i="62"/>
  <c r="I51" i="62"/>
  <c r="C17" i="62"/>
  <c r="O17" i="62" l="1"/>
  <c r="C65" i="62" s="1"/>
  <c r="C39" i="62"/>
  <c r="C51" i="62" s="1"/>
  <c r="O39" i="62" l="1"/>
  <c r="O51" i="62" l="1"/>
  <c r="C87" i="62"/>
  <c r="C99" i="62" s="1"/>
  <c r="A3" i="13" l="1"/>
  <c r="J260" i="13"/>
  <c r="H260" i="13"/>
  <c r="K260" i="13" s="1"/>
  <c r="F260" i="13"/>
  <c r="D260" i="13"/>
  <c r="C260" i="13"/>
  <c r="E260" i="13" s="1"/>
  <c r="J259" i="13"/>
  <c r="H259" i="13"/>
  <c r="G259" i="13"/>
  <c r="F259" i="13"/>
  <c r="D259" i="13"/>
  <c r="C259" i="13"/>
  <c r="E259" i="13" s="1"/>
  <c r="J258" i="13"/>
  <c r="H258" i="13"/>
  <c r="F258" i="13"/>
  <c r="I258" i="13" s="1"/>
  <c r="E258" i="13"/>
  <c r="D258" i="13"/>
  <c r="C258" i="13"/>
  <c r="J257" i="13"/>
  <c r="K257" i="13" s="1"/>
  <c r="H257" i="13"/>
  <c r="F257" i="13"/>
  <c r="I257" i="13" s="1"/>
  <c r="D257" i="13"/>
  <c r="C257" i="13"/>
  <c r="E257" i="13" s="1"/>
  <c r="J256" i="13"/>
  <c r="H256" i="13"/>
  <c r="K256" i="13" s="1"/>
  <c r="G256" i="13"/>
  <c r="F256" i="13"/>
  <c r="D256" i="13"/>
  <c r="C256" i="13"/>
  <c r="E256" i="13" s="1"/>
  <c r="K255" i="13"/>
  <c r="J255" i="13"/>
  <c r="H255" i="13"/>
  <c r="I255" i="13" s="1"/>
  <c r="G255" i="13"/>
  <c r="F255" i="13"/>
  <c r="D255" i="13"/>
  <c r="C255" i="13"/>
  <c r="J254" i="13"/>
  <c r="H254" i="13"/>
  <c r="F254" i="13"/>
  <c r="E254" i="13"/>
  <c r="D254" i="13"/>
  <c r="C254" i="13"/>
  <c r="F253" i="13"/>
  <c r="J252" i="13"/>
  <c r="H252" i="13"/>
  <c r="K252" i="13" s="1"/>
  <c r="F252" i="13"/>
  <c r="D252" i="13"/>
  <c r="G252" i="13" s="1"/>
  <c r="C252" i="13"/>
  <c r="J251" i="13"/>
  <c r="H251" i="13"/>
  <c r="K251" i="13" s="1"/>
  <c r="F251" i="13"/>
  <c r="E251" i="13"/>
  <c r="D251" i="13"/>
  <c r="G251" i="13" s="1"/>
  <c r="C251" i="13"/>
  <c r="J250" i="13"/>
  <c r="I250" i="13"/>
  <c r="H250" i="13"/>
  <c r="F250" i="13"/>
  <c r="D250" i="13"/>
  <c r="C250" i="13"/>
  <c r="J246" i="13"/>
  <c r="H246" i="13"/>
  <c r="F246" i="13"/>
  <c r="D246" i="13"/>
  <c r="C246" i="13"/>
  <c r="J245" i="13"/>
  <c r="F245" i="13"/>
  <c r="C245" i="13"/>
  <c r="J244" i="13"/>
  <c r="H244" i="13"/>
  <c r="K244" i="13" s="1"/>
  <c r="F244" i="13"/>
  <c r="D244" i="13"/>
  <c r="C244" i="13"/>
  <c r="E244" i="13" s="1"/>
  <c r="J243" i="13"/>
  <c r="H243" i="13"/>
  <c r="G243" i="13"/>
  <c r="F243" i="13"/>
  <c r="D243" i="13"/>
  <c r="C243" i="13"/>
  <c r="E243" i="13" s="1"/>
  <c r="J242" i="13"/>
  <c r="H242" i="13"/>
  <c r="F242" i="13"/>
  <c r="I242" i="13" s="1"/>
  <c r="E242" i="13"/>
  <c r="D242" i="13"/>
  <c r="C242" i="13"/>
  <c r="J241" i="13"/>
  <c r="K241" i="13" s="1"/>
  <c r="H241" i="13"/>
  <c r="F241" i="13"/>
  <c r="I241" i="13" s="1"/>
  <c r="D241" i="13"/>
  <c r="C241" i="13"/>
  <c r="E241" i="13" s="1"/>
  <c r="J240" i="13"/>
  <c r="H240" i="13"/>
  <c r="K240" i="13" s="1"/>
  <c r="G240" i="13"/>
  <c r="F240" i="13"/>
  <c r="D240" i="13"/>
  <c r="C240" i="13"/>
  <c r="E240" i="13" s="1"/>
  <c r="K239" i="13"/>
  <c r="J239" i="13"/>
  <c r="H239" i="13"/>
  <c r="I239" i="13" s="1"/>
  <c r="G239" i="13"/>
  <c r="F239" i="13"/>
  <c r="D239" i="13"/>
  <c r="C239" i="13"/>
  <c r="J238" i="13"/>
  <c r="J235" i="13"/>
  <c r="H235" i="13"/>
  <c r="K235" i="13" s="1"/>
  <c r="K234" i="13"/>
  <c r="I234" i="13"/>
  <c r="G234" i="13"/>
  <c r="E234" i="13"/>
  <c r="K233" i="13"/>
  <c r="I233" i="13"/>
  <c r="G233" i="13"/>
  <c r="E233" i="13"/>
  <c r="K232" i="13"/>
  <c r="I232" i="13"/>
  <c r="G232" i="13"/>
  <c r="E232" i="13"/>
  <c r="K231" i="13"/>
  <c r="I231" i="13"/>
  <c r="G231" i="13"/>
  <c r="E231" i="13"/>
  <c r="K230" i="13"/>
  <c r="I230" i="13"/>
  <c r="G230" i="13"/>
  <c r="E230" i="13"/>
  <c r="K229" i="13"/>
  <c r="I229" i="13"/>
  <c r="G229" i="13"/>
  <c r="E229" i="13"/>
  <c r="K228" i="13"/>
  <c r="J228" i="13"/>
  <c r="I228" i="13"/>
  <c r="H228" i="13"/>
  <c r="G228" i="13"/>
  <c r="F228" i="13"/>
  <c r="E228" i="13"/>
  <c r="D228" i="13"/>
  <c r="C228" i="13"/>
  <c r="C235" i="13" s="1"/>
  <c r="K227" i="13"/>
  <c r="I227" i="13"/>
  <c r="G227" i="13"/>
  <c r="E227" i="13"/>
  <c r="K226" i="13"/>
  <c r="I226" i="13"/>
  <c r="G226" i="13"/>
  <c r="E226" i="13"/>
  <c r="K225" i="13"/>
  <c r="I225" i="13"/>
  <c r="G225" i="13"/>
  <c r="E225" i="13"/>
  <c r="K224" i="13"/>
  <c r="I224" i="13"/>
  <c r="G224" i="13"/>
  <c r="E224" i="13"/>
  <c r="J223" i="13"/>
  <c r="I223" i="13"/>
  <c r="H223" i="13"/>
  <c r="K223" i="13" s="1"/>
  <c r="F223" i="13"/>
  <c r="F235" i="13" s="1"/>
  <c r="I235" i="13" s="1"/>
  <c r="D223" i="13"/>
  <c r="C223" i="13"/>
  <c r="K217" i="13"/>
  <c r="I217" i="13"/>
  <c r="G217" i="13"/>
  <c r="E217" i="13"/>
  <c r="K216" i="13"/>
  <c r="I216" i="13"/>
  <c r="G216" i="13"/>
  <c r="E216" i="13"/>
  <c r="K215" i="13"/>
  <c r="I215" i="13"/>
  <c r="G215" i="13"/>
  <c r="E215" i="13"/>
  <c r="K214" i="13"/>
  <c r="I214" i="13"/>
  <c r="G214" i="13"/>
  <c r="E214" i="13"/>
  <c r="K213" i="13"/>
  <c r="I213" i="13"/>
  <c r="G213" i="13"/>
  <c r="E213" i="13"/>
  <c r="K212" i="13"/>
  <c r="I212" i="13"/>
  <c r="G212" i="13"/>
  <c r="E212" i="13"/>
  <c r="K211" i="13"/>
  <c r="I211" i="13"/>
  <c r="G211" i="13"/>
  <c r="E211" i="13"/>
  <c r="K210" i="13"/>
  <c r="J210" i="13"/>
  <c r="I210" i="13"/>
  <c r="H210" i="13"/>
  <c r="G210" i="13"/>
  <c r="F210" i="13"/>
  <c r="D210" i="13"/>
  <c r="C210" i="13"/>
  <c r="E210" i="13" s="1"/>
  <c r="K209" i="13"/>
  <c r="I209" i="13"/>
  <c r="G209" i="13"/>
  <c r="E209" i="13"/>
  <c r="K208" i="13"/>
  <c r="I208" i="13"/>
  <c r="G208" i="13"/>
  <c r="E208" i="13"/>
  <c r="K207" i="13"/>
  <c r="I207" i="13"/>
  <c r="G207" i="13"/>
  <c r="E207" i="13"/>
  <c r="J206" i="13"/>
  <c r="H206" i="13"/>
  <c r="F206" i="13"/>
  <c r="E206" i="13"/>
  <c r="D206" i="13"/>
  <c r="C206" i="13"/>
  <c r="J205" i="13"/>
  <c r="J204" i="13" s="1"/>
  <c r="C205" i="13"/>
  <c r="K203" i="13"/>
  <c r="I203" i="13"/>
  <c r="G203" i="13"/>
  <c r="E203" i="13"/>
  <c r="K202" i="13"/>
  <c r="J202" i="13"/>
  <c r="I202" i="13"/>
  <c r="H202" i="13"/>
  <c r="G202" i="13"/>
  <c r="F202" i="13"/>
  <c r="E202" i="13"/>
  <c r="D202" i="13"/>
  <c r="C202" i="13"/>
  <c r="K201" i="13"/>
  <c r="I201" i="13"/>
  <c r="G201" i="13"/>
  <c r="E201" i="13"/>
  <c r="K200" i="13"/>
  <c r="I200" i="13"/>
  <c r="G200" i="13"/>
  <c r="E200" i="13"/>
  <c r="K199" i="13"/>
  <c r="I199" i="13"/>
  <c r="G199" i="13"/>
  <c r="E199" i="13"/>
  <c r="K198" i="13"/>
  <c r="I198" i="13"/>
  <c r="G198" i="13"/>
  <c r="E198" i="13"/>
  <c r="K197" i="13"/>
  <c r="I197" i="13"/>
  <c r="G197" i="13"/>
  <c r="E197" i="13"/>
  <c r="K196" i="13"/>
  <c r="I196" i="13"/>
  <c r="G196" i="13"/>
  <c r="E196" i="13"/>
  <c r="J195" i="13"/>
  <c r="I195" i="13"/>
  <c r="H195" i="13"/>
  <c r="F195" i="13"/>
  <c r="D195" i="13"/>
  <c r="C195" i="13"/>
  <c r="J192" i="13"/>
  <c r="D192" i="13"/>
  <c r="K191" i="13"/>
  <c r="I191" i="13"/>
  <c r="G191" i="13"/>
  <c r="E191" i="13"/>
  <c r="K190" i="13"/>
  <c r="I190" i="13"/>
  <c r="G190" i="13"/>
  <c r="E190" i="13"/>
  <c r="K189" i="13"/>
  <c r="I189" i="13"/>
  <c r="G189" i="13"/>
  <c r="E189" i="13"/>
  <c r="K188" i="13"/>
  <c r="I188" i="13"/>
  <c r="G188" i="13"/>
  <c r="E188" i="13"/>
  <c r="K187" i="13"/>
  <c r="I187" i="13"/>
  <c r="G187" i="13"/>
  <c r="E187" i="13"/>
  <c r="K186" i="13"/>
  <c r="I186" i="13"/>
  <c r="G186" i="13"/>
  <c r="E186" i="13"/>
  <c r="K185" i="13"/>
  <c r="J185" i="13"/>
  <c r="I185" i="13"/>
  <c r="H185" i="13"/>
  <c r="G185" i="13"/>
  <c r="F185" i="13"/>
  <c r="D185" i="13"/>
  <c r="C185" i="13"/>
  <c r="K184" i="13"/>
  <c r="I184" i="13"/>
  <c r="G184" i="13"/>
  <c r="E184" i="13"/>
  <c r="K183" i="13"/>
  <c r="I183" i="13"/>
  <c r="G183" i="13"/>
  <c r="E183" i="13"/>
  <c r="K182" i="13"/>
  <c r="I182" i="13"/>
  <c r="G182" i="13"/>
  <c r="E182" i="13"/>
  <c r="K181" i="13"/>
  <c r="I181" i="13"/>
  <c r="G181" i="13"/>
  <c r="E181" i="13"/>
  <c r="J180" i="13"/>
  <c r="H180" i="13"/>
  <c r="F180" i="13"/>
  <c r="E180" i="13"/>
  <c r="D180" i="13"/>
  <c r="C180" i="13"/>
  <c r="K174" i="13"/>
  <c r="I174" i="13"/>
  <c r="G174" i="13"/>
  <c r="E174" i="13"/>
  <c r="K173" i="13"/>
  <c r="I173" i="13"/>
  <c r="G173" i="13"/>
  <c r="E173" i="13"/>
  <c r="K172" i="13"/>
  <c r="I172" i="13"/>
  <c r="G172" i="13"/>
  <c r="E172" i="13"/>
  <c r="K171" i="13"/>
  <c r="I171" i="13"/>
  <c r="G171" i="13"/>
  <c r="E171" i="13"/>
  <c r="K170" i="13"/>
  <c r="I170" i="13"/>
  <c r="G170" i="13"/>
  <c r="E170" i="13"/>
  <c r="K169" i="13"/>
  <c r="I169" i="13"/>
  <c r="G169" i="13"/>
  <c r="E169" i="13"/>
  <c r="K168" i="13"/>
  <c r="I168" i="13"/>
  <c r="G168" i="13"/>
  <c r="E168" i="13"/>
  <c r="K167" i="13"/>
  <c r="J167" i="13"/>
  <c r="I167" i="13"/>
  <c r="H167" i="13"/>
  <c r="G167" i="13"/>
  <c r="F167" i="13"/>
  <c r="E167" i="13"/>
  <c r="D167" i="13"/>
  <c r="C167" i="13"/>
  <c r="K166" i="13"/>
  <c r="I166" i="13"/>
  <c r="G166" i="13"/>
  <c r="E166" i="13"/>
  <c r="K165" i="13"/>
  <c r="I165" i="13"/>
  <c r="G165" i="13"/>
  <c r="E165" i="13"/>
  <c r="K164" i="13"/>
  <c r="I164" i="13"/>
  <c r="G164" i="13"/>
  <c r="E164" i="13"/>
  <c r="J163" i="13"/>
  <c r="I163" i="13"/>
  <c r="H163" i="13"/>
  <c r="F163" i="13"/>
  <c r="F162" i="13" s="1"/>
  <c r="F161" i="13" s="1"/>
  <c r="D163" i="13"/>
  <c r="C163" i="13"/>
  <c r="J162" i="13"/>
  <c r="C162" i="13"/>
  <c r="J161" i="13"/>
  <c r="K160" i="13"/>
  <c r="I160" i="13"/>
  <c r="G160" i="13"/>
  <c r="E160" i="13"/>
  <c r="K159" i="13"/>
  <c r="J159" i="13"/>
  <c r="I159" i="13"/>
  <c r="H159" i="13"/>
  <c r="G159" i="13"/>
  <c r="F159" i="13"/>
  <c r="D159" i="13"/>
  <c r="C159" i="13"/>
  <c r="K158" i="13"/>
  <c r="I158" i="13"/>
  <c r="G158" i="13"/>
  <c r="E158" i="13"/>
  <c r="K157" i="13"/>
  <c r="I157" i="13"/>
  <c r="G157" i="13"/>
  <c r="E157" i="13"/>
  <c r="K156" i="13"/>
  <c r="I156" i="13"/>
  <c r="G156" i="13"/>
  <c r="E156" i="13"/>
  <c r="K155" i="13"/>
  <c r="I155" i="13"/>
  <c r="G155" i="13"/>
  <c r="E155" i="13"/>
  <c r="K154" i="13"/>
  <c r="I154" i="13"/>
  <c r="G154" i="13"/>
  <c r="E154" i="13"/>
  <c r="K153" i="13"/>
  <c r="I153" i="13"/>
  <c r="G153" i="13"/>
  <c r="E153" i="13"/>
  <c r="J152" i="13"/>
  <c r="J175" i="13" s="1"/>
  <c r="H152" i="13"/>
  <c r="F152" i="13"/>
  <c r="D152" i="13"/>
  <c r="C152" i="13"/>
  <c r="J149" i="13"/>
  <c r="H149" i="13"/>
  <c r="K149" i="13" s="1"/>
  <c r="K148" i="13"/>
  <c r="I148" i="13"/>
  <c r="G148" i="13"/>
  <c r="E148" i="13"/>
  <c r="K147" i="13"/>
  <c r="I147" i="13"/>
  <c r="G147" i="13"/>
  <c r="E147" i="13"/>
  <c r="K146" i="13"/>
  <c r="I146" i="13"/>
  <c r="G146" i="13"/>
  <c r="E146" i="13"/>
  <c r="K145" i="13"/>
  <c r="I145" i="13"/>
  <c r="G145" i="13"/>
  <c r="E145" i="13"/>
  <c r="K144" i="13"/>
  <c r="I144" i="13"/>
  <c r="G144" i="13"/>
  <c r="E144" i="13"/>
  <c r="K143" i="13"/>
  <c r="I143" i="13"/>
  <c r="G143" i="13"/>
  <c r="E143" i="13"/>
  <c r="K142" i="13"/>
  <c r="J142" i="13"/>
  <c r="H142" i="13"/>
  <c r="I142" i="13" s="1"/>
  <c r="G142" i="13"/>
  <c r="F142" i="13"/>
  <c r="D142" i="13"/>
  <c r="C142" i="13"/>
  <c r="K141" i="13"/>
  <c r="I141" i="13"/>
  <c r="G141" i="13"/>
  <c r="E141" i="13"/>
  <c r="K140" i="13"/>
  <c r="I140" i="13"/>
  <c r="G140" i="13"/>
  <c r="E140" i="13"/>
  <c r="K139" i="13"/>
  <c r="I139" i="13"/>
  <c r="G139" i="13"/>
  <c r="E139" i="13"/>
  <c r="K138" i="13"/>
  <c r="I138" i="13"/>
  <c r="G138" i="13"/>
  <c r="E138" i="13"/>
  <c r="J137" i="13"/>
  <c r="H137" i="13"/>
  <c r="K137" i="13" s="1"/>
  <c r="F137" i="13"/>
  <c r="D137" i="13"/>
  <c r="C137" i="13"/>
  <c r="J132" i="13"/>
  <c r="K131" i="13"/>
  <c r="I131" i="13"/>
  <c r="G131" i="13"/>
  <c r="E131" i="13"/>
  <c r="K130" i="13"/>
  <c r="I130" i="13"/>
  <c r="G130" i="13"/>
  <c r="E130" i="13"/>
  <c r="K129" i="13"/>
  <c r="I129" i="13"/>
  <c r="G129" i="13"/>
  <c r="E129" i="13"/>
  <c r="K128" i="13"/>
  <c r="I128" i="13"/>
  <c r="G128" i="13"/>
  <c r="E128" i="13"/>
  <c r="K127" i="13"/>
  <c r="I127" i="13"/>
  <c r="G127" i="13"/>
  <c r="E127" i="13"/>
  <c r="K126" i="13"/>
  <c r="I126" i="13"/>
  <c r="G126" i="13"/>
  <c r="E126" i="13"/>
  <c r="K125" i="13"/>
  <c r="I125" i="13"/>
  <c r="G125" i="13"/>
  <c r="E125" i="13"/>
  <c r="K124" i="13"/>
  <c r="J124" i="13"/>
  <c r="I124" i="13"/>
  <c r="H124" i="13"/>
  <c r="G124" i="13"/>
  <c r="F124" i="13"/>
  <c r="D124" i="13"/>
  <c r="C124" i="13"/>
  <c r="E124" i="13" s="1"/>
  <c r="K123" i="13"/>
  <c r="I123" i="13"/>
  <c r="G123" i="13"/>
  <c r="E123" i="13"/>
  <c r="K122" i="13"/>
  <c r="I122" i="13"/>
  <c r="G122" i="13"/>
  <c r="E122" i="13"/>
  <c r="K121" i="13"/>
  <c r="I121" i="13"/>
  <c r="G121" i="13"/>
  <c r="E121" i="13"/>
  <c r="J120" i="13"/>
  <c r="H120" i="13"/>
  <c r="F120" i="13"/>
  <c r="I120" i="13" s="1"/>
  <c r="D120" i="13"/>
  <c r="C120" i="13"/>
  <c r="J119" i="13"/>
  <c r="F119" i="13"/>
  <c r="C119" i="13"/>
  <c r="J118" i="13"/>
  <c r="K117" i="13"/>
  <c r="I117" i="13"/>
  <c r="G117" i="13"/>
  <c r="E117" i="13"/>
  <c r="K116" i="13"/>
  <c r="J116" i="13"/>
  <c r="I116" i="13"/>
  <c r="H116" i="13"/>
  <c r="G116" i="13"/>
  <c r="F116" i="13"/>
  <c r="D116" i="13"/>
  <c r="C116" i="13"/>
  <c r="E116" i="13" s="1"/>
  <c r="K115" i="13"/>
  <c r="I115" i="13"/>
  <c r="G115" i="13"/>
  <c r="E115" i="13"/>
  <c r="K114" i="13"/>
  <c r="I114" i="13"/>
  <c r="G114" i="13"/>
  <c r="E114" i="13"/>
  <c r="K113" i="13"/>
  <c r="I113" i="13"/>
  <c r="G113" i="13"/>
  <c r="E113" i="13"/>
  <c r="K112" i="13"/>
  <c r="I112" i="13"/>
  <c r="G112" i="13"/>
  <c r="E112" i="13"/>
  <c r="K111" i="13"/>
  <c r="I111" i="13"/>
  <c r="G111" i="13"/>
  <c r="E111" i="13"/>
  <c r="K110" i="13"/>
  <c r="I110" i="13"/>
  <c r="G110" i="13"/>
  <c r="E110" i="13"/>
  <c r="J109" i="13"/>
  <c r="H109" i="13"/>
  <c r="G109" i="13"/>
  <c r="F109" i="13"/>
  <c r="D109" i="13"/>
  <c r="C109" i="13"/>
  <c r="J106" i="13"/>
  <c r="K105" i="13"/>
  <c r="I105" i="13"/>
  <c r="G105" i="13"/>
  <c r="E105" i="13"/>
  <c r="K104" i="13"/>
  <c r="I104" i="13"/>
  <c r="G104" i="13"/>
  <c r="E104" i="13"/>
  <c r="K103" i="13"/>
  <c r="I103" i="13"/>
  <c r="G103" i="13"/>
  <c r="E103" i="13"/>
  <c r="K102" i="13"/>
  <c r="I102" i="13"/>
  <c r="G102" i="13"/>
  <c r="E102" i="13"/>
  <c r="K101" i="13"/>
  <c r="I101" i="13"/>
  <c r="G101" i="13"/>
  <c r="E101" i="13"/>
  <c r="K100" i="13"/>
  <c r="I100" i="13"/>
  <c r="G100" i="13"/>
  <c r="E100" i="13"/>
  <c r="J99" i="13"/>
  <c r="K99" i="13" s="1"/>
  <c r="I99" i="13"/>
  <c r="H99" i="13"/>
  <c r="F99" i="13"/>
  <c r="G99" i="13" s="1"/>
  <c r="E99" i="13"/>
  <c r="D99" i="13"/>
  <c r="C99" i="13"/>
  <c r="K98" i="13"/>
  <c r="I98" i="13"/>
  <c r="G98" i="13"/>
  <c r="E98" i="13"/>
  <c r="K97" i="13"/>
  <c r="I97" i="13"/>
  <c r="G97" i="13"/>
  <c r="E97" i="13"/>
  <c r="K96" i="13"/>
  <c r="I96" i="13"/>
  <c r="G96" i="13"/>
  <c r="E96" i="13"/>
  <c r="K95" i="13"/>
  <c r="I95" i="13"/>
  <c r="G95" i="13"/>
  <c r="E95" i="13"/>
  <c r="J94" i="13"/>
  <c r="H94" i="13"/>
  <c r="F94" i="13"/>
  <c r="D94" i="13"/>
  <c r="G94" i="13" s="1"/>
  <c r="C94" i="13"/>
  <c r="G93" i="13"/>
  <c r="G108" i="13" s="1"/>
  <c r="G136" i="13" s="1"/>
  <c r="G151" i="13" s="1"/>
  <c r="G179" i="13" s="1"/>
  <c r="G194" i="13" s="1"/>
  <c r="G222" i="13" s="1"/>
  <c r="G237" i="13" s="1"/>
  <c r="K88" i="13"/>
  <c r="I88" i="13"/>
  <c r="G88" i="13"/>
  <c r="E88" i="13"/>
  <c r="K87" i="13"/>
  <c r="I87" i="13"/>
  <c r="G87" i="13"/>
  <c r="E87" i="13"/>
  <c r="K86" i="13"/>
  <c r="I86" i="13"/>
  <c r="G86" i="13"/>
  <c r="E86" i="13"/>
  <c r="K85" i="13"/>
  <c r="I85" i="13"/>
  <c r="G85" i="13"/>
  <c r="E85" i="13"/>
  <c r="K84" i="13"/>
  <c r="I84" i="13"/>
  <c r="G84" i="13"/>
  <c r="E84" i="13"/>
  <c r="K83" i="13"/>
  <c r="I83" i="13"/>
  <c r="G83" i="13"/>
  <c r="E83" i="13"/>
  <c r="K82" i="13"/>
  <c r="I82" i="13"/>
  <c r="G82" i="13"/>
  <c r="E82" i="13"/>
  <c r="J81" i="13"/>
  <c r="K81" i="13" s="1"/>
  <c r="H81" i="13"/>
  <c r="F81" i="13"/>
  <c r="G81" i="13" s="1"/>
  <c r="E81" i="13"/>
  <c r="D81" i="13"/>
  <c r="C81" i="13"/>
  <c r="K80" i="13"/>
  <c r="I80" i="13"/>
  <c r="G80" i="13"/>
  <c r="E80" i="13"/>
  <c r="K79" i="13"/>
  <c r="I79" i="13"/>
  <c r="G79" i="13"/>
  <c r="E79" i="13"/>
  <c r="K78" i="13"/>
  <c r="I78" i="13"/>
  <c r="G78" i="13"/>
  <c r="E78" i="13"/>
  <c r="J77" i="13"/>
  <c r="J76" i="13" s="1"/>
  <c r="J75" i="13" s="1"/>
  <c r="H77" i="13"/>
  <c r="F77" i="13"/>
  <c r="D77" i="13"/>
  <c r="C77" i="13"/>
  <c r="E77" i="13" s="1"/>
  <c r="H76" i="13"/>
  <c r="K76" i="13" s="1"/>
  <c r="D76" i="13"/>
  <c r="C76" i="13"/>
  <c r="H75" i="13"/>
  <c r="K75" i="13" s="1"/>
  <c r="D75" i="13"/>
  <c r="K74" i="13"/>
  <c r="I74" i="13"/>
  <c r="G74" i="13"/>
  <c r="E74" i="13"/>
  <c r="J73" i="13"/>
  <c r="K73" i="13" s="1"/>
  <c r="I73" i="13"/>
  <c r="H73" i="13"/>
  <c r="F73" i="13"/>
  <c r="G73" i="13" s="1"/>
  <c r="E73" i="13"/>
  <c r="D73" i="13"/>
  <c r="C73" i="13"/>
  <c r="K72" i="13"/>
  <c r="I72" i="13"/>
  <c r="G72" i="13"/>
  <c r="E72" i="13"/>
  <c r="K71" i="13"/>
  <c r="I71" i="13"/>
  <c r="G71" i="13"/>
  <c r="E71" i="13"/>
  <c r="K70" i="13"/>
  <c r="I70" i="13"/>
  <c r="G70" i="13"/>
  <c r="E70" i="13"/>
  <c r="K69" i="13"/>
  <c r="I69" i="13"/>
  <c r="G69" i="13"/>
  <c r="E69" i="13"/>
  <c r="K68" i="13"/>
  <c r="I68" i="13"/>
  <c r="G68" i="13"/>
  <c r="E68" i="13"/>
  <c r="K67" i="13"/>
  <c r="I67" i="13"/>
  <c r="G67" i="13"/>
  <c r="E67" i="13"/>
  <c r="J66" i="13"/>
  <c r="J89" i="13" s="1"/>
  <c r="H66" i="13"/>
  <c r="H89" i="13" s="1"/>
  <c r="F66" i="13"/>
  <c r="I66" i="13" s="1"/>
  <c r="D66" i="13"/>
  <c r="D89" i="13" s="1"/>
  <c r="C66" i="13"/>
  <c r="H65" i="13"/>
  <c r="G65" i="13"/>
  <c r="D65" i="13"/>
  <c r="H63" i="13"/>
  <c r="K62" i="13"/>
  <c r="I62" i="13"/>
  <c r="G62" i="13"/>
  <c r="E62" i="13"/>
  <c r="K61" i="13"/>
  <c r="I61" i="13"/>
  <c r="G61" i="13"/>
  <c r="E61" i="13"/>
  <c r="K60" i="13"/>
  <c r="I60" i="13"/>
  <c r="G60" i="13"/>
  <c r="E60" i="13"/>
  <c r="K59" i="13"/>
  <c r="I59" i="13"/>
  <c r="G59" i="13"/>
  <c r="E59" i="13"/>
  <c r="K58" i="13"/>
  <c r="I58" i="13"/>
  <c r="G58" i="13"/>
  <c r="E58" i="13"/>
  <c r="K57" i="13"/>
  <c r="I57" i="13"/>
  <c r="G57" i="13"/>
  <c r="E57" i="13"/>
  <c r="J56" i="13"/>
  <c r="K56" i="13" s="1"/>
  <c r="I56" i="13"/>
  <c r="H56" i="13"/>
  <c r="F56" i="13"/>
  <c r="G56" i="13" s="1"/>
  <c r="E56" i="13"/>
  <c r="D56" i="13"/>
  <c r="C56" i="13"/>
  <c r="K55" i="13"/>
  <c r="I55" i="13"/>
  <c r="G55" i="13"/>
  <c r="E55" i="13"/>
  <c r="K54" i="13"/>
  <c r="I54" i="13"/>
  <c r="G54" i="13"/>
  <c r="E54" i="13"/>
  <c r="K53" i="13"/>
  <c r="I53" i="13"/>
  <c r="G53" i="13"/>
  <c r="E53" i="13"/>
  <c r="K52" i="13"/>
  <c r="I52" i="13"/>
  <c r="G52" i="13"/>
  <c r="E52" i="13"/>
  <c r="J51" i="13"/>
  <c r="J63" i="13" s="1"/>
  <c r="H51" i="13"/>
  <c r="F51" i="13"/>
  <c r="D51" i="13"/>
  <c r="D63" i="13" s="1"/>
  <c r="C51" i="13"/>
  <c r="K50" i="13"/>
  <c r="K65" i="13" s="1"/>
  <c r="J50" i="13"/>
  <c r="J65" i="13" s="1"/>
  <c r="I50" i="13"/>
  <c r="I65" i="13" s="1"/>
  <c r="H50" i="13"/>
  <c r="G50" i="13"/>
  <c r="F50" i="13"/>
  <c r="F65" i="13" s="1"/>
  <c r="E50" i="13"/>
  <c r="E65" i="13" s="1"/>
  <c r="D50" i="13"/>
  <c r="C50" i="13"/>
  <c r="C65" i="13" s="1"/>
  <c r="K45" i="13"/>
  <c r="I45" i="13"/>
  <c r="G45" i="13"/>
  <c r="E45" i="13"/>
  <c r="K44" i="13"/>
  <c r="I44" i="13"/>
  <c r="G44" i="13"/>
  <c r="E44" i="13"/>
  <c r="K43" i="13"/>
  <c r="I43" i="13"/>
  <c r="G43" i="13"/>
  <c r="E43" i="13"/>
  <c r="K42" i="13"/>
  <c r="I42" i="13"/>
  <c r="G42" i="13"/>
  <c r="E42" i="13"/>
  <c r="K41" i="13"/>
  <c r="I41" i="13"/>
  <c r="G41" i="13"/>
  <c r="E41" i="13"/>
  <c r="K40" i="13"/>
  <c r="I40" i="13"/>
  <c r="G40" i="13"/>
  <c r="E40" i="13"/>
  <c r="K39" i="13"/>
  <c r="I39" i="13"/>
  <c r="G39" i="13"/>
  <c r="E39" i="13"/>
  <c r="J38" i="13"/>
  <c r="K38" i="13" s="1"/>
  <c r="I38" i="13"/>
  <c r="H38" i="13"/>
  <c r="F38" i="13"/>
  <c r="G38" i="13" s="1"/>
  <c r="E38" i="13"/>
  <c r="D38" i="13"/>
  <c r="C38" i="13"/>
  <c r="K37" i="13"/>
  <c r="I37" i="13"/>
  <c r="G37" i="13"/>
  <c r="E37" i="13"/>
  <c r="K36" i="13"/>
  <c r="I36" i="13"/>
  <c r="G36" i="13"/>
  <c r="E36" i="13"/>
  <c r="K35" i="13"/>
  <c r="I35" i="13"/>
  <c r="G35" i="13"/>
  <c r="E35" i="13"/>
  <c r="J34" i="13"/>
  <c r="J33" i="13" s="1"/>
  <c r="H34" i="13"/>
  <c r="K34" i="13" s="1"/>
  <c r="F34" i="13"/>
  <c r="D34" i="13"/>
  <c r="G34" i="13" s="1"/>
  <c r="C34" i="13"/>
  <c r="E34" i="13" s="1"/>
  <c r="J32" i="13"/>
  <c r="K31" i="13"/>
  <c r="I31" i="13"/>
  <c r="G31" i="13"/>
  <c r="E31" i="13"/>
  <c r="J30" i="13"/>
  <c r="K30" i="13" s="1"/>
  <c r="I30" i="13"/>
  <c r="H30" i="13"/>
  <c r="F30" i="13"/>
  <c r="G30" i="13" s="1"/>
  <c r="E30" i="13"/>
  <c r="D30" i="13"/>
  <c r="C30" i="13"/>
  <c r="K29" i="13"/>
  <c r="I29" i="13"/>
  <c r="G29" i="13"/>
  <c r="E29" i="13"/>
  <c r="K28" i="13"/>
  <c r="I28" i="13"/>
  <c r="G28" i="13"/>
  <c r="E28" i="13"/>
  <c r="K27" i="13"/>
  <c r="I27" i="13"/>
  <c r="G27" i="13"/>
  <c r="E27" i="13"/>
  <c r="K26" i="13"/>
  <c r="I26" i="13"/>
  <c r="G26" i="13"/>
  <c r="E26" i="13"/>
  <c r="K25" i="13"/>
  <c r="I25" i="13"/>
  <c r="G25" i="13"/>
  <c r="E25" i="13"/>
  <c r="K24" i="13"/>
  <c r="I24" i="13"/>
  <c r="G24" i="13"/>
  <c r="E24" i="13"/>
  <c r="J23" i="13"/>
  <c r="J46" i="13" s="1"/>
  <c r="H23" i="13"/>
  <c r="F23" i="13"/>
  <c r="I23" i="13" s="1"/>
  <c r="D23" i="13"/>
  <c r="G23" i="13" s="1"/>
  <c r="C23" i="13"/>
  <c r="K22" i="13"/>
  <c r="K93" i="13" s="1"/>
  <c r="K108" i="13" s="1"/>
  <c r="K136" i="13" s="1"/>
  <c r="K151" i="13" s="1"/>
  <c r="K179" i="13" s="1"/>
  <c r="K194" i="13" s="1"/>
  <c r="K222" i="13" s="1"/>
  <c r="K237" i="13" s="1"/>
  <c r="I22" i="13"/>
  <c r="I93" i="13" s="1"/>
  <c r="I108" i="13" s="1"/>
  <c r="I136" i="13" s="1"/>
  <c r="I151" i="13" s="1"/>
  <c r="I179" i="13" s="1"/>
  <c r="I194" i="13" s="1"/>
  <c r="I222" i="13" s="1"/>
  <c r="I237" i="13" s="1"/>
  <c r="G22" i="13"/>
  <c r="E22" i="13"/>
  <c r="E93" i="13" s="1"/>
  <c r="E108" i="13" s="1"/>
  <c r="E136" i="13" s="1"/>
  <c r="E151" i="13" s="1"/>
  <c r="E179" i="13" s="1"/>
  <c r="E194" i="13" s="1"/>
  <c r="E222" i="13" s="1"/>
  <c r="E237" i="13" s="1"/>
  <c r="H20" i="13"/>
  <c r="D20" i="13"/>
  <c r="K19" i="13"/>
  <c r="I19" i="13"/>
  <c r="G19" i="13"/>
  <c r="E19" i="13"/>
  <c r="K18" i="13"/>
  <c r="I18" i="13"/>
  <c r="G18" i="13"/>
  <c r="E18" i="13"/>
  <c r="K17" i="13"/>
  <c r="I17" i="13"/>
  <c r="G17" i="13"/>
  <c r="E17" i="13"/>
  <c r="K16" i="13"/>
  <c r="I16" i="13"/>
  <c r="G16" i="13"/>
  <c r="E16" i="13"/>
  <c r="K15" i="13"/>
  <c r="I15" i="13"/>
  <c r="G15" i="13"/>
  <c r="E15" i="13"/>
  <c r="K14" i="13"/>
  <c r="I14" i="13"/>
  <c r="G14" i="13"/>
  <c r="E14" i="13"/>
  <c r="J13" i="13"/>
  <c r="K13" i="13" s="1"/>
  <c r="H13" i="13"/>
  <c r="F13" i="13"/>
  <c r="I13" i="13" s="1"/>
  <c r="D13" i="13"/>
  <c r="C13" i="13"/>
  <c r="E13" i="13" s="1"/>
  <c r="K12" i="13"/>
  <c r="I12" i="13"/>
  <c r="G12" i="13"/>
  <c r="E12" i="13"/>
  <c r="K11" i="13"/>
  <c r="I11" i="13"/>
  <c r="G11" i="13"/>
  <c r="E11" i="13"/>
  <c r="K10" i="13"/>
  <c r="I10" i="13"/>
  <c r="G10" i="13"/>
  <c r="E10" i="13"/>
  <c r="K9" i="13"/>
  <c r="I9" i="13"/>
  <c r="G9" i="13"/>
  <c r="E9" i="13"/>
  <c r="K8" i="13"/>
  <c r="J8" i="13"/>
  <c r="J20" i="13" s="1"/>
  <c r="H8" i="13"/>
  <c r="F8" i="13"/>
  <c r="I8" i="13" s="1"/>
  <c r="D8" i="13"/>
  <c r="C8" i="13"/>
  <c r="J7" i="13"/>
  <c r="J22" i="13" s="1"/>
  <c r="J93" i="13" s="1"/>
  <c r="J108" i="13" s="1"/>
  <c r="J136" i="13" s="1"/>
  <c r="J151" i="13" s="1"/>
  <c r="J179" i="13" s="1"/>
  <c r="J194" i="13" s="1"/>
  <c r="J222" i="13" s="1"/>
  <c r="J237" i="13" s="1"/>
  <c r="H7" i="13"/>
  <c r="H22" i="13" s="1"/>
  <c r="H93" i="13" s="1"/>
  <c r="H108" i="13" s="1"/>
  <c r="H136" i="13" s="1"/>
  <c r="H151" i="13" s="1"/>
  <c r="H179" i="13" s="1"/>
  <c r="H194" i="13" s="1"/>
  <c r="H222" i="13" s="1"/>
  <c r="H237" i="13" s="1"/>
  <c r="F7" i="13"/>
  <c r="F22" i="13" s="1"/>
  <c r="F93" i="13" s="1"/>
  <c r="F108" i="13" s="1"/>
  <c r="F136" i="13" s="1"/>
  <c r="F151" i="13" s="1"/>
  <c r="F179" i="13" s="1"/>
  <c r="F194" i="13" s="1"/>
  <c r="F222" i="13" s="1"/>
  <c r="F237" i="13" s="1"/>
  <c r="D7" i="13"/>
  <c r="D22" i="13" s="1"/>
  <c r="D93" i="13" s="1"/>
  <c r="D108" i="13" s="1"/>
  <c r="D136" i="13" s="1"/>
  <c r="D151" i="13" s="1"/>
  <c r="D179" i="13" s="1"/>
  <c r="D194" i="13" s="1"/>
  <c r="D222" i="13" s="1"/>
  <c r="D237" i="13" s="1"/>
  <c r="C7" i="13"/>
  <c r="C22" i="13" s="1"/>
  <c r="C93" i="13" s="1"/>
  <c r="C108" i="13" s="1"/>
  <c r="C136" i="13" s="1"/>
  <c r="C151" i="13" s="1"/>
  <c r="C179" i="13" s="1"/>
  <c r="C194" i="13" s="1"/>
  <c r="C222" i="13" s="1"/>
  <c r="C237" i="13" s="1"/>
  <c r="F20" i="13" l="1"/>
  <c r="I20" i="13" s="1"/>
  <c r="D46" i="13"/>
  <c r="C89" i="13"/>
  <c r="E89" i="13" s="1"/>
  <c r="E66" i="13"/>
  <c r="K89" i="13"/>
  <c r="G137" i="13"/>
  <c r="E137" i="13"/>
  <c r="D149" i="13"/>
  <c r="E142" i="13"/>
  <c r="C149" i="13"/>
  <c r="E149" i="13" s="1"/>
  <c r="C192" i="13"/>
  <c r="E192" i="13" s="1"/>
  <c r="E185" i="13"/>
  <c r="G8" i="13"/>
  <c r="G13" i="13"/>
  <c r="K20" i="13"/>
  <c r="K23" i="13"/>
  <c r="C33" i="13"/>
  <c r="H33" i="13"/>
  <c r="I51" i="13"/>
  <c r="F63" i="13"/>
  <c r="I63" i="13" s="1"/>
  <c r="K51" i="13"/>
  <c r="K63" i="13"/>
  <c r="I77" i="13"/>
  <c r="F76" i="13"/>
  <c r="K77" i="13"/>
  <c r="F149" i="13"/>
  <c r="I149" i="13" s="1"/>
  <c r="I137" i="13"/>
  <c r="F192" i="13"/>
  <c r="I180" i="13"/>
  <c r="I206" i="13"/>
  <c r="F205" i="13"/>
  <c r="J218" i="13"/>
  <c r="G223" i="13"/>
  <c r="E223" i="13"/>
  <c r="I243" i="13"/>
  <c r="K243" i="13"/>
  <c r="K254" i="13"/>
  <c r="H253" i="13"/>
  <c r="C20" i="13"/>
  <c r="E20" i="13" s="1"/>
  <c r="E8" i="13"/>
  <c r="D33" i="13"/>
  <c r="I34" i="13"/>
  <c r="F33" i="13"/>
  <c r="G51" i="13"/>
  <c r="K66" i="13"/>
  <c r="C75" i="13"/>
  <c r="E75" i="13" s="1"/>
  <c r="E76" i="13"/>
  <c r="G77" i="13"/>
  <c r="F89" i="13"/>
  <c r="I89" i="13" s="1"/>
  <c r="H106" i="13"/>
  <c r="K106" i="13" s="1"/>
  <c r="K94" i="13"/>
  <c r="C132" i="13"/>
  <c r="E109" i="13"/>
  <c r="K109" i="13"/>
  <c r="F118" i="13"/>
  <c r="F132" i="13"/>
  <c r="C175" i="13"/>
  <c r="E159" i="13"/>
  <c r="G163" i="13"/>
  <c r="D162" i="13"/>
  <c r="E163" i="13"/>
  <c r="G195" i="13"/>
  <c r="E195" i="13"/>
  <c r="C204" i="13"/>
  <c r="G250" i="13"/>
  <c r="D249" i="13"/>
  <c r="E252" i="13"/>
  <c r="C249" i="13"/>
  <c r="J253" i="13"/>
  <c r="J261" i="13" s="1"/>
  <c r="E23" i="13"/>
  <c r="C63" i="13"/>
  <c r="E63" i="13" s="1"/>
  <c r="E51" i="13"/>
  <c r="G66" i="13"/>
  <c r="I81" i="13"/>
  <c r="C106" i="13"/>
  <c r="E106" i="13" s="1"/>
  <c r="E94" i="13"/>
  <c r="D106" i="13"/>
  <c r="F175" i="13"/>
  <c r="I152" i="13"/>
  <c r="D235" i="13"/>
  <c r="G235" i="13" s="1"/>
  <c r="H238" i="13"/>
  <c r="K246" i="13"/>
  <c r="H245" i="13"/>
  <c r="I246" i="13"/>
  <c r="E250" i="13"/>
  <c r="J249" i="13"/>
  <c r="J248" i="13" s="1"/>
  <c r="I253" i="13"/>
  <c r="I259" i="13"/>
  <c r="K259" i="13"/>
  <c r="I94" i="13"/>
  <c r="F106" i="13"/>
  <c r="I106" i="13" s="1"/>
  <c r="G120" i="13"/>
  <c r="D119" i="13"/>
  <c r="G152" i="13"/>
  <c r="E162" i="13"/>
  <c r="C161" i="13"/>
  <c r="C218" i="13"/>
  <c r="C238" i="13"/>
  <c r="E239" i="13"/>
  <c r="I244" i="13"/>
  <c r="G246" i="13"/>
  <c r="D245" i="13"/>
  <c r="E255" i="13"/>
  <c r="C253" i="13"/>
  <c r="E253" i="13" s="1"/>
  <c r="I260" i="13"/>
  <c r="I109" i="13"/>
  <c r="C118" i="13"/>
  <c r="E120" i="13"/>
  <c r="E152" i="13"/>
  <c r="K163" i="13"/>
  <c r="H162" i="13"/>
  <c r="G180" i="13"/>
  <c r="K195" i="13"/>
  <c r="G206" i="13"/>
  <c r="D205" i="13"/>
  <c r="F238" i="13"/>
  <c r="D238" i="13"/>
  <c r="I240" i="13"/>
  <c r="G241" i="13"/>
  <c r="K242" i="13"/>
  <c r="G244" i="13"/>
  <c r="E246" i="13"/>
  <c r="K250" i="13"/>
  <c r="H249" i="13"/>
  <c r="I251" i="13"/>
  <c r="I252" i="13"/>
  <c r="F249" i="13"/>
  <c r="I254" i="13"/>
  <c r="I256" i="13"/>
  <c r="G257" i="13"/>
  <c r="K258" i="13"/>
  <c r="G260" i="13"/>
  <c r="K120" i="13"/>
  <c r="H119" i="13"/>
  <c r="K152" i="13"/>
  <c r="K180" i="13"/>
  <c r="H192" i="13"/>
  <c r="K192" i="13" s="1"/>
  <c r="K206" i="13"/>
  <c r="H205" i="13"/>
  <c r="G242" i="13"/>
  <c r="G254" i="13"/>
  <c r="D253" i="13"/>
  <c r="G253" i="13" s="1"/>
  <c r="G258" i="13"/>
  <c r="K249" i="13" l="1"/>
  <c r="H248" i="13"/>
  <c r="F261" i="13"/>
  <c r="I261" i="13" s="1"/>
  <c r="I238" i="13"/>
  <c r="G119" i="13"/>
  <c r="D132" i="13"/>
  <c r="G132" i="13" s="1"/>
  <c r="E119" i="13"/>
  <c r="D118" i="13"/>
  <c r="G118" i="13" s="1"/>
  <c r="H261" i="13"/>
  <c r="K261" i="13" s="1"/>
  <c r="K238" i="13"/>
  <c r="I132" i="13"/>
  <c r="I33" i="13"/>
  <c r="F32" i="13"/>
  <c r="I192" i="13"/>
  <c r="G192" i="13"/>
  <c r="I76" i="13"/>
  <c r="F75" i="13"/>
  <c r="G76" i="13"/>
  <c r="C32" i="13"/>
  <c r="E32" i="13" s="1"/>
  <c r="E33" i="13"/>
  <c r="H204" i="13"/>
  <c r="K204" i="13" s="1"/>
  <c r="K205" i="13"/>
  <c r="F248" i="13"/>
  <c r="I249" i="13"/>
  <c r="G205" i="13"/>
  <c r="D204" i="13"/>
  <c r="G204" i="13" s="1"/>
  <c r="E249" i="13"/>
  <c r="C248" i="13"/>
  <c r="E235" i="13"/>
  <c r="F204" i="13"/>
  <c r="I204" i="13" s="1"/>
  <c r="I205" i="13"/>
  <c r="H118" i="13"/>
  <c r="K118" i="13" s="1"/>
  <c r="K119" i="13"/>
  <c r="H161" i="13"/>
  <c r="K162" i="13"/>
  <c r="H175" i="13"/>
  <c r="K175" i="13" s="1"/>
  <c r="I162" i="13"/>
  <c r="E118" i="13"/>
  <c r="K245" i="13"/>
  <c r="I245" i="13"/>
  <c r="E205" i="13"/>
  <c r="I175" i="13"/>
  <c r="E204" i="13"/>
  <c r="D32" i="13"/>
  <c r="G32" i="13" s="1"/>
  <c r="G33" i="13"/>
  <c r="K253" i="13"/>
  <c r="G89" i="13"/>
  <c r="G149" i="13"/>
  <c r="G63" i="13"/>
  <c r="D261" i="13"/>
  <c r="G261" i="13" s="1"/>
  <c r="G238" i="13"/>
  <c r="H218" i="13"/>
  <c r="K218" i="13" s="1"/>
  <c r="G245" i="13"/>
  <c r="E245" i="13"/>
  <c r="E238" i="13"/>
  <c r="J247" i="13"/>
  <c r="F218" i="13"/>
  <c r="I218" i="13" s="1"/>
  <c r="G106" i="13"/>
  <c r="C46" i="13"/>
  <c r="E46" i="13" s="1"/>
  <c r="D248" i="13"/>
  <c r="G249" i="13"/>
  <c r="D218" i="13"/>
  <c r="G162" i="13"/>
  <c r="D161" i="13"/>
  <c r="G161" i="13" s="1"/>
  <c r="D175" i="13"/>
  <c r="G175" i="13" s="1"/>
  <c r="I119" i="13"/>
  <c r="H132" i="13"/>
  <c r="K132" i="13" s="1"/>
  <c r="F46" i="13"/>
  <c r="G20" i="13"/>
  <c r="K33" i="13"/>
  <c r="H32" i="13"/>
  <c r="K32" i="13" s="1"/>
  <c r="H46" i="13"/>
  <c r="K46" i="13" s="1"/>
  <c r="I46" i="13" l="1"/>
  <c r="G248" i="13"/>
  <c r="D247" i="13"/>
  <c r="G247" i="13" s="1"/>
  <c r="K161" i="13"/>
  <c r="I161" i="13"/>
  <c r="E248" i="13"/>
  <c r="C247" i="13"/>
  <c r="E247" i="13" s="1"/>
  <c r="E132" i="13"/>
  <c r="G46" i="13"/>
  <c r="I75" i="13"/>
  <c r="G75" i="13"/>
  <c r="I32" i="13"/>
  <c r="H247" i="13"/>
  <c r="K247" i="13" s="1"/>
  <c r="K248" i="13"/>
  <c r="G218" i="13"/>
  <c r="C261" i="13"/>
  <c r="E261" i="13" s="1"/>
  <c r="E175" i="13"/>
  <c r="I118" i="13"/>
  <c r="E161" i="13"/>
  <c r="I248" i="13"/>
  <c r="F247" i="13"/>
  <c r="I247" i="13" s="1"/>
  <c r="E218" i="13"/>
  <c r="C92" i="17" l="1"/>
  <c r="C90" i="17" l="1"/>
  <c r="P55" i="58"/>
  <c r="S51" i="58"/>
  <c r="S50" i="58"/>
  <c r="S49" i="58"/>
  <c r="S48" i="58"/>
  <c r="S47" i="58"/>
  <c r="R55" i="58" s="1"/>
  <c r="S46" i="58"/>
  <c r="Q55" i="58" s="1"/>
  <c r="B46" i="58"/>
  <c r="B47" i="58" s="1"/>
  <c r="B48" i="58" s="1"/>
  <c r="B49" i="58" s="1"/>
  <c r="B50" i="58" s="1"/>
  <c r="B51" i="58" s="1"/>
  <c r="S45" i="58"/>
  <c r="S44" i="58"/>
  <c r="O55" i="58" s="1"/>
  <c r="S43" i="58"/>
  <c r="R34" i="58"/>
  <c r="Q34" i="58"/>
  <c r="P34" i="58"/>
  <c r="O34" i="58"/>
  <c r="N34" i="58"/>
  <c r="R36" i="58" s="1"/>
  <c r="R52" i="58" s="1"/>
  <c r="M34" i="58"/>
  <c r="Q36" i="58" s="1"/>
  <c r="Q52" i="58" s="1"/>
  <c r="L34" i="58"/>
  <c r="P36" i="58" s="1"/>
  <c r="P52" i="58" s="1"/>
  <c r="K34" i="58"/>
  <c r="J34" i="58"/>
  <c r="N36" i="58" s="1"/>
  <c r="N52" i="58" s="1"/>
  <c r="I34" i="58"/>
  <c r="H34" i="58"/>
  <c r="G34" i="58"/>
  <c r="F34" i="58"/>
  <c r="E34" i="58"/>
  <c r="D34" i="58"/>
  <c r="C34" i="58"/>
  <c r="S33" i="58"/>
  <c r="S32" i="58"/>
  <c r="S31" i="58"/>
  <c r="S30" i="58"/>
  <c r="S29" i="58"/>
  <c r="R54" i="58" s="1"/>
  <c r="B29" i="58"/>
  <c r="B30" i="58" s="1"/>
  <c r="B31" i="58" s="1"/>
  <c r="B32" i="58" s="1"/>
  <c r="B33" i="58" s="1"/>
  <c r="S28" i="58"/>
  <c r="Q54" i="58" s="1"/>
  <c r="B28" i="58"/>
  <c r="S27" i="58"/>
  <c r="P54" i="58" s="1"/>
  <c r="S26" i="58"/>
  <c r="O54" i="58" s="1"/>
  <c r="S25" i="58"/>
  <c r="S24" i="58"/>
  <c r="S23" i="58"/>
  <c r="S22" i="58"/>
  <c r="S21" i="58"/>
  <c r="S20" i="58"/>
  <c r="S19" i="58"/>
  <c r="S18" i="58"/>
  <c r="S17" i="58"/>
  <c r="S16" i="58"/>
  <c r="S15" i="58"/>
  <c r="S14" i="58"/>
  <c r="S13" i="58"/>
  <c r="S34" i="58" s="1"/>
  <c r="S12" i="58"/>
  <c r="B3" i="58"/>
  <c r="N56" i="58" l="1"/>
  <c r="Q56" i="58"/>
  <c r="O56" i="58"/>
  <c r="R56" i="58"/>
  <c r="P56" i="58"/>
  <c r="O36" i="58"/>
  <c r="O52" i="58" s="1"/>
  <c r="B56" i="14" l="1"/>
  <c r="G44" i="52"/>
  <c r="F44" i="52"/>
  <c r="E44" i="52"/>
  <c r="D44" i="52"/>
  <c r="G43" i="52"/>
  <c r="F43" i="52"/>
  <c r="E43" i="52"/>
  <c r="D43" i="52"/>
  <c r="G42" i="52"/>
  <c r="F42" i="52"/>
  <c r="E42" i="52"/>
  <c r="D42" i="52"/>
  <c r="G41" i="52"/>
  <c r="F41" i="52"/>
  <c r="E41" i="52"/>
  <c r="D41" i="52"/>
  <c r="G40" i="52"/>
  <c r="F40" i="52"/>
  <c r="E40" i="52"/>
  <c r="D40" i="52"/>
  <c r="G39" i="52"/>
  <c r="F39" i="52"/>
  <c r="C39" i="52" s="1"/>
  <c r="E39" i="52"/>
  <c r="D39" i="52"/>
  <c r="G38" i="52"/>
  <c r="F38" i="52"/>
  <c r="C38" i="52" s="1"/>
  <c r="E38" i="52"/>
  <c r="D38" i="52"/>
  <c r="G37" i="52"/>
  <c r="F37" i="52"/>
  <c r="E37" i="52"/>
  <c r="D37" i="52"/>
  <c r="G36" i="52"/>
  <c r="F36" i="52"/>
  <c r="E36" i="52"/>
  <c r="D36" i="52"/>
  <c r="G35" i="52"/>
  <c r="F35" i="52"/>
  <c r="E35" i="52"/>
  <c r="D35" i="52"/>
  <c r="G34" i="52"/>
  <c r="F34" i="52"/>
  <c r="E34" i="52"/>
  <c r="C34" i="52" s="1"/>
  <c r="D34" i="52"/>
  <c r="G33" i="52"/>
  <c r="F33" i="52"/>
  <c r="E33" i="52"/>
  <c r="D33" i="52"/>
  <c r="G32" i="52"/>
  <c r="F32" i="52"/>
  <c r="E32" i="52"/>
  <c r="D32" i="52"/>
  <c r="G31" i="52"/>
  <c r="F31" i="52"/>
  <c r="E31" i="52"/>
  <c r="D31" i="52"/>
  <c r="G30" i="52"/>
  <c r="F30" i="52"/>
  <c r="E30" i="52"/>
  <c r="D30" i="52"/>
  <c r="G29" i="52"/>
  <c r="F29" i="52"/>
  <c r="E29" i="52"/>
  <c r="D29" i="52"/>
  <c r="G28" i="52"/>
  <c r="F28" i="52"/>
  <c r="E28" i="52"/>
  <c r="D28" i="52"/>
  <c r="G27" i="52"/>
  <c r="F27" i="52"/>
  <c r="E27" i="52"/>
  <c r="D27" i="52"/>
  <c r="G26" i="52"/>
  <c r="F26" i="52"/>
  <c r="E26" i="52"/>
  <c r="D26" i="52"/>
  <c r="G25" i="52"/>
  <c r="F25" i="52"/>
  <c r="E25" i="52"/>
  <c r="D25" i="52"/>
  <c r="G24" i="52"/>
  <c r="F24" i="52"/>
  <c r="E24" i="52"/>
  <c r="D24" i="52"/>
  <c r="G23" i="52"/>
  <c r="F23" i="52"/>
  <c r="E23" i="52"/>
  <c r="D23" i="52"/>
  <c r="G22" i="52"/>
  <c r="F22" i="52"/>
  <c r="E22" i="52"/>
  <c r="D22" i="52"/>
  <c r="G21" i="52"/>
  <c r="F21" i="52"/>
  <c r="E21" i="52"/>
  <c r="D21" i="52"/>
  <c r="G20" i="52"/>
  <c r="F20" i="52"/>
  <c r="E20" i="52"/>
  <c r="D20" i="52"/>
  <c r="G19" i="52"/>
  <c r="F19" i="52"/>
  <c r="E19" i="52"/>
  <c r="D19" i="52"/>
  <c r="G18" i="52"/>
  <c r="C18" i="52" s="1"/>
  <c r="F18" i="52"/>
  <c r="E18" i="52"/>
  <c r="D18" i="52"/>
  <c r="G17" i="52"/>
  <c r="F17" i="52"/>
  <c r="E17" i="52"/>
  <c r="D17" i="52"/>
  <c r="G16" i="52"/>
  <c r="F16" i="52"/>
  <c r="E16" i="52"/>
  <c r="D16" i="52"/>
  <c r="G15" i="52"/>
  <c r="F15" i="52"/>
  <c r="E15" i="52"/>
  <c r="D15" i="52"/>
  <c r="G14" i="52"/>
  <c r="C14" i="52" s="1"/>
  <c r="F14" i="52"/>
  <c r="E14" i="52"/>
  <c r="D14" i="52"/>
  <c r="G13" i="52"/>
  <c r="F13" i="52"/>
  <c r="E13" i="52"/>
  <c r="D13" i="52"/>
  <c r="G12" i="52"/>
  <c r="F12" i="52"/>
  <c r="E12" i="52"/>
  <c r="D12" i="52"/>
  <c r="G11" i="52"/>
  <c r="F11" i="52"/>
  <c r="E11" i="52"/>
  <c r="D11" i="52"/>
  <c r="G10" i="52"/>
  <c r="F10" i="52"/>
  <c r="E10" i="52"/>
  <c r="D10" i="52"/>
  <c r="C10" i="52"/>
  <c r="G9" i="52"/>
  <c r="F9" i="52"/>
  <c r="E9" i="52"/>
  <c r="D9" i="52"/>
  <c r="C9" i="52" s="1"/>
  <c r="G8" i="52"/>
  <c r="F8" i="52"/>
  <c r="E8" i="52"/>
  <c r="D8" i="52"/>
  <c r="C8" i="52" s="1"/>
  <c r="C6" i="52"/>
  <c r="A3" i="52"/>
  <c r="J250" i="31"/>
  <c r="H250" i="31"/>
  <c r="F250" i="31"/>
  <c r="I250" i="31" s="1"/>
  <c r="D250" i="31"/>
  <c r="G250" i="31" s="1"/>
  <c r="C250" i="31"/>
  <c r="E250" i="31" s="1"/>
  <c r="K249" i="31"/>
  <c r="J249" i="31"/>
  <c r="I249" i="31"/>
  <c r="H249" i="31"/>
  <c r="G249" i="31"/>
  <c r="F249" i="31"/>
  <c r="D249" i="31"/>
  <c r="C249" i="31"/>
  <c r="E249" i="31" s="1"/>
  <c r="K247" i="31"/>
  <c r="J247" i="31"/>
  <c r="I247" i="31"/>
  <c r="H247" i="31"/>
  <c r="G247" i="31"/>
  <c r="F247" i="31"/>
  <c r="E247" i="31"/>
  <c r="D247" i="31"/>
  <c r="C247" i="31"/>
  <c r="J246" i="31"/>
  <c r="H246" i="31"/>
  <c r="F246" i="31"/>
  <c r="I246" i="31" s="1"/>
  <c r="D246" i="31"/>
  <c r="G246" i="31" s="1"/>
  <c r="C246" i="31"/>
  <c r="E246" i="31" s="1"/>
  <c r="K245" i="31"/>
  <c r="J245" i="31"/>
  <c r="I245" i="31"/>
  <c r="H245" i="31"/>
  <c r="G245" i="31"/>
  <c r="F245" i="31"/>
  <c r="D245" i="31"/>
  <c r="C245" i="31"/>
  <c r="E245" i="31" s="1"/>
  <c r="K243" i="31"/>
  <c r="J243" i="31"/>
  <c r="I243" i="31"/>
  <c r="H243" i="31"/>
  <c r="G243" i="31"/>
  <c r="F243" i="31"/>
  <c r="E243" i="31"/>
  <c r="D243" i="31"/>
  <c r="C243" i="31"/>
  <c r="J242" i="31"/>
  <c r="H242" i="31"/>
  <c r="F242" i="31"/>
  <c r="I242" i="31" s="1"/>
  <c r="D242" i="31"/>
  <c r="G242" i="31" s="1"/>
  <c r="C242" i="31"/>
  <c r="E242" i="31" s="1"/>
  <c r="K241" i="31"/>
  <c r="J241" i="31"/>
  <c r="I241" i="31"/>
  <c r="H241" i="31"/>
  <c r="G241" i="31"/>
  <c r="F241" i="31"/>
  <c r="D241" i="31"/>
  <c r="C241" i="31"/>
  <c r="E241" i="31" s="1"/>
  <c r="J240" i="31"/>
  <c r="H240" i="31"/>
  <c r="K240" i="31" s="1"/>
  <c r="F240" i="31"/>
  <c r="D240" i="31"/>
  <c r="G240" i="31" s="1"/>
  <c r="C240" i="31"/>
  <c r="K237" i="31"/>
  <c r="J237" i="31"/>
  <c r="I237" i="31"/>
  <c r="H237" i="31"/>
  <c r="G237" i="31"/>
  <c r="F237" i="31"/>
  <c r="D237" i="31"/>
  <c r="C237" i="31"/>
  <c r="E237" i="31" s="1"/>
  <c r="J236" i="31"/>
  <c r="H236" i="31"/>
  <c r="K236" i="31" s="1"/>
  <c r="F236" i="31"/>
  <c r="I236" i="31" s="1"/>
  <c r="D236" i="31"/>
  <c r="G236" i="31" s="1"/>
  <c r="C236" i="31"/>
  <c r="K235" i="31"/>
  <c r="J235" i="31"/>
  <c r="I235" i="31"/>
  <c r="H235" i="31"/>
  <c r="G235" i="31"/>
  <c r="F235" i="31"/>
  <c r="E235" i="31"/>
  <c r="D235" i="31"/>
  <c r="C235" i="31"/>
  <c r="J234" i="31"/>
  <c r="H234" i="31"/>
  <c r="F234" i="31"/>
  <c r="I234" i="31" s="1"/>
  <c r="D234" i="31"/>
  <c r="C234" i="31"/>
  <c r="E234" i="31" s="1"/>
  <c r="J230" i="31"/>
  <c r="H230" i="31"/>
  <c r="F230" i="31"/>
  <c r="I230" i="31" s="1"/>
  <c r="D230" i="31"/>
  <c r="C230" i="31"/>
  <c r="E230" i="31" s="1"/>
  <c r="K229" i="31"/>
  <c r="J229" i="31"/>
  <c r="I229" i="31"/>
  <c r="H229" i="31"/>
  <c r="G229" i="31"/>
  <c r="F229" i="31"/>
  <c r="D229" i="31"/>
  <c r="C229" i="31"/>
  <c r="E229" i="31" s="1"/>
  <c r="J228" i="31"/>
  <c r="H228" i="31"/>
  <c r="K228" i="31" s="1"/>
  <c r="F228" i="31"/>
  <c r="D228" i="31"/>
  <c r="C228" i="31"/>
  <c r="K227" i="31"/>
  <c r="J227" i="31"/>
  <c r="I227" i="31"/>
  <c r="H227" i="31"/>
  <c r="G227" i="31"/>
  <c r="F227" i="31"/>
  <c r="E227" i="31"/>
  <c r="D227" i="31"/>
  <c r="C227" i="31"/>
  <c r="J226" i="31"/>
  <c r="H226" i="31"/>
  <c r="K226" i="31" s="1"/>
  <c r="F226" i="31"/>
  <c r="I226" i="31" s="1"/>
  <c r="D226" i="31"/>
  <c r="C226" i="31"/>
  <c r="E226" i="31" s="1"/>
  <c r="K225" i="31"/>
  <c r="J225" i="31"/>
  <c r="I225" i="31"/>
  <c r="H225" i="31"/>
  <c r="G225" i="31"/>
  <c r="F225" i="31"/>
  <c r="D225" i="31"/>
  <c r="C225" i="31"/>
  <c r="E225" i="31" s="1"/>
  <c r="J224" i="31"/>
  <c r="H224" i="31"/>
  <c r="K224" i="31" s="1"/>
  <c r="F224" i="31"/>
  <c r="D224" i="31"/>
  <c r="C224" i="31"/>
  <c r="K223" i="31"/>
  <c r="J223" i="31"/>
  <c r="I223" i="31"/>
  <c r="H223" i="31"/>
  <c r="G223" i="31"/>
  <c r="F223" i="31"/>
  <c r="E223" i="31"/>
  <c r="D223" i="31"/>
  <c r="C223" i="31"/>
  <c r="J222" i="31"/>
  <c r="H222" i="31"/>
  <c r="K222" i="31" s="1"/>
  <c r="F222" i="31"/>
  <c r="I222" i="31" s="1"/>
  <c r="D222" i="31"/>
  <c r="C222" i="31"/>
  <c r="E222" i="31" s="1"/>
  <c r="J220" i="31"/>
  <c r="H220" i="31"/>
  <c r="K220" i="31" s="1"/>
  <c r="F220" i="31"/>
  <c r="I220" i="31" s="1"/>
  <c r="D220" i="31"/>
  <c r="G220" i="31" s="1"/>
  <c r="C220" i="31"/>
  <c r="K219" i="31"/>
  <c r="J219" i="31"/>
  <c r="I219" i="31"/>
  <c r="H219" i="31"/>
  <c r="G219" i="31"/>
  <c r="F219" i="31"/>
  <c r="E219" i="31"/>
  <c r="D219" i="31"/>
  <c r="C219" i="31"/>
  <c r="J218" i="31"/>
  <c r="H218" i="31"/>
  <c r="F218" i="31"/>
  <c r="I218" i="31" s="1"/>
  <c r="D218" i="31"/>
  <c r="G218" i="31" s="1"/>
  <c r="C218" i="31"/>
  <c r="E218" i="31" s="1"/>
  <c r="K217" i="31"/>
  <c r="J217" i="31"/>
  <c r="I217" i="31"/>
  <c r="H217" i="31"/>
  <c r="G217" i="31"/>
  <c r="F217" i="31"/>
  <c r="D217" i="31"/>
  <c r="C217" i="31"/>
  <c r="E217" i="31" s="1"/>
  <c r="J216" i="31"/>
  <c r="H216" i="31"/>
  <c r="K216" i="31" s="1"/>
  <c r="F216" i="31"/>
  <c r="I216" i="31" s="1"/>
  <c r="D216" i="31"/>
  <c r="G216" i="31" s="1"/>
  <c r="C216" i="31"/>
  <c r="K209" i="31"/>
  <c r="I209" i="31"/>
  <c r="G209" i="31"/>
  <c r="E209" i="31"/>
  <c r="K208" i="31"/>
  <c r="I208" i="31"/>
  <c r="G208" i="31"/>
  <c r="E208" i="31"/>
  <c r="K206" i="31"/>
  <c r="I206" i="31"/>
  <c r="G206" i="31"/>
  <c r="E206" i="31"/>
  <c r="K205" i="31"/>
  <c r="I205" i="31"/>
  <c r="G205" i="31"/>
  <c r="E205" i="31"/>
  <c r="K204" i="31"/>
  <c r="I204" i="31"/>
  <c r="G204" i="31"/>
  <c r="E204" i="31"/>
  <c r="K202" i="31"/>
  <c r="I202" i="31"/>
  <c r="G202" i="31"/>
  <c r="E202" i="31"/>
  <c r="K201" i="31"/>
  <c r="I201" i="31"/>
  <c r="G201" i="31"/>
  <c r="E201" i="31"/>
  <c r="K200" i="31"/>
  <c r="I200" i="31"/>
  <c r="G200" i="31"/>
  <c r="E200" i="31"/>
  <c r="K199" i="31"/>
  <c r="I199" i="31"/>
  <c r="G199" i="31"/>
  <c r="E199" i="31"/>
  <c r="J198" i="31"/>
  <c r="J197" i="31" s="1"/>
  <c r="H198" i="31"/>
  <c r="F198" i="31"/>
  <c r="D198" i="31"/>
  <c r="G198" i="31" s="1"/>
  <c r="C198" i="31"/>
  <c r="E198" i="31" s="1"/>
  <c r="C197" i="31"/>
  <c r="K196" i="31"/>
  <c r="I196" i="31"/>
  <c r="G196" i="31"/>
  <c r="E196" i="31"/>
  <c r="K195" i="31"/>
  <c r="I195" i="31"/>
  <c r="G195" i="31"/>
  <c r="E195" i="31"/>
  <c r="K194" i="31"/>
  <c r="I194" i="31"/>
  <c r="G194" i="31"/>
  <c r="E194" i="31"/>
  <c r="K193" i="31"/>
  <c r="I193" i="31"/>
  <c r="G193" i="31"/>
  <c r="E193" i="31"/>
  <c r="J192" i="31"/>
  <c r="J191" i="31" s="1"/>
  <c r="H192" i="31"/>
  <c r="F192" i="31"/>
  <c r="D192" i="31"/>
  <c r="C192" i="31"/>
  <c r="C191" i="31"/>
  <c r="J190" i="31"/>
  <c r="J203" i="31" s="1"/>
  <c r="J207" i="31" s="1"/>
  <c r="J210" i="31" s="1"/>
  <c r="F190" i="31"/>
  <c r="K189" i="31"/>
  <c r="I189" i="31"/>
  <c r="G189" i="31"/>
  <c r="E189" i="31"/>
  <c r="K188" i="31"/>
  <c r="I188" i="31"/>
  <c r="G188" i="31"/>
  <c r="E188" i="31"/>
  <c r="K187" i="31"/>
  <c r="I187" i="31"/>
  <c r="G187" i="31"/>
  <c r="E187" i="31"/>
  <c r="K186" i="31"/>
  <c r="I186" i="31"/>
  <c r="G186" i="31"/>
  <c r="E186" i="31"/>
  <c r="K185" i="31"/>
  <c r="I185" i="31"/>
  <c r="G185" i="31"/>
  <c r="E185" i="31"/>
  <c r="K184" i="31"/>
  <c r="I184" i="31"/>
  <c r="G184" i="31"/>
  <c r="E184" i="31"/>
  <c r="K183" i="31"/>
  <c r="I183" i="31"/>
  <c r="G183" i="31"/>
  <c r="E183" i="31"/>
  <c r="K182" i="31"/>
  <c r="I182" i="31"/>
  <c r="G182" i="31"/>
  <c r="E182" i="31"/>
  <c r="K181" i="31"/>
  <c r="I181" i="31"/>
  <c r="G181" i="31"/>
  <c r="E181" i="31"/>
  <c r="K180" i="31"/>
  <c r="J180" i="31"/>
  <c r="I180" i="31"/>
  <c r="H180" i="31"/>
  <c r="G180" i="31"/>
  <c r="F180" i="31"/>
  <c r="D180" i="31"/>
  <c r="C180" i="31"/>
  <c r="E180" i="31" s="1"/>
  <c r="K179" i="31"/>
  <c r="I179" i="31"/>
  <c r="G179" i="31"/>
  <c r="E179" i="31"/>
  <c r="K178" i="31"/>
  <c r="I178" i="31"/>
  <c r="G178" i="31"/>
  <c r="E178" i="31"/>
  <c r="K177" i="31"/>
  <c r="I177" i="31"/>
  <c r="G177" i="31"/>
  <c r="E177" i="31"/>
  <c r="K176" i="31"/>
  <c r="I176" i="31"/>
  <c r="G176" i="31"/>
  <c r="E176" i="31"/>
  <c r="K175" i="31"/>
  <c r="I175" i="31"/>
  <c r="G175" i="31"/>
  <c r="E175" i="31"/>
  <c r="J174" i="31"/>
  <c r="H174" i="31"/>
  <c r="F174" i="31"/>
  <c r="D174" i="31"/>
  <c r="C174" i="31"/>
  <c r="C190" i="31" s="1"/>
  <c r="K168" i="31"/>
  <c r="I168" i="31"/>
  <c r="G168" i="31"/>
  <c r="E168" i="31"/>
  <c r="K167" i="31"/>
  <c r="I167" i="31"/>
  <c r="G167" i="31"/>
  <c r="E167" i="31"/>
  <c r="K165" i="31"/>
  <c r="I165" i="31"/>
  <c r="G165" i="31"/>
  <c r="E165" i="31"/>
  <c r="K164" i="31"/>
  <c r="I164" i="31"/>
  <c r="G164" i="31"/>
  <c r="E164" i="31"/>
  <c r="K163" i="31"/>
  <c r="I163" i="31"/>
  <c r="G163" i="31"/>
  <c r="E163" i="31"/>
  <c r="K161" i="31"/>
  <c r="I161" i="31"/>
  <c r="G161" i="31"/>
  <c r="E161" i="31"/>
  <c r="K160" i="31"/>
  <c r="I160" i="31"/>
  <c r="G160" i="31"/>
  <c r="E160" i="31"/>
  <c r="K159" i="31"/>
  <c r="I159" i="31"/>
  <c r="G159" i="31"/>
  <c r="E159" i="31"/>
  <c r="K158" i="31"/>
  <c r="I158" i="31"/>
  <c r="G158" i="31"/>
  <c r="E158" i="31"/>
  <c r="K157" i="31"/>
  <c r="J157" i="31"/>
  <c r="I157" i="31"/>
  <c r="H157" i="31"/>
  <c r="G157" i="31"/>
  <c r="F157" i="31"/>
  <c r="D157" i="31"/>
  <c r="C157" i="31"/>
  <c r="C156" i="31" s="1"/>
  <c r="J156" i="31"/>
  <c r="H156" i="31"/>
  <c r="K156" i="31" s="1"/>
  <c r="F156" i="31"/>
  <c r="I156" i="31" s="1"/>
  <c r="D156" i="31"/>
  <c r="K155" i="31"/>
  <c r="I155" i="31"/>
  <c r="G155" i="31"/>
  <c r="E155" i="31"/>
  <c r="K154" i="31"/>
  <c r="I154" i="31"/>
  <c r="G154" i="31"/>
  <c r="E154" i="31"/>
  <c r="K153" i="31"/>
  <c r="I153" i="31"/>
  <c r="G153" i="31"/>
  <c r="E153" i="31"/>
  <c r="K152" i="31"/>
  <c r="I152" i="31"/>
  <c r="G152" i="31"/>
  <c r="E152" i="31"/>
  <c r="K151" i="31"/>
  <c r="J151" i="31"/>
  <c r="I151" i="31"/>
  <c r="H151" i="31"/>
  <c r="G151" i="31"/>
  <c r="F151" i="31"/>
  <c r="E151" i="31"/>
  <c r="D151" i="31"/>
  <c r="C151" i="31"/>
  <c r="J150" i="31"/>
  <c r="I150" i="31"/>
  <c r="H150" i="31"/>
  <c r="K150" i="31" s="1"/>
  <c r="F150" i="31"/>
  <c r="D150" i="31"/>
  <c r="G150" i="31" s="1"/>
  <c r="C150" i="31"/>
  <c r="K148" i="31"/>
  <c r="I148" i="31"/>
  <c r="G148" i="31"/>
  <c r="E148" i="31"/>
  <c r="K147" i="31"/>
  <c r="I147" i="31"/>
  <c r="G147" i="31"/>
  <c r="E147" i="31"/>
  <c r="K146" i="31"/>
  <c r="I146" i="31"/>
  <c r="G146" i="31"/>
  <c r="E146" i="31"/>
  <c r="K145" i="31"/>
  <c r="I145" i="31"/>
  <c r="G145" i="31"/>
  <c r="E145" i="31"/>
  <c r="K144" i="31"/>
  <c r="I144" i="31"/>
  <c r="G144" i="31"/>
  <c r="E144" i="31"/>
  <c r="K143" i="31"/>
  <c r="I143" i="31"/>
  <c r="G143" i="31"/>
  <c r="E143" i="31"/>
  <c r="K142" i="31"/>
  <c r="I142" i="31"/>
  <c r="G142" i="31"/>
  <c r="E142" i="31"/>
  <c r="K141" i="31"/>
  <c r="I141" i="31"/>
  <c r="G141" i="31"/>
  <c r="E141" i="31"/>
  <c r="K140" i="31"/>
  <c r="I140" i="31"/>
  <c r="G140" i="31"/>
  <c r="E140" i="31"/>
  <c r="J139" i="31"/>
  <c r="H139" i="31"/>
  <c r="F139" i="31"/>
  <c r="I139" i="31" s="1"/>
  <c r="E139" i="31"/>
  <c r="D139" i="31"/>
  <c r="G139" i="31" s="1"/>
  <c r="C139" i="31"/>
  <c r="K138" i="31"/>
  <c r="I138" i="31"/>
  <c r="G138" i="31"/>
  <c r="E138" i="31"/>
  <c r="K137" i="31"/>
  <c r="I137" i="31"/>
  <c r="G137" i="31"/>
  <c r="E137" i="31"/>
  <c r="K136" i="31"/>
  <c r="I136" i="31"/>
  <c r="G136" i="31"/>
  <c r="E136" i="31"/>
  <c r="K135" i="31"/>
  <c r="I135" i="31"/>
  <c r="G135" i="31"/>
  <c r="E135" i="31"/>
  <c r="K134" i="31"/>
  <c r="I134" i="31"/>
  <c r="G134" i="31"/>
  <c r="E134" i="31"/>
  <c r="K133" i="31"/>
  <c r="J133" i="31"/>
  <c r="H133" i="31"/>
  <c r="H149" i="31" s="1"/>
  <c r="G133" i="31"/>
  <c r="F133" i="31"/>
  <c r="I133" i="31" s="1"/>
  <c r="D133" i="31"/>
  <c r="D149" i="31" s="1"/>
  <c r="C133" i="31"/>
  <c r="K126" i="31"/>
  <c r="I126" i="31"/>
  <c r="G126" i="31"/>
  <c r="E126" i="31"/>
  <c r="K125" i="31"/>
  <c r="I125" i="31"/>
  <c r="G125" i="31"/>
  <c r="E125" i="31"/>
  <c r="K123" i="31"/>
  <c r="I123" i="31"/>
  <c r="G123" i="31"/>
  <c r="E123" i="31"/>
  <c r="K122" i="31"/>
  <c r="I122" i="31"/>
  <c r="G122" i="31"/>
  <c r="E122" i="31"/>
  <c r="K121" i="31"/>
  <c r="I121" i="31"/>
  <c r="G121" i="31"/>
  <c r="E121" i="31"/>
  <c r="K119" i="31"/>
  <c r="I119" i="31"/>
  <c r="G119" i="31"/>
  <c r="E119" i="31"/>
  <c r="K118" i="31"/>
  <c r="I118" i="31"/>
  <c r="G118" i="31"/>
  <c r="E118" i="31"/>
  <c r="K117" i="31"/>
  <c r="I117" i="31"/>
  <c r="G117" i="31"/>
  <c r="E117" i="31"/>
  <c r="K116" i="31"/>
  <c r="I116" i="31"/>
  <c r="G116" i="31"/>
  <c r="E116" i="31"/>
  <c r="J115" i="31"/>
  <c r="J114" i="31" s="1"/>
  <c r="H115" i="31"/>
  <c r="F115" i="31"/>
  <c r="I115" i="31" s="1"/>
  <c r="D115" i="31"/>
  <c r="C115" i="31"/>
  <c r="C114" i="31" s="1"/>
  <c r="K113" i="31"/>
  <c r="I113" i="31"/>
  <c r="G113" i="31"/>
  <c r="E113" i="31"/>
  <c r="K112" i="31"/>
  <c r="I112" i="31"/>
  <c r="G112" i="31"/>
  <c r="E112" i="31"/>
  <c r="K111" i="31"/>
  <c r="I111" i="31"/>
  <c r="G111" i="31"/>
  <c r="E111" i="31"/>
  <c r="K110" i="31"/>
  <c r="I110" i="31"/>
  <c r="G110" i="31"/>
  <c r="E110" i="31"/>
  <c r="J109" i="31"/>
  <c r="J108" i="31" s="1"/>
  <c r="H109" i="31"/>
  <c r="F109" i="31"/>
  <c r="E109" i="31"/>
  <c r="D109" i="31"/>
  <c r="G109" i="31" s="1"/>
  <c r="C109" i="31"/>
  <c r="C108" i="31"/>
  <c r="H107" i="31"/>
  <c r="D107" i="31"/>
  <c r="K106" i="31"/>
  <c r="I106" i="31"/>
  <c r="G106" i="31"/>
  <c r="E106" i="31"/>
  <c r="K105" i="31"/>
  <c r="I105" i="31"/>
  <c r="G105" i="31"/>
  <c r="E105" i="31"/>
  <c r="K104" i="31"/>
  <c r="I104" i="31"/>
  <c r="G104" i="31"/>
  <c r="E104" i="31"/>
  <c r="K103" i="31"/>
  <c r="I103" i="31"/>
  <c r="G103" i="31"/>
  <c r="E103" i="31"/>
  <c r="K102" i="31"/>
  <c r="I102" i="31"/>
  <c r="G102" i="31"/>
  <c r="E102" i="31"/>
  <c r="K101" i="31"/>
  <c r="I101" i="31"/>
  <c r="G101" i="31"/>
  <c r="E101" i="31"/>
  <c r="K100" i="31"/>
  <c r="I100" i="31"/>
  <c r="G100" i="31"/>
  <c r="E100" i="31"/>
  <c r="K99" i="31"/>
  <c r="I99" i="31"/>
  <c r="G99" i="31"/>
  <c r="E99" i="31"/>
  <c r="K98" i="31"/>
  <c r="I98" i="31"/>
  <c r="G98" i="31"/>
  <c r="E98" i="31"/>
  <c r="J97" i="31"/>
  <c r="I97" i="31"/>
  <c r="H97" i="31"/>
  <c r="K97" i="31" s="1"/>
  <c r="F97" i="31"/>
  <c r="E97" i="31"/>
  <c r="D97" i="31"/>
  <c r="G97" i="31" s="1"/>
  <c r="C97" i="31"/>
  <c r="K96" i="31"/>
  <c r="I96" i="31"/>
  <c r="G96" i="31"/>
  <c r="E96" i="31"/>
  <c r="K95" i="31"/>
  <c r="I95" i="31"/>
  <c r="G95" i="31"/>
  <c r="E95" i="31"/>
  <c r="K94" i="31"/>
  <c r="I94" i="31"/>
  <c r="G94" i="31"/>
  <c r="E94" i="31"/>
  <c r="K93" i="31"/>
  <c r="I93" i="31"/>
  <c r="G93" i="31"/>
  <c r="E93" i="31"/>
  <c r="K92" i="31"/>
  <c r="I92" i="31"/>
  <c r="G92" i="31"/>
  <c r="E92" i="31"/>
  <c r="J91" i="31"/>
  <c r="J107" i="31" s="1"/>
  <c r="H91" i="31"/>
  <c r="K91" i="31" s="1"/>
  <c r="F91" i="31"/>
  <c r="E91" i="31"/>
  <c r="D91" i="31"/>
  <c r="C91" i="31"/>
  <c r="C107" i="31" s="1"/>
  <c r="E107" i="31" s="1"/>
  <c r="C90" i="31"/>
  <c r="K84" i="31"/>
  <c r="I84" i="31"/>
  <c r="G84" i="31"/>
  <c r="E84" i="31"/>
  <c r="K83" i="31"/>
  <c r="I83" i="31"/>
  <c r="G83" i="31"/>
  <c r="E83" i="31"/>
  <c r="K81" i="31"/>
  <c r="I81" i="31"/>
  <c r="G81" i="31"/>
  <c r="E81" i="31"/>
  <c r="K80" i="31"/>
  <c r="I80" i="31"/>
  <c r="G80" i="31"/>
  <c r="E80" i="31"/>
  <c r="K79" i="31"/>
  <c r="I79" i="31"/>
  <c r="G79" i="31"/>
  <c r="E79" i="31"/>
  <c r="K77" i="31"/>
  <c r="I77" i="31"/>
  <c r="G77" i="31"/>
  <c r="E77" i="31"/>
  <c r="K76" i="31"/>
  <c r="I76" i="31"/>
  <c r="G76" i="31"/>
  <c r="E76" i="31"/>
  <c r="K75" i="31"/>
  <c r="I75" i="31"/>
  <c r="G75" i="31"/>
  <c r="E75" i="31"/>
  <c r="K74" i="31"/>
  <c r="I74" i="31"/>
  <c r="G74" i="31"/>
  <c r="E74" i="31"/>
  <c r="K73" i="31"/>
  <c r="J73" i="31"/>
  <c r="J72" i="31" s="1"/>
  <c r="H73" i="31"/>
  <c r="G73" i="31"/>
  <c r="F73" i="31"/>
  <c r="I73" i="31" s="1"/>
  <c r="D73" i="31"/>
  <c r="C73" i="31"/>
  <c r="H72" i="31"/>
  <c r="K72" i="31" s="1"/>
  <c r="D72" i="31"/>
  <c r="K71" i="31"/>
  <c r="I71" i="31"/>
  <c r="G71" i="31"/>
  <c r="E71" i="31"/>
  <c r="K70" i="31"/>
  <c r="I70" i="31"/>
  <c r="G70" i="31"/>
  <c r="E70" i="31"/>
  <c r="K69" i="31"/>
  <c r="I69" i="31"/>
  <c r="G69" i="31"/>
  <c r="E69" i="31"/>
  <c r="K68" i="31"/>
  <c r="I68" i="31"/>
  <c r="G68" i="31"/>
  <c r="E68" i="31"/>
  <c r="J67" i="31"/>
  <c r="I67" i="31"/>
  <c r="H67" i="31"/>
  <c r="K67" i="31" s="1"/>
  <c r="F67" i="31"/>
  <c r="E67" i="31"/>
  <c r="D67" i="31"/>
  <c r="G67" i="31" s="1"/>
  <c r="C67" i="31"/>
  <c r="C66" i="31" s="1"/>
  <c r="J66" i="31"/>
  <c r="F66" i="31"/>
  <c r="C65" i="31"/>
  <c r="K64" i="31"/>
  <c r="I64" i="31"/>
  <c r="G64" i="31"/>
  <c r="E64" i="31"/>
  <c r="K63" i="31"/>
  <c r="I63" i="31"/>
  <c r="G63" i="31"/>
  <c r="E63" i="31"/>
  <c r="K62" i="31"/>
  <c r="I62" i="31"/>
  <c r="G62" i="31"/>
  <c r="E62" i="31"/>
  <c r="K61" i="31"/>
  <c r="I61" i="31"/>
  <c r="G61" i="31"/>
  <c r="E61" i="31"/>
  <c r="K60" i="31"/>
  <c r="I60" i="31"/>
  <c r="G60" i="31"/>
  <c r="E60" i="31"/>
  <c r="K59" i="31"/>
  <c r="I59" i="31"/>
  <c r="G59" i="31"/>
  <c r="E59" i="31"/>
  <c r="K58" i="31"/>
  <c r="I58" i="31"/>
  <c r="G58" i="31"/>
  <c r="E58" i="31"/>
  <c r="K57" i="31"/>
  <c r="I57" i="31"/>
  <c r="G57" i="31"/>
  <c r="E57" i="31"/>
  <c r="K56" i="31"/>
  <c r="I56" i="31"/>
  <c r="G56" i="31"/>
  <c r="E56" i="31"/>
  <c r="J55" i="31"/>
  <c r="H55" i="31"/>
  <c r="K55" i="31" s="1"/>
  <c r="F55" i="31"/>
  <c r="D55" i="31"/>
  <c r="G55" i="31" s="1"/>
  <c r="C55" i="31"/>
  <c r="K54" i="31"/>
  <c r="I54" i="31"/>
  <c r="G54" i="31"/>
  <c r="E54" i="31"/>
  <c r="K53" i="31"/>
  <c r="I53" i="31"/>
  <c r="G53" i="31"/>
  <c r="E53" i="31"/>
  <c r="K52" i="31"/>
  <c r="I52" i="31"/>
  <c r="G52" i="31"/>
  <c r="E52" i="31"/>
  <c r="K51" i="31"/>
  <c r="I51" i="31"/>
  <c r="G51" i="31"/>
  <c r="E51" i="31"/>
  <c r="K50" i="31"/>
  <c r="I50" i="31"/>
  <c r="G50" i="31"/>
  <c r="E50" i="31"/>
  <c r="J49" i="31"/>
  <c r="J90" i="31" s="1"/>
  <c r="I49" i="31"/>
  <c r="I90" i="31" s="1"/>
  <c r="H49" i="31"/>
  <c r="K49" i="31" s="1"/>
  <c r="K90" i="31" s="1"/>
  <c r="F49" i="31"/>
  <c r="F90" i="31" s="1"/>
  <c r="E49" i="31"/>
  <c r="E90" i="31" s="1"/>
  <c r="D49" i="31"/>
  <c r="G49" i="31" s="1"/>
  <c r="G90" i="31" s="1"/>
  <c r="C49" i="31"/>
  <c r="K48" i="31"/>
  <c r="K132" i="31" s="1"/>
  <c r="K173" i="31" s="1"/>
  <c r="K214" i="31" s="1"/>
  <c r="I48" i="31"/>
  <c r="I132" i="31" s="1"/>
  <c r="I173" i="31" s="1"/>
  <c r="I214" i="31" s="1"/>
  <c r="G48" i="31"/>
  <c r="G132" i="31" s="1"/>
  <c r="G173" i="31" s="1"/>
  <c r="G214" i="31" s="1"/>
  <c r="E48" i="31"/>
  <c r="E132" i="31" s="1"/>
  <c r="E173" i="31" s="1"/>
  <c r="E214" i="31" s="1"/>
  <c r="K43" i="31"/>
  <c r="I43" i="31"/>
  <c r="G43" i="31"/>
  <c r="E43" i="31"/>
  <c r="K42" i="31"/>
  <c r="I42" i="31"/>
  <c r="G42" i="31"/>
  <c r="E42" i="31"/>
  <c r="K40" i="31"/>
  <c r="I40" i="31"/>
  <c r="G40" i="31"/>
  <c r="E40" i="31"/>
  <c r="K39" i="31"/>
  <c r="I39" i="31"/>
  <c r="G39" i="31"/>
  <c r="E39" i="31"/>
  <c r="K38" i="31"/>
  <c r="I38" i="31"/>
  <c r="G38" i="31"/>
  <c r="E38" i="31"/>
  <c r="K36" i="31"/>
  <c r="I36" i="31"/>
  <c r="G36" i="31"/>
  <c r="E36" i="31"/>
  <c r="K35" i="31"/>
  <c r="I35" i="31"/>
  <c r="G35" i="31"/>
  <c r="E35" i="31"/>
  <c r="K34" i="31"/>
  <c r="I34" i="31"/>
  <c r="G34" i="31"/>
  <c r="E34" i="31"/>
  <c r="K33" i="31"/>
  <c r="I33" i="31"/>
  <c r="G33" i="31"/>
  <c r="E33" i="31"/>
  <c r="J32" i="31"/>
  <c r="H32" i="31"/>
  <c r="H239" i="31" s="1"/>
  <c r="F32" i="31"/>
  <c r="E32" i="31"/>
  <c r="D32" i="31"/>
  <c r="D239" i="31" s="1"/>
  <c r="C32" i="31"/>
  <c r="H31" i="31"/>
  <c r="D31" i="31"/>
  <c r="C31" i="31"/>
  <c r="K30" i="31"/>
  <c r="I30" i="31"/>
  <c r="G30" i="31"/>
  <c r="E30" i="31"/>
  <c r="K29" i="31"/>
  <c r="I29" i="31"/>
  <c r="G29" i="31"/>
  <c r="E29" i="31"/>
  <c r="K28" i="31"/>
  <c r="I28" i="31"/>
  <c r="G28" i="31"/>
  <c r="E28" i="31"/>
  <c r="K27" i="31"/>
  <c r="I27" i="31"/>
  <c r="G27" i="31"/>
  <c r="E27" i="31"/>
  <c r="J26" i="31"/>
  <c r="J233" i="31" s="1"/>
  <c r="H26" i="31"/>
  <c r="F26" i="31"/>
  <c r="F233" i="31" s="1"/>
  <c r="D26" i="31"/>
  <c r="C26" i="31"/>
  <c r="C25" i="31" s="1"/>
  <c r="J25" i="31"/>
  <c r="F25" i="31"/>
  <c r="J24" i="31"/>
  <c r="K23" i="31"/>
  <c r="I23" i="31"/>
  <c r="G23" i="31"/>
  <c r="E23" i="31"/>
  <c r="K22" i="31"/>
  <c r="I22" i="31"/>
  <c r="G22" i="31"/>
  <c r="E22" i="31"/>
  <c r="K21" i="31"/>
  <c r="I21" i="31"/>
  <c r="G21" i="31"/>
  <c r="E21" i="31"/>
  <c r="K20" i="31"/>
  <c r="I20" i="31"/>
  <c r="G20" i="31"/>
  <c r="E20" i="31"/>
  <c r="K19" i="31"/>
  <c r="I19" i="31"/>
  <c r="G19" i="31"/>
  <c r="E19" i="31"/>
  <c r="K18" i="31"/>
  <c r="I18" i="31"/>
  <c r="G18" i="31"/>
  <c r="E18" i="31"/>
  <c r="K17" i="31"/>
  <c r="I17" i="31"/>
  <c r="G17" i="31"/>
  <c r="E17" i="31"/>
  <c r="K16" i="31"/>
  <c r="I16" i="31"/>
  <c r="G16" i="31"/>
  <c r="E16" i="31"/>
  <c r="K15" i="31"/>
  <c r="I15" i="31"/>
  <c r="G15" i="31"/>
  <c r="E15" i="31"/>
  <c r="J14" i="31"/>
  <c r="H14" i="31"/>
  <c r="H221" i="31" s="1"/>
  <c r="F14" i="31"/>
  <c r="D14" i="31"/>
  <c r="C14" i="31"/>
  <c r="K13" i="31"/>
  <c r="I13" i="31"/>
  <c r="G13" i="31"/>
  <c r="E13" i="31"/>
  <c r="K12" i="31"/>
  <c r="I12" i="31"/>
  <c r="G12" i="31"/>
  <c r="E12" i="31"/>
  <c r="K11" i="31"/>
  <c r="I11" i="31"/>
  <c r="G11" i="31"/>
  <c r="E11" i="31"/>
  <c r="K10" i="31"/>
  <c r="I10" i="31"/>
  <c r="G10" i="31"/>
  <c r="E10" i="31"/>
  <c r="K9" i="31"/>
  <c r="I9" i="31"/>
  <c r="G9" i="31"/>
  <c r="E9" i="31"/>
  <c r="J8" i="31"/>
  <c r="J215" i="31" s="1"/>
  <c r="H8" i="31"/>
  <c r="F8" i="31"/>
  <c r="F215" i="31" s="1"/>
  <c r="D8" i="31"/>
  <c r="G8" i="31" s="1"/>
  <c r="C8" i="31"/>
  <c r="J7" i="31"/>
  <c r="J48" i="31" s="1"/>
  <c r="J132" i="31" s="1"/>
  <c r="J173" i="31" s="1"/>
  <c r="J214" i="31" s="1"/>
  <c r="H7" i="31"/>
  <c r="H48" i="31" s="1"/>
  <c r="H132" i="31" s="1"/>
  <c r="H173" i="31" s="1"/>
  <c r="H214" i="31" s="1"/>
  <c r="F7" i="31"/>
  <c r="F48" i="31" s="1"/>
  <c r="F132" i="31" s="1"/>
  <c r="F173" i="31" s="1"/>
  <c r="F214" i="31" s="1"/>
  <c r="D7" i="31"/>
  <c r="D48" i="31" s="1"/>
  <c r="D132" i="31" s="1"/>
  <c r="D173" i="31" s="1"/>
  <c r="D214" i="31" s="1"/>
  <c r="C7" i="31"/>
  <c r="C48" i="31" s="1"/>
  <c r="C132" i="31" s="1"/>
  <c r="C173" i="31" s="1"/>
  <c r="C214" i="31" s="1"/>
  <c r="A3" i="31"/>
  <c r="A3" i="60"/>
  <c r="B28" i="59"/>
  <c r="B27" i="59"/>
  <c r="B26" i="59"/>
  <c r="B25" i="59"/>
  <c r="B24" i="59"/>
  <c r="B22" i="59"/>
  <c r="B20" i="59"/>
  <c r="C22" i="52" l="1"/>
  <c r="C23" i="52"/>
  <c r="C42" i="52"/>
  <c r="C44" i="52"/>
  <c r="C26" i="52"/>
  <c r="C30" i="52"/>
  <c r="C32" i="52"/>
  <c r="C33" i="52"/>
  <c r="C13" i="52"/>
  <c r="C17" i="52"/>
  <c r="C20" i="52"/>
  <c r="C37" i="52"/>
  <c r="C24" i="52"/>
  <c r="C25" i="52"/>
  <c r="C31" i="52"/>
  <c r="C36" i="52"/>
  <c r="C41" i="52"/>
  <c r="C12" i="52"/>
  <c r="C16" i="52"/>
  <c r="C21" i="52"/>
  <c r="C27" i="52"/>
  <c r="C43" i="52"/>
  <c r="C11" i="52"/>
  <c r="C15" i="52"/>
  <c r="C19" i="52"/>
  <c r="C28" i="52"/>
  <c r="C29" i="52"/>
  <c r="C35" i="52"/>
  <c r="C40" i="52"/>
  <c r="H215" i="31"/>
  <c r="K215" i="31" s="1"/>
  <c r="H24" i="31"/>
  <c r="K221" i="31"/>
  <c r="H233" i="31"/>
  <c r="K233" i="31" s="1"/>
  <c r="K26" i="31"/>
  <c r="H25" i="31"/>
  <c r="F221" i="31"/>
  <c r="I221" i="31" s="1"/>
  <c r="I14" i="31"/>
  <c r="K14" i="31"/>
  <c r="C215" i="31"/>
  <c r="C24" i="31"/>
  <c r="K8" i="31"/>
  <c r="G14" i="31"/>
  <c r="F24" i="31"/>
  <c r="I55" i="31"/>
  <c r="F107" i="31"/>
  <c r="I91" i="31"/>
  <c r="G115" i="31"/>
  <c r="D114" i="31"/>
  <c r="C120" i="31"/>
  <c r="K139" i="31"/>
  <c r="E150" i="31"/>
  <c r="G192" i="31"/>
  <c r="D191" i="31"/>
  <c r="E197" i="31"/>
  <c r="E228" i="31"/>
  <c r="G228" i="31"/>
  <c r="E73" i="31"/>
  <c r="C72" i="31"/>
  <c r="E72" i="31" s="1"/>
  <c r="C149" i="31"/>
  <c r="E133" i="31"/>
  <c r="H162" i="31"/>
  <c r="E8" i="31"/>
  <c r="I8" i="31"/>
  <c r="D221" i="31"/>
  <c r="J221" i="31"/>
  <c r="C232" i="31"/>
  <c r="E55" i="31"/>
  <c r="G91" i="31"/>
  <c r="J120" i="31"/>
  <c r="J124" i="31" s="1"/>
  <c r="J127" i="31" s="1"/>
  <c r="G107" i="31"/>
  <c r="I109" i="31"/>
  <c r="F108" i="31"/>
  <c r="K115" i="31"/>
  <c r="H114" i="31"/>
  <c r="K114" i="31" s="1"/>
  <c r="J149" i="31"/>
  <c r="J162" i="31" s="1"/>
  <c r="J166" i="31" s="1"/>
  <c r="J169" i="31" s="1"/>
  <c r="H190" i="31"/>
  <c r="I190" i="31" s="1"/>
  <c r="K174" i="31"/>
  <c r="D215" i="31"/>
  <c r="G215" i="31" s="1"/>
  <c r="D24" i="31"/>
  <c r="E14" i="31"/>
  <c r="C221" i="31"/>
  <c r="E221" i="31" s="1"/>
  <c r="J239" i="31"/>
  <c r="K32" i="31"/>
  <c r="J31" i="31"/>
  <c r="I215" i="31"/>
  <c r="D233" i="31"/>
  <c r="G233" i="31" s="1"/>
  <c r="G26" i="31"/>
  <c r="D25" i="31"/>
  <c r="C238" i="31"/>
  <c r="E31" i="31"/>
  <c r="F239" i="31"/>
  <c r="I239" i="31" s="1"/>
  <c r="I32" i="31"/>
  <c r="F31" i="31"/>
  <c r="C78" i="31"/>
  <c r="G72" i="31"/>
  <c r="K107" i="31"/>
  <c r="K109" i="31"/>
  <c r="D162" i="31"/>
  <c r="F65" i="31"/>
  <c r="J65" i="31"/>
  <c r="J78" i="31" s="1"/>
  <c r="J82" i="31" s="1"/>
  <c r="J85" i="31" s="1"/>
  <c r="G156" i="31"/>
  <c r="E156" i="31"/>
  <c r="I174" i="31"/>
  <c r="E192" i="31"/>
  <c r="E216" i="31"/>
  <c r="K218" i="31"/>
  <c r="G222" i="31"/>
  <c r="K230" i="31"/>
  <c r="K234" i="31"/>
  <c r="E240" i="31"/>
  <c r="K242" i="31"/>
  <c r="K246" i="31"/>
  <c r="K250" i="31"/>
  <c r="J232" i="31"/>
  <c r="E26" i="31"/>
  <c r="I26" i="31"/>
  <c r="D238" i="31"/>
  <c r="C239" i="31"/>
  <c r="E239" i="31" s="1"/>
  <c r="G32" i="31"/>
  <c r="D65" i="31"/>
  <c r="H65" i="31"/>
  <c r="D90" i="31"/>
  <c r="H90" i="31"/>
  <c r="D108" i="31"/>
  <c r="G108" i="31" s="1"/>
  <c r="H108" i="31"/>
  <c r="K108" i="31" s="1"/>
  <c r="F114" i="31"/>
  <c r="I114" i="31" s="1"/>
  <c r="E115" i="31"/>
  <c r="F149" i="31"/>
  <c r="E157" i="31"/>
  <c r="C203" i="31"/>
  <c r="I192" i="31"/>
  <c r="I198" i="31"/>
  <c r="F197" i="31"/>
  <c r="E224" i="31"/>
  <c r="G224" i="31"/>
  <c r="I228" i="31"/>
  <c r="G230" i="31"/>
  <c r="C233" i="31"/>
  <c r="E233" i="31" s="1"/>
  <c r="G234" i="31"/>
  <c r="I240" i="31"/>
  <c r="I233" i="31"/>
  <c r="G239" i="31"/>
  <c r="K239" i="31"/>
  <c r="D66" i="31"/>
  <c r="G66" i="31" s="1"/>
  <c r="H66" i="31"/>
  <c r="K66" i="31" s="1"/>
  <c r="F72" i="31"/>
  <c r="I72" i="31" s="1"/>
  <c r="D190" i="31"/>
  <c r="G174" i="31"/>
  <c r="K192" i="31"/>
  <c r="H191" i="31"/>
  <c r="K191" i="31" s="1"/>
  <c r="K198" i="31"/>
  <c r="E220" i="31"/>
  <c r="I224" i="31"/>
  <c r="G226" i="31"/>
  <c r="E236" i="31"/>
  <c r="E174" i="31"/>
  <c r="F191" i="31"/>
  <c r="I191" i="31" s="1"/>
  <c r="D197" i="31"/>
  <c r="G197" i="31" s="1"/>
  <c r="H197" i="31"/>
  <c r="K197" i="31" s="1"/>
  <c r="C29" i="9"/>
  <c r="B29" i="9"/>
  <c r="B5" i="9"/>
  <c r="A3" i="9"/>
  <c r="H8" i="10"/>
  <c r="H47" i="10" s="1"/>
  <c r="G8" i="10"/>
  <c r="G47" i="10" s="1"/>
  <c r="F8" i="10"/>
  <c r="F47" i="10" s="1"/>
  <c r="E8" i="10"/>
  <c r="E24" i="10" s="1"/>
  <c r="D8" i="10"/>
  <c r="D47" i="10" s="1"/>
  <c r="C8" i="10"/>
  <c r="C40" i="10" s="1"/>
  <c r="A3" i="10"/>
  <c r="H98" i="10"/>
  <c r="G98" i="10"/>
  <c r="F98" i="10"/>
  <c r="E98" i="10"/>
  <c r="D98" i="10"/>
  <c r="C98" i="10"/>
  <c r="I97" i="10"/>
  <c r="H96" i="10"/>
  <c r="G96" i="10"/>
  <c r="I96" i="10" s="1"/>
  <c r="F96" i="10"/>
  <c r="E96" i="10"/>
  <c r="D96" i="10"/>
  <c r="C96" i="10"/>
  <c r="I95" i="10"/>
  <c r="H94" i="10"/>
  <c r="G94" i="10"/>
  <c r="I94" i="10" s="1"/>
  <c r="F94" i="10"/>
  <c r="E94" i="10"/>
  <c r="D94" i="10"/>
  <c r="C94" i="10"/>
  <c r="I93" i="10"/>
  <c r="I91" i="10"/>
  <c r="H90" i="10"/>
  <c r="H92" i="10" s="1"/>
  <c r="G90" i="10"/>
  <c r="I90" i="10" s="1"/>
  <c r="F90" i="10"/>
  <c r="F92" i="10" s="1"/>
  <c r="E90" i="10"/>
  <c r="E92" i="10" s="1"/>
  <c r="D90" i="10"/>
  <c r="D92" i="10" s="1"/>
  <c r="C90" i="10"/>
  <c r="C92" i="10" s="1"/>
  <c r="I89" i="10"/>
  <c r="H88" i="10"/>
  <c r="G88" i="10"/>
  <c r="I88" i="10" s="1"/>
  <c r="F88" i="10"/>
  <c r="E88" i="10"/>
  <c r="D88" i="10"/>
  <c r="C88" i="10"/>
  <c r="I87" i="10"/>
  <c r="C86" i="10"/>
  <c r="H85" i="10"/>
  <c r="H86" i="10" s="1"/>
  <c r="G85" i="10"/>
  <c r="F85" i="10"/>
  <c r="F86" i="10" s="1"/>
  <c r="E85" i="10"/>
  <c r="E86" i="10" s="1"/>
  <c r="D85" i="10"/>
  <c r="D86" i="10" s="1"/>
  <c r="C85" i="10"/>
  <c r="I55" i="10"/>
  <c r="I54" i="10"/>
  <c r="I53" i="10"/>
  <c r="I50" i="10"/>
  <c r="I49" i="10"/>
  <c r="I48" i="10"/>
  <c r="H43" i="10"/>
  <c r="G43" i="10"/>
  <c r="F43" i="10"/>
  <c r="E43" i="10"/>
  <c r="D43" i="10"/>
  <c r="C43" i="10"/>
  <c r="I42" i="10"/>
  <c r="I41" i="10"/>
  <c r="I43" i="10" s="1"/>
  <c r="G40" i="10"/>
  <c r="H35" i="10"/>
  <c r="G35" i="10"/>
  <c r="G36" i="10" s="1"/>
  <c r="F35" i="10"/>
  <c r="E35" i="10"/>
  <c r="D35" i="10"/>
  <c r="C35" i="10"/>
  <c r="C36" i="10" s="1"/>
  <c r="I34" i="10"/>
  <c r="H33" i="10"/>
  <c r="G33" i="10"/>
  <c r="F33" i="10"/>
  <c r="E33" i="10"/>
  <c r="D33" i="10"/>
  <c r="C33" i="10"/>
  <c r="I32" i="10"/>
  <c r="H31" i="10"/>
  <c r="I31" i="10" s="1"/>
  <c r="G31" i="10"/>
  <c r="F31" i="10"/>
  <c r="E31" i="10"/>
  <c r="D31" i="10"/>
  <c r="C31" i="10"/>
  <c r="I30" i="10"/>
  <c r="I29" i="10"/>
  <c r="I28" i="10"/>
  <c r="H28" i="10"/>
  <c r="G28" i="10"/>
  <c r="F28" i="10"/>
  <c r="E28" i="10"/>
  <c r="E36" i="10" s="1"/>
  <c r="D28" i="10"/>
  <c r="C28" i="10"/>
  <c r="I27" i="10"/>
  <c r="I26" i="10"/>
  <c r="I25" i="10"/>
  <c r="H19" i="10"/>
  <c r="G19" i="10"/>
  <c r="I19" i="10" s="1"/>
  <c r="F19" i="10"/>
  <c r="E19" i="10"/>
  <c r="D19" i="10"/>
  <c r="C19" i="10"/>
  <c r="I18" i="10"/>
  <c r="H17" i="10"/>
  <c r="G17" i="10"/>
  <c r="I17" i="10" s="1"/>
  <c r="F17" i="10"/>
  <c r="E17" i="10"/>
  <c r="D17" i="10"/>
  <c r="C17" i="10"/>
  <c r="I16" i="10"/>
  <c r="H15" i="10"/>
  <c r="G15" i="10"/>
  <c r="I15" i="10" s="1"/>
  <c r="F15" i="10"/>
  <c r="E15" i="10"/>
  <c r="D15" i="10"/>
  <c r="C15" i="10"/>
  <c r="I14" i="10"/>
  <c r="I13" i="10"/>
  <c r="H12" i="10"/>
  <c r="G12" i="10"/>
  <c r="G20" i="10" s="1"/>
  <c r="F12" i="10"/>
  <c r="F20" i="10" s="1"/>
  <c r="E12" i="10"/>
  <c r="D12" i="10"/>
  <c r="C12" i="10"/>
  <c r="C20" i="10" s="1"/>
  <c r="I11" i="10"/>
  <c r="I10" i="10"/>
  <c r="I9" i="10"/>
  <c r="F52" i="10"/>
  <c r="C34" i="9"/>
  <c r="B34" i="9"/>
  <c r="D34" i="9" s="1"/>
  <c r="E34" i="9" s="1"/>
  <c r="C32" i="9"/>
  <c r="B32" i="9"/>
  <c r="D32" i="9" s="1"/>
  <c r="E32" i="9" s="1"/>
  <c r="C30" i="9"/>
  <c r="B30" i="9"/>
  <c r="Y24" i="9"/>
  <c r="V24" i="9"/>
  <c r="S24" i="9"/>
  <c r="P24" i="9"/>
  <c r="M24" i="9"/>
  <c r="J24" i="9"/>
  <c r="G24" i="9"/>
  <c r="C24" i="9"/>
  <c r="B24" i="9"/>
  <c r="D24" i="9" s="1"/>
  <c r="Y23" i="9"/>
  <c r="V23" i="9"/>
  <c r="S23" i="9"/>
  <c r="P23" i="9"/>
  <c r="M23" i="9"/>
  <c r="J23" i="9"/>
  <c r="G23" i="9"/>
  <c r="D23" i="9"/>
  <c r="C23" i="9"/>
  <c r="B23" i="9"/>
  <c r="Y22" i="9"/>
  <c r="V22" i="9"/>
  <c r="V20" i="9" s="1"/>
  <c r="S22" i="9"/>
  <c r="P22" i="9"/>
  <c r="M22" i="9"/>
  <c r="J22" i="9"/>
  <c r="J20" i="9" s="1"/>
  <c r="G22" i="9"/>
  <c r="C22" i="9"/>
  <c r="B22" i="9"/>
  <c r="D22" i="9" s="1"/>
  <c r="D20" i="9" s="1"/>
  <c r="Y21" i="9"/>
  <c r="V21" i="9"/>
  <c r="S21" i="9"/>
  <c r="S20" i="9" s="1"/>
  <c r="P21" i="9"/>
  <c r="M21" i="9"/>
  <c r="J21" i="9"/>
  <c r="G21" i="9"/>
  <c r="G20" i="9" s="1"/>
  <c r="D21" i="9"/>
  <c r="C21" i="9"/>
  <c r="B21" i="9"/>
  <c r="Y20" i="9"/>
  <c r="X20" i="9"/>
  <c r="W20" i="9"/>
  <c r="U20" i="9"/>
  <c r="T20" i="9"/>
  <c r="R20" i="9"/>
  <c r="Q20" i="9"/>
  <c r="P20" i="9"/>
  <c r="O20" i="9"/>
  <c r="N20" i="9"/>
  <c r="M20" i="9"/>
  <c r="L20" i="9"/>
  <c r="K20" i="9"/>
  <c r="I20" i="9"/>
  <c r="C20" i="9" s="1"/>
  <c r="H20" i="9"/>
  <c r="F20" i="9"/>
  <c r="E20" i="9"/>
  <c r="B20" i="9" s="1"/>
  <c r="X19" i="9"/>
  <c r="X25" i="9" s="1"/>
  <c r="U19" i="9"/>
  <c r="U25" i="9" s="1"/>
  <c r="I19" i="9"/>
  <c r="I25" i="9" s="1"/>
  <c r="Y18" i="9"/>
  <c r="V18" i="9"/>
  <c r="S18" i="9"/>
  <c r="P18" i="9"/>
  <c r="M18" i="9"/>
  <c r="J18" i="9"/>
  <c r="G18" i="9"/>
  <c r="C18" i="9"/>
  <c r="C35" i="9" s="1"/>
  <c r="B18" i="9"/>
  <c r="B35" i="9" s="1"/>
  <c r="D35" i="9" s="1"/>
  <c r="E35" i="9" s="1"/>
  <c r="Y17" i="9"/>
  <c r="V17" i="9"/>
  <c r="S17" i="9"/>
  <c r="P17" i="9"/>
  <c r="M17" i="9"/>
  <c r="J17" i="9"/>
  <c r="G17" i="9"/>
  <c r="D17" i="9"/>
  <c r="C17" i="9"/>
  <c r="B17" i="9"/>
  <c r="Y16" i="9"/>
  <c r="V16" i="9"/>
  <c r="S16" i="9"/>
  <c r="P16" i="9"/>
  <c r="M16" i="9"/>
  <c r="J16" i="9"/>
  <c r="G16" i="9"/>
  <c r="C16" i="9"/>
  <c r="C33" i="9" s="1"/>
  <c r="B16" i="9"/>
  <c r="B33" i="9" s="1"/>
  <c r="D33" i="9" s="1"/>
  <c r="E33" i="9" s="1"/>
  <c r="Y15" i="9"/>
  <c r="V15" i="9"/>
  <c r="S15" i="9"/>
  <c r="P15" i="9"/>
  <c r="M15" i="9"/>
  <c r="J15" i="9"/>
  <c r="G15" i="9"/>
  <c r="D15" i="9"/>
  <c r="C15" i="9"/>
  <c r="B15" i="9"/>
  <c r="Y14" i="9"/>
  <c r="V14" i="9"/>
  <c r="S14" i="9"/>
  <c r="P14" i="9"/>
  <c r="M14" i="9"/>
  <c r="J14" i="9"/>
  <c r="G14" i="9"/>
  <c r="C14" i="9"/>
  <c r="C31" i="9" s="1"/>
  <c r="B14" i="9"/>
  <c r="B31" i="9" s="1"/>
  <c r="X13" i="9"/>
  <c r="W13" i="9"/>
  <c r="Y13" i="9" s="1"/>
  <c r="V13" i="9"/>
  <c r="U13" i="9"/>
  <c r="T13" i="9"/>
  <c r="R13" i="9"/>
  <c r="S13" i="9" s="1"/>
  <c r="Q13" i="9"/>
  <c r="O13" i="9"/>
  <c r="N13" i="9"/>
  <c r="P13" i="9" s="1"/>
  <c r="L13" i="9"/>
  <c r="K13" i="9"/>
  <c r="M13" i="9" s="1"/>
  <c r="J13" i="9"/>
  <c r="I13" i="9"/>
  <c r="H13" i="9"/>
  <c r="F13" i="9"/>
  <c r="G13" i="9" s="1"/>
  <c r="E13" i="9"/>
  <c r="B13" i="9"/>
  <c r="Y12" i="9"/>
  <c r="V12" i="9"/>
  <c r="S12" i="9"/>
  <c r="P12" i="9"/>
  <c r="M12" i="9"/>
  <c r="J12" i="9"/>
  <c r="G12" i="9"/>
  <c r="D12" i="9"/>
  <c r="C12" i="9"/>
  <c r="B12" i="9"/>
  <c r="Y11" i="9"/>
  <c r="V11" i="9"/>
  <c r="S11" i="9"/>
  <c r="P11" i="9"/>
  <c r="M11" i="9"/>
  <c r="J11" i="9"/>
  <c r="G11" i="9"/>
  <c r="C11" i="9"/>
  <c r="B11" i="9"/>
  <c r="D11" i="9" s="1"/>
  <c r="Y10" i="9"/>
  <c r="V10" i="9"/>
  <c r="S10" i="9"/>
  <c r="P10" i="9"/>
  <c r="M10" i="9"/>
  <c r="J10" i="9"/>
  <c r="G10" i="9"/>
  <c r="D10" i="9"/>
  <c r="C10" i="9"/>
  <c r="B10" i="9"/>
  <c r="Y9" i="9"/>
  <c r="V9" i="9"/>
  <c r="S9" i="9"/>
  <c r="P9" i="9"/>
  <c r="M9" i="9"/>
  <c r="J9" i="9"/>
  <c r="G9" i="9"/>
  <c r="C9" i="9"/>
  <c r="B9" i="9"/>
  <c r="D9" i="9" s="1"/>
  <c r="X8" i="9"/>
  <c r="W8" i="9"/>
  <c r="W19" i="9" s="1"/>
  <c r="W25" i="9" s="1"/>
  <c r="U8" i="9"/>
  <c r="R8" i="9"/>
  <c r="R19" i="9" s="1"/>
  <c r="R25" i="9" s="1"/>
  <c r="I8" i="9"/>
  <c r="F8" i="9"/>
  <c r="F19" i="9" s="1"/>
  <c r="F36" i="10" l="1"/>
  <c r="I33" i="10"/>
  <c r="F40" i="10"/>
  <c r="I85" i="10"/>
  <c r="G86" i="10"/>
  <c r="I86" i="10" s="1"/>
  <c r="I98" i="10"/>
  <c r="D20" i="10"/>
  <c r="H20" i="10"/>
  <c r="I20" i="10" s="1"/>
  <c r="E20" i="10"/>
  <c r="D36" i="10"/>
  <c r="H36" i="10"/>
  <c r="C52" i="10"/>
  <c r="G190" i="31"/>
  <c r="D203" i="31"/>
  <c r="G25" i="31"/>
  <c r="D232" i="31"/>
  <c r="E25" i="31"/>
  <c r="K31" i="31"/>
  <c r="J238" i="31"/>
  <c r="C231" i="31"/>
  <c r="C37" i="31"/>
  <c r="E24" i="31"/>
  <c r="H78" i="31"/>
  <c r="K65" i="31"/>
  <c r="H238" i="31"/>
  <c r="K238" i="31" s="1"/>
  <c r="I65" i="31"/>
  <c r="F78" i="31"/>
  <c r="H120" i="31"/>
  <c r="I31" i="31"/>
  <c r="F238" i="31"/>
  <c r="I238" i="31" s="1"/>
  <c r="G31" i="31"/>
  <c r="E238" i="31"/>
  <c r="I66" i="31"/>
  <c r="G221" i="31"/>
  <c r="H166" i="31"/>
  <c r="K162" i="31"/>
  <c r="E66" i="31"/>
  <c r="F162" i="31"/>
  <c r="I149" i="31"/>
  <c r="D78" i="31"/>
  <c r="G65" i="31"/>
  <c r="J37" i="31"/>
  <c r="E190" i="31"/>
  <c r="C82" i="31"/>
  <c r="E78" i="31"/>
  <c r="D231" i="31"/>
  <c r="G24" i="31"/>
  <c r="D37" i="31"/>
  <c r="I108" i="31"/>
  <c r="E232" i="31"/>
  <c r="C162" i="31"/>
  <c r="E149" i="31"/>
  <c r="J231" i="31"/>
  <c r="G191" i="31"/>
  <c r="E191" i="31"/>
  <c r="C124" i="31"/>
  <c r="F231" i="31"/>
  <c r="I231" i="31" s="1"/>
  <c r="F37" i="31"/>
  <c r="I24" i="31"/>
  <c r="E215" i="31"/>
  <c r="K25" i="31"/>
  <c r="H232" i="31"/>
  <c r="K232" i="31" s="1"/>
  <c r="I25" i="31"/>
  <c r="H231" i="31"/>
  <c r="K231" i="31" s="1"/>
  <c r="K24" i="31"/>
  <c r="H37" i="31"/>
  <c r="F232" i="31"/>
  <c r="I232" i="31" s="1"/>
  <c r="D166" i="31"/>
  <c r="G162" i="31"/>
  <c r="K190" i="31"/>
  <c r="H203" i="31"/>
  <c r="D120" i="31"/>
  <c r="E108" i="31"/>
  <c r="F203" i="31"/>
  <c r="I197" i="31"/>
  <c r="C207" i="31"/>
  <c r="E203" i="31"/>
  <c r="E65" i="31"/>
  <c r="G149" i="31"/>
  <c r="K149" i="31"/>
  <c r="G114" i="31"/>
  <c r="E114" i="31"/>
  <c r="I107" i="31"/>
  <c r="F120" i="31"/>
  <c r="G24" i="10"/>
  <c r="C24" i="10"/>
  <c r="C47" i="10"/>
  <c r="G52" i="10"/>
  <c r="I36" i="10"/>
  <c r="D52" i="10"/>
  <c r="I8" i="10"/>
  <c r="D24" i="10"/>
  <c r="H24" i="10"/>
  <c r="I35" i="10"/>
  <c r="I12" i="10"/>
  <c r="F24" i="10"/>
  <c r="E40" i="10"/>
  <c r="E47" i="10"/>
  <c r="H52" i="10"/>
  <c r="G92" i="10"/>
  <c r="I92" i="10" s="1"/>
  <c r="E52" i="10"/>
  <c r="D40" i="10"/>
  <c r="H40" i="10"/>
  <c r="F25" i="9"/>
  <c r="D13" i="9"/>
  <c r="D31" i="9"/>
  <c r="E31" i="9" s="1"/>
  <c r="O8" i="9"/>
  <c r="C13" i="9"/>
  <c r="T8" i="9"/>
  <c r="D14" i="9"/>
  <c r="D16" i="9"/>
  <c r="D18" i="9"/>
  <c r="D30" i="9"/>
  <c r="Y8" i="9"/>
  <c r="Y19" i="9" s="1"/>
  <c r="Y25" i="9" s="1"/>
  <c r="F18" i="14"/>
  <c r="A3" i="49"/>
  <c r="E31" i="14"/>
  <c r="B69" i="14" s="1"/>
  <c r="D31" i="14"/>
  <c r="C31" i="14"/>
  <c r="B31" i="14"/>
  <c r="D30" i="14"/>
  <c r="C30" i="14"/>
  <c r="B30" i="14"/>
  <c r="D26" i="14"/>
  <c r="C26" i="14"/>
  <c r="B26" i="14"/>
  <c r="G57" i="7"/>
  <c r="G56" i="7"/>
  <c r="G55" i="7"/>
  <c r="G53" i="7"/>
  <c r="G52" i="7"/>
  <c r="G51" i="7"/>
  <c r="G50" i="7"/>
  <c r="G48" i="7"/>
  <c r="G47" i="7"/>
  <c r="G46" i="7"/>
  <c r="G45" i="7" s="1"/>
  <c r="G44" i="7"/>
  <c r="G43" i="7"/>
  <c r="G42" i="7"/>
  <c r="G41" i="7"/>
  <c r="G40" i="7"/>
  <c r="G39" i="7"/>
  <c r="G37" i="7" s="1"/>
  <c r="G38" i="7"/>
  <c r="F57" i="7"/>
  <c r="F56" i="7"/>
  <c r="F55" i="7"/>
  <c r="F54" i="7" s="1"/>
  <c r="F53" i="7"/>
  <c r="F49" i="7" s="1"/>
  <c r="F52" i="7"/>
  <c r="F51" i="7"/>
  <c r="F50" i="7"/>
  <c r="F48" i="7"/>
  <c r="F47" i="7"/>
  <c r="F46" i="7"/>
  <c r="F44" i="7"/>
  <c r="F43" i="7"/>
  <c r="F42" i="7"/>
  <c r="F41" i="7"/>
  <c r="F40" i="7"/>
  <c r="F39" i="7"/>
  <c r="F37" i="7" s="1"/>
  <c r="F38" i="7"/>
  <c r="G54" i="7"/>
  <c r="G49" i="7"/>
  <c r="F45" i="7"/>
  <c r="G33" i="7"/>
  <c r="G32" i="7"/>
  <c r="G31" i="7"/>
  <c r="G30" i="7" s="1"/>
  <c r="G29" i="7"/>
  <c r="G25" i="7" s="1"/>
  <c r="G28" i="7"/>
  <c r="G27" i="7"/>
  <c r="G26" i="7"/>
  <c r="G24" i="7"/>
  <c r="G23" i="7"/>
  <c r="G22" i="7"/>
  <c r="G20" i="7"/>
  <c r="G19" i="7"/>
  <c r="G18" i="7"/>
  <c r="G17" i="7"/>
  <c r="G16" i="7"/>
  <c r="G15" i="7"/>
  <c r="G13" i="7" s="1"/>
  <c r="G14" i="7"/>
  <c r="G21" i="7"/>
  <c r="F29" i="7"/>
  <c r="F28" i="7"/>
  <c r="F27" i="7"/>
  <c r="F26" i="7"/>
  <c r="F24" i="7"/>
  <c r="F23" i="7"/>
  <c r="F22" i="7"/>
  <c r="F20" i="7"/>
  <c r="F19" i="7"/>
  <c r="F18" i="7"/>
  <c r="F17" i="7"/>
  <c r="F16" i="7"/>
  <c r="F15" i="7"/>
  <c r="F14" i="7"/>
  <c r="F33" i="7"/>
  <c r="F32" i="7"/>
  <c r="F30" i="7" s="1"/>
  <c r="F31" i="7"/>
  <c r="F21" i="7"/>
  <c r="F13" i="7"/>
  <c r="S105" i="8"/>
  <c r="R105" i="8"/>
  <c r="Q105" i="8"/>
  <c r="P105" i="8"/>
  <c r="O105" i="8"/>
  <c r="N105" i="8"/>
  <c r="M105" i="8"/>
  <c r="L105" i="8"/>
  <c r="K105" i="8"/>
  <c r="J105" i="8"/>
  <c r="I105" i="8"/>
  <c r="H105" i="8"/>
  <c r="G105" i="8"/>
  <c r="F105" i="8"/>
  <c r="E105" i="8"/>
  <c r="D105" i="8"/>
  <c r="C105" i="8"/>
  <c r="S104" i="8"/>
  <c r="R104" i="8"/>
  <c r="Q104" i="8"/>
  <c r="P104" i="8"/>
  <c r="O104" i="8"/>
  <c r="N104" i="8"/>
  <c r="M104" i="8"/>
  <c r="L104" i="8"/>
  <c r="K104" i="8"/>
  <c r="J104" i="8"/>
  <c r="I104" i="8"/>
  <c r="H104" i="8"/>
  <c r="G104" i="8"/>
  <c r="F104" i="8"/>
  <c r="E104" i="8"/>
  <c r="D104" i="8"/>
  <c r="C104" i="8"/>
  <c r="S103" i="8"/>
  <c r="R103" i="8"/>
  <c r="Q103" i="8"/>
  <c r="P103" i="8"/>
  <c r="O103" i="8"/>
  <c r="N103" i="8"/>
  <c r="M103" i="8"/>
  <c r="L103" i="8"/>
  <c r="K103" i="8"/>
  <c r="J103" i="8"/>
  <c r="I103" i="8"/>
  <c r="H103" i="8"/>
  <c r="G103" i="8"/>
  <c r="F103" i="8"/>
  <c r="E103" i="8"/>
  <c r="D103" i="8"/>
  <c r="C103" i="8"/>
  <c r="S102" i="8"/>
  <c r="R102" i="8"/>
  <c r="Q102" i="8"/>
  <c r="P102" i="8"/>
  <c r="O102" i="8"/>
  <c r="N102" i="8"/>
  <c r="M102" i="8"/>
  <c r="L102" i="8"/>
  <c r="K102" i="8"/>
  <c r="J102" i="8"/>
  <c r="I102" i="8"/>
  <c r="H102" i="8"/>
  <c r="G102" i="8"/>
  <c r="F102" i="8"/>
  <c r="E102" i="8"/>
  <c r="D102" i="8"/>
  <c r="C102" i="8"/>
  <c r="S101" i="8"/>
  <c r="R101" i="8"/>
  <c r="Q101" i="8"/>
  <c r="P101" i="8"/>
  <c r="O101" i="8"/>
  <c r="N101" i="8"/>
  <c r="M101" i="8"/>
  <c r="L101" i="8"/>
  <c r="K101" i="8"/>
  <c r="J101" i="8"/>
  <c r="I101" i="8"/>
  <c r="H101" i="8"/>
  <c r="G101" i="8"/>
  <c r="F101" i="8"/>
  <c r="E101" i="8"/>
  <c r="D101" i="8"/>
  <c r="C101" i="8"/>
  <c r="S100" i="8"/>
  <c r="R100" i="8"/>
  <c r="Q100" i="8"/>
  <c r="P100" i="8"/>
  <c r="O100" i="8"/>
  <c r="N100" i="8"/>
  <c r="M100" i="8"/>
  <c r="L100" i="8"/>
  <c r="K100" i="8"/>
  <c r="J100" i="8"/>
  <c r="I100" i="8"/>
  <c r="H100" i="8"/>
  <c r="G100" i="8"/>
  <c r="F100" i="8"/>
  <c r="E100" i="8"/>
  <c r="D100" i="8"/>
  <c r="C100" i="8"/>
  <c r="S99" i="8"/>
  <c r="R99" i="8"/>
  <c r="Q99" i="8"/>
  <c r="P99" i="8"/>
  <c r="O99" i="8"/>
  <c r="N99" i="8"/>
  <c r="M99" i="8"/>
  <c r="L99" i="8"/>
  <c r="K99" i="8"/>
  <c r="J99" i="8"/>
  <c r="I99" i="8"/>
  <c r="H99" i="8"/>
  <c r="G99" i="8"/>
  <c r="F99" i="8"/>
  <c r="E99" i="8"/>
  <c r="D99" i="8"/>
  <c r="C99" i="8"/>
  <c r="S98" i="8"/>
  <c r="R98" i="8"/>
  <c r="Q98" i="8"/>
  <c r="P98" i="8"/>
  <c r="O98" i="8"/>
  <c r="N98" i="8"/>
  <c r="M98" i="8"/>
  <c r="L98" i="8"/>
  <c r="K98" i="8"/>
  <c r="J98" i="8"/>
  <c r="I98" i="8"/>
  <c r="H98" i="8"/>
  <c r="G98" i="8"/>
  <c r="F98" i="8"/>
  <c r="E98" i="8"/>
  <c r="D98" i="8"/>
  <c r="C98" i="8"/>
  <c r="S97" i="8"/>
  <c r="R97" i="8"/>
  <c r="Q97" i="8"/>
  <c r="P97" i="8"/>
  <c r="P106" i="8" s="1"/>
  <c r="O97" i="8"/>
  <c r="N97" i="8"/>
  <c r="M97" i="8"/>
  <c r="L97" i="8"/>
  <c r="K97" i="8"/>
  <c r="J97" i="8"/>
  <c r="I97" i="8"/>
  <c r="H97" i="8"/>
  <c r="G97" i="8"/>
  <c r="F97" i="8"/>
  <c r="E97" i="8"/>
  <c r="D97" i="8"/>
  <c r="C97" i="8"/>
  <c r="S96" i="8"/>
  <c r="R96" i="8"/>
  <c r="Q96" i="8"/>
  <c r="Q106" i="8" s="1"/>
  <c r="P96" i="8"/>
  <c r="O96" i="8"/>
  <c r="N96" i="8"/>
  <c r="M96" i="8"/>
  <c r="L96" i="8"/>
  <c r="K96" i="8"/>
  <c r="J96" i="8"/>
  <c r="I96" i="8"/>
  <c r="I106" i="8" s="1"/>
  <c r="H96" i="8"/>
  <c r="G96" i="8"/>
  <c r="F96" i="8"/>
  <c r="E96" i="8"/>
  <c r="E106" i="8" s="1"/>
  <c r="D96" i="8"/>
  <c r="C96" i="8"/>
  <c r="S95" i="8"/>
  <c r="R95" i="8"/>
  <c r="R106" i="8" s="1"/>
  <c r="Q95" i="8"/>
  <c r="P95" i="8"/>
  <c r="O95" i="8"/>
  <c r="N95" i="8"/>
  <c r="N106" i="8" s="1"/>
  <c r="M95" i="8"/>
  <c r="L95" i="8"/>
  <c r="K95" i="8"/>
  <c r="J95" i="8"/>
  <c r="J106" i="8" s="1"/>
  <c r="I95" i="8"/>
  <c r="H95" i="8"/>
  <c r="G95" i="8"/>
  <c r="F95" i="8"/>
  <c r="F106" i="8" s="1"/>
  <c r="E95" i="8"/>
  <c r="D95" i="8"/>
  <c r="C95" i="8"/>
  <c r="S94" i="8"/>
  <c r="R94" i="8"/>
  <c r="Q94" i="8"/>
  <c r="P94" i="8"/>
  <c r="O94" i="8"/>
  <c r="O106" i="8" s="1"/>
  <c r="N94" i="8"/>
  <c r="M94" i="8"/>
  <c r="L94" i="8"/>
  <c r="K94" i="8"/>
  <c r="K106" i="8" s="1"/>
  <c r="J94" i="8"/>
  <c r="I94" i="8"/>
  <c r="H94" i="8"/>
  <c r="H106" i="8" s="1"/>
  <c r="G94" i="8"/>
  <c r="F94" i="8"/>
  <c r="E94" i="8"/>
  <c r="D94" i="8"/>
  <c r="D106" i="8" s="1"/>
  <c r="C94" i="8"/>
  <c r="C106" i="8" s="1"/>
  <c r="L106" i="8"/>
  <c r="B105" i="8"/>
  <c r="B104" i="8"/>
  <c r="B103" i="8"/>
  <c r="B102" i="8"/>
  <c r="B101" i="8"/>
  <c r="B91" i="8"/>
  <c r="B90" i="8"/>
  <c r="B89" i="8"/>
  <c r="B88" i="8"/>
  <c r="B87" i="8"/>
  <c r="B72" i="8"/>
  <c r="B71" i="8"/>
  <c r="B70" i="8"/>
  <c r="B69" i="8"/>
  <c r="B68" i="8"/>
  <c r="B58" i="8"/>
  <c r="B57" i="8"/>
  <c r="B56" i="8"/>
  <c r="B55" i="8"/>
  <c r="B54" i="8"/>
  <c r="S91" i="8"/>
  <c r="R91" i="8"/>
  <c r="Q91" i="8"/>
  <c r="P91" i="8"/>
  <c r="O91" i="8"/>
  <c r="N91" i="8"/>
  <c r="M91" i="8"/>
  <c r="L91" i="8"/>
  <c r="K91" i="8"/>
  <c r="J91" i="8"/>
  <c r="I91" i="8"/>
  <c r="H91" i="8"/>
  <c r="G91" i="8"/>
  <c r="F91" i="8"/>
  <c r="E91" i="8"/>
  <c r="D91" i="8"/>
  <c r="C91" i="8"/>
  <c r="S90" i="8"/>
  <c r="R90" i="8"/>
  <c r="Q90" i="8"/>
  <c r="P90" i="8"/>
  <c r="O90" i="8"/>
  <c r="N90" i="8"/>
  <c r="M90" i="8"/>
  <c r="L90" i="8"/>
  <c r="K90" i="8"/>
  <c r="J90" i="8"/>
  <c r="I90" i="8"/>
  <c r="H90" i="8"/>
  <c r="G90" i="8"/>
  <c r="F90" i="8"/>
  <c r="E90" i="8"/>
  <c r="D90" i="8"/>
  <c r="C90" i="8"/>
  <c r="S89" i="8"/>
  <c r="R89" i="8"/>
  <c r="Q89" i="8"/>
  <c r="P89" i="8"/>
  <c r="O89" i="8"/>
  <c r="N89" i="8"/>
  <c r="M89" i="8"/>
  <c r="L89" i="8"/>
  <c r="K89" i="8"/>
  <c r="J89" i="8"/>
  <c r="I89" i="8"/>
  <c r="H89" i="8"/>
  <c r="G89" i="8"/>
  <c r="F89" i="8"/>
  <c r="E89" i="8"/>
  <c r="D89" i="8"/>
  <c r="C89" i="8"/>
  <c r="S88" i="8"/>
  <c r="R88" i="8"/>
  <c r="Q88" i="8"/>
  <c r="P88" i="8"/>
  <c r="O88" i="8"/>
  <c r="N88" i="8"/>
  <c r="M88" i="8"/>
  <c r="L88" i="8"/>
  <c r="K88" i="8"/>
  <c r="J88" i="8"/>
  <c r="I88" i="8"/>
  <c r="H88" i="8"/>
  <c r="G88" i="8"/>
  <c r="F88" i="8"/>
  <c r="E88" i="8"/>
  <c r="D88" i="8"/>
  <c r="C88" i="8"/>
  <c r="S87" i="8"/>
  <c r="R87" i="8"/>
  <c r="Q87" i="8"/>
  <c r="P87" i="8"/>
  <c r="O87" i="8"/>
  <c r="N87" i="8"/>
  <c r="M87" i="8"/>
  <c r="L87" i="8"/>
  <c r="K87" i="8"/>
  <c r="J87" i="8"/>
  <c r="I87" i="8"/>
  <c r="H87" i="8"/>
  <c r="G87" i="8"/>
  <c r="F87" i="8"/>
  <c r="E87" i="8"/>
  <c r="D87" i="8"/>
  <c r="C87" i="8"/>
  <c r="S86" i="8"/>
  <c r="R86" i="8"/>
  <c r="Q86" i="8"/>
  <c r="P86" i="8"/>
  <c r="O86" i="8"/>
  <c r="N86" i="8"/>
  <c r="M86" i="8"/>
  <c r="L86" i="8"/>
  <c r="K86" i="8"/>
  <c r="J86" i="8"/>
  <c r="I86" i="8"/>
  <c r="H86" i="8"/>
  <c r="G86" i="8"/>
  <c r="F86" i="8"/>
  <c r="E86" i="8"/>
  <c r="D86" i="8"/>
  <c r="C86" i="8"/>
  <c r="S85" i="8"/>
  <c r="R85" i="8"/>
  <c r="Q85" i="8"/>
  <c r="P85" i="8"/>
  <c r="O85" i="8"/>
  <c r="N85" i="8"/>
  <c r="M85" i="8"/>
  <c r="L85" i="8"/>
  <c r="K85" i="8"/>
  <c r="J85" i="8"/>
  <c r="I85" i="8"/>
  <c r="H85" i="8"/>
  <c r="G85" i="8"/>
  <c r="F85" i="8"/>
  <c r="E85" i="8"/>
  <c r="D85" i="8"/>
  <c r="C85" i="8"/>
  <c r="S84" i="8"/>
  <c r="R84" i="8"/>
  <c r="Q84" i="8"/>
  <c r="P84" i="8"/>
  <c r="O84" i="8"/>
  <c r="N84" i="8"/>
  <c r="M84" i="8"/>
  <c r="L84" i="8"/>
  <c r="K84" i="8"/>
  <c r="J84" i="8"/>
  <c r="I84" i="8"/>
  <c r="H84" i="8"/>
  <c r="G84" i="8"/>
  <c r="F84" i="8"/>
  <c r="E84" i="8"/>
  <c r="D84" i="8"/>
  <c r="C84" i="8"/>
  <c r="S83" i="8"/>
  <c r="R83" i="8"/>
  <c r="Q83" i="8"/>
  <c r="P83" i="8"/>
  <c r="O83" i="8"/>
  <c r="N83" i="8"/>
  <c r="M83" i="8"/>
  <c r="L83" i="8"/>
  <c r="K83" i="8"/>
  <c r="J83" i="8"/>
  <c r="I83" i="8"/>
  <c r="H83" i="8"/>
  <c r="G83" i="8"/>
  <c r="F83" i="8"/>
  <c r="E83" i="8"/>
  <c r="D83" i="8"/>
  <c r="C83" i="8"/>
  <c r="S82" i="8"/>
  <c r="R82" i="8"/>
  <c r="Q82" i="8"/>
  <c r="P82" i="8"/>
  <c r="O82" i="8"/>
  <c r="N82" i="8"/>
  <c r="M82" i="8"/>
  <c r="L82" i="8"/>
  <c r="K82" i="8"/>
  <c r="J82" i="8"/>
  <c r="I82" i="8"/>
  <c r="H82" i="8"/>
  <c r="G82" i="8"/>
  <c r="F82" i="8"/>
  <c r="E82" i="8"/>
  <c r="D82" i="8"/>
  <c r="C82" i="8"/>
  <c r="S81" i="8"/>
  <c r="R81" i="8"/>
  <c r="Q81" i="8"/>
  <c r="P81" i="8"/>
  <c r="O81" i="8"/>
  <c r="N81" i="8"/>
  <c r="M81" i="8"/>
  <c r="L81" i="8"/>
  <c r="K81" i="8"/>
  <c r="J81" i="8"/>
  <c r="I81" i="8"/>
  <c r="H81" i="8"/>
  <c r="G81" i="8"/>
  <c r="F81" i="8"/>
  <c r="E81" i="8"/>
  <c r="D81" i="8"/>
  <c r="C81" i="8"/>
  <c r="S80" i="8"/>
  <c r="R80" i="8"/>
  <c r="Q80" i="8"/>
  <c r="P80" i="8"/>
  <c r="O80" i="8"/>
  <c r="N80" i="8"/>
  <c r="M80" i="8"/>
  <c r="L80" i="8"/>
  <c r="K80" i="8"/>
  <c r="J80" i="8"/>
  <c r="I80" i="8"/>
  <c r="H80" i="8"/>
  <c r="G80" i="8"/>
  <c r="F80" i="8"/>
  <c r="E80" i="8"/>
  <c r="D80" i="8"/>
  <c r="C80" i="8"/>
  <c r="S79" i="8"/>
  <c r="R79" i="8"/>
  <c r="Q79" i="8"/>
  <c r="P79" i="8"/>
  <c r="O79" i="8"/>
  <c r="N79" i="8"/>
  <c r="M79" i="8"/>
  <c r="L79" i="8"/>
  <c r="K79" i="8"/>
  <c r="J79" i="8"/>
  <c r="I79" i="8"/>
  <c r="H79" i="8"/>
  <c r="G79" i="8"/>
  <c r="F79" i="8"/>
  <c r="E79" i="8"/>
  <c r="D79" i="8"/>
  <c r="C79" i="8"/>
  <c r="S78" i="8"/>
  <c r="R78" i="8"/>
  <c r="Q78" i="8"/>
  <c r="P78" i="8"/>
  <c r="O78" i="8"/>
  <c r="N78" i="8"/>
  <c r="M78" i="8"/>
  <c r="L78" i="8"/>
  <c r="K78" i="8"/>
  <c r="J78" i="8"/>
  <c r="I78" i="8"/>
  <c r="H78" i="8"/>
  <c r="G78" i="8"/>
  <c r="F78" i="8"/>
  <c r="E78" i="8"/>
  <c r="D78" i="8"/>
  <c r="C78" i="8"/>
  <c r="S77" i="8"/>
  <c r="R77" i="8"/>
  <c r="R92" i="8" s="1"/>
  <c r="Q77" i="8"/>
  <c r="P77" i="8"/>
  <c r="O77" i="8"/>
  <c r="N77" i="8"/>
  <c r="N92" i="8" s="1"/>
  <c r="M77" i="8"/>
  <c r="L77" i="8"/>
  <c r="K77" i="8"/>
  <c r="J77" i="8"/>
  <c r="J92" i="8" s="1"/>
  <c r="I77" i="8"/>
  <c r="H77" i="8"/>
  <c r="G77" i="8"/>
  <c r="F77" i="8"/>
  <c r="F92" i="8" s="1"/>
  <c r="E77" i="8"/>
  <c r="D77" i="8"/>
  <c r="C77" i="8"/>
  <c r="S76" i="8"/>
  <c r="S92" i="8" s="1"/>
  <c r="R76" i="8"/>
  <c r="Q76" i="8"/>
  <c r="P76" i="8"/>
  <c r="O76" i="8"/>
  <c r="N76" i="8"/>
  <c r="M76" i="8"/>
  <c r="L76" i="8"/>
  <c r="K76" i="8"/>
  <c r="J76" i="8"/>
  <c r="I76" i="8"/>
  <c r="H76" i="8"/>
  <c r="G76" i="8"/>
  <c r="F76" i="8"/>
  <c r="E76" i="8"/>
  <c r="D76" i="8"/>
  <c r="C76" i="8"/>
  <c r="S75" i="8"/>
  <c r="R75" i="8"/>
  <c r="Q75" i="8"/>
  <c r="P75" i="8"/>
  <c r="P92" i="8" s="1"/>
  <c r="O75" i="8"/>
  <c r="N75" i="8"/>
  <c r="M75" i="8"/>
  <c r="M92" i="8" s="1"/>
  <c r="L75" i="8"/>
  <c r="L92" i="8" s="1"/>
  <c r="K75" i="8"/>
  <c r="J75" i="8"/>
  <c r="I75" i="8"/>
  <c r="I92" i="8" s="1"/>
  <c r="H75" i="8"/>
  <c r="H92" i="8" s="1"/>
  <c r="G75" i="8"/>
  <c r="F75" i="8"/>
  <c r="E75" i="8"/>
  <c r="E92" i="8" s="1"/>
  <c r="D75" i="8"/>
  <c r="D92" i="8" s="1"/>
  <c r="C75" i="8"/>
  <c r="S72" i="8"/>
  <c r="R72" i="8"/>
  <c r="Q72" i="8"/>
  <c r="P72" i="8"/>
  <c r="O72" i="8"/>
  <c r="N72" i="8"/>
  <c r="M72" i="8"/>
  <c r="L72" i="8"/>
  <c r="K72" i="8"/>
  <c r="J72" i="8"/>
  <c r="I72" i="8"/>
  <c r="H72" i="8"/>
  <c r="G72" i="8"/>
  <c r="F72" i="8"/>
  <c r="E72" i="8"/>
  <c r="D72" i="8"/>
  <c r="C72" i="8"/>
  <c r="S71" i="8"/>
  <c r="R71" i="8"/>
  <c r="Q71" i="8"/>
  <c r="P71" i="8"/>
  <c r="O71" i="8"/>
  <c r="N71" i="8"/>
  <c r="M71" i="8"/>
  <c r="L71" i="8"/>
  <c r="K71" i="8"/>
  <c r="J71" i="8"/>
  <c r="I71" i="8"/>
  <c r="H71" i="8"/>
  <c r="G71" i="8"/>
  <c r="F71" i="8"/>
  <c r="E71" i="8"/>
  <c r="D71" i="8"/>
  <c r="C71" i="8"/>
  <c r="S70" i="8"/>
  <c r="R70" i="8"/>
  <c r="Q70" i="8"/>
  <c r="P70" i="8"/>
  <c r="O70" i="8"/>
  <c r="N70" i="8"/>
  <c r="M70" i="8"/>
  <c r="L70" i="8"/>
  <c r="K70" i="8"/>
  <c r="J70" i="8"/>
  <c r="I70" i="8"/>
  <c r="H70" i="8"/>
  <c r="G70" i="8"/>
  <c r="F70" i="8"/>
  <c r="E70" i="8"/>
  <c r="D70" i="8"/>
  <c r="C70" i="8"/>
  <c r="S69" i="8"/>
  <c r="R69" i="8"/>
  <c r="Q69" i="8"/>
  <c r="P69" i="8"/>
  <c r="O69" i="8"/>
  <c r="N69" i="8"/>
  <c r="M69" i="8"/>
  <c r="L69" i="8"/>
  <c r="K69" i="8"/>
  <c r="J69" i="8"/>
  <c r="I69" i="8"/>
  <c r="H69" i="8"/>
  <c r="G69" i="8"/>
  <c r="F69" i="8"/>
  <c r="E69" i="8"/>
  <c r="D69" i="8"/>
  <c r="C69" i="8"/>
  <c r="S68" i="8"/>
  <c r="R68" i="8"/>
  <c r="Q68" i="8"/>
  <c r="P68" i="8"/>
  <c r="O68" i="8"/>
  <c r="N68" i="8"/>
  <c r="M68" i="8"/>
  <c r="L68" i="8"/>
  <c r="K68" i="8"/>
  <c r="J68" i="8"/>
  <c r="I68" i="8"/>
  <c r="H68" i="8"/>
  <c r="G68" i="8"/>
  <c r="F68" i="8"/>
  <c r="E68" i="8"/>
  <c r="D68" i="8"/>
  <c r="C68" i="8"/>
  <c r="S67" i="8"/>
  <c r="R67" i="8"/>
  <c r="Q67" i="8"/>
  <c r="P67" i="8"/>
  <c r="O67" i="8"/>
  <c r="N67" i="8"/>
  <c r="M67" i="8"/>
  <c r="L67" i="8"/>
  <c r="K67" i="8"/>
  <c r="J67" i="8"/>
  <c r="I67" i="8"/>
  <c r="H67" i="8"/>
  <c r="G67" i="8"/>
  <c r="F67" i="8"/>
  <c r="E67" i="8"/>
  <c r="D67" i="8"/>
  <c r="C67" i="8"/>
  <c r="S66" i="8"/>
  <c r="R66" i="8"/>
  <c r="Q66" i="8"/>
  <c r="P66" i="8"/>
  <c r="O66" i="8"/>
  <c r="N66" i="8"/>
  <c r="M66" i="8"/>
  <c r="L66" i="8"/>
  <c r="K66" i="8"/>
  <c r="J66" i="8"/>
  <c r="I66" i="8"/>
  <c r="H66" i="8"/>
  <c r="G66" i="8"/>
  <c r="F66" i="8"/>
  <c r="E66" i="8"/>
  <c r="D66" i="8"/>
  <c r="C66" i="8"/>
  <c r="S65" i="8"/>
  <c r="R65" i="8"/>
  <c r="Q65" i="8"/>
  <c r="P65" i="8"/>
  <c r="O65" i="8"/>
  <c r="N65" i="8"/>
  <c r="M65" i="8"/>
  <c r="L65" i="8"/>
  <c r="K65" i="8"/>
  <c r="J65" i="8"/>
  <c r="I65" i="8"/>
  <c r="H65" i="8"/>
  <c r="G65" i="8"/>
  <c r="F65" i="8"/>
  <c r="E65" i="8"/>
  <c r="D65" i="8"/>
  <c r="C65" i="8"/>
  <c r="S64" i="8"/>
  <c r="R64" i="8"/>
  <c r="Q64" i="8"/>
  <c r="P64" i="8"/>
  <c r="O64" i="8"/>
  <c r="N64" i="8"/>
  <c r="M64" i="8"/>
  <c r="L64" i="8"/>
  <c r="K64" i="8"/>
  <c r="J64" i="8"/>
  <c r="I64" i="8"/>
  <c r="H64" i="8"/>
  <c r="G64" i="8"/>
  <c r="F64" i="8"/>
  <c r="E64" i="8"/>
  <c r="D64" i="8"/>
  <c r="C64" i="8"/>
  <c r="S63" i="8"/>
  <c r="R63" i="8"/>
  <c r="Q63" i="8"/>
  <c r="P63" i="8"/>
  <c r="O63" i="8"/>
  <c r="N63" i="8"/>
  <c r="N73" i="8" s="1"/>
  <c r="M63" i="8"/>
  <c r="L63" i="8"/>
  <c r="K63" i="8"/>
  <c r="J63" i="8"/>
  <c r="J73" i="8" s="1"/>
  <c r="I63" i="8"/>
  <c r="H63" i="8"/>
  <c r="G63" i="8"/>
  <c r="F63" i="8"/>
  <c r="F73" i="8" s="1"/>
  <c r="E63" i="8"/>
  <c r="D63" i="8"/>
  <c r="C63" i="8"/>
  <c r="S62" i="8"/>
  <c r="S73" i="8" s="1"/>
  <c r="R62" i="8"/>
  <c r="Q62" i="8"/>
  <c r="P62" i="8"/>
  <c r="P73" i="8" s="1"/>
  <c r="O62" i="8"/>
  <c r="O73" i="8" s="1"/>
  <c r="N62" i="8"/>
  <c r="M62" i="8"/>
  <c r="L62" i="8"/>
  <c r="L73" i="8" s="1"/>
  <c r="K62" i="8"/>
  <c r="K73" i="8" s="1"/>
  <c r="J62" i="8"/>
  <c r="I62" i="8"/>
  <c r="H62" i="8"/>
  <c r="H73" i="8" s="1"/>
  <c r="G62" i="8"/>
  <c r="G73" i="8" s="1"/>
  <c r="F62" i="8"/>
  <c r="E62" i="8"/>
  <c r="D62" i="8"/>
  <c r="D73" i="8" s="1"/>
  <c r="C62" i="8"/>
  <c r="C73" i="8" s="1"/>
  <c r="S61" i="8"/>
  <c r="R61" i="8"/>
  <c r="Q61" i="8"/>
  <c r="Q73" i="8" s="1"/>
  <c r="P61" i="8"/>
  <c r="O61" i="8"/>
  <c r="N61" i="8"/>
  <c r="M61" i="8"/>
  <c r="L61" i="8"/>
  <c r="K61" i="8"/>
  <c r="J61" i="8"/>
  <c r="I61" i="8"/>
  <c r="H61" i="8"/>
  <c r="G61" i="8"/>
  <c r="F61" i="8"/>
  <c r="E61" i="8"/>
  <c r="D61" i="8"/>
  <c r="C61" i="8"/>
  <c r="M106" i="8"/>
  <c r="G106" i="8"/>
  <c r="S106" i="8"/>
  <c r="O92" i="8"/>
  <c r="K92" i="8"/>
  <c r="G92" i="8"/>
  <c r="C92" i="8"/>
  <c r="V76" i="8"/>
  <c r="V77" i="8" s="1"/>
  <c r="V78" i="8" s="1"/>
  <c r="V79" i="8" s="1"/>
  <c r="V80" i="8" s="1"/>
  <c r="V81" i="8" s="1"/>
  <c r="V82" i="8" s="1"/>
  <c r="V83" i="8" s="1"/>
  <c r="V84" i="8" s="1"/>
  <c r="V85" i="8" s="1"/>
  <c r="V86" i="8" s="1"/>
  <c r="V87" i="8" s="1"/>
  <c r="V88" i="8" s="1"/>
  <c r="V89" i="8" s="1"/>
  <c r="V90" i="8" s="1"/>
  <c r="V91" i="8" s="1"/>
  <c r="V92" i="8" s="1"/>
  <c r="V93" i="8" s="1"/>
  <c r="V94" i="8" s="1"/>
  <c r="V95" i="8" s="1"/>
  <c r="V96" i="8" s="1"/>
  <c r="V97" i="8" s="1"/>
  <c r="V98" i="8" s="1"/>
  <c r="V99" i="8" s="1"/>
  <c r="V100" i="8" s="1"/>
  <c r="V101" i="8" s="1"/>
  <c r="V102" i="8" s="1"/>
  <c r="V103" i="8" s="1"/>
  <c r="V104" i="8" s="1"/>
  <c r="V105" i="8" s="1"/>
  <c r="V106" i="8" s="1"/>
  <c r="Q92" i="8"/>
  <c r="A42" i="8"/>
  <c r="U73" i="8" s="1"/>
  <c r="R73" i="8"/>
  <c r="M73" i="8"/>
  <c r="I73" i="8"/>
  <c r="E73" i="8"/>
  <c r="R59" i="8"/>
  <c r="P59" i="8"/>
  <c r="O59" i="8"/>
  <c r="N59" i="8"/>
  <c r="M59" i="8"/>
  <c r="L59" i="8"/>
  <c r="K59" i="8"/>
  <c r="J59" i="8"/>
  <c r="I59" i="8"/>
  <c r="H59" i="8"/>
  <c r="G59" i="8"/>
  <c r="F59" i="8"/>
  <c r="E59" i="8"/>
  <c r="D59" i="8"/>
  <c r="C59" i="8"/>
  <c r="S58" i="8"/>
  <c r="R58" i="8"/>
  <c r="Q58" i="8"/>
  <c r="S57" i="8"/>
  <c r="R57" i="8"/>
  <c r="Q57" i="8"/>
  <c r="S56" i="8"/>
  <c r="R56" i="8"/>
  <c r="Q56" i="8"/>
  <c r="S55" i="8"/>
  <c r="R55" i="8"/>
  <c r="Q55" i="8"/>
  <c r="S54" i="8"/>
  <c r="R54" i="8"/>
  <c r="Q54" i="8"/>
  <c r="S53" i="8"/>
  <c r="R53" i="8"/>
  <c r="Q53" i="8"/>
  <c r="S52" i="8"/>
  <c r="R52" i="8"/>
  <c r="Q52" i="8"/>
  <c r="S51" i="8"/>
  <c r="R51" i="8"/>
  <c r="Q51" i="8"/>
  <c r="S50" i="8"/>
  <c r="R50" i="8"/>
  <c r="Q50" i="8"/>
  <c r="S49" i="8"/>
  <c r="R49" i="8"/>
  <c r="Q49" i="8"/>
  <c r="S48" i="8"/>
  <c r="R48" i="8"/>
  <c r="Q48" i="8"/>
  <c r="S47" i="8"/>
  <c r="R47" i="8"/>
  <c r="Q47" i="8"/>
  <c r="S46" i="8"/>
  <c r="R46" i="8"/>
  <c r="Q46" i="8"/>
  <c r="S45" i="8"/>
  <c r="R45" i="8"/>
  <c r="Q45" i="8"/>
  <c r="S44" i="8"/>
  <c r="R44" i="8"/>
  <c r="Q44" i="8"/>
  <c r="V43" i="8"/>
  <c r="V44" i="8" s="1"/>
  <c r="V45" i="8" s="1"/>
  <c r="V46" i="8" s="1"/>
  <c r="V47" i="8" s="1"/>
  <c r="V48" i="8" s="1"/>
  <c r="V49" i="8" s="1"/>
  <c r="V50" i="8" s="1"/>
  <c r="V51" i="8" s="1"/>
  <c r="V52" i="8" s="1"/>
  <c r="V53" i="8" s="1"/>
  <c r="V54" i="8" s="1"/>
  <c r="V55" i="8" s="1"/>
  <c r="V56" i="8" s="1"/>
  <c r="V57" i="8" s="1"/>
  <c r="V58" i="8" s="1"/>
  <c r="V59" i="8" s="1"/>
  <c r="V60" i="8" s="1"/>
  <c r="V61" i="8" s="1"/>
  <c r="V62" i="8" s="1"/>
  <c r="V63" i="8" s="1"/>
  <c r="V64" i="8" s="1"/>
  <c r="V65" i="8" s="1"/>
  <c r="V66" i="8" s="1"/>
  <c r="V67" i="8" s="1"/>
  <c r="V68" i="8" s="1"/>
  <c r="V69" i="8" s="1"/>
  <c r="V70" i="8" s="1"/>
  <c r="V71" i="8" s="1"/>
  <c r="V72" i="8" s="1"/>
  <c r="V73" i="8" s="1"/>
  <c r="S43" i="8"/>
  <c r="R43" i="8"/>
  <c r="Q43" i="8"/>
  <c r="S42" i="8"/>
  <c r="S59" i="8" s="1"/>
  <c r="R42" i="8"/>
  <c r="Q42" i="8"/>
  <c r="Q59" i="8" s="1"/>
  <c r="A9" i="8"/>
  <c r="U40" i="8" s="1"/>
  <c r="P40" i="8"/>
  <c r="O40" i="8"/>
  <c r="N40" i="8"/>
  <c r="M40" i="8"/>
  <c r="L40" i="8"/>
  <c r="K40" i="8"/>
  <c r="J40" i="8"/>
  <c r="I40" i="8"/>
  <c r="H40" i="8"/>
  <c r="G40" i="8"/>
  <c r="F40" i="8"/>
  <c r="E40" i="8"/>
  <c r="D40" i="8"/>
  <c r="C40" i="8"/>
  <c r="S39" i="8"/>
  <c r="R39" i="8"/>
  <c r="Q39" i="8"/>
  <c r="S38" i="8"/>
  <c r="R38" i="8"/>
  <c r="Q38" i="8"/>
  <c r="S37" i="8"/>
  <c r="R37" i="8"/>
  <c r="Q37" i="8"/>
  <c r="S36" i="8"/>
  <c r="R36" i="8"/>
  <c r="Q36" i="8"/>
  <c r="S35" i="8"/>
  <c r="R35" i="8"/>
  <c r="Q35" i="8"/>
  <c r="S34" i="8"/>
  <c r="R34" i="8"/>
  <c r="Q34" i="8"/>
  <c r="S33" i="8"/>
  <c r="R33" i="8"/>
  <c r="Q33" i="8"/>
  <c r="S32" i="8"/>
  <c r="R32" i="8"/>
  <c r="Q32" i="8"/>
  <c r="S31" i="8"/>
  <c r="R31" i="8"/>
  <c r="Q31" i="8"/>
  <c r="S30" i="8"/>
  <c r="R30" i="8"/>
  <c r="Q30" i="8"/>
  <c r="S29" i="8"/>
  <c r="R29" i="8"/>
  <c r="Q29" i="8"/>
  <c r="S28" i="8"/>
  <c r="R28" i="8"/>
  <c r="Q28" i="8"/>
  <c r="P26" i="8"/>
  <c r="O26" i="8"/>
  <c r="N26" i="8"/>
  <c r="M26" i="8"/>
  <c r="L26" i="8"/>
  <c r="K26" i="8"/>
  <c r="J26" i="8"/>
  <c r="I26" i="8"/>
  <c r="H26" i="8"/>
  <c r="G26" i="8"/>
  <c r="F26" i="8"/>
  <c r="E26" i="8"/>
  <c r="D26" i="8"/>
  <c r="C26" i="8"/>
  <c r="S25" i="8"/>
  <c r="R25" i="8"/>
  <c r="Q25" i="8"/>
  <c r="S24" i="8"/>
  <c r="R24" i="8"/>
  <c r="Q24" i="8"/>
  <c r="S23" i="8"/>
  <c r="R23" i="8"/>
  <c r="Q23" i="8"/>
  <c r="S22" i="8"/>
  <c r="R22" i="8"/>
  <c r="Q22" i="8"/>
  <c r="S21" i="8"/>
  <c r="R21" i="8"/>
  <c r="Q21" i="8"/>
  <c r="S20" i="8"/>
  <c r="R20" i="8"/>
  <c r="Q20" i="8"/>
  <c r="S19" i="8"/>
  <c r="R19" i="8"/>
  <c r="Q19" i="8"/>
  <c r="S18" i="8"/>
  <c r="R18" i="8"/>
  <c r="Q18" i="8"/>
  <c r="S17" i="8"/>
  <c r="R17" i="8"/>
  <c r="Q17" i="8"/>
  <c r="S16" i="8"/>
  <c r="R16" i="8"/>
  <c r="Q16" i="8"/>
  <c r="S15" i="8"/>
  <c r="R15" i="8"/>
  <c r="Q15" i="8"/>
  <c r="S14" i="8"/>
  <c r="R14" i="8"/>
  <c r="Q14" i="8"/>
  <c r="S13" i="8"/>
  <c r="R13" i="8"/>
  <c r="Q13" i="8"/>
  <c r="S12" i="8"/>
  <c r="R12" i="8"/>
  <c r="Q12" i="8"/>
  <c r="S11" i="8"/>
  <c r="R11" i="8"/>
  <c r="Q11" i="8"/>
  <c r="V10" i="8"/>
  <c r="V11" i="8" s="1"/>
  <c r="V12" i="8" s="1"/>
  <c r="V13" i="8" s="1"/>
  <c r="V14" i="8" s="1"/>
  <c r="V15" i="8" s="1"/>
  <c r="V16" i="8" s="1"/>
  <c r="V17" i="8" s="1"/>
  <c r="V18" i="8" s="1"/>
  <c r="V19" i="8" s="1"/>
  <c r="V20" i="8" s="1"/>
  <c r="V21" i="8" s="1"/>
  <c r="V22" i="8" s="1"/>
  <c r="V23" i="8" s="1"/>
  <c r="V24" i="8" s="1"/>
  <c r="V25" i="8" s="1"/>
  <c r="V26" i="8" s="1"/>
  <c r="V27" i="8" s="1"/>
  <c r="V28" i="8" s="1"/>
  <c r="V29" i="8" s="1"/>
  <c r="V30" i="8" s="1"/>
  <c r="V31" i="8" s="1"/>
  <c r="V32" i="8" s="1"/>
  <c r="V33" i="8" s="1"/>
  <c r="V34" i="8" s="1"/>
  <c r="V35" i="8" s="1"/>
  <c r="V36" i="8" s="1"/>
  <c r="V37" i="8" s="1"/>
  <c r="V38" i="8" s="1"/>
  <c r="V39" i="8" s="1"/>
  <c r="V40" i="8" s="1"/>
  <c r="V41" i="8" s="1"/>
  <c r="S10" i="8"/>
  <c r="R10" i="8"/>
  <c r="Q10" i="8"/>
  <c r="S9" i="8"/>
  <c r="S26" i="8" s="1"/>
  <c r="R9" i="8"/>
  <c r="Q9" i="8"/>
  <c r="D8" i="8"/>
  <c r="E8" i="8" s="1"/>
  <c r="F8" i="8" s="1"/>
  <c r="G8" i="8" s="1"/>
  <c r="H8" i="8" s="1"/>
  <c r="I8" i="8" s="1"/>
  <c r="J8" i="8" s="1"/>
  <c r="K8" i="8" s="1"/>
  <c r="L8" i="8" s="1"/>
  <c r="M8" i="8" s="1"/>
  <c r="N8" i="8" s="1"/>
  <c r="O8" i="8" s="1"/>
  <c r="P8" i="8" s="1"/>
  <c r="Q8" i="8" s="1"/>
  <c r="R8" i="8" s="1"/>
  <c r="S8" i="8" s="1"/>
  <c r="C12" i="53"/>
  <c r="B12" i="53"/>
  <c r="A3" i="55"/>
  <c r="H6" i="55"/>
  <c r="G5" i="55"/>
  <c r="F5" i="55"/>
  <c r="E5" i="55"/>
  <c r="D5" i="55"/>
  <c r="C5" i="55"/>
  <c r="B5" i="55"/>
  <c r="C11" i="53"/>
  <c r="B11" i="53"/>
  <c r="C10" i="53"/>
  <c r="D10" i="53" s="1"/>
  <c r="E10" i="53" s="1"/>
  <c r="E29" i="14" s="1"/>
  <c r="B67" i="14" s="1"/>
  <c r="B10" i="53"/>
  <c r="B29" i="14" s="1"/>
  <c r="C29" i="14" l="1"/>
  <c r="D29" i="14"/>
  <c r="H5" i="55"/>
  <c r="G231" i="31"/>
  <c r="J244" i="31"/>
  <c r="J41" i="31"/>
  <c r="I162" i="31"/>
  <c r="F166" i="31"/>
  <c r="F207" i="31"/>
  <c r="I203" i="31"/>
  <c r="K37" i="31"/>
  <c r="H244" i="31"/>
  <c r="K244" i="31" s="1"/>
  <c r="H41" i="31"/>
  <c r="F244" i="31"/>
  <c r="I244" i="31" s="1"/>
  <c r="F41" i="31"/>
  <c r="I37" i="31"/>
  <c r="E162" i="31"/>
  <c r="C166" i="31"/>
  <c r="H169" i="31"/>
  <c r="K169" i="31" s="1"/>
  <c r="K166" i="31"/>
  <c r="F82" i="31"/>
  <c r="I78" i="31"/>
  <c r="K78" i="31"/>
  <c r="H82" i="31"/>
  <c r="G238" i="31"/>
  <c r="I120" i="31"/>
  <c r="F124" i="31"/>
  <c r="C210" i="31"/>
  <c r="D124" i="31"/>
  <c r="E124" i="31" s="1"/>
  <c r="G120" i="31"/>
  <c r="D169" i="31"/>
  <c r="C127" i="31"/>
  <c r="C244" i="31"/>
  <c r="C41" i="31"/>
  <c r="E37" i="31"/>
  <c r="G203" i="31"/>
  <c r="D207" i="31"/>
  <c r="K203" i="31"/>
  <c r="H207" i="31"/>
  <c r="E120" i="31"/>
  <c r="D244" i="31"/>
  <c r="G244" i="31" s="1"/>
  <c r="G37" i="31"/>
  <c r="D41" i="31"/>
  <c r="C85" i="31"/>
  <c r="G78" i="31"/>
  <c r="D82" i="31"/>
  <c r="H124" i="31"/>
  <c r="K120" i="31"/>
  <c r="E231" i="31"/>
  <c r="G232" i="31"/>
  <c r="I24" i="10"/>
  <c r="I47" i="10"/>
  <c r="I40" i="10"/>
  <c r="I52" i="10"/>
  <c r="E30" i="9"/>
  <c r="Q8" i="9"/>
  <c r="T19" i="9"/>
  <c r="T25" i="9" s="1"/>
  <c r="V8" i="9"/>
  <c r="V19" i="9" s="1"/>
  <c r="V25" i="9" s="1"/>
  <c r="H8" i="9"/>
  <c r="O19" i="9"/>
  <c r="O25" i="9" s="1"/>
  <c r="L8" i="9"/>
  <c r="A75" i="8"/>
  <c r="U92" i="8" s="1"/>
  <c r="F25" i="7"/>
  <c r="U59" i="8"/>
  <c r="U26" i="8"/>
  <c r="R40" i="8"/>
  <c r="Q26" i="8"/>
  <c r="Q40" i="8"/>
  <c r="R26" i="8"/>
  <c r="S40" i="8"/>
  <c r="G82" i="31" l="1"/>
  <c r="D85" i="31"/>
  <c r="E82" i="31"/>
  <c r="D210" i="31"/>
  <c r="G207" i="31"/>
  <c r="E244" i="31"/>
  <c r="E207" i="31"/>
  <c r="K82" i="31"/>
  <c r="H85" i="31"/>
  <c r="K85" i="31" s="1"/>
  <c r="F169" i="31"/>
  <c r="I169" i="31" s="1"/>
  <c r="I166" i="31"/>
  <c r="K124" i="31"/>
  <c r="H127" i="31"/>
  <c r="K127" i="31" s="1"/>
  <c r="E85" i="31"/>
  <c r="F127" i="31"/>
  <c r="I124" i="31"/>
  <c r="F248" i="31"/>
  <c r="I41" i="31"/>
  <c r="F44" i="31"/>
  <c r="D248" i="31"/>
  <c r="G248" i="31" s="1"/>
  <c r="D44" i="31"/>
  <c r="G41" i="31"/>
  <c r="H210" i="31"/>
  <c r="K210" i="31" s="1"/>
  <c r="K207" i="31"/>
  <c r="G124" i="31"/>
  <c r="D127" i="31"/>
  <c r="G127" i="31" s="1"/>
  <c r="C169" i="31"/>
  <c r="E169" i="31" s="1"/>
  <c r="E166" i="31"/>
  <c r="J248" i="31"/>
  <c r="J44" i="31"/>
  <c r="J251" i="31" s="1"/>
  <c r="C248" i="31"/>
  <c r="E248" i="31" s="1"/>
  <c r="E41" i="31"/>
  <c r="C44" i="31"/>
  <c r="G166" i="31"/>
  <c r="E210" i="31"/>
  <c r="F85" i="31"/>
  <c r="I85" i="31" s="1"/>
  <c r="I82" i="31"/>
  <c r="H44" i="31"/>
  <c r="H248" i="31"/>
  <c r="K41" i="31"/>
  <c r="I207" i="31"/>
  <c r="F210" i="31"/>
  <c r="I210" i="31" s="1"/>
  <c r="U106" i="8"/>
  <c r="Q19" i="9"/>
  <c r="Q25" i="9" s="1"/>
  <c r="S8" i="9"/>
  <c r="S19" i="9" s="1"/>
  <c r="S25" i="9" s="1"/>
  <c r="N8" i="9"/>
  <c r="L19" i="9"/>
  <c r="C8" i="9"/>
  <c r="C36" i="9" s="1"/>
  <c r="C37" i="9" s="1"/>
  <c r="E8" i="9"/>
  <c r="H19" i="9"/>
  <c r="H25" i="9" s="1"/>
  <c r="J8" i="9"/>
  <c r="J19" i="9" s="1"/>
  <c r="J25" i="9" s="1"/>
  <c r="A3" i="53"/>
  <c r="C251" i="31" l="1"/>
  <c r="E44" i="31"/>
  <c r="H251" i="31"/>
  <c r="K251" i="31" s="1"/>
  <c r="K44" i="31"/>
  <c r="F251" i="31"/>
  <c r="I44" i="31"/>
  <c r="I127" i="31"/>
  <c r="G210" i="31"/>
  <c r="G169" i="31"/>
  <c r="E127" i="31"/>
  <c r="D251" i="31"/>
  <c r="G251" i="31" s="1"/>
  <c r="G44" i="31"/>
  <c r="I248" i="31"/>
  <c r="G85" i="31"/>
  <c r="K248" i="31"/>
  <c r="K8" i="9"/>
  <c r="N19" i="9"/>
  <c r="N25" i="9" s="1"/>
  <c r="P8" i="9"/>
  <c r="P19" i="9" s="1"/>
  <c r="P25" i="9" s="1"/>
  <c r="E19" i="9"/>
  <c r="B8" i="9"/>
  <c r="G8" i="9"/>
  <c r="G19" i="9" s="1"/>
  <c r="G25" i="9" s="1"/>
  <c r="L25" i="9"/>
  <c r="C19" i="9"/>
  <c r="C25" i="9" s="1"/>
  <c r="G5" i="36"/>
  <c r="F5" i="36"/>
  <c r="E5" i="36"/>
  <c r="D5" i="36"/>
  <c r="C5" i="36"/>
  <c r="B5" i="36"/>
  <c r="E23" i="14"/>
  <c r="B62" i="14" s="1"/>
  <c r="D23" i="14"/>
  <c r="C23" i="14"/>
  <c r="B23" i="14"/>
  <c r="E22" i="14"/>
  <c r="D22" i="14"/>
  <c r="C22" i="14"/>
  <c r="B22" i="14"/>
  <c r="E21" i="14"/>
  <c r="D21" i="14"/>
  <c r="C21" i="14"/>
  <c r="B21" i="14"/>
  <c r="E20" i="14"/>
  <c r="D20" i="14"/>
  <c r="C20" i="14"/>
  <c r="B20" i="14"/>
  <c r="I251" i="31" l="1"/>
  <c r="E251" i="31"/>
  <c r="H5" i="36"/>
  <c r="E25" i="9"/>
  <c r="D8" i="9"/>
  <c r="D19" i="9" s="1"/>
  <c r="D25" i="9" s="1"/>
  <c r="B36" i="9"/>
  <c r="K19" i="9"/>
  <c r="K25" i="9" s="1"/>
  <c r="M8" i="9"/>
  <c r="M19" i="9" s="1"/>
  <c r="M25" i="9" s="1"/>
  <c r="J30" i="16"/>
  <c r="J31" i="16" s="1"/>
  <c r="J32" i="16" s="1"/>
  <c r="J33" i="16" s="1"/>
  <c r="B19" i="9" l="1"/>
  <c r="B25" i="9" s="1"/>
  <c r="D36" i="9"/>
  <c r="B37" i="9"/>
  <c r="J10" i="24"/>
  <c r="I10" i="24"/>
  <c r="H10" i="24"/>
  <c r="G10" i="24"/>
  <c r="F10" i="24"/>
  <c r="E10" i="24"/>
  <c r="D10" i="24"/>
  <c r="C10" i="24"/>
  <c r="B10" i="24"/>
  <c r="A3" i="24"/>
  <c r="E36" i="9" l="1"/>
  <c r="E37" i="9" s="1"/>
  <c r="D37" i="9"/>
  <c r="A3" i="29"/>
  <c r="A3" i="28"/>
  <c r="A3" i="27"/>
  <c r="A3" i="26"/>
  <c r="A3" i="25"/>
  <c r="E48" i="14"/>
  <c r="D48" i="14"/>
  <c r="C48" i="14"/>
  <c r="B48" i="14"/>
  <c r="E47" i="14"/>
  <c r="D47" i="14"/>
  <c r="C47" i="14"/>
  <c r="B47" i="14"/>
  <c r="E46" i="14"/>
  <c r="D46" i="14"/>
  <c r="C46" i="14"/>
  <c r="B46" i="14"/>
  <c r="E45" i="14"/>
  <c r="B61" i="14" s="1"/>
  <c r="D45" i="14"/>
  <c r="C45" i="14"/>
  <c r="B45" i="14"/>
  <c r="E44" i="14"/>
  <c r="B60" i="14" s="1"/>
  <c r="D44" i="14"/>
  <c r="C44" i="14"/>
  <c r="B44" i="14"/>
  <c r="E43" i="14"/>
  <c r="B59" i="14" s="1"/>
  <c r="D43" i="14"/>
  <c r="C43" i="14"/>
  <c r="B43" i="14"/>
  <c r="E42" i="14"/>
  <c r="D42" i="14"/>
  <c r="C42" i="14"/>
  <c r="B42" i="14"/>
  <c r="A3" i="7"/>
  <c r="A3" i="8"/>
  <c r="A3" i="47"/>
  <c r="B40" i="47"/>
  <c r="B39" i="47"/>
  <c r="C6" i="47"/>
  <c r="B6" i="47"/>
  <c r="A3" i="46"/>
  <c r="A9" i="46"/>
  <c r="A8" i="46"/>
  <c r="A3" i="41"/>
  <c r="C9" i="53"/>
  <c r="C28" i="14" s="1"/>
  <c r="B9" i="53"/>
  <c r="B28" i="14" s="1"/>
  <c r="H11" i="41"/>
  <c r="H20" i="41"/>
  <c r="G12" i="41"/>
  <c r="F12" i="41"/>
  <c r="E12" i="41"/>
  <c r="D12" i="41"/>
  <c r="C12" i="41"/>
  <c r="B12" i="41"/>
  <c r="H10" i="41"/>
  <c r="A3" i="42"/>
  <c r="B8" i="53"/>
  <c r="B27" i="14" s="1"/>
  <c r="G11" i="42"/>
  <c r="F11" i="42"/>
  <c r="E11" i="42"/>
  <c r="D11" i="42"/>
  <c r="C11" i="42"/>
  <c r="B11" i="42"/>
  <c r="H10" i="42"/>
  <c r="H9" i="42"/>
  <c r="H11" i="42" s="1"/>
  <c r="H12" i="42" s="1"/>
  <c r="G8" i="42"/>
  <c r="F8" i="42"/>
  <c r="F12" i="42" s="1"/>
  <c r="E8" i="42"/>
  <c r="E12" i="42" s="1"/>
  <c r="D8" i="42"/>
  <c r="D12" i="42" s="1"/>
  <c r="C8" i="42"/>
  <c r="C12" i="42" s="1"/>
  <c r="B8" i="42"/>
  <c r="B12" i="42" s="1"/>
  <c r="H7" i="42"/>
  <c r="H6" i="42"/>
  <c r="H8" i="42" s="1"/>
  <c r="G5" i="42"/>
  <c r="F5" i="42"/>
  <c r="E5" i="42"/>
  <c r="D5" i="42"/>
  <c r="C5" i="42"/>
  <c r="B5" i="42"/>
  <c r="A3" i="40"/>
  <c r="C7" i="53"/>
  <c r="B7" i="53"/>
  <c r="C6" i="53"/>
  <c r="B6" i="53"/>
  <c r="A17" i="40"/>
  <c r="A16" i="40"/>
  <c r="F12" i="40"/>
  <c r="E12" i="40"/>
  <c r="B12" i="40"/>
  <c r="G11" i="40"/>
  <c r="G12" i="40" s="1"/>
  <c r="F11" i="40"/>
  <c r="E11" i="40"/>
  <c r="D11" i="40"/>
  <c r="C11" i="40"/>
  <c r="C12" i="40" s="1"/>
  <c r="B11" i="40"/>
  <c r="H10" i="40"/>
  <c r="H12" i="40" s="1"/>
  <c r="H9" i="40"/>
  <c r="H11" i="40" s="1"/>
  <c r="G8" i="40"/>
  <c r="F8" i="40"/>
  <c r="E8" i="40"/>
  <c r="D8" i="40"/>
  <c r="D12" i="40" s="1"/>
  <c r="C8" i="40"/>
  <c r="B8" i="40"/>
  <c r="H7" i="40"/>
  <c r="G21" i="41"/>
  <c r="F21" i="41"/>
  <c r="E21" i="41"/>
  <c r="D21" i="41"/>
  <c r="C21" i="41"/>
  <c r="B21" i="41"/>
  <c r="F28" i="32"/>
  <c r="E28" i="32"/>
  <c r="D28" i="32"/>
  <c r="C28" i="32"/>
  <c r="B28" i="32"/>
  <c r="G27" i="32"/>
  <c r="G26" i="32"/>
  <c r="G25" i="32"/>
  <c r="G24" i="32"/>
  <c r="G23" i="32"/>
  <c r="G22" i="32"/>
  <c r="G21" i="32"/>
  <c r="G20" i="32"/>
  <c r="G19" i="32"/>
  <c r="G18" i="32"/>
  <c r="G17" i="32"/>
  <c r="G16" i="32"/>
  <c r="G15" i="32"/>
  <c r="G14" i="32"/>
  <c r="G13" i="32"/>
  <c r="G12" i="32"/>
  <c r="G11" i="32"/>
  <c r="G10" i="32"/>
  <c r="G9" i="32"/>
  <c r="G8" i="32"/>
  <c r="G7" i="32"/>
  <c r="G6" i="32"/>
  <c r="A6" i="36"/>
  <c r="A12" i="36" s="1"/>
  <c r="C7" i="51"/>
  <c r="C19" i="14" s="1"/>
  <c r="B7" i="51"/>
  <c r="B19" i="14" s="1"/>
  <c r="G14" i="36"/>
  <c r="F14" i="36"/>
  <c r="E14" i="36"/>
  <c r="D14" i="36"/>
  <c r="C14" i="36"/>
  <c r="B14" i="36"/>
  <c r="H13" i="36"/>
  <c r="H12" i="36"/>
  <c r="H14" i="36" s="1"/>
  <c r="H7" i="36"/>
  <c r="H6" i="36"/>
  <c r="H8" i="36" s="1"/>
  <c r="G8" i="36"/>
  <c r="F8" i="36"/>
  <c r="E8" i="36"/>
  <c r="D8" i="36"/>
  <c r="C8" i="36"/>
  <c r="B8" i="36"/>
  <c r="M38" i="17"/>
  <c r="M39" i="17" s="1"/>
  <c r="M40" i="17" s="1"/>
  <c r="E38" i="17"/>
  <c r="F38" i="17" s="1"/>
  <c r="G38" i="17" s="1"/>
  <c r="H38" i="17" s="1"/>
  <c r="E37" i="17"/>
  <c r="F37" i="17" s="1"/>
  <c r="G37" i="17" s="1"/>
  <c r="H37" i="17" s="1"/>
  <c r="B72" i="14" l="1"/>
  <c r="D7" i="53"/>
  <c r="D6" i="47"/>
  <c r="H5" i="42"/>
  <c r="D11" i="53"/>
  <c r="H12" i="41"/>
  <c r="H21" i="41"/>
  <c r="G12" i="42"/>
  <c r="E8" i="53"/>
  <c r="E27" i="14" s="1"/>
  <c r="C8" i="53"/>
  <c r="D9" i="53"/>
  <c r="D28" i="14" s="1"/>
  <c r="G28" i="32"/>
  <c r="M41" i="17"/>
  <c r="M42" i="17" s="1"/>
  <c r="M43" i="17" s="1"/>
  <c r="M44" i="17" s="1"/>
  <c r="M45" i="17" s="1"/>
  <c r="M46" i="17" s="1"/>
  <c r="M47" i="17" s="1"/>
  <c r="D8" i="53" l="1"/>
  <c r="D27" i="14" s="1"/>
  <c r="C27" i="14"/>
  <c r="B65" i="14"/>
  <c r="B63" i="14"/>
  <c r="E9" i="53"/>
  <c r="E28" i="14" s="1"/>
  <c r="B66" i="14" s="1"/>
  <c r="K9" i="19" l="1"/>
  <c r="K10" i="19" s="1"/>
  <c r="K11" i="19" s="1"/>
  <c r="K12" i="19" s="1"/>
  <c r="K13" i="19" s="1"/>
  <c r="K14" i="19" s="1"/>
  <c r="K15" i="19" s="1"/>
  <c r="K16" i="19" s="1"/>
  <c r="K17" i="19" s="1"/>
  <c r="K18" i="19" s="1"/>
  <c r="K19" i="19" s="1"/>
  <c r="K20" i="19" s="1"/>
  <c r="K21" i="19" s="1"/>
  <c r="K22" i="19" s="1"/>
  <c r="K23" i="19" s="1"/>
  <c r="K24" i="19" s="1"/>
  <c r="K25" i="19" s="1"/>
  <c r="K26" i="19" s="1"/>
  <c r="K27" i="19" s="1"/>
  <c r="K28" i="19" s="1"/>
  <c r="K29" i="19" s="1"/>
  <c r="K30" i="19" s="1"/>
  <c r="K31" i="19" s="1"/>
  <c r="K32" i="19" s="1"/>
  <c r="K33" i="19" s="1"/>
  <c r="K34" i="19" s="1"/>
  <c r="K35" i="19" s="1"/>
  <c r="K8" i="19"/>
  <c r="C9" i="12"/>
  <c r="B10" i="12"/>
  <c r="B9" i="12"/>
  <c r="A31" i="16"/>
  <c r="A25" i="16"/>
  <c r="A19" i="16"/>
  <c r="A13" i="16"/>
  <c r="A7" i="16"/>
  <c r="A3" i="32"/>
  <c r="A4" i="33"/>
  <c r="A3" i="38"/>
  <c r="A4" i="30"/>
  <c r="A3" i="37"/>
  <c r="A3" i="36"/>
  <c r="A3" i="51"/>
  <c r="C11" i="51"/>
  <c r="B11" i="51"/>
  <c r="C10" i="51"/>
  <c r="B10" i="51"/>
  <c r="C9" i="51"/>
  <c r="B9" i="51"/>
  <c r="C8" i="51"/>
  <c r="B8" i="51"/>
  <c r="C6" i="51"/>
  <c r="B6" i="51"/>
  <c r="A3" i="22"/>
  <c r="A3" i="21"/>
  <c r="A3" i="20"/>
  <c r="A3" i="19"/>
  <c r="A3" i="16"/>
  <c r="A3" i="15"/>
  <c r="A3" i="14"/>
  <c r="A3" i="12"/>
  <c r="I32" i="49"/>
  <c r="G32" i="49"/>
  <c r="E32" i="49"/>
  <c r="C32" i="49"/>
  <c r="B32" i="49"/>
  <c r="I26" i="49"/>
  <c r="I24" i="49" s="1"/>
  <c r="G26" i="49"/>
  <c r="E26" i="49"/>
  <c r="E24" i="49" s="1"/>
  <c r="C26" i="49"/>
  <c r="B26" i="49"/>
  <c r="I20" i="49"/>
  <c r="I18" i="49" s="1"/>
  <c r="G20" i="49"/>
  <c r="E20" i="49"/>
  <c r="C20" i="49"/>
  <c r="B20" i="49"/>
  <c r="I14" i="49"/>
  <c r="I12" i="49" s="1"/>
  <c r="G14" i="49"/>
  <c r="G12" i="49" s="1"/>
  <c r="E14" i="49"/>
  <c r="E12" i="49" s="1"/>
  <c r="C14" i="49"/>
  <c r="B14" i="49"/>
  <c r="J9" i="16"/>
  <c r="J10" i="16" s="1"/>
  <c r="J11" i="16" s="1"/>
  <c r="J12" i="16" s="1"/>
  <c r="J13" i="16" s="1"/>
  <c r="J14" i="16" s="1"/>
  <c r="J15" i="16" s="1"/>
  <c r="J16" i="16" s="1"/>
  <c r="J17" i="16" s="1"/>
  <c r="J18" i="16" s="1"/>
  <c r="J19" i="16" s="1"/>
  <c r="J20" i="16" s="1"/>
  <c r="J21" i="16" s="1"/>
  <c r="J22" i="16" s="1"/>
  <c r="J23" i="16" s="1"/>
  <c r="J24" i="16" s="1"/>
  <c r="J25" i="16" s="1"/>
  <c r="J26" i="16" s="1"/>
  <c r="J27" i="16" s="1"/>
  <c r="J28" i="16" s="1"/>
  <c r="J29" i="16" s="1"/>
  <c r="I42" i="15"/>
  <c r="G42" i="15"/>
  <c r="E42" i="15"/>
  <c r="H42" i="15" s="1"/>
  <c r="C42" i="15"/>
  <c r="B42" i="15"/>
  <c r="D37" i="15"/>
  <c r="F37" i="15"/>
  <c r="H37" i="15"/>
  <c r="J37" i="15"/>
  <c r="D38" i="15"/>
  <c r="F38" i="15"/>
  <c r="H38" i="15"/>
  <c r="J38" i="15"/>
  <c r="D39" i="15"/>
  <c r="F39" i="15"/>
  <c r="H39" i="15"/>
  <c r="J39" i="15"/>
  <c r="D40" i="15"/>
  <c r="F40" i="15"/>
  <c r="H40" i="15"/>
  <c r="J40" i="15"/>
  <c r="D41" i="15"/>
  <c r="F41" i="15"/>
  <c r="H41" i="15"/>
  <c r="J41" i="15"/>
  <c r="J31" i="15"/>
  <c r="H31" i="15"/>
  <c r="F31" i="15"/>
  <c r="D31" i="15"/>
  <c r="C28" i="15"/>
  <c r="E28" i="15"/>
  <c r="G28" i="15"/>
  <c r="I28" i="15"/>
  <c r="B28" i="15"/>
  <c r="I20" i="15"/>
  <c r="G20" i="15"/>
  <c r="E20" i="15"/>
  <c r="C20" i="15"/>
  <c r="J25" i="15"/>
  <c r="H25" i="15"/>
  <c r="F25" i="15"/>
  <c r="D25" i="15"/>
  <c r="J27" i="15"/>
  <c r="H27" i="15"/>
  <c r="F27" i="15"/>
  <c r="D27" i="15"/>
  <c r="B20" i="15"/>
  <c r="K7" i="49"/>
  <c r="K8" i="49" s="1"/>
  <c r="K9" i="49" s="1"/>
  <c r="K10" i="49" s="1"/>
  <c r="K11" i="49" s="1"/>
  <c r="K12" i="49" s="1"/>
  <c r="K13" i="49" s="1"/>
  <c r="K14" i="49" s="1"/>
  <c r="K15" i="49" s="1"/>
  <c r="K16" i="49" s="1"/>
  <c r="K17" i="49" s="1"/>
  <c r="K18" i="49" s="1"/>
  <c r="K19" i="49" s="1"/>
  <c r="K20" i="49" s="1"/>
  <c r="K21" i="49" s="1"/>
  <c r="K22" i="49" s="1"/>
  <c r="K23" i="49" s="1"/>
  <c r="K24" i="49" s="1"/>
  <c r="K25" i="49" s="1"/>
  <c r="K26" i="49" s="1"/>
  <c r="K27" i="49" s="1"/>
  <c r="K28" i="49" s="1"/>
  <c r="K29" i="49" s="1"/>
  <c r="K30" i="49" s="1"/>
  <c r="K31" i="49" s="1"/>
  <c r="K32" i="49" s="1"/>
  <c r="K33" i="49" s="1"/>
  <c r="K34" i="49" s="1"/>
  <c r="K35" i="49" s="1"/>
  <c r="K36" i="49" s="1"/>
  <c r="K37" i="49" s="1"/>
  <c r="I36" i="49"/>
  <c r="G36" i="49"/>
  <c r="G30" i="49"/>
  <c r="G24" i="49"/>
  <c r="E36" i="49"/>
  <c r="F13" i="49"/>
  <c r="F15" i="49"/>
  <c r="F16" i="49"/>
  <c r="F17" i="49"/>
  <c r="I8" i="49"/>
  <c r="G8" i="49"/>
  <c r="E8" i="49"/>
  <c r="C8" i="49"/>
  <c r="B8" i="49"/>
  <c r="J37" i="49"/>
  <c r="H23" i="49"/>
  <c r="H22" i="49"/>
  <c r="E11" i="49" l="1"/>
  <c r="F14" i="49"/>
  <c r="H20" i="49"/>
  <c r="F26" i="49"/>
  <c r="D32" i="49"/>
  <c r="D8" i="51"/>
  <c r="D10" i="51"/>
  <c r="H32" i="49"/>
  <c r="J26" i="49"/>
  <c r="D20" i="49"/>
  <c r="J42" i="15"/>
  <c r="D7" i="51"/>
  <c r="D19" i="14" s="1"/>
  <c r="D9" i="51"/>
  <c r="D11" i="51"/>
  <c r="E30" i="49"/>
  <c r="J20" i="49"/>
  <c r="H26" i="49"/>
  <c r="F32" i="49"/>
  <c r="E18" i="49"/>
  <c r="I30" i="49"/>
  <c r="I11" i="49" s="1"/>
  <c r="G18" i="49"/>
  <c r="J18" i="49" s="1"/>
  <c r="F20" i="49"/>
  <c r="D26" i="49"/>
  <c r="J32" i="49"/>
  <c r="D42" i="15"/>
  <c r="F42" i="15"/>
  <c r="J8" i="49"/>
  <c r="J9" i="49"/>
  <c r="H10" i="49"/>
  <c r="J10" i="49"/>
  <c r="F10" i="49"/>
  <c r="D15" i="49"/>
  <c r="J16" i="49"/>
  <c r="F22" i="49"/>
  <c r="F28" i="49"/>
  <c r="F33" i="49"/>
  <c r="D34" i="49"/>
  <c r="J14" i="49"/>
  <c r="H15" i="49"/>
  <c r="C30" i="49"/>
  <c r="J33" i="49"/>
  <c r="H16" i="49"/>
  <c r="D19" i="49"/>
  <c r="F25" i="49"/>
  <c r="H28" i="49"/>
  <c r="F29" i="49"/>
  <c r="J36" i="49"/>
  <c r="H37" i="49"/>
  <c r="H19" i="49"/>
  <c r="C18" i="49"/>
  <c r="J25" i="49"/>
  <c r="D28" i="49"/>
  <c r="J29" i="49"/>
  <c r="C36" i="49"/>
  <c r="D37" i="49"/>
  <c r="H34" i="49"/>
  <c r="J15" i="49"/>
  <c r="B30" i="49"/>
  <c r="D16" i="49"/>
  <c r="D23" i="49"/>
  <c r="J23" i="49"/>
  <c r="J28" i="49"/>
  <c r="F34" i="49"/>
  <c r="F37" i="49"/>
  <c r="J34" i="49"/>
  <c r="J13" i="49"/>
  <c r="H14" i="49"/>
  <c r="J17" i="49"/>
  <c r="J21" i="49"/>
  <c r="J22" i="49"/>
  <c r="D27" i="49"/>
  <c r="J27" i="49"/>
  <c r="D31" i="49"/>
  <c r="D35" i="49"/>
  <c r="J35" i="49"/>
  <c r="B36" i="49"/>
  <c r="D14" i="49"/>
  <c r="B18" i="49"/>
  <c r="F21" i="49"/>
  <c r="D22" i="49"/>
  <c r="H27" i="49"/>
  <c r="H31" i="49"/>
  <c r="H35" i="49"/>
  <c r="D13" i="49"/>
  <c r="H13" i="49"/>
  <c r="D17" i="49"/>
  <c r="J19" i="49"/>
  <c r="F23" i="49"/>
  <c r="F27" i="49"/>
  <c r="D29" i="49"/>
  <c r="H29" i="49"/>
  <c r="F31" i="49"/>
  <c r="D33" i="49"/>
  <c r="F35" i="49"/>
  <c r="B12" i="49"/>
  <c r="B24" i="49"/>
  <c r="H17" i="49"/>
  <c r="F19" i="49"/>
  <c r="D21" i="49"/>
  <c r="H21" i="49"/>
  <c r="D25" i="49"/>
  <c r="H25" i="49"/>
  <c r="J31" i="49"/>
  <c r="H33" i="49"/>
  <c r="C12" i="49"/>
  <c r="C11" i="49" s="1"/>
  <c r="C24" i="49"/>
  <c r="B11" i="49" l="1"/>
  <c r="G11" i="49"/>
  <c r="E11" i="51"/>
  <c r="E10" i="51"/>
  <c r="E9" i="51"/>
  <c r="E7" i="51"/>
  <c r="E19" i="14" s="1"/>
  <c r="B58" i="14" s="1"/>
  <c r="E8" i="51"/>
  <c r="E39" i="49"/>
  <c r="I39" i="49"/>
  <c r="D18" i="49"/>
  <c r="G39" i="49"/>
  <c r="D30" i="49"/>
  <c r="C39" i="49"/>
  <c r="B39" i="49"/>
  <c r="H8" i="49"/>
  <c r="H9" i="49"/>
  <c r="F9" i="49"/>
  <c r="D10" i="49"/>
  <c r="F8" i="49"/>
  <c r="D36" i="49"/>
  <c r="J30" i="49"/>
  <c r="F24" i="49"/>
  <c r="F18" i="49"/>
  <c r="H18" i="49"/>
  <c r="H30" i="49"/>
  <c r="F30" i="49"/>
  <c r="D12" i="49"/>
  <c r="J12" i="49"/>
  <c r="H12" i="49"/>
  <c r="F36" i="49"/>
  <c r="H36" i="49"/>
  <c r="J24" i="49"/>
  <c r="H24" i="49"/>
  <c r="F12" i="49"/>
  <c r="D24" i="49"/>
  <c r="H11" i="49" l="1"/>
  <c r="J11" i="49"/>
  <c r="D11" i="49"/>
  <c r="F11" i="49"/>
  <c r="J39" i="49"/>
  <c r="D8" i="49"/>
  <c r="D9" i="49"/>
  <c r="D39" i="49"/>
  <c r="H39" i="49"/>
  <c r="F39" i="49"/>
  <c r="H27" i="30" l="1"/>
  <c r="G27" i="30"/>
  <c r="F27" i="30"/>
  <c r="E27" i="30"/>
  <c r="D27" i="30"/>
  <c r="C27" i="30"/>
  <c r="C37" i="14" l="1"/>
  <c r="B37" i="14"/>
  <c r="C36" i="14"/>
  <c r="B36" i="14"/>
  <c r="G25" i="30"/>
  <c r="F25" i="30"/>
  <c r="E25" i="30"/>
  <c r="D25" i="30"/>
  <c r="C25" i="30"/>
  <c r="G12" i="30"/>
  <c r="F12" i="30"/>
  <c r="E12" i="30"/>
  <c r="D12" i="30"/>
  <c r="C12" i="30"/>
  <c r="H12" i="30"/>
  <c r="B19" i="16"/>
  <c r="G12" i="7"/>
  <c r="F12" i="7"/>
  <c r="E12" i="7"/>
  <c r="E36" i="7" s="1"/>
  <c r="E60" i="7" s="1"/>
  <c r="D12" i="7"/>
  <c r="D36" i="7" s="1"/>
  <c r="D60" i="7" s="1"/>
  <c r="C12" i="7"/>
  <c r="C36" i="7" s="1"/>
  <c r="C60" i="7" s="1"/>
  <c r="B12" i="7"/>
  <c r="B36" i="7" s="1"/>
  <c r="B60" i="7" s="1"/>
  <c r="G5" i="46"/>
  <c r="F5" i="46"/>
  <c r="E5" i="46"/>
  <c r="D5" i="46"/>
  <c r="C5" i="46"/>
  <c r="B5" i="46"/>
  <c r="D8" i="7"/>
  <c r="D7" i="7"/>
  <c r="E77" i="7"/>
  <c r="D77" i="7"/>
  <c r="C77" i="7"/>
  <c r="B77" i="7"/>
  <c r="E76" i="7"/>
  <c r="D76" i="7"/>
  <c r="C76" i="7"/>
  <c r="B76" i="7"/>
  <c r="E75" i="7"/>
  <c r="D75" i="7"/>
  <c r="C75" i="7"/>
  <c r="B75" i="7"/>
  <c r="E74" i="7"/>
  <c r="D74" i="7"/>
  <c r="C74" i="7"/>
  <c r="B74" i="7"/>
  <c r="B73" i="7"/>
  <c r="E72" i="7"/>
  <c r="D72" i="7"/>
  <c r="C72" i="7"/>
  <c r="B72" i="7"/>
  <c r="E71" i="7"/>
  <c r="D71" i="7"/>
  <c r="C71" i="7"/>
  <c r="B71" i="7"/>
  <c r="E70" i="7"/>
  <c r="D70" i="7"/>
  <c r="C70" i="7"/>
  <c r="B70" i="7"/>
  <c r="E68" i="7"/>
  <c r="D68" i="7"/>
  <c r="C68" i="7"/>
  <c r="B68" i="7"/>
  <c r="E67" i="7"/>
  <c r="D67" i="7"/>
  <c r="C67" i="7"/>
  <c r="B67" i="7"/>
  <c r="E66" i="7"/>
  <c r="D66" i="7"/>
  <c r="C66" i="7"/>
  <c r="B66" i="7"/>
  <c r="E65" i="7"/>
  <c r="D65" i="7"/>
  <c r="C65" i="7"/>
  <c r="B65" i="7"/>
  <c r="B64" i="7"/>
  <c r="B63" i="7"/>
  <c r="B62" i="7"/>
  <c r="B57" i="7"/>
  <c r="B56" i="7"/>
  <c r="C39" i="7" s="1"/>
  <c r="C56" i="7" s="1"/>
  <c r="D39" i="7" s="1"/>
  <c r="D56" i="7" s="1"/>
  <c r="E39" i="7" s="1"/>
  <c r="E56" i="7" s="1"/>
  <c r="E49" i="7"/>
  <c r="D49" i="7"/>
  <c r="C49" i="7"/>
  <c r="B49" i="7"/>
  <c r="E45" i="7"/>
  <c r="D45" i="7"/>
  <c r="C45" i="7"/>
  <c r="B45" i="7"/>
  <c r="B69" i="7" s="1"/>
  <c r="C40" i="7"/>
  <c r="C57" i="7" s="1"/>
  <c r="D40" i="7" s="1"/>
  <c r="D57" i="7" s="1"/>
  <c r="E40" i="7" s="1"/>
  <c r="E57" i="7" s="1"/>
  <c r="B37" i="7"/>
  <c r="B55" i="7" s="1"/>
  <c r="E21" i="7"/>
  <c r="D21" i="7"/>
  <c r="D69" i="7" s="1"/>
  <c r="C21" i="7"/>
  <c r="C69" i="7" s="1"/>
  <c r="B21" i="7"/>
  <c r="B25" i="7"/>
  <c r="C25" i="7"/>
  <c r="C73" i="7" s="1"/>
  <c r="D25" i="7"/>
  <c r="D73" i="7" s="1"/>
  <c r="E25" i="7"/>
  <c r="B33" i="7"/>
  <c r="C16" i="7" s="1"/>
  <c r="C33" i="7" s="1"/>
  <c r="D16" i="7" s="1"/>
  <c r="D33" i="7" s="1"/>
  <c r="E16" i="7" s="1"/>
  <c r="E33" i="7" s="1"/>
  <c r="B32" i="7"/>
  <c r="C15" i="7" s="1"/>
  <c r="F74" i="7"/>
  <c r="F67" i="7"/>
  <c r="F64" i="7"/>
  <c r="B13" i="7"/>
  <c r="B31" i="7" s="1"/>
  <c r="C14" i="7" s="1"/>
  <c r="C5" i="7"/>
  <c r="B5" i="7"/>
  <c r="F36" i="7" s="1"/>
  <c r="F60" i="7" s="1"/>
  <c r="D33" i="47"/>
  <c r="D32" i="47"/>
  <c r="D31" i="47"/>
  <c r="D30" i="47"/>
  <c r="D29" i="47"/>
  <c r="D28" i="47"/>
  <c r="D27" i="47"/>
  <c r="D26" i="47"/>
  <c r="D25" i="47"/>
  <c r="D24" i="47"/>
  <c r="C23" i="47"/>
  <c r="B23" i="47"/>
  <c r="D19" i="47"/>
  <c r="D17" i="47"/>
  <c r="D16" i="47"/>
  <c r="D15" i="47"/>
  <c r="D14" i="47"/>
  <c r="D13" i="47"/>
  <c r="D12" i="47"/>
  <c r="D11" i="47"/>
  <c r="D10" i="47"/>
  <c r="D9" i="47"/>
  <c r="D8" i="47"/>
  <c r="C7" i="47"/>
  <c r="C35" i="47" s="1"/>
  <c r="B7" i="47"/>
  <c r="J8" i="24"/>
  <c r="H8" i="24"/>
  <c r="F8" i="24"/>
  <c r="D8" i="24"/>
  <c r="J35" i="22"/>
  <c r="H35" i="22"/>
  <c r="F35" i="22"/>
  <c r="D35" i="22"/>
  <c r="J35" i="21"/>
  <c r="H35" i="21"/>
  <c r="F35" i="21"/>
  <c r="D35" i="21"/>
  <c r="J35" i="20"/>
  <c r="H35" i="20"/>
  <c r="F35" i="20"/>
  <c r="D35" i="20"/>
  <c r="G36" i="7" l="1"/>
  <c r="G60" i="7" s="1"/>
  <c r="C6" i="7"/>
  <c r="H51" i="7"/>
  <c r="F71" i="7"/>
  <c r="H43" i="7"/>
  <c r="F68" i="7"/>
  <c r="H42" i="7"/>
  <c r="H50" i="7"/>
  <c r="H52" i="7"/>
  <c r="G63" i="7"/>
  <c r="G67" i="7"/>
  <c r="G72" i="7"/>
  <c r="G77" i="7"/>
  <c r="H41" i="7"/>
  <c r="G74" i="7"/>
  <c r="F63" i="7"/>
  <c r="F72" i="7"/>
  <c r="H29" i="7"/>
  <c r="G70" i="7"/>
  <c r="G75" i="7"/>
  <c r="D7" i="47"/>
  <c r="B35" i="47"/>
  <c r="D23" i="47"/>
  <c r="G8" i="46"/>
  <c r="G9" i="46"/>
  <c r="H12" i="7"/>
  <c r="C49" i="14"/>
  <c r="F77" i="7"/>
  <c r="F65" i="7"/>
  <c r="H24" i="7"/>
  <c r="E81" i="7"/>
  <c r="E69" i="7"/>
  <c r="B61" i="7"/>
  <c r="F62" i="7"/>
  <c r="F66" i="7"/>
  <c r="F76" i="7"/>
  <c r="H14" i="7"/>
  <c r="H18" i="7"/>
  <c r="H66" i="7" s="1"/>
  <c r="G71" i="7"/>
  <c r="G76" i="7"/>
  <c r="E73" i="7"/>
  <c r="C63" i="7"/>
  <c r="C32" i="7"/>
  <c r="G66" i="7"/>
  <c r="H23" i="7"/>
  <c r="H17" i="7"/>
  <c r="H22" i="7"/>
  <c r="D64" i="7"/>
  <c r="F70" i="7"/>
  <c r="H53" i="7"/>
  <c r="G62" i="7"/>
  <c r="E64" i="7"/>
  <c r="H15" i="7"/>
  <c r="H27" i="7"/>
  <c r="H75" i="7" s="1"/>
  <c r="H40" i="7"/>
  <c r="H44" i="7"/>
  <c r="G65" i="7"/>
  <c r="B80" i="7"/>
  <c r="C81" i="7"/>
  <c r="B81" i="7"/>
  <c r="H19" i="7"/>
  <c r="H67" i="7" s="1"/>
  <c r="H28" i="7"/>
  <c r="H20" i="7"/>
  <c r="H26" i="7"/>
  <c r="H46" i="7"/>
  <c r="C64" i="7"/>
  <c r="G64" i="7"/>
  <c r="G68" i="7"/>
  <c r="F75" i="7"/>
  <c r="B79" i="7"/>
  <c r="D81" i="7"/>
  <c r="H48" i="7"/>
  <c r="H47" i="7"/>
  <c r="H38" i="7"/>
  <c r="H57" i="7"/>
  <c r="C38" i="7"/>
  <c r="B54" i="7"/>
  <c r="H45" i="7"/>
  <c r="H39" i="7"/>
  <c r="B30" i="7"/>
  <c r="C13" i="7"/>
  <c r="H16" i="7"/>
  <c r="D5" i="7"/>
  <c r="B21" i="47"/>
  <c r="C21" i="47"/>
  <c r="G35" i="32"/>
  <c r="F35" i="32"/>
  <c r="E35" i="32"/>
  <c r="D35" i="32"/>
  <c r="C35" i="32"/>
  <c r="B35" i="32"/>
  <c r="D36" i="14"/>
  <c r="D37" i="14"/>
  <c r="C35" i="14"/>
  <c r="B35" i="14"/>
  <c r="H74" i="7" l="1"/>
  <c r="H77" i="7"/>
  <c r="H33" i="7"/>
  <c r="H81" i="7" s="1"/>
  <c r="H49" i="7"/>
  <c r="H56" i="7"/>
  <c r="H76" i="7"/>
  <c r="H65" i="7"/>
  <c r="H55" i="7"/>
  <c r="G69" i="7"/>
  <c r="H21" i="7"/>
  <c r="H69" i="7" s="1"/>
  <c r="H64" i="7"/>
  <c r="H62" i="7"/>
  <c r="D35" i="47"/>
  <c r="E36" i="14"/>
  <c r="E37" i="14"/>
  <c r="B12" i="51"/>
  <c r="B24" i="14" s="1"/>
  <c r="B18" i="14" s="1"/>
  <c r="C12" i="51"/>
  <c r="C24" i="14" s="1"/>
  <c r="C18" i="14" s="1"/>
  <c r="H36" i="7"/>
  <c r="H60" i="7" s="1"/>
  <c r="G61" i="7"/>
  <c r="B78" i="7"/>
  <c r="H72" i="7"/>
  <c r="H37" i="7"/>
  <c r="H25" i="7"/>
  <c r="H73" i="7" s="1"/>
  <c r="G73" i="7"/>
  <c r="H70" i="7"/>
  <c r="F80" i="7"/>
  <c r="F73" i="7"/>
  <c r="C80" i="7"/>
  <c r="D15" i="7"/>
  <c r="F61" i="7"/>
  <c r="C31" i="7"/>
  <c r="C37" i="7"/>
  <c r="C55" i="7" s="1"/>
  <c r="C54" i="7" s="1"/>
  <c r="C62" i="7"/>
  <c r="H68" i="7"/>
  <c r="F69" i="7"/>
  <c r="H32" i="7"/>
  <c r="H80" i="7" s="1"/>
  <c r="G80" i="7"/>
  <c r="H63" i="7"/>
  <c r="H71" i="7"/>
  <c r="F81" i="7"/>
  <c r="G81" i="7"/>
  <c r="H54" i="7"/>
  <c r="D38" i="7"/>
  <c r="D37" i="7" s="1"/>
  <c r="D55" i="7" s="1"/>
  <c r="C30" i="7"/>
  <c r="D14" i="7"/>
  <c r="H13" i="7"/>
  <c r="G79" i="7"/>
  <c r="D21" i="47"/>
  <c r="H7" i="46"/>
  <c r="H6" i="46"/>
  <c r="G18" i="41"/>
  <c r="F18" i="41"/>
  <c r="E18" i="41"/>
  <c r="D18" i="41"/>
  <c r="C18" i="41"/>
  <c r="B18" i="41"/>
  <c r="G9" i="41"/>
  <c r="F9" i="41"/>
  <c r="E9" i="41"/>
  <c r="D9" i="41"/>
  <c r="C9" i="41"/>
  <c r="B9" i="41"/>
  <c r="H25" i="41"/>
  <c r="H19" i="41"/>
  <c r="H17" i="41"/>
  <c r="H16" i="41"/>
  <c r="H8" i="41"/>
  <c r="H7" i="41"/>
  <c r="G6" i="41"/>
  <c r="G15" i="41" s="1"/>
  <c r="G24" i="41" s="1"/>
  <c r="F6" i="41"/>
  <c r="F15" i="41" s="1"/>
  <c r="F24" i="41" s="1"/>
  <c r="E6" i="41"/>
  <c r="E15" i="41" s="1"/>
  <c r="E24" i="41" s="1"/>
  <c r="D6" i="41"/>
  <c r="D15" i="41" s="1"/>
  <c r="D24" i="41" s="1"/>
  <c r="C6" i="41"/>
  <c r="C15" i="41" s="1"/>
  <c r="C24" i="41" s="1"/>
  <c r="B6" i="41"/>
  <c r="B15" i="41" s="1"/>
  <c r="B24" i="41" s="1"/>
  <c r="H6" i="40"/>
  <c r="H8" i="40" s="1"/>
  <c r="G5" i="40"/>
  <c r="F5" i="40"/>
  <c r="E5" i="40"/>
  <c r="D5" i="40"/>
  <c r="C5" i="40"/>
  <c r="B5" i="40"/>
  <c r="G16" i="38"/>
  <c r="F16" i="38"/>
  <c r="H16" i="38" s="1"/>
  <c r="E16" i="38"/>
  <c r="D16" i="38"/>
  <c r="C16" i="38"/>
  <c r="B16" i="38"/>
  <c r="H7" i="38"/>
  <c r="H8" i="38"/>
  <c r="H9" i="38"/>
  <c r="H10" i="38"/>
  <c r="H11" i="38"/>
  <c r="H12" i="38"/>
  <c r="H13" i="38"/>
  <c r="H14" i="38"/>
  <c r="H15" i="38"/>
  <c r="H6" i="38"/>
  <c r="G5" i="38"/>
  <c r="F5" i="38"/>
  <c r="E5" i="38"/>
  <c r="D5" i="38"/>
  <c r="C5" i="38"/>
  <c r="B5" i="38"/>
  <c r="H7" i="37"/>
  <c r="G5" i="37"/>
  <c r="F5" i="37"/>
  <c r="E5" i="37"/>
  <c r="D5" i="37"/>
  <c r="C5" i="37"/>
  <c r="B5" i="37"/>
  <c r="H61" i="7" l="1"/>
  <c r="C13" i="51"/>
  <c r="B13" i="46"/>
  <c r="E11" i="53" s="1"/>
  <c r="E30" i="14" s="1"/>
  <c r="B68" i="14" s="1"/>
  <c r="D12" i="53"/>
  <c r="B16" i="40"/>
  <c r="B17" i="40"/>
  <c r="H18" i="41"/>
  <c r="C25" i="14"/>
  <c r="C13" i="53"/>
  <c r="B13" i="53"/>
  <c r="D12" i="51"/>
  <c r="H5" i="37"/>
  <c r="H5" i="40"/>
  <c r="C61" i="7"/>
  <c r="H5" i="38"/>
  <c r="D63" i="7"/>
  <c r="D32" i="7"/>
  <c r="C78" i="7"/>
  <c r="C79" i="7"/>
  <c r="D13" i="7"/>
  <c r="D62" i="7"/>
  <c r="F79" i="7"/>
  <c r="D54" i="7"/>
  <c r="E38" i="7"/>
  <c r="E37" i="7" s="1"/>
  <c r="E55" i="7" s="1"/>
  <c r="E54" i="7" s="1"/>
  <c r="H31" i="7"/>
  <c r="H79" i="7" s="1"/>
  <c r="H5" i="46"/>
  <c r="H6" i="41"/>
  <c r="H15" i="41" s="1"/>
  <c r="H24" i="41" s="1"/>
  <c r="H9" i="41"/>
  <c r="D13" i="51" l="1"/>
  <c r="D24" i="14"/>
  <c r="D18" i="14" s="1"/>
  <c r="B14" i="46"/>
  <c r="F11" i="53" s="1"/>
  <c r="F30" i="14" s="1"/>
  <c r="B80" i="14" s="1"/>
  <c r="B25" i="14"/>
  <c r="E12" i="53"/>
  <c r="D13" i="53"/>
  <c r="E12" i="51"/>
  <c r="E24" i="14" s="1"/>
  <c r="F78" i="7"/>
  <c r="H30" i="7"/>
  <c r="H78" i="7" s="1"/>
  <c r="G78" i="7"/>
  <c r="C9" i="7" s="1"/>
  <c r="D80" i="7"/>
  <c r="E15" i="7"/>
  <c r="D31" i="7"/>
  <c r="D61" i="7"/>
  <c r="E18" i="14" l="1"/>
  <c r="D25" i="14"/>
  <c r="D6" i="7"/>
  <c r="D9" i="7" s="1"/>
  <c r="B9" i="7"/>
  <c r="D79" i="7"/>
  <c r="D30" i="7"/>
  <c r="D78" i="7" s="1"/>
  <c r="E14" i="7"/>
  <c r="E32" i="7"/>
  <c r="E80" i="7" s="1"/>
  <c r="E63" i="7"/>
  <c r="I10" i="30"/>
  <c r="I23" i="30"/>
  <c r="I36" i="30"/>
  <c r="I32" i="30"/>
  <c r="I30" i="30"/>
  <c r="I29" i="30"/>
  <c r="I28" i="30"/>
  <c r="I22" i="30"/>
  <c r="I21" i="30"/>
  <c r="I20" i="30"/>
  <c r="I19" i="30"/>
  <c r="I18" i="30"/>
  <c r="I17" i="30"/>
  <c r="I16" i="30"/>
  <c r="I15" i="30"/>
  <c r="H11" i="30"/>
  <c r="G11" i="30"/>
  <c r="F11" i="30"/>
  <c r="E11" i="30"/>
  <c r="D11" i="30"/>
  <c r="C11" i="30"/>
  <c r="B49" i="14" l="1"/>
  <c r="E13" i="7"/>
  <c r="E62" i="7"/>
  <c r="I11" i="30"/>
  <c r="D49" i="14" l="1"/>
  <c r="E31" i="7"/>
  <c r="E61" i="7"/>
  <c r="H33" i="30"/>
  <c r="H39" i="30" s="1"/>
  <c r="H31" i="30"/>
  <c r="H34" i="30" s="1"/>
  <c r="H35" i="30" s="1"/>
  <c r="H37" i="30" s="1"/>
  <c r="H38" i="30" s="1"/>
  <c r="H14" i="30"/>
  <c r="H24" i="30" s="1"/>
  <c r="H25" i="30" s="1"/>
  <c r="H6" i="30"/>
  <c r="G6" i="30"/>
  <c r="F6" i="30"/>
  <c r="E6" i="30"/>
  <c r="D6" i="30"/>
  <c r="C6" i="30"/>
  <c r="H17" i="33"/>
  <c r="H14" i="33"/>
  <c r="H10" i="33"/>
  <c r="G37" i="33"/>
  <c r="G34" i="33"/>
  <c r="F34" i="33"/>
  <c r="E34" i="33"/>
  <c r="D34" i="33"/>
  <c r="C34" i="33"/>
  <c r="B34" i="33"/>
  <c r="H29" i="33"/>
  <c r="H22" i="33"/>
  <c r="H9" i="33"/>
  <c r="G8" i="33"/>
  <c r="G21" i="33" s="1"/>
  <c r="G28" i="33" s="1"/>
  <c r="G33" i="33" s="1"/>
  <c r="G42" i="33" s="1"/>
  <c r="F8" i="33"/>
  <c r="E8" i="33"/>
  <c r="E21" i="33" s="1"/>
  <c r="E28" i="33" s="1"/>
  <c r="E33" i="33" s="1"/>
  <c r="E42" i="33" s="1"/>
  <c r="D8" i="33"/>
  <c r="D21" i="33" s="1"/>
  <c r="D28" i="33" s="1"/>
  <c r="D33" i="33" s="1"/>
  <c r="D42" i="33" s="1"/>
  <c r="C8" i="33"/>
  <c r="C21" i="33" s="1"/>
  <c r="C28" i="33" s="1"/>
  <c r="C33" i="33" s="1"/>
  <c r="C42" i="33" s="1"/>
  <c r="B8" i="33"/>
  <c r="B21" i="33" s="1"/>
  <c r="B28" i="33" s="1"/>
  <c r="B33" i="33" s="1"/>
  <c r="B42" i="33" s="1"/>
  <c r="H46" i="33"/>
  <c r="G46" i="33"/>
  <c r="F46" i="33"/>
  <c r="E46" i="33"/>
  <c r="D46" i="33"/>
  <c r="C46" i="33"/>
  <c r="B46" i="33"/>
  <c r="F37" i="33"/>
  <c r="E37" i="33"/>
  <c r="D37" i="33"/>
  <c r="C37" i="33"/>
  <c r="B37" i="33"/>
  <c r="G23" i="33"/>
  <c r="G24" i="33" s="1"/>
  <c r="F23" i="33"/>
  <c r="F24" i="33" s="1"/>
  <c r="E23" i="33"/>
  <c r="E24" i="33" s="1"/>
  <c r="D23" i="33"/>
  <c r="D24" i="33" s="1"/>
  <c r="C23" i="33"/>
  <c r="C24" i="33" s="1"/>
  <c r="B23" i="33"/>
  <c r="B24" i="33" s="1"/>
  <c r="G16" i="33"/>
  <c r="G15" i="33" s="1"/>
  <c r="G35" i="33" s="1"/>
  <c r="F16" i="33"/>
  <c r="F15" i="33" s="1"/>
  <c r="F35" i="33" s="1"/>
  <c r="E16" i="33"/>
  <c r="E15" i="33" s="1"/>
  <c r="E35" i="33" s="1"/>
  <c r="D16" i="33"/>
  <c r="D15" i="33" s="1"/>
  <c r="D35" i="33" s="1"/>
  <c r="C16" i="33"/>
  <c r="C15" i="33" s="1"/>
  <c r="C35" i="33" s="1"/>
  <c r="B16" i="33"/>
  <c r="B15" i="33" s="1"/>
  <c r="B35" i="33" s="1"/>
  <c r="G11" i="33"/>
  <c r="G12" i="33" s="1"/>
  <c r="F11" i="33"/>
  <c r="F12" i="33" s="1"/>
  <c r="E11" i="33"/>
  <c r="E12" i="33" s="1"/>
  <c r="D11" i="33"/>
  <c r="D12" i="33" s="1"/>
  <c r="C11" i="33"/>
  <c r="C12" i="33" s="1"/>
  <c r="B11" i="33"/>
  <c r="B12" i="33" s="1"/>
  <c r="H34" i="32"/>
  <c r="H33" i="32"/>
  <c r="H32" i="32"/>
  <c r="G31" i="32"/>
  <c r="F31" i="32"/>
  <c r="E31" i="32"/>
  <c r="D31" i="32"/>
  <c r="C31" i="32"/>
  <c r="B31" i="32"/>
  <c r="F11" i="36"/>
  <c r="E11" i="36"/>
  <c r="D11" i="36"/>
  <c r="C11" i="36"/>
  <c r="B11" i="36"/>
  <c r="G33" i="30"/>
  <c r="F33" i="30"/>
  <c r="F39" i="30" s="1"/>
  <c r="E33" i="30"/>
  <c r="E39" i="30" s="1"/>
  <c r="D33" i="30"/>
  <c r="D39" i="30" s="1"/>
  <c r="C33" i="30"/>
  <c r="C39" i="30" s="1"/>
  <c r="G31" i="30"/>
  <c r="F31" i="30"/>
  <c r="E31" i="30"/>
  <c r="D31" i="30"/>
  <c r="C31" i="30"/>
  <c r="G14" i="30"/>
  <c r="F14" i="30"/>
  <c r="F24" i="30" s="1"/>
  <c r="E14" i="30"/>
  <c r="E24" i="30" s="1"/>
  <c r="D14" i="30"/>
  <c r="D24" i="30" s="1"/>
  <c r="C14" i="30"/>
  <c r="C24" i="30" s="1"/>
  <c r="E7" i="21"/>
  <c r="G7" i="21"/>
  <c r="G37" i="21" s="1"/>
  <c r="I7" i="21"/>
  <c r="F8" i="21"/>
  <c r="H8" i="21"/>
  <c r="J8" i="21"/>
  <c r="F9" i="21"/>
  <c r="H9" i="21"/>
  <c r="J9" i="21"/>
  <c r="F10" i="21"/>
  <c r="H10" i="21"/>
  <c r="J10" i="21"/>
  <c r="F11" i="21"/>
  <c r="H11" i="21"/>
  <c r="J11" i="21"/>
  <c r="F12" i="21"/>
  <c r="H12" i="21"/>
  <c r="J12" i="21"/>
  <c r="F13" i="21"/>
  <c r="H13" i="21"/>
  <c r="J13" i="21"/>
  <c r="F14" i="21"/>
  <c r="H14" i="21"/>
  <c r="J14" i="21"/>
  <c r="F15" i="21"/>
  <c r="H15" i="21"/>
  <c r="J15" i="21"/>
  <c r="F16" i="21"/>
  <c r="H16" i="21"/>
  <c r="J16" i="21"/>
  <c r="F17" i="21"/>
  <c r="H17" i="21"/>
  <c r="J17" i="21"/>
  <c r="F19" i="21"/>
  <c r="H19" i="21"/>
  <c r="J19" i="21"/>
  <c r="H21" i="21"/>
  <c r="J21" i="21"/>
  <c r="E23" i="21"/>
  <c r="G23" i="21"/>
  <c r="I23" i="21"/>
  <c r="F24" i="21"/>
  <c r="F23" i="21" s="1"/>
  <c r="H24" i="21"/>
  <c r="J24" i="21"/>
  <c r="F25" i="21"/>
  <c r="H25" i="21"/>
  <c r="J25" i="21"/>
  <c r="F26" i="21"/>
  <c r="H26" i="21"/>
  <c r="J26" i="21"/>
  <c r="F27" i="21"/>
  <c r="H27" i="21"/>
  <c r="J27" i="21"/>
  <c r="F28" i="21"/>
  <c r="H28" i="21"/>
  <c r="J28" i="21"/>
  <c r="F29" i="21"/>
  <c r="H29" i="21"/>
  <c r="J29" i="21"/>
  <c r="F30" i="21"/>
  <c r="H30" i="21"/>
  <c r="J30" i="21"/>
  <c r="F31" i="21"/>
  <c r="H31" i="21"/>
  <c r="H23" i="21" s="1"/>
  <c r="J31" i="21"/>
  <c r="F32" i="21"/>
  <c r="H32" i="21"/>
  <c r="J32" i="21"/>
  <c r="F33" i="21"/>
  <c r="H33" i="21"/>
  <c r="J33" i="21"/>
  <c r="E6" i="29"/>
  <c r="H6" i="29"/>
  <c r="C6" i="27"/>
  <c r="B6" i="26"/>
  <c r="S29" i="29"/>
  <c r="R29" i="29"/>
  <c r="Q29" i="29"/>
  <c r="P29" i="29"/>
  <c r="O29" i="29"/>
  <c r="N29" i="29"/>
  <c r="M29" i="29"/>
  <c r="L29" i="29"/>
  <c r="K29" i="29"/>
  <c r="J29" i="29"/>
  <c r="I29" i="29"/>
  <c r="H29" i="29"/>
  <c r="G29" i="29"/>
  <c r="F29" i="29"/>
  <c r="E29" i="29"/>
  <c r="B29" i="29"/>
  <c r="E49" i="14" l="1"/>
  <c r="H35" i="32"/>
  <c r="G11" i="36"/>
  <c r="J23" i="21"/>
  <c r="J7" i="21"/>
  <c r="H7" i="21"/>
  <c r="H37" i="21" s="1"/>
  <c r="F7" i="21"/>
  <c r="F37" i="21" s="1"/>
  <c r="J37" i="21"/>
  <c r="I37" i="21"/>
  <c r="E37" i="21"/>
  <c r="H40" i="30"/>
  <c r="H31" i="32"/>
  <c r="E30" i="7"/>
  <c r="E78" i="7" s="1"/>
  <c r="E79" i="7"/>
  <c r="H34" i="33"/>
  <c r="H35" i="33"/>
  <c r="H8" i="33"/>
  <c r="H21" i="33" s="1"/>
  <c r="H28" i="33" s="1"/>
  <c r="H33" i="33" s="1"/>
  <c r="H42" i="33" s="1"/>
  <c r="H37" i="33"/>
  <c r="H12" i="33"/>
  <c r="F21" i="33"/>
  <c r="F28" i="33" s="1"/>
  <c r="F33" i="33" s="1"/>
  <c r="F42" i="33" s="1"/>
  <c r="H23" i="33"/>
  <c r="H15" i="33"/>
  <c r="H16" i="33"/>
  <c r="H24" i="33"/>
  <c r="I27" i="30"/>
  <c r="I31" i="30"/>
  <c r="G24" i="30"/>
  <c r="I14" i="30"/>
  <c r="G39" i="30"/>
  <c r="I39" i="30" s="1"/>
  <c r="I33" i="30"/>
  <c r="E34" i="30"/>
  <c r="C34" i="30"/>
  <c r="C35" i="30" s="1"/>
  <c r="C37" i="30" s="1"/>
  <c r="C38" i="30" s="1"/>
  <c r="C40" i="30" s="1"/>
  <c r="C42" i="30" s="1"/>
  <c r="G34" i="30"/>
  <c r="G35" i="30" s="1"/>
  <c r="I6" i="30"/>
  <c r="H11" i="33"/>
  <c r="C36" i="33"/>
  <c r="C38" i="33" s="1"/>
  <c r="G36" i="33"/>
  <c r="G38" i="33" s="1"/>
  <c r="B36" i="33"/>
  <c r="B38" i="33" s="1"/>
  <c r="F36" i="33"/>
  <c r="D36" i="33"/>
  <c r="D38" i="33" s="1"/>
  <c r="E36" i="33"/>
  <c r="E38" i="33" s="1"/>
  <c r="H11" i="36"/>
  <c r="F34" i="30"/>
  <c r="D34" i="30"/>
  <c r="B18" i="40" l="1"/>
  <c r="E7" i="53" s="1"/>
  <c r="E26" i="14" s="1"/>
  <c r="B64" i="14" s="1"/>
  <c r="D35" i="30"/>
  <c r="D37" i="30" s="1"/>
  <c r="D38" i="30" s="1"/>
  <c r="D40" i="30" s="1"/>
  <c r="E35" i="30"/>
  <c r="E37" i="30" s="1"/>
  <c r="E38" i="30" s="1"/>
  <c r="E40" i="30" s="1"/>
  <c r="F35" i="30"/>
  <c r="F37" i="30" s="1"/>
  <c r="F38" i="30" s="1"/>
  <c r="F40" i="30" s="1"/>
  <c r="H42" i="30"/>
  <c r="H41" i="30"/>
  <c r="I12" i="30"/>
  <c r="I25" i="30"/>
  <c r="I24" i="30"/>
  <c r="I34" i="30"/>
  <c r="F38" i="33"/>
  <c r="H36" i="33"/>
  <c r="H38" i="33" s="1"/>
  <c r="C41" i="30"/>
  <c r="E13" i="53" l="1"/>
  <c r="E25" i="14"/>
  <c r="B19" i="40"/>
  <c r="F7" i="53" s="1"/>
  <c r="F26" i="14" s="1"/>
  <c r="B79" i="14" s="1"/>
  <c r="F42" i="30"/>
  <c r="F41" i="30"/>
  <c r="E41" i="30"/>
  <c r="E42" i="30"/>
  <c r="D42" i="30"/>
  <c r="D41" i="30"/>
  <c r="G37" i="30"/>
  <c r="I35" i="30"/>
  <c r="G38" i="30" l="1"/>
  <c r="I37" i="30"/>
  <c r="F25" i="14" l="1"/>
  <c r="F13" i="53"/>
  <c r="G40" i="30"/>
  <c r="I38" i="30"/>
  <c r="G42" i="30" l="1"/>
  <c r="I42" i="30" s="1"/>
  <c r="I40" i="30"/>
  <c r="G41" i="30"/>
  <c r="I41" i="30" s="1"/>
  <c r="B6" i="27" l="1"/>
  <c r="C6" i="25"/>
  <c r="B6" i="25"/>
  <c r="J36" i="15"/>
  <c r="J34" i="15"/>
  <c r="J33" i="15"/>
  <c r="J32" i="15"/>
  <c r="J30" i="15"/>
  <c r="J29" i="15"/>
  <c r="J28" i="15"/>
  <c r="J26" i="15"/>
  <c r="J24" i="15"/>
  <c r="J23" i="15"/>
  <c r="J22" i="15"/>
  <c r="J21" i="15"/>
  <c r="J19" i="15"/>
  <c r="J18" i="15"/>
  <c r="J17" i="15"/>
  <c r="J16" i="15"/>
  <c r="J15" i="15"/>
  <c r="J14" i="15"/>
  <c r="J13" i="15"/>
  <c r="J12" i="15"/>
  <c r="J11" i="15"/>
  <c r="J10" i="15"/>
  <c r="J9" i="15"/>
  <c r="J8" i="15"/>
  <c r="J6" i="15"/>
  <c r="H36" i="15"/>
  <c r="H34" i="15"/>
  <c r="H33" i="15"/>
  <c r="H32" i="15"/>
  <c r="H30" i="15"/>
  <c r="H29" i="15"/>
  <c r="H28" i="15"/>
  <c r="H26" i="15"/>
  <c r="H24" i="15"/>
  <c r="H23" i="15"/>
  <c r="H22" i="15"/>
  <c r="H21" i="15"/>
  <c r="H19" i="15"/>
  <c r="H18" i="15"/>
  <c r="H17" i="15"/>
  <c r="H16" i="15"/>
  <c r="H15" i="15"/>
  <c r="H14" i="15"/>
  <c r="H13" i="15"/>
  <c r="H12" i="15"/>
  <c r="H11" i="15"/>
  <c r="H10" i="15"/>
  <c r="H9" i="15"/>
  <c r="H8" i="15"/>
  <c r="H6" i="15"/>
  <c r="F36" i="15"/>
  <c r="F34" i="15"/>
  <c r="F33" i="15"/>
  <c r="F32" i="15"/>
  <c r="F30" i="15"/>
  <c r="F29" i="15"/>
  <c r="F28" i="15"/>
  <c r="F26" i="15"/>
  <c r="F24" i="15"/>
  <c r="F23" i="15"/>
  <c r="F22" i="15"/>
  <c r="F21" i="15"/>
  <c r="F19" i="15"/>
  <c r="F18" i="15"/>
  <c r="F17" i="15"/>
  <c r="F16" i="15"/>
  <c r="F15" i="15"/>
  <c r="F14" i="15"/>
  <c r="F13" i="15"/>
  <c r="F12" i="15"/>
  <c r="F11" i="15"/>
  <c r="F10" i="15"/>
  <c r="F9" i="15"/>
  <c r="F8" i="15"/>
  <c r="F6" i="15"/>
  <c r="D36" i="15"/>
  <c r="D34" i="15"/>
  <c r="D33" i="15"/>
  <c r="D32" i="15"/>
  <c r="D30" i="15"/>
  <c r="D29" i="15"/>
  <c r="D28" i="15"/>
  <c r="D26" i="15"/>
  <c r="D24" i="15"/>
  <c r="D23" i="15"/>
  <c r="D22" i="15"/>
  <c r="D21" i="15"/>
  <c r="D19" i="15"/>
  <c r="D18" i="15"/>
  <c r="D17" i="15"/>
  <c r="D16" i="15"/>
  <c r="D15" i="15"/>
  <c r="D14" i="15"/>
  <c r="D13" i="15"/>
  <c r="D12" i="15"/>
  <c r="D11" i="15"/>
  <c r="D10" i="15"/>
  <c r="D9" i="15"/>
  <c r="D8" i="15"/>
  <c r="D6" i="15"/>
  <c r="I7" i="15"/>
  <c r="I35" i="15" s="1"/>
  <c r="I44" i="15" s="1"/>
  <c r="J20" i="15"/>
  <c r="G7" i="15"/>
  <c r="G35" i="15" s="1"/>
  <c r="E7" i="15"/>
  <c r="E35" i="15" s="1"/>
  <c r="C7" i="15"/>
  <c r="C35" i="15" s="1"/>
  <c r="B7" i="15"/>
  <c r="B35" i="15" s="1"/>
  <c r="B44" i="15" s="1"/>
  <c r="C5" i="15"/>
  <c r="B5" i="15"/>
  <c r="B29" i="28"/>
  <c r="Q28" i="28"/>
  <c r="Q27" i="28"/>
  <c r="Q26" i="28"/>
  <c r="Q25" i="28"/>
  <c r="Q24" i="28"/>
  <c r="Q23" i="28"/>
  <c r="Q22" i="28"/>
  <c r="Q21" i="28"/>
  <c r="Q20" i="28"/>
  <c r="Q19" i="28"/>
  <c r="Q18" i="28"/>
  <c r="Q17" i="28"/>
  <c r="Q16" i="28"/>
  <c r="Q15" i="28"/>
  <c r="Q14" i="28"/>
  <c r="Q13" i="28"/>
  <c r="Q12" i="28"/>
  <c r="Q11" i="28"/>
  <c r="Q10" i="28"/>
  <c r="Q9" i="28"/>
  <c r="N28" i="28"/>
  <c r="N27" i="28"/>
  <c r="N26" i="28"/>
  <c r="N25" i="28"/>
  <c r="N24" i="28"/>
  <c r="N23" i="28"/>
  <c r="N22" i="28"/>
  <c r="N21" i="28"/>
  <c r="N20" i="28"/>
  <c r="N19" i="28"/>
  <c r="N18" i="28"/>
  <c r="N17" i="28"/>
  <c r="N16" i="28"/>
  <c r="N15" i="28"/>
  <c r="N14" i="28"/>
  <c r="N13" i="28"/>
  <c r="N12" i="28"/>
  <c r="N11" i="28"/>
  <c r="N10" i="28"/>
  <c r="N9" i="28"/>
  <c r="K28" i="28"/>
  <c r="K27" i="28"/>
  <c r="K26" i="28"/>
  <c r="K25" i="28"/>
  <c r="K24" i="28"/>
  <c r="K23" i="28"/>
  <c r="K22" i="28"/>
  <c r="K21" i="28"/>
  <c r="K20" i="28"/>
  <c r="K19" i="28"/>
  <c r="K18" i="28"/>
  <c r="K17" i="28"/>
  <c r="K16" i="28"/>
  <c r="K15" i="28"/>
  <c r="K14" i="28"/>
  <c r="K13" i="28"/>
  <c r="K12" i="28"/>
  <c r="K11" i="28"/>
  <c r="K10" i="28"/>
  <c r="K9" i="28"/>
  <c r="H28" i="28"/>
  <c r="H27" i="28"/>
  <c r="H26" i="28"/>
  <c r="H25" i="28"/>
  <c r="H24" i="28"/>
  <c r="H23" i="28"/>
  <c r="H22" i="28"/>
  <c r="H21" i="28"/>
  <c r="H20" i="28"/>
  <c r="H19" i="28"/>
  <c r="H18" i="28"/>
  <c r="H17" i="28"/>
  <c r="H16" i="28"/>
  <c r="H15" i="28"/>
  <c r="H14" i="28"/>
  <c r="H13" i="28"/>
  <c r="H12" i="28"/>
  <c r="H11" i="28"/>
  <c r="H10" i="28"/>
  <c r="H9" i="28"/>
  <c r="P29" i="28"/>
  <c r="O29" i="28"/>
  <c r="M29" i="28"/>
  <c r="L29" i="28"/>
  <c r="J29" i="28"/>
  <c r="I29" i="28"/>
  <c r="G29" i="28"/>
  <c r="F29" i="28"/>
  <c r="D29" i="28"/>
  <c r="C29" i="28"/>
  <c r="E28" i="28"/>
  <c r="E27" i="28"/>
  <c r="E26" i="28"/>
  <c r="E25" i="28"/>
  <c r="E24" i="28"/>
  <c r="E23" i="28"/>
  <c r="E22" i="28"/>
  <c r="E21" i="28"/>
  <c r="E20" i="28"/>
  <c r="E19" i="28"/>
  <c r="E18" i="28"/>
  <c r="E17" i="28"/>
  <c r="E16" i="28"/>
  <c r="E15" i="28"/>
  <c r="E14" i="28"/>
  <c r="E13" i="28"/>
  <c r="E12" i="28"/>
  <c r="E11" i="28"/>
  <c r="E10" i="28"/>
  <c r="E9" i="28"/>
  <c r="E29" i="28" s="1"/>
  <c r="J8" i="27"/>
  <c r="I8" i="27"/>
  <c r="H8" i="27"/>
  <c r="G8" i="27"/>
  <c r="F8" i="27"/>
  <c r="E8" i="27"/>
  <c r="D8" i="27"/>
  <c r="I20" i="27"/>
  <c r="E20" i="27"/>
  <c r="C8" i="27"/>
  <c r="B8" i="27"/>
  <c r="B20" i="27" s="1"/>
  <c r="G20" i="27"/>
  <c r="C20" i="27"/>
  <c r="J18" i="27"/>
  <c r="H18" i="27"/>
  <c r="F18" i="27"/>
  <c r="D18" i="27"/>
  <c r="J17" i="27"/>
  <c r="H17" i="27"/>
  <c r="F17" i="27"/>
  <c r="D17" i="27"/>
  <c r="J16" i="27"/>
  <c r="H16" i="27"/>
  <c r="F16" i="27"/>
  <c r="D16" i="27"/>
  <c r="J15" i="27"/>
  <c r="H15" i="27"/>
  <c r="F15" i="27"/>
  <c r="D15" i="27"/>
  <c r="J14" i="27"/>
  <c r="H14" i="27"/>
  <c r="F14" i="27"/>
  <c r="D14" i="27"/>
  <c r="J13" i="27"/>
  <c r="H13" i="27"/>
  <c r="F13" i="27"/>
  <c r="D13" i="27"/>
  <c r="J12" i="27"/>
  <c r="H12" i="27"/>
  <c r="F12" i="27"/>
  <c r="D12" i="27"/>
  <c r="J11" i="27"/>
  <c r="H11" i="27"/>
  <c r="F11" i="27"/>
  <c r="D11" i="27"/>
  <c r="J10" i="27"/>
  <c r="H10" i="27"/>
  <c r="F10" i="27"/>
  <c r="D10" i="27"/>
  <c r="J9" i="27"/>
  <c r="H9" i="27"/>
  <c r="F9" i="27"/>
  <c r="D9" i="27"/>
  <c r="J20" i="27"/>
  <c r="J7" i="27"/>
  <c r="H7" i="27"/>
  <c r="F7" i="27"/>
  <c r="D7" i="27"/>
  <c r="J40" i="26"/>
  <c r="I40" i="26"/>
  <c r="H40" i="26"/>
  <c r="G40" i="26"/>
  <c r="F40" i="26"/>
  <c r="E40" i="26"/>
  <c r="D40" i="26"/>
  <c r="C40" i="26"/>
  <c r="B40" i="26"/>
  <c r="J39" i="26"/>
  <c r="H39" i="26"/>
  <c r="F39" i="26"/>
  <c r="D39" i="26"/>
  <c r="J38" i="26"/>
  <c r="H38" i="26"/>
  <c r="F38" i="26"/>
  <c r="D38" i="26"/>
  <c r="J37" i="26"/>
  <c r="H37" i="26"/>
  <c r="F37" i="26"/>
  <c r="D37" i="26"/>
  <c r="J36" i="26"/>
  <c r="H36" i="26"/>
  <c r="F36" i="26"/>
  <c r="D36" i="26"/>
  <c r="J35" i="26"/>
  <c r="H35" i="26"/>
  <c r="F35" i="26"/>
  <c r="D35" i="26"/>
  <c r="J34" i="26"/>
  <c r="H34" i="26"/>
  <c r="F34" i="26"/>
  <c r="D34" i="26"/>
  <c r="J33" i="26"/>
  <c r="H33" i="26"/>
  <c r="F33" i="26"/>
  <c r="D33" i="26"/>
  <c r="J32" i="26"/>
  <c r="H32" i="26"/>
  <c r="F32" i="26"/>
  <c r="D32" i="26"/>
  <c r="J31" i="26"/>
  <c r="H31" i="26"/>
  <c r="F31" i="26"/>
  <c r="D31" i="26"/>
  <c r="J30" i="26"/>
  <c r="H30" i="26"/>
  <c r="F30" i="26"/>
  <c r="D30" i="26"/>
  <c r="J29" i="26"/>
  <c r="H29" i="26"/>
  <c r="F29" i="26"/>
  <c r="D29" i="26"/>
  <c r="J28" i="26"/>
  <c r="H28" i="26"/>
  <c r="F28" i="26"/>
  <c r="D28" i="26"/>
  <c r="J27" i="26"/>
  <c r="H27" i="26"/>
  <c r="F27" i="26"/>
  <c r="D27" i="26"/>
  <c r="J26" i="26"/>
  <c r="H26" i="26"/>
  <c r="F26" i="26"/>
  <c r="D26" i="26"/>
  <c r="J25" i="26"/>
  <c r="H25" i="26"/>
  <c r="F25" i="26"/>
  <c r="D25" i="26"/>
  <c r="J24" i="26"/>
  <c r="H24" i="26"/>
  <c r="F24" i="26"/>
  <c r="D24" i="26"/>
  <c r="J23" i="26"/>
  <c r="I23" i="26"/>
  <c r="H23" i="26"/>
  <c r="G23" i="26"/>
  <c r="F23" i="26"/>
  <c r="E23" i="26"/>
  <c r="C23" i="26"/>
  <c r="B23" i="26"/>
  <c r="J22" i="26"/>
  <c r="H22" i="26"/>
  <c r="F22" i="26"/>
  <c r="D22" i="26"/>
  <c r="J21" i="26"/>
  <c r="H21" i="26"/>
  <c r="F21" i="26"/>
  <c r="D21" i="26"/>
  <c r="J20" i="26"/>
  <c r="H20" i="26"/>
  <c r="F20" i="26"/>
  <c r="D20" i="26"/>
  <c r="J19" i="26"/>
  <c r="H19" i="26"/>
  <c r="F19" i="26"/>
  <c r="D19" i="26"/>
  <c r="J18" i="26"/>
  <c r="H18" i="26"/>
  <c r="F18" i="26"/>
  <c r="D18" i="26"/>
  <c r="J17" i="26"/>
  <c r="H17" i="26"/>
  <c r="F17" i="26"/>
  <c r="D17" i="26"/>
  <c r="J16" i="26"/>
  <c r="H16" i="26"/>
  <c r="F16" i="26"/>
  <c r="D16" i="26"/>
  <c r="J15" i="26"/>
  <c r="H15" i="26"/>
  <c r="F15" i="26"/>
  <c r="D15" i="26"/>
  <c r="J14" i="26"/>
  <c r="H14" i="26"/>
  <c r="F14" i="26"/>
  <c r="D14" i="26"/>
  <c r="J13" i="26"/>
  <c r="H13" i="26"/>
  <c r="F13" i="26"/>
  <c r="D13" i="26"/>
  <c r="J12" i="26"/>
  <c r="H12" i="26"/>
  <c r="F12" i="26"/>
  <c r="D12" i="26"/>
  <c r="J11" i="26"/>
  <c r="H11" i="26"/>
  <c r="F11" i="26"/>
  <c r="D11" i="26"/>
  <c r="J10" i="26"/>
  <c r="H10" i="26"/>
  <c r="F10" i="26"/>
  <c r="D10" i="26"/>
  <c r="J9" i="26"/>
  <c r="H9" i="26"/>
  <c r="F9" i="26"/>
  <c r="D9" i="26"/>
  <c r="J8" i="26"/>
  <c r="H8" i="26"/>
  <c r="F8" i="26"/>
  <c r="D8" i="26"/>
  <c r="J7" i="26"/>
  <c r="H7" i="26"/>
  <c r="F7" i="26"/>
  <c r="D7" i="26"/>
  <c r="D23" i="26" s="1"/>
  <c r="C6" i="26"/>
  <c r="J22" i="25"/>
  <c r="I22" i="25"/>
  <c r="H22" i="25"/>
  <c r="G22" i="25"/>
  <c r="F22" i="25"/>
  <c r="E22" i="25"/>
  <c r="D22" i="25"/>
  <c r="C22" i="25"/>
  <c r="B22" i="25"/>
  <c r="J20" i="25"/>
  <c r="I20" i="25"/>
  <c r="H20" i="25"/>
  <c r="G20" i="25"/>
  <c r="F20" i="25"/>
  <c r="E20" i="25"/>
  <c r="D20" i="25"/>
  <c r="C20" i="25"/>
  <c r="J16" i="25"/>
  <c r="I16" i="25"/>
  <c r="H16" i="25"/>
  <c r="G16" i="25"/>
  <c r="F16" i="25"/>
  <c r="E16" i="25"/>
  <c r="D16" i="25"/>
  <c r="C16" i="25"/>
  <c r="B16" i="25"/>
  <c r="B20" i="25"/>
  <c r="J7" i="25"/>
  <c r="H7" i="25"/>
  <c r="F7" i="25"/>
  <c r="D7" i="25"/>
  <c r="J19" i="25"/>
  <c r="H19" i="25"/>
  <c r="F19" i="25"/>
  <c r="D19" i="25"/>
  <c r="J18" i="25"/>
  <c r="H18" i="25"/>
  <c r="F18" i="25"/>
  <c r="D18" i="25"/>
  <c r="J17" i="25"/>
  <c r="H17" i="25"/>
  <c r="F17" i="25"/>
  <c r="D17" i="25"/>
  <c r="J15" i="25"/>
  <c r="H15" i="25"/>
  <c r="F15" i="25"/>
  <c r="D15" i="25"/>
  <c r="J14" i="25"/>
  <c r="H14" i="25"/>
  <c r="F14" i="25"/>
  <c r="D14" i="25"/>
  <c r="J13" i="25"/>
  <c r="H13" i="25"/>
  <c r="F13" i="25"/>
  <c r="D13" i="25"/>
  <c r="J12" i="25"/>
  <c r="H12" i="25"/>
  <c r="F12" i="25"/>
  <c r="D12" i="25"/>
  <c r="J11" i="25"/>
  <c r="H11" i="25"/>
  <c r="F11" i="25"/>
  <c r="D11" i="25"/>
  <c r="J10" i="25"/>
  <c r="H10" i="25"/>
  <c r="F10" i="25"/>
  <c r="D10" i="25"/>
  <c r="J9" i="25"/>
  <c r="H9" i="25"/>
  <c r="F9" i="25"/>
  <c r="D9" i="25"/>
  <c r="J8" i="25"/>
  <c r="H8" i="25"/>
  <c r="F8" i="25"/>
  <c r="D8" i="25"/>
  <c r="C6" i="24"/>
  <c r="B6" i="24"/>
  <c r="J33" i="22"/>
  <c r="H33" i="22"/>
  <c r="F33" i="22"/>
  <c r="D33" i="22"/>
  <c r="J32" i="22"/>
  <c r="H32" i="22"/>
  <c r="F32" i="22"/>
  <c r="D32" i="22"/>
  <c r="J31" i="22"/>
  <c r="H31" i="22"/>
  <c r="F31" i="22"/>
  <c r="D31" i="22"/>
  <c r="J30" i="22"/>
  <c r="H30" i="22"/>
  <c r="F30" i="22"/>
  <c r="D30" i="22"/>
  <c r="J29" i="22"/>
  <c r="H29" i="22"/>
  <c r="F29" i="22"/>
  <c r="D29" i="22"/>
  <c r="J28" i="22"/>
  <c r="H28" i="22"/>
  <c r="F28" i="22"/>
  <c r="D28" i="22"/>
  <c r="J27" i="22"/>
  <c r="H27" i="22"/>
  <c r="F27" i="22"/>
  <c r="D27" i="22"/>
  <c r="J26" i="22"/>
  <c r="H26" i="22"/>
  <c r="F26" i="22"/>
  <c r="D26" i="22"/>
  <c r="J25" i="22"/>
  <c r="H25" i="22"/>
  <c r="F25" i="22"/>
  <c r="D25" i="22"/>
  <c r="J24" i="22"/>
  <c r="J23" i="22" s="1"/>
  <c r="H24" i="22"/>
  <c r="H23" i="22" s="1"/>
  <c r="F24" i="22"/>
  <c r="D24" i="22"/>
  <c r="D23" i="22" s="1"/>
  <c r="F23" i="22"/>
  <c r="I23" i="22"/>
  <c r="G23" i="22"/>
  <c r="E23" i="22"/>
  <c r="C23" i="22"/>
  <c r="B23" i="22"/>
  <c r="J21" i="22"/>
  <c r="H21" i="22"/>
  <c r="J19" i="22"/>
  <c r="H19" i="22"/>
  <c r="F19" i="22"/>
  <c r="D19" i="22"/>
  <c r="J17" i="22"/>
  <c r="H17" i="22"/>
  <c r="F17" i="22"/>
  <c r="D17" i="22"/>
  <c r="J16" i="22"/>
  <c r="H16" i="22"/>
  <c r="F16" i="22"/>
  <c r="D16" i="22"/>
  <c r="J15" i="22"/>
  <c r="H15" i="22"/>
  <c r="F15" i="22"/>
  <c r="D15" i="22"/>
  <c r="J14" i="22"/>
  <c r="H14" i="22"/>
  <c r="F14" i="22"/>
  <c r="D14" i="22"/>
  <c r="J13" i="22"/>
  <c r="H13" i="22"/>
  <c r="F13" i="22"/>
  <c r="D13" i="22"/>
  <c r="J12" i="22"/>
  <c r="H12" i="22"/>
  <c r="F12" i="22"/>
  <c r="D12" i="22"/>
  <c r="J11" i="22"/>
  <c r="H11" i="22"/>
  <c r="F11" i="22"/>
  <c r="D11" i="22"/>
  <c r="J10" i="22"/>
  <c r="H10" i="22"/>
  <c r="F10" i="22"/>
  <c r="D10" i="22"/>
  <c r="J9" i="22"/>
  <c r="H9" i="22"/>
  <c r="F9" i="22"/>
  <c r="D9" i="22"/>
  <c r="J8" i="22"/>
  <c r="H8" i="22"/>
  <c r="H7" i="22" s="1"/>
  <c r="F8" i="22"/>
  <c r="F7" i="22" s="1"/>
  <c r="D8" i="22"/>
  <c r="D7" i="22" s="1"/>
  <c r="J7" i="22"/>
  <c r="I7" i="22"/>
  <c r="I37" i="22" s="1"/>
  <c r="G7" i="22"/>
  <c r="E7" i="22"/>
  <c r="C7" i="22"/>
  <c r="B7" i="22"/>
  <c r="C6" i="22"/>
  <c r="B6" i="22"/>
  <c r="D33" i="21"/>
  <c r="D32" i="21"/>
  <c r="D31" i="21"/>
  <c r="D30" i="21"/>
  <c r="D29" i="21"/>
  <c r="D28" i="21"/>
  <c r="D27" i="21"/>
  <c r="D26" i="21"/>
  <c r="D25" i="21"/>
  <c r="D24" i="21"/>
  <c r="C23" i="21"/>
  <c r="B23" i="21"/>
  <c r="D19" i="21"/>
  <c r="D17" i="21"/>
  <c r="D16" i="21"/>
  <c r="D15" i="21"/>
  <c r="D14" i="21"/>
  <c r="D13" i="21"/>
  <c r="D12" i="21"/>
  <c r="D11" i="21"/>
  <c r="D10" i="21"/>
  <c r="D7" i="21" s="1"/>
  <c r="D9" i="21"/>
  <c r="D8" i="21"/>
  <c r="C7" i="21"/>
  <c r="B7" i="21"/>
  <c r="C6" i="21"/>
  <c r="B6" i="21"/>
  <c r="J33" i="20"/>
  <c r="H33" i="20"/>
  <c r="F33" i="20"/>
  <c r="D33" i="20"/>
  <c r="J32" i="20"/>
  <c r="H32" i="20"/>
  <c r="F32" i="20"/>
  <c r="D32" i="20"/>
  <c r="J31" i="20"/>
  <c r="H31" i="20"/>
  <c r="F31" i="20"/>
  <c r="D31" i="20"/>
  <c r="J30" i="20"/>
  <c r="H30" i="20"/>
  <c r="F30" i="20"/>
  <c r="D30" i="20"/>
  <c r="J29" i="20"/>
  <c r="H29" i="20"/>
  <c r="F29" i="20"/>
  <c r="D29" i="20"/>
  <c r="J28" i="20"/>
  <c r="H28" i="20"/>
  <c r="F28" i="20"/>
  <c r="D28" i="20"/>
  <c r="J27" i="20"/>
  <c r="H27" i="20"/>
  <c r="F27" i="20"/>
  <c r="D27" i="20"/>
  <c r="J26" i="20"/>
  <c r="H26" i="20"/>
  <c r="F26" i="20"/>
  <c r="D26" i="20"/>
  <c r="J25" i="20"/>
  <c r="H25" i="20"/>
  <c r="F25" i="20"/>
  <c r="D25" i="20"/>
  <c r="J24" i="20"/>
  <c r="H24" i="20"/>
  <c r="F24" i="20"/>
  <c r="D24" i="20"/>
  <c r="J23" i="20"/>
  <c r="H23" i="20"/>
  <c r="F23" i="20"/>
  <c r="I23" i="20"/>
  <c r="G23" i="20"/>
  <c r="E23" i="20"/>
  <c r="D23" i="20"/>
  <c r="C23" i="20"/>
  <c r="B23" i="20"/>
  <c r="J21" i="20"/>
  <c r="H21" i="20"/>
  <c r="J19" i="20"/>
  <c r="H19" i="20"/>
  <c r="F19" i="20"/>
  <c r="D19" i="20"/>
  <c r="J17" i="20"/>
  <c r="H17" i="20"/>
  <c r="F17" i="20"/>
  <c r="D17" i="20"/>
  <c r="J16" i="20"/>
  <c r="H16" i="20"/>
  <c r="F16" i="20"/>
  <c r="D16" i="20"/>
  <c r="J15" i="20"/>
  <c r="H15" i="20"/>
  <c r="F15" i="20"/>
  <c r="D15" i="20"/>
  <c r="J14" i="20"/>
  <c r="H14" i="20"/>
  <c r="F14" i="20"/>
  <c r="D14" i="20"/>
  <c r="J13" i="20"/>
  <c r="H13" i="20"/>
  <c r="F13" i="20"/>
  <c r="D13" i="20"/>
  <c r="J12" i="20"/>
  <c r="H12" i="20"/>
  <c r="F12" i="20"/>
  <c r="D12" i="20"/>
  <c r="J11" i="20"/>
  <c r="H11" i="20"/>
  <c r="F11" i="20"/>
  <c r="D11" i="20"/>
  <c r="J10" i="20"/>
  <c r="H10" i="20"/>
  <c r="F10" i="20"/>
  <c r="D10" i="20"/>
  <c r="J9" i="20"/>
  <c r="H9" i="20"/>
  <c r="F9" i="20"/>
  <c r="D9" i="20"/>
  <c r="J8" i="20"/>
  <c r="H8" i="20"/>
  <c r="F8" i="20"/>
  <c r="F7" i="20" s="1"/>
  <c r="F37" i="20" s="1"/>
  <c r="D8" i="20"/>
  <c r="J7" i="20"/>
  <c r="J37" i="20" s="1"/>
  <c r="H7" i="20"/>
  <c r="D7" i="20"/>
  <c r="D37" i="20" s="1"/>
  <c r="I7" i="20"/>
  <c r="I37" i="20" s="1"/>
  <c r="G7" i="20"/>
  <c r="G37" i="20" s="1"/>
  <c r="E7" i="20"/>
  <c r="E37" i="20" s="1"/>
  <c r="C7" i="20"/>
  <c r="B7" i="20"/>
  <c r="C6" i="20"/>
  <c r="B6" i="20"/>
  <c r="J35" i="19"/>
  <c r="H35" i="19"/>
  <c r="F35" i="19"/>
  <c r="D35" i="19"/>
  <c r="J33" i="19"/>
  <c r="H33" i="19"/>
  <c r="F33" i="19"/>
  <c r="D33" i="19"/>
  <c r="J32" i="19"/>
  <c r="H32" i="19"/>
  <c r="F32" i="19"/>
  <c r="D32" i="19"/>
  <c r="J31" i="19"/>
  <c r="H31" i="19"/>
  <c r="F31" i="19"/>
  <c r="D31" i="19"/>
  <c r="J30" i="19"/>
  <c r="H30" i="19"/>
  <c r="F30" i="19"/>
  <c r="D30" i="19"/>
  <c r="J29" i="19"/>
  <c r="H29" i="19"/>
  <c r="F29" i="19"/>
  <c r="D29" i="19"/>
  <c r="J28" i="19"/>
  <c r="H28" i="19"/>
  <c r="F28" i="19"/>
  <c r="D28" i="19"/>
  <c r="J27" i="19"/>
  <c r="H27" i="19"/>
  <c r="F27" i="19"/>
  <c r="D27" i="19"/>
  <c r="J26" i="19"/>
  <c r="H26" i="19"/>
  <c r="F26" i="19"/>
  <c r="D26" i="19"/>
  <c r="J25" i="19"/>
  <c r="H25" i="19"/>
  <c r="F25" i="19"/>
  <c r="D25" i="19"/>
  <c r="J24" i="19"/>
  <c r="H24" i="19"/>
  <c r="F24" i="19"/>
  <c r="D24" i="19"/>
  <c r="D23" i="19" s="1"/>
  <c r="F23" i="19"/>
  <c r="J23" i="19"/>
  <c r="I23" i="19"/>
  <c r="G23" i="19"/>
  <c r="E23" i="19"/>
  <c r="C23" i="19"/>
  <c r="B23" i="19"/>
  <c r="J21" i="19"/>
  <c r="H21" i="19"/>
  <c r="J19" i="19"/>
  <c r="H19" i="19"/>
  <c r="F19" i="19"/>
  <c r="D19" i="19"/>
  <c r="J17" i="19"/>
  <c r="J16" i="19"/>
  <c r="J15" i="19"/>
  <c r="J14" i="19"/>
  <c r="J13" i="19"/>
  <c r="J12" i="19"/>
  <c r="J11" i="19"/>
  <c r="J10" i="19"/>
  <c r="J9" i="19"/>
  <c r="J8" i="19"/>
  <c r="H17" i="19"/>
  <c r="H16" i="19"/>
  <c r="H15" i="19"/>
  <c r="H14" i="19"/>
  <c r="H13" i="19"/>
  <c r="H12" i="19"/>
  <c r="H11" i="19"/>
  <c r="H10" i="19"/>
  <c r="H9" i="19"/>
  <c r="H8" i="19"/>
  <c r="F17" i="19"/>
  <c r="F16" i="19"/>
  <c r="F15" i="19"/>
  <c r="F14" i="19"/>
  <c r="F13" i="19"/>
  <c r="F12" i="19"/>
  <c r="F11" i="19"/>
  <c r="F10" i="19"/>
  <c r="F9" i="19"/>
  <c r="F8" i="19"/>
  <c r="D17" i="19"/>
  <c r="D16" i="19"/>
  <c r="D15" i="19"/>
  <c r="D14" i="19"/>
  <c r="D13" i="19"/>
  <c r="D12" i="19"/>
  <c r="D11" i="19"/>
  <c r="D10" i="19"/>
  <c r="D9" i="19"/>
  <c r="D8" i="19"/>
  <c r="I7" i="19"/>
  <c r="G7" i="19"/>
  <c r="E7" i="19"/>
  <c r="E37" i="19" s="1"/>
  <c r="C7" i="19"/>
  <c r="B7" i="19"/>
  <c r="C6" i="19"/>
  <c r="B6" i="19"/>
  <c r="C6" i="16"/>
  <c r="B6" i="16"/>
  <c r="C23" i="16" l="1"/>
  <c r="C18" i="16"/>
  <c r="C14" i="16"/>
  <c r="C8" i="16"/>
  <c r="C17" i="16"/>
  <c r="C21" i="16"/>
  <c r="C16" i="16"/>
  <c r="C11" i="16"/>
  <c r="C22" i="16"/>
  <c r="C24" i="16"/>
  <c r="C20" i="16"/>
  <c r="C15" i="16"/>
  <c r="C10" i="16"/>
  <c r="C9" i="16"/>
  <c r="C12" i="16"/>
  <c r="F37" i="22"/>
  <c r="E37" i="22"/>
  <c r="C29" i="16"/>
  <c r="C30" i="16"/>
  <c r="C26" i="16"/>
  <c r="C28" i="16"/>
  <c r="C27" i="16"/>
  <c r="C32" i="16"/>
  <c r="B26" i="16"/>
  <c r="B21" i="16"/>
  <c r="B16" i="16"/>
  <c r="B11" i="16"/>
  <c r="B8" i="16"/>
  <c r="B30" i="16"/>
  <c r="B24" i="16"/>
  <c r="B20" i="16"/>
  <c r="B15" i="16"/>
  <c r="B10" i="16"/>
  <c r="D10" i="16" s="1"/>
  <c r="B29" i="16"/>
  <c r="D29" i="16" s="1"/>
  <c r="B23" i="16"/>
  <c r="B14" i="16"/>
  <c r="B9" i="16"/>
  <c r="B32" i="16"/>
  <c r="B28" i="16"/>
  <c r="B22" i="16"/>
  <c r="B17" i="16"/>
  <c r="B12" i="16"/>
  <c r="B18" i="16"/>
  <c r="B27" i="16"/>
  <c r="H37" i="22"/>
  <c r="J37" i="22"/>
  <c r="B21" i="22"/>
  <c r="B37" i="22"/>
  <c r="G37" i="22"/>
  <c r="D37" i="22"/>
  <c r="C21" i="22"/>
  <c r="C37" i="22"/>
  <c r="C21" i="21"/>
  <c r="C37" i="21"/>
  <c r="B21" i="21"/>
  <c r="D21" i="21" s="1"/>
  <c r="B37" i="21"/>
  <c r="D23" i="21"/>
  <c r="D37" i="21" s="1"/>
  <c r="H37" i="20"/>
  <c r="B37" i="20"/>
  <c r="C37" i="20"/>
  <c r="B37" i="19"/>
  <c r="C21" i="19"/>
  <c r="H23" i="19"/>
  <c r="I37" i="19"/>
  <c r="G44" i="15"/>
  <c r="J44" i="15" s="1"/>
  <c r="J35" i="15"/>
  <c r="D35" i="15"/>
  <c r="C44" i="15"/>
  <c r="D44" i="15" s="1"/>
  <c r="H35" i="15"/>
  <c r="F35" i="15"/>
  <c r="E44" i="15"/>
  <c r="C11" i="14"/>
  <c r="H7" i="15"/>
  <c r="J7" i="15"/>
  <c r="H20" i="15"/>
  <c r="D20" i="15"/>
  <c r="C12" i="14"/>
  <c r="F20" i="15"/>
  <c r="F7" i="15"/>
  <c r="D7" i="15"/>
  <c r="F20" i="27"/>
  <c r="H20" i="27"/>
  <c r="D20" i="27"/>
  <c r="G37" i="19"/>
  <c r="C37" i="19"/>
  <c r="H7" i="19"/>
  <c r="B21" i="19"/>
  <c r="D21" i="19" s="1"/>
  <c r="J7" i="19"/>
  <c r="J37" i="19" s="1"/>
  <c r="B21" i="20"/>
  <c r="C21" i="20"/>
  <c r="D7" i="19"/>
  <c r="D37" i="19" s="1"/>
  <c r="F7" i="19"/>
  <c r="F37" i="19" s="1"/>
  <c r="C15" i="14" l="1"/>
  <c r="D9" i="16"/>
  <c r="C14" i="14"/>
  <c r="C16" i="14"/>
  <c r="D15" i="16"/>
  <c r="D8" i="16"/>
  <c r="D22" i="16"/>
  <c r="C13" i="16"/>
  <c r="D17" i="16"/>
  <c r="D23" i="16"/>
  <c r="D21" i="16"/>
  <c r="D16" i="16"/>
  <c r="D28" i="16"/>
  <c r="D11" i="16"/>
  <c r="D14" i="16"/>
  <c r="C19" i="16"/>
  <c r="D19" i="16" s="1"/>
  <c r="C25" i="16"/>
  <c r="D27" i="16"/>
  <c r="D26" i="16"/>
  <c r="C31" i="16"/>
  <c r="F18" i="16"/>
  <c r="D18" i="16"/>
  <c r="F30" i="16"/>
  <c r="D30" i="16"/>
  <c r="F12" i="16"/>
  <c r="D12" i="16"/>
  <c r="F32" i="16"/>
  <c r="D32" i="16"/>
  <c r="F20" i="16"/>
  <c r="D20" i="16"/>
  <c r="F24" i="16"/>
  <c r="D24" i="16"/>
  <c r="B7" i="16"/>
  <c r="F8" i="16"/>
  <c r="B25" i="16"/>
  <c r="F26" i="16"/>
  <c r="E22" i="16"/>
  <c r="E21" i="16" s="1"/>
  <c r="E19" i="16" s="1"/>
  <c r="E28" i="16"/>
  <c r="E27" i="16" s="1"/>
  <c r="E25" i="16" s="1"/>
  <c r="B13" i="16"/>
  <c r="F14" i="16"/>
  <c r="E10" i="16"/>
  <c r="E9" i="16" s="1"/>
  <c r="E16" i="16"/>
  <c r="E15" i="16" s="1"/>
  <c r="E13" i="16" s="1"/>
  <c r="B31" i="16"/>
  <c r="F21" i="22"/>
  <c r="F29" i="16"/>
  <c r="F27" i="16" s="1"/>
  <c r="D21" i="22"/>
  <c r="F23" i="16"/>
  <c r="F21" i="16" s="1"/>
  <c r="F21" i="21"/>
  <c r="F21" i="20"/>
  <c r="F17" i="16"/>
  <c r="F15" i="16" s="1"/>
  <c r="F21" i="19"/>
  <c r="F11" i="16"/>
  <c r="F9" i="16" s="1"/>
  <c r="C7" i="16"/>
  <c r="H37" i="19"/>
  <c r="H44" i="15"/>
  <c r="F44" i="15"/>
  <c r="H29" i="28"/>
  <c r="D21" i="20"/>
  <c r="C8" i="14"/>
  <c r="B8" i="14"/>
  <c r="A5" i="12"/>
  <c r="D38" i="14"/>
  <c r="D35" i="14"/>
  <c r="D34" i="14"/>
  <c r="D33" i="14"/>
  <c r="E32" i="14"/>
  <c r="B70" i="14" s="1"/>
  <c r="C32" i="14"/>
  <c r="B32" i="14"/>
  <c r="C10" i="14"/>
  <c r="D9" i="12"/>
  <c r="B11" i="12"/>
  <c r="F31" i="16" l="1"/>
  <c r="J64" i="62"/>
  <c r="J61" i="62" s="1"/>
  <c r="J57" i="62" s="1"/>
  <c r="J87" i="62" s="1"/>
  <c r="J99" i="62" s="1"/>
  <c r="F14" i="14"/>
  <c r="E15" i="14"/>
  <c r="F15" i="14"/>
  <c r="C34" i="16"/>
  <c r="B14" i="14"/>
  <c r="B16" i="14"/>
  <c r="B15" i="14"/>
  <c r="B34" i="16"/>
  <c r="E34" i="16"/>
  <c r="E35" i="14"/>
  <c r="B71" i="14" s="1"/>
  <c r="F33" i="14"/>
  <c r="D13" i="16"/>
  <c r="D25" i="16"/>
  <c r="D31" i="16"/>
  <c r="C13" i="14"/>
  <c r="D7" i="16"/>
  <c r="F19" i="16"/>
  <c r="F13" i="16"/>
  <c r="F7" i="16"/>
  <c r="F25" i="16"/>
  <c r="B12" i="14"/>
  <c r="B11" i="14"/>
  <c r="D32" i="14"/>
  <c r="K29" i="28"/>
  <c r="B77" i="14" l="1"/>
  <c r="D34" i="16"/>
  <c r="F34" i="16"/>
  <c r="D12" i="14"/>
  <c r="F32" i="14"/>
  <c r="B81" i="14" s="1"/>
  <c r="D16" i="14"/>
  <c r="D15" i="14"/>
  <c r="C9" i="14"/>
  <c r="D11" i="14"/>
  <c r="B10" i="14"/>
  <c r="D14" i="14"/>
  <c r="B13" i="14"/>
  <c r="N29" i="28"/>
  <c r="Q29" i="28"/>
  <c r="E13" i="14" l="1"/>
  <c r="F16" i="14"/>
  <c r="F12" i="14"/>
  <c r="F11" i="14"/>
  <c r="B76" i="14" s="1"/>
  <c r="D10" i="14"/>
  <c r="D13" i="14"/>
  <c r="B9" i="14"/>
  <c r="B78" i="14" l="1"/>
  <c r="F10" i="14"/>
  <c r="F13" i="14"/>
  <c r="E9" i="14"/>
  <c r="B57" i="14" s="1"/>
  <c r="D9" i="14"/>
  <c r="F9" i="14" l="1"/>
  <c r="B13" i="51" l="1"/>
  <c r="B17" i="14" l="1"/>
  <c r="E13" i="51"/>
  <c r="F13" i="51" l="1"/>
  <c r="C17" i="14"/>
  <c r="B39" i="14"/>
  <c r="C10" i="12" l="1"/>
  <c r="C39" i="14"/>
  <c r="B51" i="14"/>
  <c r="E17" i="14"/>
  <c r="D17" i="14"/>
  <c r="C51" i="14" l="1"/>
  <c r="D39" i="14"/>
  <c r="F17" i="14"/>
  <c r="B82" i="14" s="1"/>
  <c r="E39" i="14"/>
  <c r="C11" i="12"/>
  <c r="D10" i="12"/>
  <c r="D11" i="12" s="1"/>
  <c r="B15" i="12" s="1"/>
  <c r="B23" i="12" s="1"/>
  <c r="D51" i="14" l="1"/>
  <c r="E51" i="14"/>
  <c r="B73" i="14" s="1"/>
  <c r="F39" i="14"/>
  <c r="F51" i="14" l="1"/>
</calcChain>
</file>

<file path=xl/sharedStrings.xml><?xml version="1.0" encoding="utf-8"?>
<sst xmlns="http://schemas.openxmlformats.org/spreadsheetml/2006/main" count="2313" uniqueCount="852">
  <si>
    <t>Charges opérationnelles à l'exclusion des charges d'amortissement</t>
  </si>
  <si>
    <t>Hors OSP</t>
  </si>
  <si>
    <t>OSP</t>
  </si>
  <si>
    <t>Coûts nets des projets spécifiques</t>
  </si>
  <si>
    <t>Marge équitable</t>
  </si>
  <si>
    <t>Redevance de voirie</t>
  </si>
  <si>
    <t>Charges d'amortissement</t>
  </si>
  <si>
    <t>Charges nettes contrôlables hors OSP</t>
  </si>
  <si>
    <t>Charges nettes contrôlables OSP</t>
  </si>
  <si>
    <t>Charges nettes contrôlables</t>
  </si>
  <si>
    <t xml:space="preserve">Charges nettes non-contrôlables </t>
  </si>
  <si>
    <t>ECART</t>
  </si>
  <si>
    <t>SOLDE REGULATOIRE</t>
  </si>
  <si>
    <t>BONUS/MALUS</t>
  </si>
  <si>
    <t>Chiffre d'affaires (signe négatif)</t>
  </si>
  <si>
    <t>Charges nettes fixes à l'exclusion des charges d'amortissement</t>
  </si>
  <si>
    <t>Charges nettes variables à l'exclusion des charges d'amortissement</t>
  </si>
  <si>
    <t>Charges nettes fixes</t>
  </si>
  <si>
    <t>Charges nettes variables</t>
  </si>
  <si>
    <t>Solde régulatoire</t>
  </si>
  <si>
    <t>Variable : nombre de demandes de placement de CàB traitées</t>
  </si>
  <si>
    <t>Coût unitaire</t>
  </si>
  <si>
    <t>Intitulé</t>
  </si>
  <si>
    <t>REALITE 2019</t>
  </si>
  <si>
    <t>REALITE 2020</t>
  </si>
  <si>
    <t>Réseau</t>
  </si>
  <si>
    <t>TOTAL</t>
  </si>
  <si>
    <t>Coûts informatiques</t>
  </si>
  <si>
    <t>Coûts relatifs aux entrepreneurs sous-traitants</t>
  </si>
  <si>
    <t>Coûts de location et d'entretien des bâtiments</t>
  </si>
  <si>
    <t>Coûts relatifs aux assurances</t>
  </si>
  <si>
    <t>Coûts relatifs aux honoraires de tiers (comptable, reviseurs, avocats, consultants, ...)</t>
  </si>
  <si>
    <t>Coûts de marketing et communication</t>
  </si>
  <si>
    <t>Emoluments et jetons de présence des administrateurs</t>
  </si>
  <si>
    <t>Produits issus des tarifs non périodiques (signe négatif)</t>
  </si>
  <si>
    <t>Autres produits d'exploitation (signe négatif)</t>
  </si>
  <si>
    <t>Activation des coûts (signe négatif)</t>
  </si>
  <si>
    <t>Dotations et reprises de réduction de valeurs sur les actifs régulés</t>
  </si>
  <si>
    <t>Moins-values sur la réalisation des actifs régulés</t>
  </si>
  <si>
    <t>Services et biens divers</t>
  </si>
  <si>
    <t>Approvisionnements et marchandises</t>
  </si>
  <si>
    <t>Intitulé libre 1</t>
  </si>
  <si>
    <t>Rémunérations, charges sociales et pensions</t>
  </si>
  <si>
    <t>Autres charges d'exploitation</t>
  </si>
  <si>
    <t>Produits d'exploitation</t>
  </si>
  <si>
    <t>REALITE 2021</t>
  </si>
  <si>
    <t>Retour page de garde</t>
  </si>
  <si>
    <t xml:space="preserve">Montant </t>
  </si>
  <si>
    <t>Evolution (%)</t>
  </si>
  <si>
    <t>ORES Hainaut</t>
  </si>
  <si>
    <t>ORES Mouscron</t>
  </si>
  <si>
    <t>BT</t>
  </si>
  <si>
    <t>Marge équitable non relative aux OSP</t>
  </si>
  <si>
    <t>Marge équitable relative aux OSP</t>
  </si>
  <si>
    <t>Vérification</t>
  </si>
  <si>
    <t>Investissements</t>
  </si>
  <si>
    <t>Plus-value indexation historique</t>
  </si>
  <si>
    <t>Plus-value RAB</t>
  </si>
  <si>
    <t>Investissements de remplacement (signe positif)</t>
  </si>
  <si>
    <t>Investissements d'extension (signe positif)</t>
  </si>
  <si>
    <t>Interventions d'utilisateurs du réseau (signe négatif)</t>
  </si>
  <si>
    <t>Subsides 
(signe négatif)</t>
  </si>
  <si>
    <t>Désinvestissements</t>
  </si>
  <si>
    <t>Amortissements et réductions de valeur</t>
  </si>
  <si>
    <t>Amort. Et RDV sur investissements (signe négatif)</t>
  </si>
  <si>
    <t>Subsides (prise en résultat) (signe positif)</t>
  </si>
  <si>
    <t>Plus-value indexation historique (signe négatif)</t>
  </si>
  <si>
    <t>Plus-value RAB (signe négatif)</t>
  </si>
  <si>
    <t>Investissements de remplacement
(signe positif)</t>
  </si>
  <si>
    <t>Investissements d'extension
(signe positif)</t>
  </si>
  <si>
    <t>Subsides (prise en résultat)</t>
  </si>
  <si>
    <t>Terrains</t>
  </si>
  <si>
    <t>Compteurs à budget</t>
  </si>
  <si>
    <t>TOTAL INVESTISSEMENTS RESEAU</t>
  </si>
  <si>
    <t>Batiments administratifs</t>
  </si>
  <si>
    <t>Mobilier</t>
  </si>
  <si>
    <t>Matériel roulant</t>
  </si>
  <si>
    <t>Réseau fibre-optique</t>
  </si>
  <si>
    <t>Outillage et machines</t>
  </si>
  <si>
    <t>Logiciels</t>
  </si>
  <si>
    <t>TOTAL INVESTISSEMENTS HORS RESEAU</t>
  </si>
  <si>
    <t>Intitulé libre 2</t>
  </si>
  <si>
    <t>Intitulé libre 3</t>
  </si>
  <si>
    <t>Intitulé libre 4</t>
  </si>
  <si>
    <t>Intitulé libre 5</t>
  </si>
  <si>
    <t>MT</t>
  </si>
  <si>
    <t>Tarif utilisation réseau</t>
  </si>
  <si>
    <t>Tarif OSP</t>
  </si>
  <si>
    <t>Tarif surcharges</t>
  </si>
  <si>
    <t>Impôts sur le revenu</t>
  </si>
  <si>
    <t>Autres impôts</t>
  </si>
  <si>
    <t>Tarif soldes régulatoires</t>
  </si>
  <si>
    <t xml:space="preserve">Tarif injection </t>
  </si>
  <si>
    <t>Ecart</t>
  </si>
  <si>
    <t>Extourne CA soldes régulatoires années précédentes</t>
  </si>
  <si>
    <t>Ajustements RTNR distribution</t>
  </si>
  <si>
    <t>TOTAL Chiffre d'Affaires distribution</t>
  </si>
  <si>
    <t>TOTAL Chiffre d'Affaires distribution après corrections</t>
  </si>
  <si>
    <t xml:space="preserve">Corrections </t>
  </si>
  <si>
    <t>Intitulé libre</t>
  </si>
  <si>
    <t>TBT</t>
  </si>
  <si>
    <t>Produits</t>
  </si>
  <si>
    <t>Résultat</t>
  </si>
  <si>
    <t>Résultat tarifaire</t>
  </si>
  <si>
    <t>Delta</t>
  </si>
  <si>
    <t>Réconciliation tarifaire</t>
  </si>
  <si>
    <t>ACTIF</t>
  </si>
  <si>
    <t>IMMOBILISATIONS</t>
  </si>
  <si>
    <t>20/28</t>
  </si>
  <si>
    <t>I. Frais d'établissement</t>
  </si>
  <si>
    <t>II. Immobilisations incorporelles</t>
  </si>
  <si>
    <t>III. Immobilisations corporelles</t>
  </si>
  <si>
    <t>22/27</t>
  </si>
  <si>
    <t>IV. Immobilisations financières</t>
  </si>
  <si>
    <t>ACTIFS CIRCULANTS</t>
  </si>
  <si>
    <t>29/58</t>
  </si>
  <si>
    <t>V. Créances à plus d'un an</t>
  </si>
  <si>
    <t>VI. Stocks et commandes en cours d'exécution</t>
  </si>
  <si>
    <t>VII. Créances à un an au plus</t>
  </si>
  <si>
    <t>40/41</t>
  </si>
  <si>
    <t>VII. Placements d'argent</t>
  </si>
  <si>
    <t>50/53</t>
  </si>
  <si>
    <t>IX. Valeurs disponibles</t>
  </si>
  <si>
    <t>54/58</t>
  </si>
  <si>
    <t>X. Comptes de régularisation</t>
  </si>
  <si>
    <t>490/1</t>
  </si>
  <si>
    <t>TOTAL DE L'ACTIF</t>
  </si>
  <si>
    <t>20/58</t>
  </si>
  <si>
    <t>PASSIF</t>
  </si>
  <si>
    <t>Code</t>
  </si>
  <si>
    <t>CAPITAUX PROPRES</t>
  </si>
  <si>
    <t xml:space="preserve"> 10/15</t>
  </si>
  <si>
    <t>I. Capital</t>
  </si>
  <si>
    <t>II. Primes d'émission</t>
  </si>
  <si>
    <t>III. Plus-values de réévaluation</t>
  </si>
  <si>
    <t>IV. Réserves</t>
  </si>
  <si>
    <t xml:space="preserve">V. Bénéfice reporté </t>
  </si>
  <si>
    <t>VI. Subsides en capital</t>
  </si>
  <si>
    <t>PROVISIONS ET IMPOTS DIFFERES</t>
  </si>
  <si>
    <t>VII. Provisions et impôts différés</t>
  </si>
  <si>
    <t>DETTES</t>
  </si>
  <si>
    <t>17/49</t>
  </si>
  <si>
    <t>VII. Dettes à plus d'un an</t>
  </si>
  <si>
    <t>A. Dettes financières</t>
  </si>
  <si>
    <t>170/4</t>
  </si>
  <si>
    <t>Etablissements de crédit</t>
  </si>
  <si>
    <t>Autres emprunts</t>
  </si>
  <si>
    <t>D. Autres dettes</t>
  </si>
  <si>
    <t>178/9</t>
  </si>
  <si>
    <t>IX. Dettes à un an au plus</t>
  </si>
  <si>
    <t>42/48</t>
  </si>
  <si>
    <t>A. Dettes &gt; 1 an échéant dans l'année</t>
  </si>
  <si>
    <t>B. Dettes financières</t>
  </si>
  <si>
    <t>C. Dettes commerciales</t>
  </si>
  <si>
    <t>D. Acomptes reçus sur commandes</t>
  </si>
  <si>
    <t>E. Dettes fiscales, salariales et sociales</t>
  </si>
  <si>
    <t>F. Autres dettes</t>
  </si>
  <si>
    <t>47/48</t>
  </si>
  <si>
    <t>492/3</t>
  </si>
  <si>
    <t>TOTAL DU PASSIF</t>
  </si>
  <si>
    <t>10/49</t>
  </si>
  <si>
    <t>Quote-part soldes régulatoires années précédentes</t>
  </si>
  <si>
    <t>Contrôle de concordance</t>
  </si>
  <si>
    <t xml:space="preserve">Charges </t>
  </si>
  <si>
    <t>Réconciliation des écarts</t>
  </si>
  <si>
    <t>Ecart à justifier</t>
  </si>
  <si>
    <t>Charges des dettes</t>
  </si>
  <si>
    <t>Autre libellé 1 à détailler</t>
  </si>
  <si>
    <t>Autre libellé 2 à détailler</t>
  </si>
  <si>
    <t>Autre libellé 3 à détailler</t>
  </si>
  <si>
    <t>Autre libellé 4 à détailler</t>
  </si>
  <si>
    <t>Autre libellé 5 à détailler</t>
  </si>
  <si>
    <t>Ecart résiduel</t>
  </si>
  <si>
    <t>Coordonnées du GRD</t>
  </si>
  <si>
    <t>Dénomination du GRD</t>
  </si>
  <si>
    <t>Numéro d'entreprise</t>
  </si>
  <si>
    <t>Secteur</t>
  </si>
  <si>
    <t>Coordonnées de la personne de contact à laquelle la CWaPE peut s'adresser pour poser toutes les questions relatives à la proposition tarifaire :</t>
  </si>
  <si>
    <t>NOM:</t>
  </si>
  <si>
    <t>PRENOM:</t>
  </si>
  <si>
    <t>FONCTION:</t>
  </si>
  <si>
    <t>ADRESSE:</t>
  </si>
  <si>
    <t>E-mail:</t>
  </si>
  <si>
    <t>Tel:</t>
  </si>
  <si>
    <t>Mobile:</t>
  </si>
  <si>
    <t>Légende des cellules</t>
  </si>
  <si>
    <t>Cellules à remplir par le GRD</t>
  </si>
  <si>
    <t>Azerty</t>
  </si>
  <si>
    <t>Instructions de la CWaPE</t>
  </si>
  <si>
    <t>Table des matières</t>
  </si>
  <si>
    <t>TAB2</t>
  </si>
  <si>
    <t>TAB3</t>
  </si>
  <si>
    <t>TAB3.1</t>
  </si>
  <si>
    <t>TAB4</t>
  </si>
  <si>
    <t>TAB5</t>
  </si>
  <si>
    <t>TAB5.1</t>
  </si>
  <si>
    <t>TAB5.2</t>
  </si>
  <si>
    <t>TAB6</t>
  </si>
  <si>
    <t>TAB7</t>
  </si>
  <si>
    <t>TAB8</t>
  </si>
  <si>
    <t>TAB9</t>
  </si>
  <si>
    <t>TAB9.1</t>
  </si>
  <si>
    <t>Gestion des rechargements des compteurs à budget</t>
  </si>
  <si>
    <t>Gestion de la clientèle</t>
  </si>
  <si>
    <t>Déménagements problématiques (MOZA) et fins de contrat (EOC)</t>
  </si>
  <si>
    <t>Variable : nombre de CàB pour lequel un rechargement est opéré au cours de la période concernée</t>
  </si>
  <si>
    <t>Variable : nombre de clients alimentés</t>
  </si>
  <si>
    <t>Variable : nombre de MOZA + EOC introduit</t>
  </si>
  <si>
    <t>REALITE 2022</t>
  </si>
  <si>
    <t>REALITE 2023</t>
  </si>
  <si>
    <t>Autre libellé 6 à détailler</t>
  </si>
  <si>
    <t>Autre libellé 7 à détailler</t>
  </si>
  <si>
    <t>Autre libellé 8 à détailler</t>
  </si>
  <si>
    <t>Autre libellé 9 à détailler</t>
  </si>
  <si>
    <t>Autre libellé 10 à détailler</t>
  </si>
  <si>
    <t>Détail des créances à un an au plus</t>
  </si>
  <si>
    <t>Créances sur les fournisseurs d'électricité - Brut</t>
  </si>
  <si>
    <t>Créances sur les fournisseurs d'électricité - Réduction de valeur (signe négatif)</t>
  </si>
  <si>
    <t>Créances sur les fournisseurs industriels du GRD - Brut</t>
  </si>
  <si>
    <t>Créances sur autres GRD - Brut</t>
  </si>
  <si>
    <t>Créances sur autres GRD - Réduction de valeur (signe négatif)</t>
  </si>
  <si>
    <t>Créances sur les fournisseurs industriels du GRD - Réduction de valeur (signe négatif)</t>
  </si>
  <si>
    <t>Créances sur les clients GRD fournisseurs X - Brut</t>
  </si>
  <si>
    <t>Créances sur les clients GRD fournisseurs X - Réduction de valeur (signe négatif)</t>
  </si>
  <si>
    <t>Autres créances commerciales</t>
  </si>
  <si>
    <t>Créances commerciales</t>
  </si>
  <si>
    <t>Créances sur l'administration fiscale</t>
  </si>
  <si>
    <t>Créances à l'égard d'une société liée</t>
  </si>
  <si>
    <t>Autres créances à un au plus</t>
  </si>
  <si>
    <t>Autres créances à un an au plus</t>
  </si>
  <si>
    <t>TOTAL des créances à un an au plus</t>
  </si>
  <si>
    <t xml:space="preserve">Détail des comptes de régularisation </t>
  </si>
  <si>
    <t>Solde régulatoire 2008</t>
  </si>
  <si>
    <t>Solde régulatoire 2009</t>
  </si>
  <si>
    <t>Solde régulatoire 2010</t>
  </si>
  <si>
    <t>Solde régulatoire 2011</t>
  </si>
  <si>
    <t>Solde régulatoire 2012</t>
  </si>
  <si>
    <t>Solde régulatoire 2013</t>
  </si>
  <si>
    <t>Solde régulatoire 2014</t>
  </si>
  <si>
    <t>Solde régulatoire 2015</t>
  </si>
  <si>
    <t>Solde régulatoire 2016</t>
  </si>
  <si>
    <t>Solde régulatoire 2017</t>
  </si>
  <si>
    <t>Capitaux de pension</t>
  </si>
  <si>
    <t>TOTAL des comptes de régulatisation - Actif</t>
  </si>
  <si>
    <t>Capitaux propres au 1er janvier N</t>
  </si>
  <si>
    <t xml:space="preserve">Résutat de l'année </t>
  </si>
  <si>
    <t>Affectation à la réserve légale</t>
  </si>
  <si>
    <t>Affectation aux réserves disponibles</t>
  </si>
  <si>
    <t>Affectation aux réserves indisponibles</t>
  </si>
  <si>
    <t>Affectation aux réserves immunisées</t>
  </si>
  <si>
    <t>Affectation au résultat reporté</t>
  </si>
  <si>
    <t>Résultat distribué</t>
  </si>
  <si>
    <t>Augmentation de capital</t>
  </si>
  <si>
    <t>Nouveau subside</t>
  </si>
  <si>
    <t>Subsides pris en compte de résultat</t>
  </si>
  <si>
    <t>Fonds propres au 31/12/N</t>
  </si>
  <si>
    <t>Variation des capitaux propres</t>
  </si>
  <si>
    <t>Intitulé 1</t>
  </si>
  <si>
    <t>Intitulé 2</t>
  </si>
  <si>
    <t>Intitulé 3</t>
  </si>
  <si>
    <t>Intitulé 4</t>
  </si>
  <si>
    <t>Intitulé 5</t>
  </si>
  <si>
    <t>Intitulé 6</t>
  </si>
  <si>
    <t>Intitulé 7</t>
  </si>
  <si>
    <t>Intitulé 8</t>
  </si>
  <si>
    <t>Intitulé 9</t>
  </si>
  <si>
    <t>Intitulé 10</t>
  </si>
  <si>
    <t>Intitulé 11</t>
  </si>
  <si>
    <t>Intitulé 12</t>
  </si>
  <si>
    <t>Intitulé 13</t>
  </si>
  <si>
    <t>Intitulé 14</t>
  </si>
  <si>
    <t>Intitulé 15</t>
  </si>
  <si>
    <t>Intitulé 16</t>
  </si>
  <si>
    <t>Intitulé 17</t>
  </si>
  <si>
    <t>Intitulé 18</t>
  </si>
  <si>
    <t>Intitulé 19</t>
  </si>
  <si>
    <t>Intitulé 20</t>
  </si>
  <si>
    <t xml:space="preserve">TOTAL </t>
  </si>
  <si>
    <t>Provisions au 1er janvier N</t>
  </si>
  <si>
    <t>Dotations de l'année (signe positif)</t>
  </si>
  <si>
    <t>Reprises de provisions (signe négatif)</t>
  </si>
  <si>
    <t>Provisions au 31 décembre N</t>
  </si>
  <si>
    <t>Variation des provisions</t>
  </si>
  <si>
    <t>Détail des dettes financières</t>
  </si>
  <si>
    <t>Informations générales</t>
  </si>
  <si>
    <t>Montant emprunté</t>
  </si>
  <si>
    <t>date d'échéance</t>
  </si>
  <si>
    <t>Solde à plus d'un an</t>
  </si>
  <si>
    <t>Solde à un au plus</t>
  </si>
  <si>
    <t>Charges annuelles</t>
  </si>
  <si>
    <t>Intitulé libre 6</t>
  </si>
  <si>
    <t>Intitulé libre 7</t>
  </si>
  <si>
    <t>Intitulé libre 8</t>
  </si>
  <si>
    <t>Intitulé libre 9</t>
  </si>
  <si>
    <t>Intitulé libre 10</t>
  </si>
  <si>
    <t>Taux d'intérêts contractuel</t>
  </si>
  <si>
    <t>Dotations et reprises de provision</t>
  </si>
  <si>
    <t>(A)</t>
  </si>
  <si>
    <t>Charges d'intérêts sur emprunt</t>
  </si>
  <si>
    <t>(B)</t>
  </si>
  <si>
    <t>Taux d'imposition</t>
  </si>
  <si>
    <t>Mbe brute = (Mbe nette + charges d'intérêts sur emprunt) / (1-taux impôt)</t>
  </si>
  <si>
    <t>[I]</t>
  </si>
  <si>
    <t>Charges fiscales de base</t>
  </si>
  <si>
    <t>[I]-(A)-(B)</t>
  </si>
  <si>
    <t>Dépenses non admises et non déductibles</t>
  </si>
  <si>
    <t>(C) = ∑ (1) à (8)</t>
  </si>
  <si>
    <t>Amortissement de la Plus-value de réévaluation</t>
  </si>
  <si>
    <t>(1)</t>
  </si>
  <si>
    <t>Frais de restaurant</t>
  </si>
  <si>
    <t>(2)</t>
  </si>
  <si>
    <t>Tickets repas</t>
  </si>
  <si>
    <t>(3)</t>
  </si>
  <si>
    <t>Frais de voiture (Carburant)</t>
  </si>
  <si>
    <t>(4)</t>
  </si>
  <si>
    <t>Frais de déplacement</t>
  </si>
  <si>
    <t>(5)</t>
  </si>
  <si>
    <t>Frais de réception et de représentation</t>
  </si>
  <si>
    <t>(6)</t>
  </si>
  <si>
    <t>Frais d'assurance hospitalisation</t>
  </si>
  <si>
    <t>(7)</t>
  </si>
  <si>
    <t>Autres dépenses non admises (à spécifier)</t>
  </si>
  <si>
    <t>(8)</t>
  </si>
  <si>
    <t>Charges fiscales complémentaires sur DNA</t>
  </si>
  <si>
    <t>(9) = (C) x Taux impôt</t>
  </si>
  <si>
    <t>Brutage ISOC sur dépenses non admises = Charges fiscales complémentaires sur DNA / (1-taux impôt)</t>
  </si>
  <si>
    <t>[II]</t>
  </si>
  <si>
    <t>Intérêts notionnels déductibles</t>
  </si>
  <si>
    <t>(D) = (13) x (14)</t>
  </si>
  <si>
    <t>Fonds propres au 31.12.N-1</t>
  </si>
  <si>
    <t>(10)</t>
  </si>
  <si>
    <t>Plus-value de réévaluation</t>
  </si>
  <si>
    <t>(11)</t>
  </si>
  <si>
    <t>Autres déductions</t>
  </si>
  <si>
    <t>(12)</t>
  </si>
  <si>
    <t>Fonds propres pour calcul des intérêts notionnels</t>
  </si>
  <si>
    <t>(13) = (10)-(11)-(12)</t>
  </si>
  <si>
    <t>Taux de base des Grandes Entreprises</t>
  </si>
  <si>
    <t>(14)</t>
  </si>
  <si>
    <t>Charges fiscales déductibles sur intérêts notionnels</t>
  </si>
  <si>
    <t>(15) = (D) x Taux impôt</t>
  </si>
  <si>
    <t>Brutage ISOC sur intérêts notionnels = Charges fiscales déductibles sur intérêts notionnels / (1-taux impôt)</t>
  </si>
  <si>
    <t>[III]</t>
  </si>
  <si>
    <t>Bénéfice à déclarer par le GRD</t>
  </si>
  <si>
    <t>IV = [I+II-III]</t>
  </si>
  <si>
    <t>Base imposable</t>
  </si>
  <si>
    <t>V = [IV+(C)+(D)]</t>
  </si>
  <si>
    <t>Charges fiscales dues sur base imposable</t>
  </si>
  <si>
    <t>CF= [V] x Taux impôt</t>
  </si>
  <si>
    <t>Taux d'imposition effectif</t>
  </si>
  <si>
    <t>CF/Bénéfice à déclarer</t>
  </si>
  <si>
    <t>Majoration de la marge bénéficiaire équitable nette</t>
  </si>
  <si>
    <t>CF/(A)</t>
  </si>
  <si>
    <t>75/76B</t>
  </si>
  <si>
    <t xml:space="preserve">Produits financiers récurrents </t>
  </si>
  <si>
    <t xml:space="preserve">Produits des immobilisations financières </t>
  </si>
  <si>
    <t xml:space="preserve">Produits des actifs circulants </t>
  </si>
  <si>
    <t xml:space="preserve">Autres produits financiers </t>
  </si>
  <si>
    <t>752/9</t>
  </si>
  <si>
    <t xml:space="preserve">Produits financiers non récurrents </t>
  </si>
  <si>
    <t>76B</t>
  </si>
  <si>
    <t>65/66B</t>
  </si>
  <si>
    <t xml:space="preserve">Charges financières récurrentes </t>
  </si>
  <si>
    <t xml:space="preserve">Charges des dettes </t>
  </si>
  <si>
    <t>Réductions de valeur sur actifs circulants autres que stocks, commandes en cours et créances commerciales: dotations (reprises) (+)/(-)</t>
  </si>
  <si>
    <t xml:space="preserve">Autres charges financières </t>
  </si>
  <si>
    <t>652/9</t>
  </si>
  <si>
    <t xml:space="preserve">Charges financières non récurrentes </t>
  </si>
  <si>
    <t>66B</t>
  </si>
  <si>
    <t>67/77</t>
  </si>
  <si>
    <t>70/76A</t>
  </si>
  <si>
    <t xml:space="preserve">Chiffre d’affaires </t>
  </si>
  <si>
    <t>En-cours de fabrication, produits finis et commandes en cours d'exécution: augmentation (réduction) (+)/(-)</t>
  </si>
  <si>
    <t xml:space="preserve">Production immobilisée </t>
  </si>
  <si>
    <t xml:space="preserve">Autres produits d'exploitation </t>
  </si>
  <si>
    <t xml:space="preserve">Produits d’exploitation non récurrents </t>
  </si>
  <si>
    <t>76A</t>
  </si>
  <si>
    <t>60/66A</t>
  </si>
  <si>
    <t xml:space="preserve">Approvisionnements et marchandises </t>
  </si>
  <si>
    <t xml:space="preserve">Services et biens divers </t>
  </si>
  <si>
    <t>Rémunérations, charges sociales et pensions (+)/(-)</t>
  </si>
  <si>
    <t xml:space="preserve">Amortissements et réductions de valeur sur frais d'établissement, sur immobilisations incorporelles et corporelles </t>
  </si>
  <si>
    <t>Réductions de valeur sur stocks, sur commandes en cours d'exécution et sur créances commerciales: dotations (reprises) (+)/(-)</t>
  </si>
  <si>
    <t>631/4</t>
  </si>
  <si>
    <t>Provisions pour risques et charges: dotations (utilisations et reprises) (+)/(-)</t>
  </si>
  <si>
    <t>635/8</t>
  </si>
  <si>
    <t xml:space="preserve">Autres charges d'exploitation </t>
  </si>
  <si>
    <t>640/8</t>
  </si>
  <si>
    <t>Charges d'exploitation portées à l'actif au titre de frais de restructuration (-)</t>
  </si>
  <si>
    <t xml:space="preserve">Charges d’exploitation non récurrentes </t>
  </si>
  <si>
    <t>66A</t>
  </si>
  <si>
    <t xml:space="preserve">Ventes et prestations </t>
  </si>
  <si>
    <t xml:space="preserve">Coût des ventes et des prestations </t>
  </si>
  <si>
    <t>Bénéfice (Perte) d'exploitation (+)/(-)</t>
  </si>
  <si>
    <t xml:space="preserve">Produits financiers </t>
  </si>
  <si>
    <t xml:space="preserve">Charges financières </t>
  </si>
  <si>
    <t>Bénéfice (Perte) de l’exercice avant impôts (+)/(-)</t>
  </si>
  <si>
    <t xml:space="preserve">Prélèvements sur les impôts différés </t>
  </si>
  <si>
    <t xml:space="preserve">Transfert aux impôts différés </t>
  </si>
  <si>
    <t>Impôts sur le résultat (+)/(-)</t>
  </si>
  <si>
    <t>Bénéfice (Perte) de l’exercice (+)/(-)</t>
  </si>
  <si>
    <t xml:space="preserve">Prélèvements sur les réserves immunisées </t>
  </si>
  <si>
    <t xml:space="preserve">Transfert aux réserves immunisées </t>
  </si>
  <si>
    <t>Bénéfice (Perte) de l’exercice à affecter (+)/(-)</t>
  </si>
  <si>
    <t>Annexe</t>
  </si>
  <si>
    <t>Détermination des soldes régulatoires, bonus et malus</t>
  </si>
  <si>
    <t>Solde à amortir</t>
  </si>
  <si>
    <t>Charges d'amortissement du capital</t>
  </si>
  <si>
    <t>Rentes</t>
  </si>
  <si>
    <t>Evolution du personnel statutaire et de sa masse salariale</t>
  </si>
  <si>
    <t>nombre agents nommés actifs</t>
  </si>
  <si>
    <t>nombre agents contractuels</t>
  </si>
  <si>
    <t>nombre agents total</t>
  </si>
  <si>
    <t>% agents nommés</t>
  </si>
  <si>
    <r>
      <rPr>
        <b/>
        <sz val="11"/>
        <color theme="1"/>
        <rFont val="Calibri"/>
        <family val="2"/>
        <scheme val="minor"/>
      </rPr>
      <t>MS</t>
    </r>
    <r>
      <rPr>
        <sz val="8"/>
        <color theme="1"/>
        <rFont val="Trebuchet MS"/>
        <family val="2"/>
      </rPr>
      <t xml:space="preserve"> </t>
    </r>
    <r>
      <rPr>
        <sz val="8"/>
        <color theme="1"/>
        <rFont val="Calibri"/>
        <family val="2"/>
        <scheme val="minor"/>
      </rPr>
      <t>(Masse salariale des agents nommés actifs du gestionnaire de réseau de distribution assujettie aux cotisation pension pour les membres du personnel nommés à titre définitif)</t>
    </r>
  </si>
  <si>
    <t>Cotisations de pension de base légale globale</t>
  </si>
  <si>
    <t xml:space="preserve">MS  </t>
  </si>
  <si>
    <t>Taux de cotisation de base légal</t>
  </si>
  <si>
    <t>Evolution du rapport de pension  propre (PPP)</t>
  </si>
  <si>
    <r>
      <rPr>
        <b/>
        <sz val="11"/>
        <color theme="1"/>
        <rFont val="Calibri"/>
        <family val="2"/>
        <scheme val="minor"/>
      </rPr>
      <t>CP</t>
    </r>
    <r>
      <rPr>
        <sz val="8"/>
        <color theme="1"/>
        <rFont val="Trebuchet MS"/>
        <family val="2"/>
      </rPr>
      <t xml:space="preserve"> </t>
    </r>
    <r>
      <rPr>
        <sz val="8"/>
        <color theme="1"/>
        <rFont val="Calibri"/>
        <family val="2"/>
        <scheme val="minor"/>
      </rPr>
      <t>(Pension de retraite et de survie prises en charge par le Fonds de pension solidarisé pour les anciens membres du personnel nommé à titre définitif ou leur ayant droit, y compris les quote-parts de pension dans ces pensions qui sont à charge du Fonds de pension solidarisé)</t>
    </r>
  </si>
  <si>
    <r>
      <rPr>
        <b/>
        <sz val="11"/>
        <color theme="1"/>
        <rFont val="Calibri"/>
        <family val="2"/>
        <scheme val="minor"/>
      </rPr>
      <t>MS</t>
    </r>
    <r>
      <rPr>
        <sz val="8"/>
        <color theme="1"/>
        <rFont val="Trebuchet MS"/>
        <family val="2"/>
      </rPr>
      <t xml:space="preserve"> </t>
    </r>
    <r>
      <rPr>
        <sz val="8"/>
        <color theme="1"/>
        <rFont val="Calibri"/>
        <family val="2"/>
        <scheme val="minor"/>
      </rPr>
      <t>(Masse salariale des agents nommés actifs du gestionnaire de réseau de distribution assujettie aux cotisations pension pour les membres du personnel nommé à titre définitif)</t>
    </r>
  </si>
  <si>
    <t>PPP = CP/MS</t>
  </si>
  <si>
    <t>Evolution du coefficient de responsabilisation</t>
  </si>
  <si>
    <t>Coefficient de responsabilisation</t>
  </si>
  <si>
    <t>(Coefficient fixé annuellement par le Comité de gestion de l'ONSSAPL sur la base des revenus et des épenses du fonds de pension)</t>
  </si>
  <si>
    <t xml:space="preserve">Evolution de la cotisation de responsabilisation </t>
  </si>
  <si>
    <t>CP (A)</t>
  </si>
  <si>
    <t>Cotisations de pension de base légale globale (B)</t>
  </si>
  <si>
    <r>
      <t>Charge de responsabilisation (C</t>
    </r>
    <r>
      <rPr>
        <vertAlign val="subscript"/>
        <sz val="11"/>
        <color theme="1"/>
        <rFont val="Calibri"/>
        <family val="2"/>
        <scheme val="minor"/>
      </rPr>
      <t>resp</t>
    </r>
    <r>
      <rPr>
        <sz val="8"/>
        <color theme="1"/>
        <rFont val="Trebuchet MS"/>
        <family val="2"/>
      </rPr>
      <t xml:space="preserve"> = A-B)</t>
    </r>
  </si>
  <si>
    <t>Coefficient de responsabilisation (Cf)</t>
  </si>
  <si>
    <r>
      <t>Cotisation de responsabilisation (C</t>
    </r>
    <r>
      <rPr>
        <b/>
        <vertAlign val="subscript"/>
        <sz val="11"/>
        <color theme="1"/>
        <rFont val="Calibri"/>
        <family val="2"/>
        <scheme val="minor"/>
      </rPr>
      <t>resp</t>
    </r>
    <r>
      <rPr>
        <b/>
        <sz val="11"/>
        <color theme="1"/>
        <rFont val="Calibri"/>
        <family val="2"/>
        <scheme val="minor"/>
      </rPr>
      <t xml:space="preserve"> x Cf)</t>
    </r>
  </si>
  <si>
    <t>Répartition de la cotisation de responsabilisation par secteur d'activité</t>
  </si>
  <si>
    <t>Montants en euro</t>
  </si>
  <si>
    <t>Secteur électricité</t>
  </si>
  <si>
    <t>Secteur gaz</t>
  </si>
  <si>
    <t>Autres secteurs non régulés</t>
  </si>
  <si>
    <t>Total</t>
  </si>
  <si>
    <t xml:space="preserve">Résultat net réalisé </t>
  </si>
  <si>
    <t>TAB10</t>
  </si>
  <si>
    <t>Clients protégés</t>
  </si>
  <si>
    <t>Compensation CREG</t>
  </si>
  <si>
    <t>TAB11</t>
  </si>
  <si>
    <t>Clients "fournisseur X"</t>
  </si>
  <si>
    <t xml:space="preserve">Volume en MWh </t>
  </si>
  <si>
    <t>Prix unitaire moyen hors régularisation</t>
  </si>
  <si>
    <t>Indemnités de retard dans le placement des compteurs à budget</t>
  </si>
  <si>
    <t>Variable définie par le GRD</t>
  </si>
  <si>
    <t>Investissements de l'année</t>
  </si>
  <si>
    <t>Hors réseau</t>
  </si>
  <si>
    <t>Valeur au 31 décembre N</t>
  </si>
  <si>
    <t>Valeur au 1er janvier N</t>
  </si>
  <si>
    <t>TAB5.3</t>
  </si>
  <si>
    <t>TAB5.4</t>
  </si>
  <si>
    <t>TAB5.5</t>
  </si>
  <si>
    <t>Autres impôts (Redevances, taxes, surcharges)</t>
  </si>
  <si>
    <t>Sous-Total</t>
  </si>
  <si>
    <t xml:space="preserve">Délai moyen de placement </t>
  </si>
  <si>
    <t>Année concernée</t>
  </si>
  <si>
    <t>Budget 2019</t>
  </si>
  <si>
    <t>Montant</t>
  </si>
  <si>
    <t>Budget 2020</t>
  </si>
  <si>
    <t>TOTAL des charges nettes contrôlables</t>
  </si>
  <si>
    <t>Budget 2021</t>
  </si>
  <si>
    <t>Budget 2022</t>
  </si>
  <si>
    <t>Budget 2023</t>
  </si>
  <si>
    <t>Chiffre d'affaires - Tarif OSP</t>
  </si>
  <si>
    <t>Chiffre d'affaires - Redevance de voirie</t>
  </si>
  <si>
    <t xml:space="preserve">TAB1 </t>
  </si>
  <si>
    <t>Produits financiers</t>
  </si>
  <si>
    <t xml:space="preserve">Charges d'amortissement des actifs régulés </t>
  </si>
  <si>
    <t>Charges d'amortissement/désaffectations relatives aux plus-values iRAB et indexation historique</t>
  </si>
  <si>
    <t>Subsides en capital portés en compte de résultats</t>
  </si>
  <si>
    <t>Plus-value sur la réalisation des actifs régulés (signe négatif)</t>
  </si>
  <si>
    <t>Rémunérations brutes</t>
  </si>
  <si>
    <t>Indemnités de rupture</t>
  </si>
  <si>
    <t>Avantages extra-légaux</t>
  </si>
  <si>
    <t>Cotisations patronales</t>
  </si>
  <si>
    <t>Charges de pensions et d'obligations similaires (à l'exclusion des charges de pension non capitalisées et des cotisations de responsabilisation ONSS/APL)</t>
  </si>
  <si>
    <t>Autres charges sociales et salariales</t>
  </si>
  <si>
    <t>Charges financières hors intérêts sur les financements</t>
  </si>
  <si>
    <t>Chiffre d'affaires - Tarif impôts sur les revenus</t>
  </si>
  <si>
    <t>Chiffre d'affaires - Tarif soldes régulatoires</t>
  </si>
  <si>
    <t>Chiffre d'affaires - Tarif injection</t>
  </si>
  <si>
    <t xml:space="preserve">Charges et produits émanant de factures et de notes de crédit émises par la société FeReSO dans le cadre du processus de réconciliation </t>
  </si>
  <si>
    <t>Impôts des sociétés</t>
  </si>
  <si>
    <t>Cotisations de responsabilisation versées/dues à l’ONSSAPL par le gestionnaire de réseau de distribution en application de la loi du 24 octobre 2011</t>
  </si>
  <si>
    <t>Charges de pension non-capitalisées (uniquement destiné à ORES)</t>
  </si>
  <si>
    <t>TAB5.6</t>
  </si>
  <si>
    <t>Chiffre d'affaires - Tarif périodique de distribution</t>
  </si>
  <si>
    <t>TAB6.1</t>
  </si>
  <si>
    <t>TAB6.2</t>
  </si>
  <si>
    <t>TAB6.3</t>
  </si>
  <si>
    <t>TAB6.4</t>
  </si>
  <si>
    <t>TAB6.5</t>
  </si>
  <si>
    <t>TAB6.6</t>
  </si>
  <si>
    <t>TAB6.7</t>
  </si>
  <si>
    <t>TAB6.8</t>
  </si>
  <si>
    <t>Paramètres</t>
  </si>
  <si>
    <t>TAB1.1</t>
  </si>
  <si>
    <t>Synthèse du compte de résultats de l'année concernée par activité</t>
  </si>
  <si>
    <t>Ecart entre le budget et la réalité relatif à la redevance de voirie</t>
  </si>
  <si>
    <t>Ecart entre le budget et la réalité relatif à l'impôt des sociétés</t>
  </si>
  <si>
    <t>Ecart entre le budget et la réalité relatif aux autres impôts (Redevances, taxes, surcharges)</t>
  </si>
  <si>
    <t>Ecart entre le budget et la réalité relatif aux charges de pension non-capitalisées (uniquement destiné à ORES)</t>
  </si>
  <si>
    <t>Gestion des compteurs à budget</t>
  </si>
  <si>
    <t>Volume net de réconciliation</t>
  </si>
  <si>
    <t>Prix unitaire moyen</t>
  </si>
  <si>
    <t>Charges et produits émanant de factures et de notes de crédit émises par la société FeReSO dans le cadre du processus de réconciliation OSP</t>
  </si>
  <si>
    <t>ORES NAMUR</t>
  </si>
  <si>
    <t>Ores Luxembourg</t>
  </si>
  <si>
    <t>Ores Brabant Wallon</t>
  </si>
  <si>
    <t>Capital initial</t>
  </si>
  <si>
    <t>Amortissement 2007</t>
  </si>
  <si>
    <t>Amortissement 2008</t>
  </si>
  <si>
    <t>Amortissement 2009</t>
  </si>
  <si>
    <t>Amortissement 2010</t>
  </si>
  <si>
    <t>Amortissement 2011</t>
  </si>
  <si>
    <t>Amortissement 2012</t>
  </si>
  <si>
    <t>Amortissement 2013</t>
  </si>
  <si>
    <t>Amortissement 2014</t>
  </si>
  <si>
    <t>Amortissement 2015</t>
  </si>
  <si>
    <t>Amortissement 2016</t>
  </si>
  <si>
    <t>Amortissement 2017</t>
  </si>
  <si>
    <t>Amortissement 2018</t>
  </si>
  <si>
    <t>Amortissement 2019</t>
  </si>
  <si>
    <t>Amortissement 2020</t>
  </si>
  <si>
    <t>Amortissement 2021</t>
  </si>
  <si>
    <t>Amortissement 2022</t>
  </si>
  <si>
    <t>Amortissement 2023</t>
  </si>
  <si>
    <t>Amortissement 2024</t>
  </si>
  <si>
    <t>Amortissement 2025</t>
  </si>
  <si>
    <t>Amortissement 2026</t>
  </si>
  <si>
    <t>Amortissement 2027</t>
  </si>
  <si>
    <t>Charges relatives aux redevances de voirie</t>
  </si>
  <si>
    <t xml:space="preserve">Bonus/Malus </t>
  </si>
  <si>
    <t xml:space="preserve">Volume régularisé en MWh </t>
  </si>
  <si>
    <t>Synthèse</t>
  </si>
  <si>
    <t>Coûts d'achat d'énergie pour l'alimentation de clientèle GRD - Clients "fournisseur x"</t>
  </si>
  <si>
    <t>Coûts d'achat d'énergie pour l'alimentation de clientèle GRD - Clients protégés</t>
  </si>
  <si>
    <t>Volume d'achat en MWh - Clients "fournisseur x"</t>
  </si>
  <si>
    <t>Volume d'achat en MWh - Clients protégés</t>
  </si>
  <si>
    <t>Coût unitaire moyen</t>
  </si>
  <si>
    <t>TAB7.1</t>
  </si>
  <si>
    <t>TAB7.2</t>
  </si>
  <si>
    <t>TAB7.3</t>
  </si>
  <si>
    <t>TAB7.4</t>
  </si>
  <si>
    <t>TAB7.5</t>
  </si>
  <si>
    <t>TAB7.6</t>
  </si>
  <si>
    <t>TAB7.7</t>
  </si>
  <si>
    <t>TAB7.8</t>
  </si>
  <si>
    <t>Coûts de distribution d'énergie pour l'alimentation de clientèle GRD - Clients "fournisseur x"</t>
  </si>
  <si>
    <t>Coûts de distribution d'énergie pour l'alimentation de clientèle GRD - Clients protégés</t>
  </si>
  <si>
    <t>Total des coûts de distribution clientèle GRD</t>
  </si>
  <si>
    <t>Total des volumes de distribution clientèle GRD</t>
  </si>
  <si>
    <t>Total des coûts d'achat clientèle GRD</t>
  </si>
  <si>
    <t>Total des volumes d'achat clientèle GRD</t>
  </si>
  <si>
    <t>Volume de distribution en MWh - Clients "fournisseur x"</t>
  </si>
  <si>
    <t>Volume de distribution en MWh - Clients protégés</t>
  </si>
  <si>
    <t>Prix unitaire moyen des régularisations et autres corrections</t>
  </si>
  <si>
    <t>Produits d'énergie pour l'alimentation de clientèle GRD (signe négatif)</t>
  </si>
  <si>
    <t>Régularisation et autres corrections (signe négatif si produit)</t>
  </si>
  <si>
    <t>Compensation CREG (signe négatif)</t>
  </si>
  <si>
    <t>Ecart entre budget et réalité relatif à la marge équitable</t>
  </si>
  <si>
    <t>Chiffre d'affaires - Autres impôts et surcharges</t>
  </si>
  <si>
    <t>Budget (signe négatif)</t>
  </si>
  <si>
    <t>Réalité (signe négatif)</t>
  </si>
  <si>
    <t>TAB10.1</t>
  </si>
  <si>
    <t>Injection</t>
  </si>
  <si>
    <t>Puissance mensuelle moyenne (kW) *</t>
  </si>
  <si>
    <t>Puissance annuelle (kW) *</t>
  </si>
  <si>
    <t>Prélèvement</t>
  </si>
  <si>
    <t>Capacité permanente (annuelle) (kVA) *</t>
  </si>
  <si>
    <t>Puissance nette développable des installations de production  ≤ 10 kVA (kWe)(signe négatif)</t>
  </si>
  <si>
    <t>Capacité permanente (annuelle) &gt; 10 kVA (kVA) *</t>
  </si>
  <si>
    <t xml:space="preserve">* La puissance correspond à la somme des pointes estimées pour l'ensemble des clients du GRD appartenant à ce niveau de tension.  </t>
  </si>
  <si>
    <t>TAB11.1</t>
  </si>
  <si>
    <t>TAB11.2</t>
  </si>
  <si>
    <t>TAB11.3</t>
  </si>
  <si>
    <t>TAB11.4</t>
  </si>
  <si>
    <t>TAB11.5</t>
  </si>
  <si>
    <t>Evolution bilancielle</t>
  </si>
  <si>
    <t>Résultat comptable de l'activité régulée | Gaz</t>
  </si>
  <si>
    <t>N/A</t>
  </si>
  <si>
    <t>TAB5.7</t>
  </si>
  <si>
    <t>Raccordements standard gratuits</t>
  </si>
  <si>
    <t xml:space="preserve">Charges émanant de factures d’achat de gaz et de notes de crédit émises par un fournisseur commercial pour l’achat d'énergie pour l'alimentation de la clientèle propre du gestionnaire de réseau </t>
  </si>
  <si>
    <t xml:space="preserve">Charges de distribution inhérentes aux activités de fourniture sociale et X </t>
  </si>
  <si>
    <t xml:space="preserve">Produits issus de la facturation de la fourniture de gaz à la clientèle propre du gestionnaire de réseau de distribution ainsi que le montant de la compensation versée par la CREG </t>
  </si>
  <si>
    <t xml:space="preserve">Indemnités versées par le gestionnaire de réseau de distribution aux fournisseurs commercial de gaz, résultant du retard de placement des compteurs à budget </t>
  </si>
  <si>
    <t>Charges et les produits du gestionnaire de réseau liés à l’achat de gaz SER</t>
  </si>
  <si>
    <t>Valeur des actifs régulés au 01/01/N</t>
  </si>
  <si>
    <t>Désinvestissements de l'année</t>
  </si>
  <si>
    <t>Amortissements et réductions de valeur de l'année</t>
  </si>
  <si>
    <t>Valeur des actifs régulés au 31/12/N</t>
  </si>
  <si>
    <t>Actifs nets des subsides et intervention URD</t>
  </si>
  <si>
    <t>Plus-value iRAB</t>
  </si>
  <si>
    <t>Actifs (signe négatif)</t>
  </si>
  <si>
    <t>Plus-value iRAB (signe négatif)</t>
  </si>
  <si>
    <t>Bâtiments industriels</t>
  </si>
  <si>
    <t>Canalisations - MP</t>
  </si>
  <si>
    <t>Canalisations - BP</t>
  </si>
  <si>
    <t>Cabines/stations - MP</t>
  </si>
  <si>
    <t>Cabines/stations - BP</t>
  </si>
  <si>
    <t>Raccordements - MP</t>
  </si>
  <si>
    <t>Raccordements - BP</t>
  </si>
  <si>
    <t>Appareils de mesure - MP</t>
  </si>
  <si>
    <t>Appareils de mesure - BP</t>
  </si>
  <si>
    <t>Compteurs télérelevés</t>
  </si>
  <si>
    <t>TAB1</t>
  </si>
  <si>
    <t>TAB3.2</t>
  </si>
  <si>
    <t>TAB3.3</t>
  </si>
  <si>
    <t>Imputation des écarts</t>
  </si>
  <si>
    <t>ORES Namur</t>
  </si>
  <si>
    <t>Rapport agrégé</t>
  </si>
  <si>
    <t>Rapport individuel</t>
  </si>
  <si>
    <t>T1</t>
  </si>
  <si>
    <t>T2</t>
  </si>
  <si>
    <t>T3</t>
  </si>
  <si>
    <t>T4</t>
  </si>
  <si>
    <t>T5</t>
  </si>
  <si>
    <t>T6</t>
  </si>
  <si>
    <t>CNG</t>
  </si>
  <si>
    <t>Capacité</t>
  </si>
  <si>
    <t>Fixe</t>
  </si>
  <si>
    <t>Proportionnel</t>
  </si>
  <si>
    <t>Nombre d'EAN (prélèvements)</t>
  </si>
  <si>
    <t>Groupe de clients</t>
  </si>
  <si>
    <t>Tarif</t>
  </si>
  <si>
    <t>GC1</t>
  </si>
  <si>
    <t>Sous-total GC1</t>
  </si>
  <si>
    <t>GC2</t>
  </si>
  <si>
    <t>Sous-total GC2</t>
  </si>
  <si>
    <t>GC3</t>
  </si>
  <si>
    <t>Sous-total GC3</t>
  </si>
  <si>
    <t>Sous-total CNG</t>
  </si>
  <si>
    <t>Prélèvements (kWh)</t>
  </si>
  <si>
    <t>Capacité prélèvements (kW)</t>
  </si>
  <si>
    <t>CG3</t>
  </si>
  <si>
    <t>Producteur de gaz SER 
Cabine du producteur</t>
  </si>
  <si>
    <t>Volumes injectés gaz SER (kWh)</t>
  </si>
  <si>
    <t>Volumes injectés gaz SER nécessitant le rebours (kWh)</t>
  </si>
  <si>
    <t>Capacité de rebours totale souscrite par les producteurs de gaz SER (kW)</t>
  </si>
  <si>
    <t>Producteur de gaz SER 
Cabine du GRD</t>
  </si>
  <si>
    <t>Rapport tarifaire ex-post - Calcul des écarts entre le budget et la réalité  - Gaz</t>
  </si>
  <si>
    <t>Date de dépôt du rapport ex-post</t>
  </si>
  <si>
    <t>Pourcentage de rendement autorisé</t>
  </si>
  <si>
    <t>Prix minimum d'achat d'électricité pour les pertes en réseau</t>
  </si>
  <si>
    <t>Prix maximum d'achat d'électricité pour l'achat des pertes en réseau</t>
  </si>
  <si>
    <t xml:space="preserve">Prix minimum d'achat d'électricité pour l'alimentation de la clientèle </t>
  </si>
  <si>
    <t xml:space="preserve">Prix maximum d'achat d'électricité pour l'alimentation de la clientèle </t>
  </si>
  <si>
    <t>Prix minimum d'achat des certificats verts</t>
  </si>
  <si>
    <t>Prix maximum d'achat des certificats verts</t>
  </si>
  <si>
    <t>Délai moyen maximum de placement des compteurs à budget</t>
  </si>
  <si>
    <t>Délai  réglementaire de placement des compteurs à budget</t>
  </si>
  <si>
    <t>Compte de résultats de l'année N-4 à l'année N</t>
  </si>
  <si>
    <t>Récapitulatif des soldes régulatoires et bonus/malus (GRD avec un secteur unique)</t>
  </si>
  <si>
    <t>Récapitulatif des soldes régulatoires et bonus/malus par secteur (GRD avec plusieurs secteurs)</t>
  </si>
  <si>
    <t>Proposition d'affectation du solde régulatoire de l'année N et des soldes régulatoires des années précédentes non-affecté</t>
  </si>
  <si>
    <t xml:space="preserve">Budget 2019-2023 des charges nettes contrôlables </t>
  </si>
  <si>
    <t>Evolution des charges nettes contrôlables hors OSP réelles au cours de la période régulatoire</t>
  </si>
  <si>
    <t>Synthèse des écarts de l'année N relatifs aux charges nettes contrôlables OSP</t>
  </si>
  <si>
    <t>Evolution des charges nettes réelles liées à la gestion des compteurs à budget au cours de la période régulatoire</t>
  </si>
  <si>
    <t>Evolution des charges nettes réelles liées au rechargement des compteurs à budget au cours de la période régulatoire</t>
  </si>
  <si>
    <t>Evolution des charges nettes réelles liées à la gestion de la clientèle propre au cours de la période régulatoire</t>
  </si>
  <si>
    <t>Evolution des charges nettes réelles liées à la gestion des MOZA et EOC au cours de la période régulatoire</t>
  </si>
  <si>
    <t xml:space="preserve">Ecart entre le budget et la réalité relatif aux charges émanant de factures émises par la société FeReSO dans le cadre du processus de réconciliation </t>
  </si>
  <si>
    <t>Ecart entre le budget et la réalité relatif aux cotisations de responsabilisation de l’ONSSAPL</t>
  </si>
  <si>
    <t>Ecart entre budget et réalité relatif aux charges de distribution supportées par le GRD pour l'alimentation de la clientèle propre</t>
  </si>
  <si>
    <t>Ecart entre budget et réalité relatif aux charges et produits liés à l’achat de gaz SER</t>
  </si>
  <si>
    <t>Ecart entre budget et réalité relatif aux charges nettes des projets spécifiques</t>
  </si>
  <si>
    <t>Ecart entre budget et réalité relatif aux produits issus des tarifs périodiques de distribution</t>
  </si>
  <si>
    <t>N° annexe</t>
  </si>
  <si>
    <t>Tableau concerné</t>
  </si>
  <si>
    <t>Description</t>
  </si>
  <si>
    <t>Annexe 1</t>
  </si>
  <si>
    <t>GENERALITE</t>
  </si>
  <si>
    <t>Les comptes annuels approuvés par l’Assemblée générale ordinaire et déposés auprès de la Banque Nationale de Belgique, Veuillez également communiquer la réconciliation entre le rapport tarifaire ex-post et les comptes annuels approuvés.</t>
  </si>
  <si>
    <t>Annexe 2</t>
  </si>
  <si>
    <t>Les rapports du conseil d’administration, les rapports des commissaires-réviseurs et les rapports des assemblées générales de l’année d'exploitation concernée.</t>
  </si>
  <si>
    <t>Annexe 3</t>
  </si>
  <si>
    <t>Une copie des comptes-rendus des réunions organisées au cours de l'année d'exploitation écoulée du comité de corporate governance ou organe assimilé</t>
  </si>
  <si>
    <t>Annexe 4</t>
  </si>
  <si>
    <t xml:space="preserve">Les rapports annuels et périodiques des commissaires relatif à l'exercice d'exploitation concerné conformément à la méthodologie tarifaire et aux lignes directrices relatives à la notice méthodologique et aux rapports spécifiques des Commissaires requis dans le cadre de la méthodologie tarifaire. </t>
  </si>
  <si>
    <t>Annexe 5</t>
  </si>
  <si>
    <t>La liste détaillée des autres activités de la société/intercommunale (hors GRD) exerçées au cours de l'exercice d'exploitation concerné avec une description complète de chacune de ces activités, ainsi que les critères d'allocation des coûts.</t>
  </si>
  <si>
    <t>Annexe 6</t>
  </si>
  <si>
    <t>La liste détaillée des activités non-régulées du GRD exerçées au cours de l'exercice d'exploitation concerné avec une description complète de chacune de ces activités, ainsi que les critères d'allocation des coûts.</t>
  </si>
  <si>
    <t>Annexe 7</t>
  </si>
  <si>
    <t>Une note explicitant les actions mises en place et leur impact financier au cours de l'année d'exploitation concernée pour maîtriser les coûts contrôlables.</t>
  </si>
  <si>
    <t>Annexe 8</t>
  </si>
  <si>
    <t>La mise à jour des données relatives aux coûts contrôlables du Business Plan 2019-2023</t>
  </si>
  <si>
    <t>Annexe 9</t>
  </si>
  <si>
    <t>L'organigramme de l'année d'exploitation concernée.</t>
  </si>
  <si>
    <t>Annexe 10</t>
  </si>
  <si>
    <t>Veuillez confirmer que les règles en matière d'activation des coûts appliquées ex-ante ont été appliquées au cours de l'exercice d'exploitation concerné.</t>
  </si>
  <si>
    <t>Annexe 11</t>
  </si>
  <si>
    <t>TAB 5.1 à 5.6</t>
  </si>
  <si>
    <t>Annexe 12</t>
  </si>
  <si>
    <t>TAB 6.2</t>
  </si>
  <si>
    <t>Annexe 13</t>
  </si>
  <si>
    <t>TAB 6.3</t>
  </si>
  <si>
    <t>Les factures et notes de crédit émises par la société FeReSO dans le cadre du processus de réconciliation justifiant les coûts/produits repris au tableau 8</t>
  </si>
  <si>
    <t>Annexe 16</t>
  </si>
  <si>
    <t>Annexe 15</t>
  </si>
  <si>
    <t>TAB 6.5</t>
  </si>
  <si>
    <t>Une copie du dernier avertissement extrait de rôle reçu de l'Administration fiscale relatif à l'impôt des sociétés.</t>
  </si>
  <si>
    <t>Annexe 17</t>
  </si>
  <si>
    <t>Une liste reprenant les différents avertissements extraits de rôle inhérents aux précomptes immobiliers sur les actifs régulés réclamés par l'Administration fiscale concernant l'exercice d'exploitation concerné.</t>
  </si>
  <si>
    <t>Annexe 14</t>
  </si>
  <si>
    <t>TAB 6.7</t>
  </si>
  <si>
    <t>Veuillez joindre le détail du calcul des cotisations de responsabilisation de l'exercice d'exploitation concerné et le cas échéant le document reçu de l'ONSSAPL ou du fond de pension.</t>
  </si>
  <si>
    <t>Annexe 18</t>
  </si>
  <si>
    <t>Annexe 19</t>
  </si>
  <si>
    <t>Annexe 20</t>
  </si>
  <si>
    <t xml:space="preserve">La comparaison entre le montant des investissements hors réseau (terrains, bâtiments, IT, matériel roulant, etc) budgétés et réels de l'exercice d''exploitation concerné ainsi que la motivation des écarts entre le budget et la réalité.  </t>
  </si>
  <si>
    <t>Annexe 21</t>
  </si>
  <si>
    <t>Une note expliquant les évolutions bilantaires significatives ainsi que les principaux faits marquants de l'exercice d'exploitation concerné.</t>
  </si>
  <si>
    <t>Annexe 22</t>
  </si>
  <si>
    <t xml:space="preserve">La description et la justification des provisions reprises au tableau 26.4 </t>
  </si>
  <si>
    <t>Le formulaire d'analyse des coûts des obligations de service public de l'exercice d'exploitation concerné. Le templat est transmis par la Direction socio-économique et tarifaire de la CWaPE.</t>
  </si>
  <si>
    <t>Une copie du courrier émanant de la DG04 reprenant la notification relative à la redevance pour occupation du domaine public par le réseau gazier de l'année d'exploitation concernée et de l'année précédente.</t>
  </si>
  <si>
    <t>Une copie du ou des contrat(s) d'achat de gaz pour la fourniture de la clientèle propre du GRD avec l'indication du prix unitaire exprimé en EUR/MWh pour l'exercice d'exploitation concerné.</t>
  </si>
  <si>
    <t>La réconciliation entre le montant des investissements de l'exercice d'exploitation concerné repris dans le plan d'adaptation déposé à la CWaPE le 31 mars et le montant des investissements repris dans le rapport tarifaire ex-post.</t>
  </si>
  <si>
    <t>TAB A</t>
  </si>
  <si>
    <t>TAB B</t>
  </si>
  <si>
    <t>Liste des annexes à fournir</t>
  </si>
  <si>
    <r>
      <t xml:space="preserve"> Conformément à l'article 122 de la méthodologie tarifaire 2019-2023, le rapport tarifaire ex-post portant sur l'exercice d'exploitation écoulé (année N) est déposé à la CWaPE au plus tard</t>
    </r>
    <r>
      <rPr>
        <b/>
        <sz val="8"/>
        <color theme="1"/>
        <rFont val="Trebuchet MS"/>
        <family val="2"/>
      </rPr>
      <t xml:space="preserve"> le 30 juin de l'année N+1</t>
    </r>
    <r>
      <rPr>
        <sz val="8"/>
        <color theme="1"/>
        <rFont val="Trebuchet MS"/>
        <family val="2"/>
      </rPr>
      <t>. Le rapport tarifaire ex-post est transmis en trois exemplaires papier par porteur avec accusé de réception ainsi que sur support électronique. Le rapport tarifaire ex-post comprend obligatoirement le présent modèle de rapport au format Excel, vierge de toute liaison avec d'autres fichiers qui ne seraient pas transmis à la CWaPE ainsi que l'ensemble des annexes listées au TABa.</t>
    </r>
  </si>
  <si>
    <t>Ce tableau présente une vue synthétique du compte de résultat de l'année N. Il se complète automatiquement sur base des données du tableau 1.</t>
  </si>
  <si>
    <t>Ce tableau établit la réconciliation entre le résultat comptable et le résultat tarifaire. Le résultat tarifaire résulte de la soustraction des charges nettes reprises au tableau 3 des produits (chiffre d'affaires) issus des tarifs périodiques repris au tableau 3. La différence entre le résultat tarifaire et le résultat comptable tel qu'il apparait au tableau 1.1 provient de la comptabilisation du solde régulatoire de l'année N, de l'écart entre les charges d'intérêt réelles et les charges d'intérêt couvertes par la marge équitable, des éventuels charges ou produits exclus du revenu autorisé. Le GRD justifie ces écarts au tableau 2.</t>
  </si>
  <si>
    <t>Instructions pour compléter le modèle de rapport</t>
  </si>
  <si>
    <t>TOTAL SOCIETE/INTERCOMMUNALE</t>
  </si>
  <si>
    <t>Activités hors GRD</t>
  </si>
  <si>
    <t>GRD - Activités non régulées</t>
  </si>
  <si>
    <t>GRD - Activité régulée | Electricité</t>
  </si>
  <si>
    <t>GRD - Activité régulée | Gaz</t>
  </si>
  <si>
    <t>Société/Intercommunale</t>
  </si>
  <si>
    <t>GRD - Activité non régulée</t>
  </si>
  <si>
    <t>GRD - Activité régulée - Electricité</t>
  </si>
  <si>
    <t>GRD - Activité régulée - Gaz</t>
  </si>
  <si>
    <t>Récapitulatif des soldes régulatoires et des Bonus/Malus de l'année N</t>
  </si>
  <si>
    <t>Solde régulatoire "Volume OSP"</t>
  </si>
  <si>
    <t>Solde régulatoire "Réconciliation FeReSo hors OSP"</t>
  </si>
  <si>
    <t>Solde régulatoire "Redevance de voirie"</t>
  </si>
  <si>
    <t>Solde régulatoire "Impôt des sociétés"</t>
  </si>
  <si>
    <t>Solde régulatoire "Autres impôts, taxes et surcharges"</t>
  </si>
  <si>
    <t>Solde régulatoire "Cotisations de responsabilisation"</t>
  </si>
  <si>
    <t>Solde régulatoire "Charges de pension non-capitalisées"</t>
  </si>
  <si>
    <t>Solde régulatoire "Charges distribution pour clientèle GRD"</t>
  </si>
  <si>
    <t>Solde régulatoire "Réconciliation FeReSo OSP"</t>
  </si>
  <si>
    <t>Solde régulatoire "Indemnités retard placement CàB"</t>
  </si>
  <si>
    <t>Solde régulatoire "Volume projets spécifiques"</t>
  </si>
  <si>
    <t>Solde régulatoire "Marge équitable"</t>
  </si>
  <si>
    <t>Solde régulatoire "Chiffre d'affaires distribution"</t>
  </si>
  <si>
    <t>Solde régulatoire TOTAL</t>
  </si>
  <si>
    <t>Bonus/Malus "Charges contrôlables hors OSP"</t>
  </si>
  <si>
    <t>Bonus/Malus "Charges contrôlables OSP"</t>
  </si>
  <si>
    <t>Bonus/Malus "Charges liées aux immobilisations"</t>
  </si>
  <si>
    <t>Bonus/Malus "Indemnités retard placement CàB"</t>
  </si>
  <si>
    <t>Bonus/Malus "Projets spécifiques"</t>
  </si>
  <si>
    <t>Bonus/Malus TOTAL</t>
  </si>
  <si>
    <t>Tableau détail</t>
  </si>
  <si>
    <t>Charges nettes hors charges nettes liées aux immobilisations</t>
  </si>
  <si>
    <t xml:space="preserve">Charges nettes liées aux immobilisations </t>
  </si>
  <si>
    <t xml:space="preserve">Charges et produits non-contrôlables </t>
  </si>
  <si>
    <t xml:space="preserve">Charges émanant de factures émises par la société FeReSO dans le cadre du processus de réconciliation </t>
  </si>
  <si>
    <t xml:space="preserve">Redevance de voirie </t>
  </si>
  <si>
    <t>Charge fiscale résultant de l'application de l'impôt des sociétés</t>
  </si>
  <si>
    <t>Autres impôts, taxes, redevances, surcharges, précomptes immobiliers et mobiliers</t>
  </si>
  <si>
    <t>Cotisations de responsabilisation de l’ONSSAPL</t>
  </si>
  <si>
    <t>Charges émanant de factures d’achat de gaz émises par un fournisseur commercial pour l'alimentation de la clientèle propre du GRD</t>
  </si>
  <si>
    <t>Charges de distribution supportées par le GRD pour l'alimentation de clientèle propre</t>
  </si>
  <si>
    <t xml:space="preserve">Indemnités versées aux fournisseurs de gaz, résultant du retard de placement des compteurs à budget </t>
  </si>
  <si>
    <t>Charges et produits liés à l’achat de gaz SER</t>
  </si>
  <si>
    <t>Charges nettes relatives aux projets spécifiques</t>
  </si>
  <si>
    <t>Quote-part des soldes régulatoires années précédentes</t>
  </si>
  <si>
    <t>Solde régulatoire "Achat gaz pour clientèle GRD"</t>
  </si>
  <si>
    <t>Solde régulatoire "Produits vente gaz clientèle GRD"</t>
  </si>
  <si>
    <t>Solde régulatoire "Achat gaz SER"</t>
  </si>
  <si>
    <t>Bonus/Malus "Achat gaz pour clientèle GRD"</t>
  </si>
  <si>
    <t>signe négatif = créance ou malus</t>
  </si>
  <si>
    <t>signe positif = dette ou bonus</t>
  </si>
  <si>
    <t>Montant affecté aux tarifs de distribution</t>
  </si>
  <si>
    <t>Solde régulatoire non affecté</t>
  </si>
  <si>
    <t>Solde régulatoire des années précédentes non affecté</t>
  </si>
  <si>
    <t>Solde régulatoire de l'année N</t>
  </si>
  <si>
    <t>Montant total non affecté</t>
  </si>
  <si>
    <t>Soldes régulatoires année précédentes affectés dans revenu autorisé de l'année N+2</t>
  </si>
  <si>
    <t>Montant affectation proposée dans revenu autorisé de l'année N+2</t>
  </si>
  <si>
    <t>Total soldes régulatoires dans revenu autorisé N+2</t>
  </si>
  <si>
    <t>Revenu autorisé de l'année N+2</t>
  </si>
  <si>
    <t>Tarif pour les soldes régulatoires de l'année N+2 fixé ex-ante (€/kWh)</t>
  </si>
  <si>
    <t>Proposition de révision du tarif pour les soldes régulatoires de l'année N+2 (€/kWh)</t>
  </si>
  <si>
    <t>TOTAL des charges nettes contrôlables hors OSP</t>
  </si>
  <si>
    <t>SOCIETE/INTERCOMMUNALE</t>
  </si>
  <si>
    <t xml:space="preserve">Activités hors GRD </t>
  </si>
  <si>
    <t>TAB 3.2</t>
  </si>
  <si>
    <t>TAB 3.3</t>
  </si>
  <si>
    <t>Année d'affectation</t>
  </si>
  <si>
    <t xml:space="preserve">Solde régulatoire </t>
  </si>
  <si>
    <t>Montant à affecter au revenu autorisé de l'année N+2</t>
  </si>
  <si>
    <t xml:space="preserve">Proposition d'affectation </t>
  </si>
  <si>
    <t>Soldes régulatoires des années antérieures à l'année N</t>
  </si>
  <si>
    <t>Synthèse des écarts de l'année N relatifs aux charges et produits non-contrôlables - hors OSP</t>
  </si>
  <si>
    <t>Synthèse des écarts de l'année N relatifs aux charges et produits non-contrôlables - OSP</t>
  </si>
  <si>
    <t xml:space="preserve">Ecart entre budget et réalité relatif aux indemnités versées aux fournisseurs de gaz résultant du retard de placement des compteurs à budget </t>
  </si>
  <si>
    <t>Déploiement compteurs communicants</t>
  </si>
  <si>
    <t>Promotion du gaz naturel</t>
  </si>
  <si>
    <t>Ce tableau présente le compte de résultat des années N-4 à N en distinguant les activités du GRD, les activités hors GRD, les activités non-régulées et les activités régulées du GRD. Les chiffres repris au niveau de la société/intercommunale doivent correspondre aux comptes annuels publiés à la Banque Nationale de Belgique.</t>
  </si>
  <si>
    <t>Le tableau 3 présente le récapitulatif des écarts entre le budget et la réalité de l'année N ainsi que le montant des soldes régulatoires et des bonus/malus relatifs aux élémenst constitutif du revenu autorisé. Il se complète automatiquement sur base des tableaux sous-jacents.</t>
  </si>
  <si>
    <t>Le GRD renseigne dans le premier tableau le montant et l'affectation des soldes régulatoires des années antérieures à l'année N. Sur base de ces données, le montant du solde régulatoire des années antérieures non affecté est calculé. A ce montant, le GRD ajoute le montant du solde régulatoire de l'année N afin de déterminer le montant total non affecté. Le GRD détermine la quote-part de ce montant qu'il souhaite affecter au revenu autorisé de l'année N+2. Dans le deuxième tableau, le GRD propose une affectation du montant à affecter au revenu autorisé de l'année N+2. Le GRD renseigne ensuite le tarif pour les soldes régulatoires de l'année N+2 fixé ex-ante (en €/kWh) et la proposition de révision de ce tarif résultant de sa proposition d'affectation.</t>
  </si>
  <si>
    <t>Ce tableau reprend les budgets des charges nettes contrôlables des années 2019 à 2023 tels que repris au tableau 4 (pour les charges nettes contrôlables OSP) et au tableau 8 (pour les charges nettes contrôlables hors OSP) de la proposition de revenu autorisé 2019-2023 approuvée. Ce tableau sert à déterminer l'écart entre le budget et la réalité des charges nettes contrôlables au tableau 3.</t>
  </si>
  <si>
    <t>Ce tableau présente l'évolution des charges nettes contrôlables hors OSP réelles au cours de la période régulatoire. Le GRD y renseigne les charges et produits contrôlables selon la même découpe que le tableau 2 de la proposition de revenu autorisé. Ce tableau sert à déterminer l'écart entre le budget et la réalité des charges nettes contrôlables au tableau 3.</t>
  </si>
  <si>
    <t>Ce tableau présente la synthèse des écarts de l'année N relatifs aux charges nettes contrôlables OSP. Il est alimenté automatiquement sur base des tableaux 3.3, 5.1, 5.2, 5.3, 5.4, 5.5 et 5.6. Le montant du solde régulatoire et du bonus/malus relatif à chaque catégorie de charges nettes contrôlables OSP est déterminé à travers ce tableau.</t>
  </si>
  <si>
    <t xml:space="preserve">Ce tableau présente l'évolution des charges nettes réelles liées à la gestion des compteurs à budget au cours de la période régulatoire. Le GRD détaille les charges et produits relatifs à la gestion des compteurs à budget en distinguant les charges nettes variables, les charges nettes fixes et les charges d'amortissement. Le GRD renseigne également le nombre de demandes de placement de compteurs à budget traitées au cours de l'année. </t>
  </si>
  <si>
    <t>Ce tableau présente l'évolution des charges nettes réelles liées au rechargement des compteurs à budget au cours de la période régulatoire. Le GRD détaille les charges et produits relatifs au rechargement des compteurs à budget en distinguant les charges nettes variables, les charges nettes fixes et les charges d'amortissement. Le GRD renseigne également le nombre de compteurs à budget pour lequel un rechargement a été opéré au cours de l'année.</t>
  </si>
  <si>
    <t>Ce tableau présente l'évolution des charges nettes réelles liées à la gestion de la clientèle propre au cours de la période régulatoire. Le GRD détaille les charges et produits relatifs à la gestion de la clientèle propre en distinguant les charges nettes variables, les charges nettes fixes et les charges d'amortissement. Le GRD renseigne également le nombre de clients alimentés au cours de l'année.</t>
  </si>
  <si>
    <t>Ce tableau présente l'évolution des charges nettes réelles liées à la gestion des MOZA et EOC au cours de la période régulatoire. Le GRD détaille les charges et produits relatifs à la gestion de la clientèle propre en distinguant les charges nettes variables, les charges nettes fixes et les charges d'amortissement. Le GRD renseigne également le nombre de MOZA et EOC traités au cours de l'année.</t>
  </si>
  <si>
    <t>Ce tableau présente la synthèse des écarts de l'année N relatifs aux charges et produits non-contrôlables hors OSP. Il est alimenté automatiquement sur base des tableaux 6.1 à 6.8. Le montant du solde régulatoire et du bonus/malus relatif à chaque catégorie de charge/produit non-contrôlables hors OSP est déterminé à travers ce tableau.</t>
  </si>
  <si>
    <t>Ce tableau détermine l'écart relatif aux charges émanant de factures émises par la société FeReSO dans le cadre du processus de réconciliation. Le GRD renseigne les charges réelles, budgétaires et les volumes de réconciliation de l'année N ainsi que les charges réelles et les volumes de réconciliation des années N-1 à N-4.</t>
  </si>
  <si>
    <t>Ce tableau détermine l'écart relatif à la redevance de voirie. Le GRD renseigne les charges réelles et budgétaires de l'année N ainsi que les charges réelles des années N-1 à N-4.</t>
  </si>
  <si>
    <t>Ce tableau détermine l'écart relatif à la charge fiscale résultant de l'application de l'impôt des sociétés sur le résultat des activités régulées du GRD.  Le GRD renseigne le montant du résultat net, des dépenses non admises, du calcul des intérêts notionnels déductibles pour les années N à N-4. Il renseigne également les données budgétaires de l'année N telle que reprise au tableau 5.5 de la proposition de revenu autorisé.</t>
  </si>
  <si>
    <t>Ce tableau détermine l'écart relatif aux autres impôts. Le GRD renseigne les charges réelles et budgétaires de l'année N ainsi que les charges réelles des années N-1 à N-4.</t>
  </si>
  <si>
    <t xml:space="preserve">Ce tableau détermine l'écart relatif aux cotisations de responsabilisation de l'ONSSAPL. Le GRD renseigne le nombre d'agents statutaires, la masse salariale, les charges de pension et le coefficient de responsabilisation pour les années 2015 à 2023. Le GRD ventile le montant de la cotisation de responsabilisation entre ses différents secteurs d'activité (électricité, gaz et autres non régulés). </t>
  </si>
  <si>
    <t xml:space="preserve">Ce tableau détermine l'écart relatif aux charges de pension non-capitalisées. Le GRD renseigne les charges de pension non-capitalisées en distinguant les charges d'amortissement et les rentes des années N à N-4. Les charges d'amortissement doivent correspondre aux charges reprises dans le tableau d'amortissement des charges de pension. </t>
  </si>
  <si>
    <t>Ce tableau présente la synthèse des écarts de l'année N relatifs aux charges et produits non-contrôlables OSP. Il est alimenté automatiquement sur base des tableaux 7.1 à 7.8. Le montant du solde régulatoire et du bonus/malus relatif à chaque catégorie de charge/produit non-contrôlables hors OSP est déterminé à travers ce tableau.</t>
  </si>
  <si>
    <t>Ce tableau détermine l'écart relatif aux indemnités versées aux fournisseurs résultant du retard de placement des CàB. Le GRD renseigne pour l'année N, le montant réel et budgété des indemnités ainsi que son délai moyen de placement (en jours) réel et budgété. Le GRd renseigne ces mêmes données pour les années 2019 à N-1. En fonction du délai moyen de placement réel de l'année N, le montant du solde régulatoire et du bonus/malus sont déterminés conformément à l'article 111 de la méthodologie tarifaire.</t>
  </si>
  <si>
    <t>Ce tableau détermine l'écart relatif aux charges nettes des projets spécifiques. Le GRD renseigne les charges et produits relatifs aux projets spécifiques en distinguant les charges nettes variables, les charges nettes fixes et les charges d'amortissement. Le montant du solde régulatoire et du bonus/malus sont déterminés conformément à l'article 117 de la méthodologie tarifaire.</t>
  </si>
  <si>
    <t>Ce tableau détermine l'écart relatif à la marge équitable. Pour l'année N, le GRD renseigne le montant de la marge équitable budgétée en distinguant la marge équitable OSP et hors OSP. La marge équitable réelle totale de l'année N se calcule automatiquement sur base de la valeur de la base d'actifs régulés et du pourcentage de rendement autorisé repris au TAB00. Le GRD renseigne la partie OSP et hors OSP de la marge équitable réelle. Le GRD renseigne les valeurs des années N-1 à N-4 dans le tableau d'évolution des actifs régulés. Pour l'année N, les valeurs proviennent automatiquement du tableau 9.1.</t>
  </si>
  <si>
    <t xml:space="preserve">Ce tableau compare la base d'actifs régulés budgétée et réelle de l'année N. Le GRD renseigne, pour chaque catégorie d'actif régulé, le montant des investissements, des désinvestissements, des interventions tiers, des subsides, des amortissements réels et prévisionnels de l'année N. Le GRD renseigne également le montant de la plus-value iRAB, de la plus-value historique et leur amortissement. </t>
  </si>
  <si>
    <t>Le GRD renseigne les données bilantaires réelles des années N-4 à N en distinguant les activités du GRD, les activités hors GRD, les activités non-régulées et régulées du GRD. Les chiffres repris au niveau de la société/intercommunale doivent correspondre aux comptes annuels publiés à la Banque Nationale de Belgique.</t>
  </si>
  <si>
    <t>Le GRD renseigne le détail des comptes de classe 40/41 des l'année 2019 à l'année N</t>
  </si>
  <si>
    <t>Le GRD renseigne le détail des comptes de classe 490/1 de l'année 2019 à l'année N.</t>
  </si>
  <si>
    <t>Le GRD rsenigne le détail des capitaux propres (comptes de classe 10/15) de l'année 2019 à l'année N.</t>
  </si>
  <si>
    <t>Le GRD renseigne le détail des comptes de classe 16 de l'année 2019 à l'année N</t>
  </si>
  <si>
    <t>Le GRD renseigne dans ce tableau le détail des emprunts réalisés entre 2019 et l'année N en détaillant pour chaque emprunt, son objet, le taux d'intérêt, la date d'échéance et la charge d'intérêt annuelle.</t>
  </si>
  <si>
    <t>Le tableau 3.1 présente le récapitulatif des écarts entre le budget et la réalité de l'année N ainsi que le montant des soldes régulatoires et des bonus/malus de chaque secteur électricité relatif aux éléments constitutifs du revenu autorisé. Pour le compléter, ORES doit préalablement compléter :
- une version agrégée du rapport ex-post incluant les tableaux 1, 1.1, 2, 3.3, 4.5, 5.1, 5.2, 5.3, 5.4, 5.5, 5.6, 5.7, 8, 11, 11.1, 11.2, 11.3, 11.4, 11.5 complétés avec les données de l'ensemble des secteurs gaz;
Sur base de ce rapport agrégé, ORES renseigne au tableau 3.1, le montant des soldes régulatoires et des bonus/malus relatifs aux charges nettes contrôlables et aux projets spécifiques et la répartition de ces écarts entre les secteurs.
- une version individuelle (par secteur) du rapport ex-post incluant les tableaux 3.2, 6, 6.1, 6.2, 6.3, 6.4, 6.5, 6.6, 6.7, 6.8, 7, 7.1, 7.2, 7.3, 7.4, 7.5, 7.6, 7.7, 7.8 complétés avec les données du secteur.
Sur base de ces rapports individuels, ORES renseigne au tableau 3.2, le montant des soldes régulatoires et des bonus/malus relatifs aux charges et produits non-contrôlables, à la marge équitable et au chiffre d'affaires.</t>
  </si>
  <si>
    <t>Evolution des charges d'amortissement des raccordements standards gratuits au cours de la période régulatoire</t>
  </si>
  <si>
    <t>Charges d'amortissement totales (nettes des subsides portés en compte de résultats) pour les Raccordements - BP</t>
  </si>
  <si>
    <t>Pourcentage des charges d'amortissement pour les raccordements standards gratuits par rapport au total des charges d'amortissement des raccordements BP</t>
  </si>
  <si>
    <t>Ce tableau présente l'évolution des charges d'amortissement des raccordements standards gratuits au cours de la période régulatoire. Le GRD renseigne les charges d'amortissement des raccordements standards gratuits ainsi que la charge d'amortissement totale des raccordements basse pression.</t>
  </si>
  <si>
    <t>Ecart entre budget et réalité relatif aux charges émanant de factures d’achat de gaz émises par un fournisseur commercial pour l'alimentation de la clientèle propre du GRD</t>
  </si>
  <si>
    <t>Ce tableau détermine l'écart relatif aux charges émanant de factures d'achat de gaz pour l'alimentation de la clientèle du GRD. Le GRD renseigne les charges réelles, budgétées et les volumes achetés au cours de l'année N ainsi que les charges réelles et les volumes achetés au cours des années N-1 à N-4 en distinguant les clients protégés et les clients non-protégés. Le prix d'achat moyen est calculé sur base de la charge et du volume annuel. En fonction du niveau du prix d'achat réel, le montant du solde régulatoire et du bonus/malus sont déterminés conformément à l'article 109 de la méthodologie tarifaire.</t>
  </si>
  <si>
    <t xml:space="preserve">Ecart entre budget et réalité relatif aux produits issus de la facturation de la fourniture de gaz à la clientèle propre du GRD ainsi qu'au montant de la compensation versée par la CREG </t>
  </si>
  <si>
    <t>Ce tableau détermine l'écart relatif aux produits issus de la facturation de la fourniture de gaz aux clients protégés et non-protégés. Le GRD renseigne les produits réels et budgétés de l'année N ainsi que les produits réels des années N-1 à N-4 en distinguant les clients protégés et les clients non-protégés. Le GRD renseigne également le montant perçu de la CREG au titre de compensation.</t>
  </si>
  <si>
    <t>Ce tableau détermine l'écart relatif aux charges de distribution supportées par le GRD pour l'alimentation de sa clientèle. Le GRD renseigne les charges réelles et budgétés de l'année N ainsi que les charges réelles des années N-1 à N-4 en distinguant les clients protégés et les clients non-protégés.</t>
  </si>
  <si>
    <t>Charges liées à l'achat de gaz SER</t>
  </si>
  <si>
    <t>Charges liées aux écarts entre les volumes d’injection de gaz SER prévus et réalisés </t>
  </si>
  <si>
    <t>Produits issus de la revente des volumes excédentaires de gaz SER (signe négatif)</t>
  </si>
  <si>
    <t>Charges nettes liées à l'achat de gaz SER</t>
  </si>
  <si>
    <t>Ce tableau détermine l'écart relatif aux charges et produits liés à l'achat de gaz SER. Le GRD renseigne les charges et produits réels et budgétés de l'année N ainsi que les charges et produits réels des années 2019 à N-4.</t>
  </si>
  <si>
    <t>Ce tableau détermine l'écart relatif aux produits issus des tarifs périodiques de distribution. Le GRD renseigne pour l'année N, par catégorie tarifaire et par tarif, les produits budgétés et réels. Le GRD renseigne les éventuelles corrections apportées aux produits issus de la facturation notamment l'extourne de l'acompte régulatoire, la comptabilisation de "factures à établir", etc.</t>
  </si>
  <si>
    <r>
      <t>Ce tableau compare les volumes de gaz prélevés et injectés ainsi que les capacités des installations des clients raccordés au réseau de distribution pour les années N-4 à N.
Le GRD renseigne : 
- le nombre d'EAN sur son réseau par catégorie tarifaire;
- les volumes de prélèvement de gaz sur son réseau;</t>
    </r>
    <r>
      <rPr>
        <sz val="8"/>
        <rFont val="Calibri"/>
        <family val="2"/>
        <scheme val="minor"/>
      </rPr>
      <t xml:space="preserve">
</t>
    </r>
    <r>
      <rPr>
        <sz val="8"/>
        <rFont val="Trebuchet MS"/>
        <family val="2"/>
      </rPr>
      <t xml:space="preserve">- la capacité totale de prélèvement (qui correspondent à la somme des capacités maximales) des utilisateurs de réseau appartenant aux catégories tarifaires T5 et T6 raccordés sur son réseau;
- les volumes d'injection de gaz SER, les volumes  de gaz injecté nécessitant du rebours et la capacité de rebours souscrite par les producteurs de gaz SER raccordés sur le réseau de distribution en distinguant les producteurs disposant de leur propre cabine et les producteurs ne disposant pas de leur propre cabine.
- la capacité de rebours totale souscrite par les producteurs de gaz SER raccordés sur son réseau.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</si>
</sst>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00"/>
  </numFmts>
  <fonts count="37" x14ac:knownFonts="1">
    <font>
      <sz val="8"/>
      <color theme="1"/>
      <name val="Trebuchet MS"/>
      <family val="2"/>
    </font>
    <font>
      <sz val="11"/>
      <color theme="1"/>
      <name val="Calibri"/>
      <family val="2"/>
      <scheme val="minor"/>
    </font>
    <font>
      <sz val="10"/>
      <color theme="1"/>
      <name val="Trebuchet MS"/>
      <family val="2"/>
    </font>
    <font>
      <sz val="10"/>
      <color theme="1"/>
      <name val="Trebuchet MS"/>
      <family val="2"/>
    </font>
    <font>
      <sz val="11"/>
      <color theme="1"/>
      <name val="Calibri"/>
      <family val="2"/>
      <scheme val="minor"/>
    </font>
    <font>
      <b/>
      <sz val="11"/>
      <color theme="1"/>
      <name val="Calibri"/>
      <family val="2"/>
      <scheme val="minor"/>
    </font>
    <font>
      <sz val="11"/>
      <color theme="0"/>
      <name val="Calibri"/>
      <family val="2"/>
      <scheme val="minor"/>
    </font>
    <font>
      <sz val="8"/>
      <color theme="0"/>
      <name val="Trebuchet MS"/>
      <family val="2"/>
    </font>
    <font>
      <sz val="8"/>
      <color theme="1"/>
      <name val="Trebuchet MS"/>
      <family val="2"/>
    </font>
    <font>
      <sz val="10"/>
      <color theme="1"/>
      <name val="Trebuchet MS"/>
      <family val="2"/>
    </font>
    <font>
      <b/>
      <sz val="8"/>
      <color theme="0"/>
      <name val="Trebuchet MS"/>
      <family val="2"/>
    </font>
    <font>
      <u/>
      <sz val="10"/>
      <color theme="10"/>
      <name val="Trebuchet MS"/>
      <family val="2"/>
    </font>
    <font>
      <sz val="10"/>
      <color theme="0"/>
      <name val="Trebuchet MS"/>
      <family val="2"/>
    </font>
    <font>
      <b/>
      <sz val="16"/>
      <color theme="0"/>
      <name val="Trebuchet MS"/>
      <family val="2"/>
    </font>
    <font>
      <i/>
      <sz val="8"/>
      <color theme="4"/>
      <name val="Trebuchet MS"/>
      <family val="2"/>
    </font>
    <font>
      <sz val="10"/>
      <color rgb="FF9C6500"/>
      <name val="Trebuchet MS"/>
      <family val="2"/>
    </font>
    <font>
      <b/>
      <i/>
      <sz val="8"/>
      <color theme="5"/>
      <name val="Trebuchet MS"/>
      <family val="2"/>
    </font>
    <font>
      <sz val="8"/>
      <color theme="1"/>
      <name val="Calibri"/>
      <family val="2"/>
    </font>
    <font>
      <b/>
      <sz val="8"/>
      <color theme="1"/>
      <name val="Calibri"/>
      <family val="2"/>
    </font>
    <font>
      <sz val="8"/>
      <color theme="1"/>
      <name val="Times New Roman"/>
      <family val="1"/>
    </font>
    <font>
      <sz val="8"/>
      <name val="Trebuchet MS"/>
      <family val="2"/>
    </font>
    <font>
      <sz val="16"/>
      <color theme="0"/>
      <name val="Trebuchet MS"/>
      <family val="2"/>
    </font>
    <font>
      <b/>
      <sz val="8"/>
      <color theme="1"/>
      <name val="Trebuchet MS"/>
      <family val="2"/>
    </font>
    <font>
      <sz val="8"/>
      <color theme="1"/>
      <name val="Calibri"/>
      <family val="2"/>
      <scheme val="minor"/>
    </font>
    <font>
      <i/>
      <sz val="8"/>
      <color theme="1"/>
      <name val="Trebuchet MS"/>
      <family val="2"/>
    </font>
    <font>
      <b/>
      <i/>
      <sz val="8"/>
      <color rgb="FFFF0000"/>
      <name val="Trebuchet MS"/>
      <family val="2"/>
    </font>
    <font>
      <sz val="10"/>
      <name val="Arial"/>
      <family val="2"/>
    </font>
    <font>
      <sz val="8"/>
      <color rgb="FF002060"/>
      <name val="Calibri"/>
      <family val="2"/>
      <scheme val="minor"/>
    </font>
    <font>
      <vertAlign val="subscript"/>
      <sz val="11"/>
      <color theme="1"/>
      <name val="Calibri"/>
      <family val="2"/>
      <scheme val="minor"/>
    </font>
    <font>
      <b/>
      <vertAlign val="subscript"/>
      <sz val="11"/>
      <color theme="1"/>
      <name val="Calibri"/>
      <family val="2"/>
      <scheme val="minor"/>
    </font>
    <font>
      <b/>
      <u/>
      <sz val="11"/>
      <color theme="1"/>
      <name val="Calibri"/>
      <family val="2"/>
      <scheme val="minor"/>
    </font>
    <font>
      <sz val="10"/>
      <color theme="1"/>
      <name val="Calibri"/>
      <family val="2"/>
    </font>
    <font>
      <sz val="8"/>
      <color theme="0"/>
      <name val="Calibri"/>
      <family val="2"/>
      <scheme val="minor"/>
    </font>
    <font>
      <i/>
      <sz val="8"/>
      <name val="Trebuchet MS"/>
      <family val="2"/>
    </font>
    <font>
      <sz val="10"/>
      <color theme="1"/>
      <name val="Arial"/>
      <family val="2"/>
    </font>
    <font>
      <b/>
      <sz val="10"/>
      <color theme="1"/>
      <name val="Arial"/>
      <family val="2"/>
    </font>
    <font>
      <sz val="8"/>
      <name val="Calibri"/>
      <family val="2"/>
      <scheme val="minor"/>
    </font>
  </fonts>
  <fills count="21">
    <fill>
      <patternFill patternType="none"/>
    </fill>
    <fill>
      <patternFill patternType="gray125"/>
    </fill>
    <fill>
      <patternFill patternType="solid">
        <fgColor rgb="FFFFEB9C"/>
      </patternFill>
    </fill>
    <fill>
      <patternFill patternType="solid">
        <fgColor theme="4"/>
      </patternFill>
    </fill>
    <fill>
      <patternFill patternType="solid">
        <fgColor theme="5"/>
      </patternFill>
    </fill>
    <fill>
      <patternFill patternType="solid">
        <fgColor theme="5" tint="0.79998168889431442"/>
        <bgColor indexed="65"/>
      </patternFill>
    </fill>
    <fill>
      <patternFill patternType="solid">
        <fgColor theme="7"/>
      </patternFill>
    </fill>
    <fill>
      <patternFill patternType="solid">
        <fgColor theme="7" tint="0.79998168889431442"/>
        <bgColor indexed="65"/>
      </patternFill>
    </fill>
    <fill>
      <patternFill patternType="solid">
        <fgColor theme="5"/>
        <bgColor indexed="64"/>
      </patternFill>
    </fill>
    <fill>
      <patternFill patternType="solid">
        <fgColor theme="0"/>
        <bgColor indexed="64"/>
      </patternFill>
    </fill>
    <fill>
      <patternFill patternType="solid">
        <fgColor theme="5" tint="0.79998168889431442"/>
        <bgColor indexed="64"/>
      </patternFill>
    </fill>
    <fill>
      <patternFill patternType="darkUp">
        <fgColor theme="5"/>
        <bgColor theme="0"/>
      </patternFill>
    </fill>
    <fill>
      <patternFill patternType="solid">
        <fgColor theme="7"/>
        <bgColor indexed="64"/>
      </patternFill>
    </fill>
    <fill>
      <patternFill patternType="solid">
        <fgColor theme="5" tint="0.59999389629810485"/>
        <bgColor indexed="65"/>
      </patternFill>
    </fill>
    <fill>
      <patternFill patternType="solid">
        <fgColor theme="7" tint="0.79998168889431442"/>
        <bgColor indexed="64"/>
      </patternFill>
    </fill>
    <fill>
      <patternFill patternType="solid">
        <fgColor theme="9" tint="-0.249977111117893"/>
        <bgColor indexed="64"/>
      </patternFill>
    </fill>
    <fill>
      <patternFill patternType="solid">
        <fgColor theme="9" tint="-9.9978637043366805E-2"/>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6" tint="0.59999389629810485"/>
        <bgColor indexed="64"/>
      </patternFill>
    </fill>
    <fill>
      <patternFill patternType="darkUp">
        <fgColor theme="5"/>
        <bgColor theme="6" tint="0.59999389629810485"/>
      </patternFill>
    </fill>
  </fills>
  <borders count="67">
    <border>
      <left/>
      <right/>
      <top/>
      <bottom/>
      <diagonal/>
    </border>
    <border>
      <left style="medium">
        <color theme="5"/>
      </left>
      <right/>
      <top/>
      <bottom/>
      <diagonal/>
    </border>
    <border>
      <left style="medium">
        <color theme="5"/>
      </left>
      <right style="thin">
        <color theme="0"/>
      </right>
      <top style="thin">
        <color theme="0"/>
      </top>
      <bottom/>
      <diagonal/>
    </border>
    <border>
      <left style="medium">
        <color theme="5"/>
      </left>
      <right/>
      <top/>
      <bottom style="thin">
        <color theme="0"/>
      </bottom>
      <diagonal/>
    </border>
    <border>
      <left style="thin">
        <color theme="0"/>
      </left>
      <right style="thin">
        <color theme="0"/>
      </right>
      <top/>
      <bottom/>
      <diagonal/>
    </border>
    <border>
      <left style="dashDot">
        <color theme="5"/>
      </left>
      <right style="dashDot">
        <color theme="5"/>
      </right>
      <top style="dashDot">
        <color theme="5"/>
      </top>
      <bottom style="dashDot">
        <color theme="5"/>
      </bottom>
      <diagonal/>
    </border>
    <border>
      <left/>
      <right style="thin">
        <color theme="0"/>
      </right>
      <top/>
      <bottom/>
      <diagonal/>
    </border>
    <border>
      <left style="thin">
        <color theme="0"/>
      </left>
      <right/>
      <top/>
      <bottom/>
      <diagonal/>
    </border>
    <border>
      <left style="thin">
        <color theme="0"/>
      </left>
      <right/>
      <top style="medium">
        <color theme="5"/>
      </top>
      <bottom style="thin">
        <color theme="0"/>
      </bottom>
      <diagonal/>
    </border>
    <border>
      <left style="dashDot">
        <color theme="5"/>
      </left>
      <right style="dashDot">
        <color theme="5"/>
      </right>
      <top style="dashDot">
        <color theme="5"/>
      </top>
      <bottom/>
      <diagonal/>
    </border>
    <border>
      <left style="medium">
        <color theme="5"/>
      </left>
      <right/>
      <top style="medium">
        <color theme="5"/>
      </top>
      <bottom style="medium">
        <color theme="5"/>
      </bottom>
      <diagonal/>
    </border>
    <border>
      <left style="medium">
        <color theme="5"/>
      </left>
      <right style="thin">
        <color theme="0"/>
      </right>
      <top style="medium">
        <color theme="5"/>
      </top>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style="medium">
        <color theme="5"/>
      </right>
      <top/>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right/>
      <top style="thin">
        <color theme="0"/>
      </top>
      <bottom/>
      <diagonal/>
    </border>
    <border>
      <left style="medium">
        <color theme="5"/>
      </left>
      <right/>
      <top/>
      <bottom style="medium">
        <color theme="5"/>
      </bottom>
      <diagonal/>
    </border>
    <border>
      <left style="thin">
        <color theme="0"/>
      </left>
      <right style="thin">
        <color theme="0"/>
      </right>
      <top/>
      <bottom style="medium">
        <color theme="5"/>
      </bottom>
      <diagonal/>
    </border>
    <border>
      <left style="dashDot">
        <color theme="5"/>
      </left>
      <right style="dashDot">
        <color theme="5"/>
      </right>
      <top/>
      <bottom style="dashDot">
        <color theme="5"/>
      </bottom>
      <diagonal/>
    </border>
    <border>
      <left/>
      <right/>
      <top style="thin">
        <color theme="5"/>
      </top>
      <bottom style="medium">
        <color theme="5"/>
      </bottom>
      <diagonal/>
    </border>
    <border>
      <left style="thin">
        <color theme="0"/>
      </left>
      <right/>
      <top/>
      <bottom style="thin">
        <color theme="0"/>
      </bottom>
      <diagonal/>
    </border>
    <border>
      <left/>
      <right style="thin">
        <color theme="0"/>
      </right>
      <top/>
      <bottom style="thin">
        <color theme="0"/>
      </bottom>
      <diagonal/>
    </border>
    <border>
      <left style="medium">
        <color theme="5"/>
      </left>
      <right style="thin">
        <color theme="0"/>
      </right>
      <top/>
      <bottom style="medium">
        <color theme="5"/>
      </bottom>
      <diagonal/>
    </border>
    <border>
      <left style="medium">
        <color theme="5"/>
      </left>
      <right/>
      <top style="thin">
        <color theme="0"/>
      </top>
      <bottom/>
      <diagonal/>
    </border>
    <border>
      <left style="medium">
        <color theme="5"/>
      </left>
      <right/>
      <top style="medium">
        <color theme="5"/>
      </top>
      <bottom/>
      <diagonal/>
    </border>
    <border>
      <left/>
      <right/>
      <top style="medium">
        <color theme="5"/>
      </top>
      <bottom/>
      <diagonal/>
    </border>
    <border>
      <left/>
      <right/>
      <top/>
      <bottom style="medium">
        <color theme="5"/>
      </bottom>
      <diagonal/>
    </border>
    <border>
      <left/>
      <right style="medium">
        <color theme="5"/>
      </right>
      <top style="medium">
        <color theme="5"/>
      </top>
      <bottom/>
      <diagonal/>
    </border>
    <border>
      <left/>
      <right style="medium">
        <color theme="5"/>
      </right>
      <top/>
      <bottom style="medium">
        <color theme="5"/>
      </bottom>
      <diagonal/>
    </border>
    <border>
      <left style="thin">
        <color theme="5"/>
      </left>
      <right style="thin">
        <color theme="5"/>
      </right>
      <top style="thin">
        <color theme="5"/>
      </top>
      <bottom style="thin">
        <color theme="5"/>
      </bottom>
      <diagonal/>
    </border>
    <border>
      <left style="thin">
        <color theme="0"/>
      </left>
      <right style="thin">
        <color theme="0"/>
      </right>
      <top/>
      <bottom style="thin">
        <color theme="0"/>
      </bottom>
      <diagonal/>
    </border>
    <border>
      <left style="dashDot">
        <color theme="5"/>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dashDot">
        <color theme="5"/>
      </bottom>
      <diagonal/>
    </border>
    <border>
      <left style="medium">
        <color theme="5"/>
      </left>
      <right/>
      <top style="thin">
        <color theme="0"/>
      </top>
      <bottom style="thin">
        <color theme="0"/>
      </bottom>
      <diagonal/>
    </border>
    <border>
      <left/>
      <right style="thin">
        <color theme="0"/>
      </right>
      <top style="thin">
        <color theme="0"/>
      </top>
      <bottom/>
      <diagonal/>
    </border>
    <border>
      <left style="dashDot">
        <color theme="5"/>
      </left>
      <right style="thin">
        <color theme="0"/>
      </right>
      <top style="thin">
        <color theme="0"/>
      </top>
      <bottom/>
      <diagonal/>
    </border>
    <border>
      <left/>
      <right/>
      <top style="dashDot">
        <color theme="5"/>
      </top>
      <bottom/>
      <diagonal/>
    </border>
    <border>
      <left/>
      <right/>
      <top style="thin">
        <color theme="4"/>
      </top>
      <bottom style="thin">
        <color theme="4"/>
      </bottom>
      <diagonal/>
    </border>
    <border>
      <left style="dashDot">
        <color auto="1"/>
      </left>
      <right style="dashDot">
        <color auto="1"/>
      </right>
      <top style="dashDot">
        <color auto="1"/>
      </top>
      <bottom style="dashDot">
        <color auto="1"/>
      </bottom>
      <diagonal/>
    </border>
    <border>
      <left style="dashDot">
        <color theme="5"/>
      </left>
      <right/>
      <top style="dashDot">
        <color theme="5"/>
      </top>
      <bottom style="dashDot">
        <color theme="5"/>
      </bottom>
      <diagonal/>
    </border>
    <border>
      <left style="thin">
        <color theme="5"/>
      </left>
      <right style="thin">
        <color theme="5"/>
      </right>
      <top style="thin">
        <color theme="5"/>
      </top>
      <bottom/>
      <diagonal/>
    </border>
    <border>
      <left style="thin">
        <color theme="5"/>
      </left>
      <right style="thin">
        <color theme="5"/>
      </right>
      <top/>
      <bottom/>
      <diagonal/>
    </border>
    <border>
      <left style="thin">
        <color theme="5"/>
      </left>
      <right style="thin">
        <color theme="5"/>
      </right>
      <top/>
      <bottom style="thin">
        <color theme="5"/>
      </bottom>
      <diagonal/>
    </border>
    <border>
      <left style="medium">
        <color theme="5"/>
      </left>
      <right style="medium">
        <color theme="5"/>
      </right>
      <top/>
      <bottom/>
      <diagonal/>
    </border>
    <border>
      <left style="medium">
        <color theme="5"/>
      </left>
      <right style="thin">
        <color theme="0"/>
      </right>
      <top style="thin">
        <color theme="0"/>
      </top>
      <bottom style="thin">
        <color theme="0"/>
      </bottom>
      <diagonal/>
    </border>
    <border>
      <left style="medium">
        <color theme="5"/>
      </left>
      <right style="medium">
        <color theme="5"/>
      </right>
      <top style="thin">
        <color theme="0"/>
      </top>
      <bottom/>
      <diagonal/>
    </border>
    <border>
      <left style="medium">
        <color theme="5"/>
      </left>
      <right style="medium">
        <color theme="5"/>
      </right>
      <top/>
      <bottom style="thin">
        <color theme="0"/>
      </bottom>
      <diagonal/>
    </border>
    <border>
      <left style="thin">
        <color theme="0"/>
      </left>
      <right style="medium">
        <color theme="5"/>
      </right>
      <top style="thin">
        <color theme="0"/>
      </top>
      <bottom style="thin">
        <color theme="0"/>
      </bottom>
      <diagonal/>
    </border>
    <border>
      <left style="thin">
        <color theme="0"/>
      </left>
      <right style="medium">
        <color theme="5"/>
      </right>
      <top/>
      <bottom/>
      <diagonal/>
    </border>
    <border>
      <left style="thin">
        <color theme="0"/>
      </left>
      <right style="medium">
        <color theme="5"/>
      </right>
      <top style="thin">
        <color theme="0"/>
      </top>
      <bottom/>
      <diagonal/>
    </border>
    <border>
      <left style="thin">
        <color indexed="64"/>
      </left>
      <right style="thin">
        <color indexed="64"/>
      </right>
      <top style="thin">
        <color indexed="64"/>
      </top>
      <bottom style="thin">
        <color indexed="64"/>
      </bottom>
      <diagonal/>
    </border>
    <border>
      <left/>
      <right/>
      <top style="medium">
        <color theme="5"/>
      </top>
      <bottom style="medium">
        <color theme="5"/>
      </bottom>
      <diagonal/>
    </border>
    <border>
      <left/>
      <right style="medium">
        <color theme="5"/>
      </right>
      <top style="medium">
        <color theme="5"/>
      </top>
      <bottom style="medium">
        <color theme="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0"/>
      </left>
      <right style="medium">
        <color theme="5"/>
      </right>
      <top/>
      <bottom style="thin">
        <color theme="0"/>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theme="0"/>
      </top>
      <bottom style="thin">
        <color theme="0"/>
      </bottom>
      <diagonal/>
    </border>
    <border>
      <left/>
      <right/>
      <top/>
      <bottom style="thin">
        <color theme="5"/>
      </bottom>
      <diagonal/>
    </border>
  </borders>
  <cellStyleXfs count="32">
    <xf numFmtId="0" fontId="0" fillId="0" borderId="0"/>
    <xf numFmtId="9" fontId="4" fillId="0" borderId="0" applyFont="0" applyFill="0" applyBorder="0" applyAlignment="0" applyProtection="0"/>
    <xf numFmtId="0" fontId="6" fillId="4" borderId="0" applyNumberFormat="0" applyBorder="0" applyAlignment="0" applyProtection="0"/>
    <xf numFmtId="0" fontId="4" fillId="5" borderId="0" applyNumberFormat="0" applyBorder="0" applyAlignment="0" applyProtection="0"/>
    <xf numFmtId="0" fontId="11" fillId="0" borderId="0" applyNumberFormat="0" applyFill="0" applyBorder="0" applyAlignment="0" applyProtection="0"/>
    <xf numFmtId="0" fontId="8" fillId="0" borderId="0"/>
    <xf numFmtId="0" fontId="12" fillId="3" borderId="0" applyNumberFormat="0" applyBorder="0" applyAlignment="0" applyProtection="0"/>
    <xf numFmtId="0" fontId="7" fillId="4" borderId="0" applyNumberFormat="0" applyBorder="0" applyAlignment="0" applyProtection="0"/>
    <xf numFmtId="0" fontId="8" fillId="5" borderId="0" applyNumberFormat="0" applyBorder="0" applyAlignment="0" applyProtection="0"/>
    <xf numFmtId="0" fontId="15" fillId="2" borderId="0" applyNumberFormat="0" applyBorder="0" applyAlignment="0" applyProtection="0"/>
    <xf numFmtId="0" fontId="12" fillId="6" borderId="0" applyNumberFormat="0" applyBorder="0" applyAlignment="0" applyProtection="0"/>
    <xf numFmtId="9" fontId="9" fillId="0" borderId="0" applyFont="0" applyFill="0" applyBorder="0" applyAlignment="0" applyProtection="0"/>
    <xf numFmtId="0" fontId="8" fillId="9" borderId="5">
      <alignment horizontal="left"/>
      <protection locked="0"/>
    </xf>
    <xf numFmtId="0" fontId="9" fillId="0" borderId="0"/>
    <xf numFmtId="0" fontId="9" fillId="5" borderId="0" applyNumberFormat="0" applyBorder="0" applyAlignment="0" applyProtection="0"/>
    <xf numFmtId="0" fontId="12" fillId="4" borderId="0" applyNumberFormat="0" applyBorder="0" applyAlignment="0" applyProtection="0"/>
    <xf numFmtId="3" fontId="20" fillId="9" borderId="5">
      <protection locked="0"/>
    </xf>
    <xf numFmtId="0" fontId="9" fillId="7" borderId="0" applyNumberFormat="0" applyBorder="0" applyAlignment="0" applyProtection="0"/>
    <xf numFmtId="0" fontId="12" fillId="3" borderId="0" applyNumberFormat="0" applyBorder="0" applyAlignment="0" applyProtection="0"/>
    <xf numFmtId="3" fontId="8" fillId="11" borderId="0">
      <alignment horizontal="right"/>
      <protection hidden="1"/>
    </xf>
    <xf numFmtId="9" fontId="3" fillId="0" borderId="0" applyFont="0" applyFill="0" applyBorder="0" applyAlignment="0" applyProtection="0"/>
    <xf numFmtId="0" fontId="8" fillId="5" borderId="0" applyNumberFormat="0" applyBorder="0" applyAlignment="0" applyProtection="0"/>
    <xf numFmtId="0" fontId="26" fillId="0" borderId="0"/>
    <xf numFmtId="0" fontId="26" fillId="0" borderId="0"/>
    <xf numFmtId="0" fontId="26" fillId="0" borderId="0"/>
    <xf numFmtId="0" fontId="4" fillId="0" borderId="0"/>
    <xf numFmtId="3" fontId="8" fillId="9" borderId="5" applyAlignment="0">
      <alignment horizontal="left"/>
      <protection locked="0"/>
    </xf>
    <xf numFmtId="0" fontId="31" fillId="0" borderId="0"/>
    <xf numFmtId="0" fontId="12" fillId="6" borderId="0" applyNumberFormat="0" applyBorder="0" applyAlignment="0" applyProtection="0"/>
    <xf numFmtId="0" fontId="2" fillId="13" borderId="0" applyNumberFormat="0" applyBorder="0" applyAlignment="0" applyProtection="0"/>
    <xf numFmtId="0" fontId="26" fillId="0" borderId="0"/>
    <xf numFmtId="0" fontId="1" fillId="5" borderId="0" applyNumberFormat="0" applyBorder="0" applyAlignment="0" applyProtection="0"/>
  </cellStyleXfs>
  <cellXfs count="649">
    <xf numFmtId="0" fontId="0" fillId="0" borderId="0" xfId="0"/>
    <xf numFmtId="0" fontId="0" fillId="9" borderId="1" xfId="0" applyFill="1" applyBorder="1" applyAlignment="1" applyProtection="1">
      <alignment wrapText="1"/>
      <protection hidden="1"/>
    </xf>
    <xf numFmtId="0" fontId="0" fillId="9" borderId="0" xfId="0" applyFill="1"/>
    <xf numFmtId="0" fontId="8" fillId="9" borderId="0" xfId="0" applyFont="1" applyFill="1" applyAlignment="1" applyProtection="1">
      <alignment wrapText="1"/>
      <protection hidden="1"/>
    </xf>
    <xf numFmtId="0" fontId="0" fillId="9" borderId="1" xfId="0" applyFill="1" applyBorder="1" applyAlignment="1" applyProtection="1">
      <alignment horizontal="left" wrapText="1" indent="3"/>
      <protection hidden="1"/>
    </xf>
    <xf numFmtId="3" fontId="8" fillId="9" borderId="0" xfId="5" applyNumberFormat="1" applyFill="1" applyProtection="1">
      <protection hidden="1"/>
    </xf>
    <xf numFmtId="3" fontId="8" fillId="9" borderId="0" xfId="5" applyNumberFormat="1" applyFill="1" applyAlignment="1" applyProtection="1">
      <alignment wrapText="1"/>
      <protection hidden="1"/>
    </xf>
    <xf numFmtId="0" fontId="8" fillId="9" borderId="0" xfId="5" applyFill="1" applyAlignment="1" applyProtection="1">
      <alignment wrapText="1"/>
      <protection hidden="1"/>
    </xf>
    <xf numFmtId="0" fontId="8" fillId="9" borderId="0" xfId="5" applyFill="1" applyProtection="1">
      <protection hidden="1"/>
    </xf>
    <xf numFmtId="3" fontId="8" fillId="9" borderId="0" xfId="5" applyNumberFormat="1" applyFont="1" applyFill="1" applyProtection="1">
      <protection hidden="1"/>
    </xf>
    <xf numFmtId="0" fontId="8" fillId="9" borderId="0" xfId="5" applyFont="1" applyFill="1" applyProtection="1">
      <protection hidden="1"/>
    </xf>
    <xf numFmtId="0" fontId="14" fillId="9" borderId="0" xfId="5" applyFont="1" applyFill="1" applyAlignment="1" applyProtection="1">
      <alignment vertical="top" wrapText="1"/>
      <protection hidden="1"/>
    </xf>
    <xf numFmtId="3" fontId="14" fillId="9" borderId="0" xfId="5" applyNumberFormat="1" applyFont="1" applyFill="1" applyAlignment="1" applyProtection="1">
      <alignment vertical="top" wrapText="1"/>
      <protection hidden="1"/>
    </xf>
    <xf numFmtId="3" fontId="7" fillId="4" borderId="12" xfId="7" applyNumberFormat="1" applyBorder="1" applyAlignment="1" applyProtection="1">
      <alignment horizontal="center" vertical="center"/>
      <protection hidden="1"/>
    </xf>
    <xf numFmtId="0" fontId="8" fillId="9" borderId="0" xfId="5" applyFont="1" applyFill="1" applyAlignment="1" applyProtection="1">
      <alignment vertical="center"/>
      <protection hidden="1"/>
    </xf>
    <xf numFmtId="0" fontId="8" fillId="9" borderId="0" xfId="5" applyFont="1" applyFill="1" applyAlignment="1" applyProtection="1">
      <alignment wrapText="1"/>
      <protection hidden="1"/>
    </xf>
    <xf numFmtId="3" fontId="7" fillId="4" borderId="14" xfId="7" applyNumberFormat="1" applyBorder="1" applyProtection="1">
      <protection hidden="1"/>
    </xf>
    <xf numFmtId="0" fontId="7" fillId="4" borderId="1" xfId="7" applyBorder="1" applyAlignment="1" applyProtection="1">
      <alignment horizontal="left" vertical="center"/>
      <protection hidden="1"/>
    </xf>
    <xf numFmtId="3" fontId="7" fillId="4" borderId="7" xfId="7" applyNumberFormat="1" applyBorder="1" applyAlignment="1" applyProtection="1">
      <alignment horizontal="right" vertical="center"/>
      <protection hidden="1"/>
    </xf>
    <xf numFmtId="0" fontId="8" fillId="9" borderId="0" xfId="5" applyFont="1" applyFill="1" applyBorder="1" applyAlignment="1" applyProtection="1">
      <alignment horizontal="left" vertical="center" wrapText="1" indent="3"/>
      <protection hidden="1"/>
    </xf>
    <xf numFmtId="3" fontId="8" fillId="9" borderId="0" xfId="5" applyNumberFormat="1" applyFont="1" applyFill="1" applyBorder="1" applyAlignment="1" applyProtection="1">
      <alignment vertical="center" wrapText="1"/>
      <protection hidden="1"/>
    </xf>
    <xf numFmtId="0" fontId="7" fillId="9" borderId="0" xfId="7" applyFill="1" applyBorder="1" applyAlignment="1" applyProtection="1">
      <alignment horizontal="left" vertical="center"/>
      <protection hidden="1"/>
    </xf>
    <xf numFmtId="3" fontId="7" fillId="9" borderId="0" xfId="7" applyNumberFormat="1" applyFill="1" applyBorder="1" applyAlignment="1" applyProtection="1">
      <alignment horizontal="right" vertical="center"/>
      <protection hidden="1"/>
    </xf>
    <xf numFmtId="0" fontId="11" fillId="9" borderId="0" xfId="4" applyFill="1" applyProtection="1">
      <protection hidden="1"/>
    </xf>
    <xf numFmtId="0" fontId="9" fillId="9" borderId="0" xfId="13" applyFill="1"/>
    <xf numFmtId="3" fontId="9" fillId="9" borderId="0" xfId="13" applyNumberFormat="1" applyFill="1"/>
    <xf numFmtId="3" fontId="8" fillId="9" borderId="0" xfId="11" applyNumberFormat="1" applyFont="1" applyFill="1" applyBorder="1"/>
    <xf numFmtId="3" fontId="20" fillId="9" borderId="5" xfId="16" applyNumberFormat="1" applyFont="1" applyBorder="1">
      <protection locked="0"/>
    </xf>
    <xf numFmtId="0" fontId="8" fillId="9" borderId="1" xfId="13" applyFont="1" applyFill="1" applyBorder="1" applyAlignment="1">
      <alignment horizontal="left" indent="3"/>
    </xf>
    <xf numFmtId="0" fontId="7" fillId="4" borderId="26" xfId="15" applyFont="1" applyBorder="1"/>
    <xf numFmtId="3" fontId="7" fillId="4" borderId="21" xfId="15" applyNumberFormat="1" applyFont="1" applyBorder="1"/>
    <xf numFmtId="3" fontId="7" fillId="4" borderId="8" xfId="7" applyNumberFormat="1" applyBorder="1" applyAlignment="1" applyProtection="1">
      <alignment horizontal="center" vertical="center"/>
      <protection hidden="1"/>
    </xf>
    <xf numFmtId="3" fontId="7" fillId="4" borderId="14" xfId="7" applyNumberFormat="1" applyBorder="1" applyAlignment="1" applyProtection="1">
      <alignment horizontal="center" vertical="center" wrapText="1"/>
      <protection hidden="1"/>
    </xf>
    <xf numFmtId="0" fontId="4" fillId="5" borderId="0" xfId="3" applyAlignment="1" applyProtection="1">
      <alignment wrapText="1"/>
      <protection hidden="1"/>
    </xf>
    <xf numFmtId="0" fontId="4" fillId="5" borderId="0" xfId="3" applyProtection="1">
      <protection hidden="1"/>
    </xf>
    <xf numFmtId="0" fontId="0" fillId="5" borderId="0" xfId="3" applyFont="1" applyAlignment="1" applyProtection="1">
      <alignment wrapText="1"/>
      <protection hidden="1"/>
    </xf>
    <xf numFmtId="0" fontId="8" fillId="9" borderId="5" xfId="12">
      <alignment horizontal="left"/>
      <protection locked="0"/>
    </xf>
    <xf numFmtId="3" fontId="20" fillId="9" borderId="5" xfId="16">
      <protection locked="0"/>
    </xf>
    <xf numFmtId="0" fontId="8" fillId="5" borderId="0" xfId="8" applyBorder="1" applyAlignment="1" applyProtection="1">
      <alignment horizontal="left"/>
      <protection hidden="1"/>
    </xf>
    <xf numFmtId="0" fontId="8" fillId="9" borderId="0" xfId="5" applyFill="1" applyBorder="1" applyAlignment="1" applyProtection="1">
      <alignment horizontal="left"/>
      <protection hidden="1"/>
    </xf>
    <xf numFmtId="0" fontId="8" fillId="9" borderId="0" xfId="5" applyFill="1" applyAlignment="1" applyProtection="1">
      <alignment horizontal="left"/>
      <protection hidden="1"/>
    </xf>
    <xf numFmtId="0" fontId="4" fillId="5" borderId="0" xfId="3" applyAlignment="1" applyProtection="1">
      <alignment horizontal="left"/>
      <protection hidden="1"/>
    </xf>
    <xf numFmtId="3" fontId="8" fillId="9" borderId="0" xfId="0" applyNumberFormat="1" applyFont="1" applyFill="1"/>
    <xf numFmtId="3" fontId="8" fillId="9" borderId="0" xfId="8" applyNumberFormat="1" applyFill="1" applyBorder="1" applyProtection="1">
      <protection hidden="1"/>
    </xf>
    <xf numFmtId="9" fontId="8" fillId="9" borderId="0" xfId="11" applyFont="1" applyFill="1" applyBorder="1" applyProtection="1">
      <protection hidden="1"/>
    </xf>
    <xf numFmtId="3" fontId="0" fillId="9" borderId="0" xfId="8" applyNumberFormat="1" applyFont="1" applyFill="1" applyBorder="1" applyProtection="1">
      <protection hidden="1"/>
    </xf>
    <xf numFmtId="3" fontId="20" fillId="9" borderId="5" xfId="16" applyFill="1">
      <protection locked="0"/>
    </xf>
    <xf numFmtId="4" fontId="8" fillId="9" borderId="0" xfId="5" applyNumberFormat="1" applyFill="1" applyAlignment="1" applyProtection="1">
      <alignment horizontal="right"/>
      <protection hidden="1"/>
    </xf>
    <xf numFmtId="3" fontId="8" fillId="9" borderId="0" xfId="5" applyNumberFormat="1" applyFill="1" applyAlignment="1" applyProtection="1">
      <alignment horizontal="right"/>
      <protection hidden="1"/>
    </xf>
    <xf numFmtId="3" fontId="8" fillId="9" borderId="0" xfId="5" applyNumberFormat="1" applyFill="1" applyAlignment="1" applyProtection="1">
      <alignment horizontal="right" wrapText="1"/>
      <protection hidden="1"/>
    </xf>
    <xf numFmtId="4" fontId="8" fillId="9" borderId="0" xfId="5" applyNumberFormat="1" applyFill="1" applyProtection="1">
      <protection hidden="1"/>
    </xf>
    <xf numFmtId="4" fontId="7" fillId="4" borderId="14" xfId="7" applyNumberFormat="1" applyBorder="1" applyAlignment="1" applyProtection="1">
      <alignment horizontal="left" vertical="center" wrapText="1"/>
      <protection hidden="1"/>
    </xf>
    <xf numFmtId="3" fontId="7" fillId="4" borderId="14" xfId="7" applyNumberFormat="1" applyBorder="1" applyAlignment="1" applyProtection="1">
      <alignment horizontal="right" vertical="center" wrapText="1"/>
      <protection hidden="1"/>
    </xf>
    <xf numFmtId="0" fontId="8" fillId="9" borderId="0" xfId="5" applyFont="1" applyFill="1" applyAlignment="1" applyProtection="1">
      <alignment horizontal="left"/>
      <protection hidden="1"/>
    </xf>
    <xf numFmtId="3" fontId="7" fillId="4" borderId="4" xfId="2" applyNumberFormat="1" applyFont="1" applyBorder="1" applyAlignment="1" applyProtection="1">
      <alignment horizontal="center" vertical="center"/>
      <protection hidden="1"/>
    </xf>
    <xf numFmtId="0" fontId="8" fillId="9" borderId="0" xfId="0" applyFont="1" applyFill="1"/>
    <xf numFmtId="3" fontId="7" fillId="8" borderId="1" xfId="2" applyNumberFormat="1" applyFont="1" applyFill="1" applyBorder="1" applyAlignment="1" applyProtection="1">
      <alignment wrapText="1"/>
      <protection hidden="1"/>
    </xf>
    <xf numFmtId="0" fontId="8" fillId="5" borderId="2" xfId="3" applyFont="1" applyBorder="1" applyAlignment="1" applyProtection="1">
      <alignment wrapText="1"/>
      <protection hidden="1"/>
    </xf>
    <xf numFmtId="0" fontId="8" fillId="9" borderId="1" xfId="0" applyFont="1" applyFill="1" applyBorder="1" applyAlignment="1" applyProtection="1">
      <alignment horizontal="left" wrapText="1" indent="2"/>
      <protection hidden="1"/>
    </xf>
    <xf numFmtId="3" fontId="10" fillId="0" borderId="1" xfId="2" applyNumberFormat="1" applyFont="1" applyFill="1" applyBorder="1" applyAlignment="1" applyProtection="1">
      <alignment wrapText="1"/>
      <protection hidden="1"/>
    </xf>
    <xf numFmtId="3" fontId="8" fillId="9" borderId="0" xfId="5" applyNumberFormat="1" applyFont="1" applyFill="1" applyAlignment="1" applyProtection="1">
      <alignment horizontal="right"/>
      <protection hidden="1"/>
    </xf>
    <xf numFmtId="3" fontId="8" fillId="9" borderId="0" xfId="5" applyNumberFormat="1" applyFont="1" applyFill="1" applyAlignment="1" applyProtection="1">
      <alignment horizontal="right" wrapText="1"/>
      <protection hidden="1"/>
    </xf>
    <xf numFmtId="3" fontId="8" fillId="9" borderId="0" xfId="0" applyNumberFormat="1" applyFont="1" applyFill="1" applyAlignment="1">
      <alignment horizontal="right"/>
    </xf>
    <xf numFmtId="0" fontId="0" fillId="9" borderId="0" xfId="0" applyFill="1" applyProtection="1">
      <protection hidden="1"/>
    </xf>
    <xf numFmtId="3" fontId="0" fillId="9" borderId="0" xfId="0" applyNumberFormat="1" applyFill="1" applyProtection="1">
      <protection hidden="1"/>
    </xf>
    <xf numFmtId="0" fontId="22" fillId="9" borderId="1" xfId="0" applyFont="1" applyFill="1" applyBorder="1" applyAlignment="1" applyProtection="1">
      <alignment horizontal="right"/>
      <protection hidden="1"/>
    </xf>
    <xf numFmtId="0" fontId="4" fillId="5" borderId="0" xfId="3" applyBorder="1" applyProtection="1">
      <protection hidden="1"/>
    </xf>
    <xf numFmtId="0" fontId="4" fillId="5" borderId="15" xfId="3" applyBorder="1" applyProtection="1">
      <protection hidden="1"/>
    </xf>
    <xf numFmtId="0" fontId="22" fillId="9" borderId="20" xfId="0" applyFont="1" applyFill="1" applyBorder="1" applyAlignment="1" applyProtection="1">
      <alignment horizontal="right"/>
      <protection hidden="1"/>
    </xf>
    <xf numFmtId="3" fontId="0" fillId="9" borderId="5" xfId="0" applyNumberFormat="1" applyFill="1" applyBorder="1" applyProtection="1">
      <protection hidden="1"/>
    </xf>
    <xf numFmtId="0" fontId="8" fillId="9" borderId="1" xfId="0" applyFont="1" applyFill="1" applyBorder="1" applyAlignment="1" applyProtection="1">
      <alignment horizontal="left" wrapText="1" indent="5"/>
      <protection hidden="1"/>
    </xf>
    <xf numFmtId="3" fontId="8" fillId="11" borderId="0" xfId="19" applyNumberFormat="1">
      <alignment horizontal="right"/>
      <protection hidden="1"/>
    </xf>
    <xf numFmtId="3" fontId="7" fillId="4" borderId="14" xfId="2" applyNumberFormat="1" applyFont="1" applyBorder="1" applyAlignment="1" applyProtection="1">
      <alignment horizontal="right"/>
      <protection hidden="1"/>
    </xf>
    <xf numFmtId="3" fontId="7" fillId="8" borderId="14" xfId="2" applyNumberFormat="1" applyFont="1" applyFill="1" applyBorder="1" applyAlignment="1" applyProtection="1">
      <alignment wrapText="1"/>
      <protection hidden="1"/>
    </xf>
    <xf numFmtId="0" fontId="21" fillId="3" borderId="0" xfId="18" applyFont="1"/>
    <xf numFmtId="3" fontId="20" fillId="9" borderId="5" xfId="16" applyNumberFormat="1">
      <protection locked="0"/>
    </xf>
    <xf numFmtId="4" fontId="0" fillId="9" borderId="0" xfId="0" applyNumberFormat="1" applyFill="1" applyAlignment="1">
      <alignment horizontal="right"/>
    </xf>
    <xf numFmtId="0" fontId="21" fillId="3" borderId="0" xfId="18" applyFont="1" applyAlignment="1" applyProtection="1">
      <alignment vertical="center"/>
      <protection hidden="1"/>
    </xf>
    <xf numFmtId="0" fontId="8" fillId="5" borderId="0" xfId="3" applyFont="1" applyAlignment="1" applyProtection="1">
      <alignment wrapText="1"/>
      <protection hidden="1"/>
    </xf>
    <xf numFmtId="0" fontId="0" fillId="9" borderId="0" xfId="0" applyFill="1" applyAlignment="1" applyProtection="1">
      <alignment wrapText="1"/>
      <protection hidden="1"/>
    </xf>
    <xf numFmtId="0" fontId="8" fillId="9" borderId="5" xfId="0" applyFont="1" applyFill="1" applyBorder="1" applyAlignment="1" applyProtection="1">
      <alignment vertical="center" wrapText="1"/>
      <protection hidden="1"/>
    </xf>
    <xf numFmtId="0" fontId="8" fillId="9" borderId="1" xfId="0" applyFont="1" applyFill="1" applyBorder="1" applyAlignment="1" applyProtection="1">
      <alignment wrapText="1"/>
      <protection hidden="1"/>
    </xf>
    <xf numFmtId="0" fontId="8" fillId="5" borderId="1" xfId="3" applyFont="1" applyBorder="1" applyAlignment="1" applyProtection="1">
      <alignment wrapText="1"/>
      <protection hidden="1"/>
    </xf>
    <xf numFmtId="0" fontId="13" fillId="3" borderId="0" xfId="18" applyFont="1" applyAlignment="1" applyProtection="1">
      <protection hidden="1"/>
    </xf>
    <xf numFmtId="3" fontId="7" fillId="8" borderId="14" xfId="5" applyNumberFormat="1" applyFont="1" applyFill="1" applyBorder="1" applyAlignment="1" applyProtection="1">
      <alignment horizontal="right"/>
      <protection hidden="1"/>
    </xf>
    <xf numFmtId="0" fontId="7" fillId="8" borderId="14" xfId="5" applyFont="1" applyFill="1" applyBorder="1" applyAlignment="1" applyProtection="1">
      <alignment wrapText="1"/>
      <protection hidden="1"/>
    </xf>
    <xf numFmtId="3" fontId="7" fillId="8" borderId="14" xfId="5" applyNumberFormat="1" applyFont="1" applyFill="1" applyBorder="1" applyProtection="1">
      <protection hidden="1"/>
    </xf>
    <xf numFmtId="0" fontId="7" fillId="8" borderId="14" xfId="0" applyFont="1" applyFill="1" applyBorder="1"/>
    <xf numFmtId="0" fontId="7" fillId="4" borderId="14" xfId="7" applyFont="1" applyBorder="1" applyAlignment="1" applyProtection="1">
      <alignment wrapText="1"/>
      <protection hidden="1"/>
    </xf>
    <xf numFmtId="0" fontId="8" fillId="9" borderId="5" xfId="12" applyFont="1">
      <alignment horizontal="left"/>
      <protection locked="0"/>
    </xf>
    <xf numFmtId="0" fontId="0" fillId="9" borderId="1" xfId="0" applyFill="1" applyBorder="1" applyAlignment="1" applyProtection="1">
      <alignment horizontal="left" wrapText="1"/>
      <protection hidden="1"/>
    </xf>
    <xf numFmtId="0" fontId="7" fillId="4" borderId="14" xfId="7" applyBorder="1" applyAlignment="1" applyProtection="1">
      <alignment wrapText="1"/>
      <protection hidden="1"/>
    </xf>
    <xf numFmtId="0" fontId="7" fillId="4" borderId="14" xfId="7" applyBorder="1" applyProtection="1">
      <protection hidden="1"/>
    </xf>
    <xf numFmtId="0" fontId="7" fillId="4" borderId="14" xfId="7" applyBorder="1"/>
    <xf numFmtId="0" fontId="0" fillId="9" borderId="0" xfId="0" applyFill="1" applyBorder="1" applyAlignment="1" applyProtection="1">
      <alignment wrapText="1"/>
      <protection hidden="1"/>
    </xf>
    <xf numFmtId="0" fontId="0" fillId="9" borderId="0" xfId="0" applyFill="1" applyBorder="1" applyProtection="1">
      <protection hidden="1"/>
    </xf>
    <xf numFmtId="0" fontId="0" fillId="9" borderId="5" xfId="0" applyFill="1" applyBorder="1" applyAlignment="1" applyProtection="1">
      <alignment wrapText="1"/>
      <protection hidden="1"/>
    </xf>
    <xf numFmtId="0" fontId="0" fillId="9" borderId="5" xfId="0" applyFill="1" applyBorder="1" applyProtection="1">
      <protection hidden="1"/>
    </xf>
    <xf numFmtId="0" fontId="7" fillId="4" borderId="34" xfId="7" applyBorder="1" applyAlignment="1" applyProtection="1">
      <alignment horizontal="center" vertical="center" wrapText="1"/>
      <protection hidden="1"/>
    </xf>
    <xf numFmtId="0" fontId="0" fillId="9" borderId="14" xfId="0" applyFill="1" applyBorder="1" applyAlignment="1" applyProtection="1">
      <alignment wrapText="1"/>
      <protection hidden="1"/>
    </xf>
    <xf numFmtId="0" fontId="0" fillId="9" borderId="14" xfId="0" applyFill="1" applyBorder="1" applyProtection="1">
      <protection hidden="1"/>
    </xf>
    <xf numFmtId="0" fontId="8" fillId="9" borderId="9" xfId="12" applyBorder="1">
      <alignment horizontal="left"/>
      <protection locked="0"/>
    </xf>
    <xf numFmtId="0" fontId="0" fillId="9" borderId="9" xfId="0" applyFill="1" applyBorder="1" applyAlignment="1" applyProtection="1">
      <alignment wrapText="1"/>
      <protection hidden="1"/>
    </xf>
    <xf numFmtId="0" fontId="0" fillId="9" borderId="9" xfId="0" applyFill="1" applyBorder="1" applyProtection="1">
      <protection hidden="1"/>
    </xf>
    <xf numFmtId="0" fontId="8" fillId="9" borderId="14" xfId="5" applyFill="1" applyBorder="1" applyAlignment="1" applyProtection="1">
      <alignment wrapText="1"/>
      <protection hidden="1"/>
    </xf>
    <xf numFmtId="0" fontId="8" fillId="9" borderId="14" xfId="5" applyFill="1" applyBorder="1" applyProtection="1">
      <protection hidden="1"/>
    </xf>
    <xf numFmtId="3" fontId="7" fillId="4" borderId="4" xfId="2" applyNumberFormat="1" applyFont="1" applyBorder="1" applyAlignment="1" applyProtection="1">
      <alignment horizontal="center" vertical="center" wrapText="1"/>
      <protection hidden="1"/>
    </xf>
    <xf numFmtId="3" fontId="7" fillId="4" borderId="6" xfId="2" applyNumberFormat="1" applyFont="1" applyBorder="1" applyAlignment="1" applyProtection="1">
      <alignment horizontal="center" vertical="center" wrapText="1"/>
      <protection hidden="1"/>
    </xf>
    <xf numFmtId="0" fontId="8" fillId="9" borderId="0" xfId="0" applyFont="1" applyFill="1" applyAlignment="1">
      <alignment wrapText="1"/>
    </xf>
    <xf numFmtId="0" fontId="0" fillId="9" borderId="0" xfId="5" applyFont="1" applyFill="1" applyAlignment="1" applyProtection="1">
      <alignment wrapText="1"/>
      <protection hidden="1"/>
    </xf>
    <xf numFmtId="0" fontId="12" fillId="3" borderId="0" xfId="18"/>
    <xf numFmtId="0" fontId="7" fillId="4" borderId="14" xfId="2" applyFont="1" applyBorder="1"/>
    <xf numFmtId="0" fontId="12" fillId="3" borderId="0" xfId="18" applyAlignment="1" applyProtection="1">
      <alignment vertical="center"/>
      <protection hidden="1"/>
    </xf>
    <xf numFmtId="14" fontId="8" fillId="9" borderId="5" xfId="26" applyNumberFormat="1" applyAlignment="1">
      <protection locked="0"/>
    </xf>
    <xf numFmtId="14" fontId="8" fillId="9" borderId="5" xfId="26" applyNumberFormat="1" applyAlignment="1">
      <alignment vertical="center" wrapText="1"/>
      <protection locked="0"/>
    </xf>
    <xf numFmtId="0" fontId="0" fillId="9" borderId="0" xfId="0" applyFill="1" applyProtection="1">
      <protection hidden="1"/>
    </xf>
    <xf numFmtId="0" fontId="8" fillId="9" borderId="0" xfId="0" applyFont="1" applyFill="1" applyProtection="1">
      <protection hidden="1"/>
    </xf>
    <xf numFmtId="0" fontId="0" fillId="9" borderId="0" xfId="0" applyFill="1" applyAlignment="1" applyProtection="1">
      <alignment wrapText="1"/>
      <protection hidden="1"/>
    </xf>
    <xf numFmtId="0" fontId="0" fillId="9" borderId="0" xfId="0" applyFill="1" applyBorder="1" applyProtection="1">
      <protection hidden="1"/>
    </xf>
    <xf numFmtId="0" fontId="0" fillId="9" borderId="1" xfId="0" applyFill="1" applyBorder="1" applyAlignment="1" applyProtection="1">
      <alignment wrapText="1"/>
      <protection hidden="1"/>
    </xf>
    <xf numFmtId="3" fontId="0" fillId="9" borderId="0" xfId="0" applyNumberFormat="1" applyFill="1" applyProtection="1">
      <protection hidden="1"/>
    </xf>
    <xf numFmtId="10" fontId="0" fillId="9" borderId="0" xfId="0" applyNumberFormat="1" applyFill="1" applyProtection="1">
      <protection hidden="1"/>
    </xf>
    <xf numFmtId="3" fontId="0" fillId="9" borderId="0" xfId="0" applyNumberFormat="1" applyFill="1" applyBorder="1" applyProtection="1">
      <protection hidden="1"/>
    </xf>
    <xf numFmtId="0" fontId="7" fillId="4" borderId="36" xfId="7" applyBorder="1" applyAlignment="1" applyProtection="1">
      <alignment horizontal="center" vertical="center" wrapText="1"/>
      <protection hidden="1"/>
    </xf>
    <xf numFmtId="0" fontId="11" fillId="9" borderId="0" xfId="4" applyFill="1" applyAlignment="1" applyProtection="1">
      <protection hidden="1"/>
    </xf>
    <xf numFmtId="0" fontId="7" fillId="4" borderId="14" xfId="7" applyBorder="1" applyAlignment="1" applyProtection="1">
      <alignment horizontal="center" vertical="center" wrapText="1"/>
      <protection hidden="1"/>
    </xf>
    <xf numFmtId="3" fontId="7" fillId="4" borderId="14" xfId="7" applyNumberFormat="1" applyBorder="1" applyAlignment="1" applyProtection="1">
      <alignment horizontal="center" vertical="center" wrapText="1"/>
      <protection hidden="1"/>
    </xf>
    <xf numFmtId="0" fontId="8" fillId="5" borderId="0" xfId="21" applyAlignment="1" applyProtection="1">
      <alignment wrapText="1"/>
      <protection hidden="1"/>
    </xf>
    <xf numFmtId="0" fontId="16" fillId="9" borderId="0" xfId="0" applyFont="1" applyFill="1" applyAlignment="1" applyProtection="1">
      <alignment wrapText="1"/>
      <protection hidden="1"/>
    </xf>
    <xf numFmtId="0" fontId="7" fillId="4" borderId="11" xfId="7" applyBorder="1" applyAlignment="1" applyProtection="1">
      <alignment horizontal="center" vertical="center" wrapText="1"/>
      <protection hidden="1"/>
    </xf>
    <xf numFmtId="0" fontId="0" fillId="9" borderId="0" xfId="0" applyFill="1" applyBorder="1" applyAlignment="1" applyProtection="1">
      <alignment wrapText="1"/>
      <protection hidden="1"/>
    </xf>
    <xf numFmtId="0" fontId="0" fillId="9" borderId="1" xfId="0" applyFont="1" applyFill="1" applyBorder="1" applyAlignment="1" applyProtection="1">
      <alignment vertical="center" wrapText="1"/>
      <protection hidden="1"/>
    </xf>
    <xf numFmtId="10" fontId="0" fillId="9" borderId="0" xfId="20" applyNumberFormat="1" applyFont="1" applyFill="1" applyProtection="1">
      <protection hidden="1"/>
    </xf>
    <xf numFmtId="10" fontId="0" fillId="9" borderId="0" xfId="20" applyNumberFormat="1" applyFont="1" applyFill="1" applyAlignment="1" applyProtection="1">
      <alignment wrapText="1"/>
      <protection hidden="1"/>
    </xf>
    <xf numFmtId="0" fontId="24" fillId="9" borderId="0" xfId="0" applyFont="1" applyFill="1" applyAlignment="1" applyProtection="1">
      <alignment horizontal="left" wrapText="1" indent="2"/>
      <protection hidden="1"/>
    </xf>
    <xf numFmtId="10" fontId="0" fillId="9" borderId="0" xfId="0" applyNumberFormat="1" applyFill="1" applyBorder="1" applyProtection="1">
      <protection hidden="1"/>
    </xf>
    <xf numFmtId="10" fontId="0" fillId="9" borderId="0" xfId="20" applyNumberFormat="1" applyFont="1" applyFill="1" applyBorder="1" applyProtection="1">
      <protection hidden="1"/>
    </xf>
    <xf numFmtId="10" fontId="0" fillId="9" borderId="0" xfId="20" applyNumberFormat="1" applyFont="1" applyFill="1" applyBorder="1" applyAlignment="1" applyProtection="1">
      <alignment wrapText="1"/>
      <protection hidden="1"/>
    </xf>
    <xf numFmtId="3" fontId="0" fillId="9" borderId="0" xfId="0" applyNumberFormat="1" applyFill="1" applyAlignment="1" applyProtection="1">
      <alignment wrapText="1"/>
      <protection hidden="1"/>
    </xf>
    <xf numFmtId="0" fontId="11" fillId="9" borderId="0" xfId="4" quotePrefix="1" applyFill="1" applyAlignment="1" applyProtection="1">
      <alignment wrapText="1"/>
      <protection hidden="1"/>
    </xf>
    <xf numFmtId="0" fontId="8" fillId="9" borderId="0" xfId="5" applyFill="1" applyProtection="1">
      <protection hidden="1"/>
    </xf>
    <xf numFmtId="3" fontId="8" fillId="9" borderId="0" xfId="5" applyNumberFormat="1" applyFill="1" applyProtection="1">
      <protection hidden="1"/>
    </xf>
    <xf numFmtId="0" fontId="0" fillId="9" borderId="0" xfId="0" applyFill="1"/>
    <xf numFmtId="0" fontId="0" fillId="9" borderId="0" xfId="0" applyFill="1" applyAlignment="1">
      <alignment vertical="center" wrapText="1"/>
    </xf>
    <xf numFmtId="0" fontId="0" fillId="9" borderId="0" xfId="0" applyFill="1" applyAlignment="1">
      <alignment wrapText="1"/>
    </xf>
    <xf numFmtId="3" fontId="0" fillId="9" borderId="0" xfId="0" applyNumberFormat="1" applyFill="1"/>
    <xf numFmtId="0" fontId="8" fillId="9" borderId="0" xfId="0" applyFont="1" applyFill="1"/>
    <xf numFmtId="0" fontId="0" fillId="9" borderId="0" xfId="0" applyFill="1" applyAlignment="1">
      <alignment horizontal="center" vertical="center"/>
    </xf>
    <xf numFmtId="3" fontId="8" fillId="9" borderId="5" xfId="26" applyAlignment="1">
      <protection locked="0"/>
    </xf>
    <xf numFmtId="3" fontId="7" fillId="4" borderId="36" xfId="7" applyNumberFormat="1" applyBorder="1" applyAlignment="1" applyProtection="1">
      <alignment horizontal="right" vertical="center"/>
      <protection hidden="1"/>
    </xf>
    <xf numFmtId="3" fontId="8" fillId="11" borderId="0" xfId="19">
      <alignment horizontal="right"/>
      <protection hidden="1"/>
    </xf>
    <xf numFmtId="3" fontId="8" fillId="9" borderId="5" xfId="26" applyAlignment="1">
      <alignment wrapText="1"/>
      <protection locked="0"/>
    </xf>
    <xf numFmtId="3" fontId="8" fillId="9" borderId="0" xfId="21" applyNumberFormat="1" applyFill="1" applyProtection="1">
      <protection hidden="1"/>
    </xf>
    <xf numFmtId="0" fontId="8" fillId="9" borderId="0" xfId="21" applyFill="1" applyProtection="1">
      <protection hidden="1"/>
    </xf>
    <xf numFmtId="3" fontId="7" fillId="4" borderId="14" xfId="7" applyNumberFormat="1" applyBorder="1" applyProtection="1">
      <protection hidden="1"/>
    </xf>
    <xf numFmtId="3" fontId="8" fillId="9" borderId="5" xfId="26" applyAlignment="1">
      <alignment vertical="center" wrapText="1"/>
      <protection locked="0"/>
    </xf>
    <xf numFmtId="0" fontId="7" fillId="4" borderId="17" xfId="7" applyBorder="1" applyAlignment="1" applyProtection="1">
      <alignment wrapText="1"/>
      <protection hidden="1"/>
    </xf>
    <xf numFmtId="0" fontId="7" fillId="4" borderId="14" xfId="7" applyBorder="1" applyAlignment="1" applyProtection="1">
      <alignment wrapText="1"/>
      <protection hidden="1"/>
    </xf>
    <xf numFmtId="3" fontId="7" fillId="4" borderId="13" xfId="7" applyNumberFormat="1" applyBorder="1" applyProtection="1">
      <protection hidden="1"/>
    </xf>
    <xf numFmtId="3" fontId="7" fillId="4" borderId="14" xfId="7" applyNumberFormat="1" applyBorder="1" applyAlignment="1" applyProtection="1">
      <alignment wrapText="1"/>
      <protection hidden="1"/>
    </xf>
    <xf numFmtId="3" fontId="8" fillId="9" borderId="5" xfId="26" applyNumberFormat="1" applyAlignment="1">
      <alignment vertical="center" wrapText="1"/>
      <protection locked="0"/>
    </xf>
    <xf numFmtId="3" fontId="8" fillId="9" borderId="5" xfId="26" applyNumberFormat="1" applyAlignment="1">
      <protection locked="0"/>
    </xf>
    <xf numFmtId="0" fontId="13" fillId="3" borderId="0" xfId="18" applyFont="1" applyAlignment="1" applyProtection="1">
      <alignment wrapText="1"/>
      <protection hidden="1"/>
    </xf>
    <xf numFmtId="0" fontId="7" fillId="4" borderId="17" xfId="7" applyBorder="1" applyAlignment="1" applyProtection="1">
      <alignment horizontal="left"/>
      <protection hidden="1"/>
    </xf>
    <xf numFmtId="3" fontId="8" fillId="9" borderId="0" xfId="5" applyNumberFormat="1" applyFill="1" applyAlignment="1">
      <alignment vertical="center"/>
    </xf>
    <xf numFmtId="3" fontId="7" fillId="4" borderId="14" xfId="7" applyNumberFormat="1" applyBorder="1" applyAlignment="1" applyProtection="1">
      <alignment horizontal="center" vertical="center"/>
      <protection hidden="1"/>
    </xf>
    <xf numFmtId="0" fontId="7" fillId="4" borderId="14" xfId="7" applyBorder="1" applyAlignment="1" applyProtection="1">
      <alignment horizontal="center" vertical="center" wrapText="1"/>
      <protection hidden="1"/>
    </xf>
    <xf numFmtId="0" fontId="0" fillId="9" borderId="1" xfId="5" applyFont="1" applyFill="1" applyBorder="1" applyAlignment="1" applyProtection="1">
      <alignment vertical="center" wrapText="1"/>
      <protection hidden="1"/>
    </xf>
    <xf numFmtId="0" fontId="25" fillId="9" borderId="0" xfId="0" applyFont="1" applyFill="1" applyProtection="1">
      <protection hidden="1"/>
    </xf>
    <xf numFmtId="0" fontId="0" fillId="9" borderId="0" xfId="0" applyFont="1" applyFill="1" applyBorder="1" applyAlignment="1">
      <alignment horizontal="left" vertical="center" wrapText="1"/>
    </xf>
    <xf numFmtId="0" fontId="0" fillId="9" borderId="0" xfId="0" applyFont="1" applyFill="1" applyBorder="1" applyAlignment="1">
      <alignment horizontal="left" vertical="center" wrapText="1" indent="1"/>
    </xf>
    <xf numFmtId="0" fontId="0" fillId="9" borderId="0" xfId="0" applyFont="1" applyFill="1" applyBorder="1" applyAlignment="1">
      <alignment horizontal="left" vertical="center" wrapText="1" indent="3"/>
    </xf>
    <xf numFmtId="0" fontId="0" fillId="9" borderId="0" xfId="5" applyFont="1" applyFill="1" applyBorder="1" applyProtection="1">
      <protection hidden="1"/>
    </xf>
    <xf numFmtId="3" fontId="20" fillId="9" borderId="9" xfId="16" applyFill="1" applyBorder="1">
      <protection locked="0"/>
    </xf>
    <xf numFmtId="9" fontId="7" fillId="4" borderId="14" xfId="11" applyFont="1" applyFill="1" applyBorder="1" applyProtection="1">
      <protection hidden="1"/>
    </xf>
    <xf numFmtId="0" fontId="8" fillId="5" borderId="14" xfId="8" applyBorder="1" applyAlignment="1" applyProtection="1">
      <alignment wrapText="1"/>
      <protection hidden="1"/>
    </xf>
    <xf numFmtId="0" fontId="7" fillId="4" borderId="17" xfId="7" applyBorder="1" applyAlignment="1" applyProtection="1">
      <alignment horizontal="center" vertical="center" wrapText="1"/>
      <protection hidden="1"/>
    </xf>
    <xf numFmtId="0" fontId="7" fillId="4" borderId="39" xfId="7" applyBorder="1" applyAlignment="1" applyProtection="1">
      <alignment horizontal="center" vertical="center" wrapText="1"/>
      <protection hidden="1"/>
    </xf>
    <xf numFmtId="0" fontId="8" fillId="5" borderId="14" xfId="3" applyFont="1" applyBorder="1" applyAlignment="1">
      <alignment horizontal="left" vertical="center" wrapText="1"/>
    </xf>
    <xf numFmtId="3" fontId="0" fillId="9" borderId="0" xfId="5" applyNumberFormat="1" applyFont="1" applyFill="1" applyBorder="1" applyAlignment="1" applyProtection="1">
      <alignment wrapText="1"/>
      <protection hidden="1"/>
    </xf>
    <xf numFmtId="0" fontId="0" fillId="9" borderId="0" xfId="5" applyFont="1" applyFill="1" applyBorder="1" applyAlignment="1" applyProtection="1">
      <alignment horizontal="left" vertical="center" wrapText="1" indent="3"/>
      <protection hidden="1"/>
    </xf>
    <xf numFmtId="3" fontId="7" fillId="4" borderId="17" xfId="7" applyNumberFormat="1" applyBorder="1" applyAlignment="1" applyProtection="1">
      <alignment horizontal="center" vertical="center"/>
      <protection hidden="1"/>
    </xf>
    <xf numFmtId="3" fontId="7" fillId="4" borderId="19" xfId="7" applyNumberFormat="1" applyBorder="1" applyAlignment="1" applyProtection="1">
      <alignment horizontal="center" vertical="center"/>
      <protection hidden="1"/>
    </xf>
    <xf numFmtId="3" fontId="8" fillId="9" borderId="35" xfId="5" applyNumberFormat="1" applyFont="1" applyFill="1" applyBorder="1" applyAlignment="1" applyProtection="1">
      <alignment vertical="center" wrapText="1"/>
      <protection hidden="1"/>
    </xf>
    <xf numFmtId="0" fontId="0" fillId="5" borderId="0" xfId="3" applyFont="1" applyAlignment="1" applyProtection="1">
      <protection hidden="1"/>
    </xf>
    <xf numFmtId="0" fontId="8" fillId="9" borderId="0" xfId="0" applyFont="1" applyFill="1" applyAlignment="1">
      <alignment horizontal="center" vertical="center"/>
    </xf>
    <xf numFmtId="0" fontId="21" fillId="3" borderId="16" xfId="18" applyFont="1" applyBorder="1" applyAlignment="1" applyProtection="1">
      <alignment vertical="center"/>
      <protection hidden="1"/>
    </xf>
    <xf numFmtId="0" fontId="0" fillId="9" borderId="16" xfId="0" applyFill="1" applyBorder="1"/>
    <xf numFmtId="3" fontId="8" fillId="9" borderId="40" xfId="5" applyNumberFormat="1" applyFont="1" applyFill="1" applyBorder="1" applyAlignment="1" applyProtection="1">
      <alignment vertical="center" wrapText="1"/>
      <protection hidden="1"/>
    </xf>
    <xf numFmtId="0" fontId="7" fillId="4" borderId="13" xfId="7" applyBorder="1" applyAlignment="1" applyProtection="1">
      <alignment horizontal="left" vertical="center"/>
      <protection hidden="1"/>
    </xf>
    <xf numFmtId="3" fontId="7" fillId="4" borderId="13" xfId="7" applyNumberFormat="1" applyBorder="1" applyAlignment="1" applyProtection="1">
      <alignment horizontal="right" vertical="center"/>
      <protection hidden="1"/>
    </xf>
    <xf numFmtId="9" fontId="8" fillId="9" borderId="5" xfId="1" applyFont="1" applyFill="1" applyBorder="1" applyAlignment="1" applyProtection="1">
      <alignment vertical="center" wrapText="1"/>
      <protection locked="0"/>
    </xf>
    <xf numFmtId="9" fontId="8" fillId="9" borderId="35" xfId="1" applyFont="1" applyFill="1" applyBorder="1" applyAlignment="1" applyProtection="1">
      <alignment vertical="center" wrapText="1"/>
      <protection hidden="1"/>
    </xf>
    <xf numFmtId="9" fontId="8" fillId="9" borderId="17" xfId="1" applyFont="1" applyFill="1" applyBorder="1" applyAlignment="1" applyProtection="1">
      <alignment vertical="center" wrapText="1"/>
      <protection hidden="1"/>
    </xf>
    <xf numFmtId="3" fontId="7" fillId="4" borderId="17" xfId="7" applyNumberFormat="1" applyBorder="1" applyAlignment="1" applyProtection="1">
      <alignment horizontal="center" vertical="center" wrapText="1"/>
      <protection hidden="1"/>
    </xf>
    <xf numFmtId="0" fontId="8" fillId="5" borderId="0" xfId="21" applyAlignment="1">
      <alignment wrapText="1"/>
    </xf>
    <xf numFmtId="0" fontId="0" fillId="9" borderId="0" xfId="0" applyFill="1" applyBorder="1" applyAlignment="1">
      <alignment wrapText="1"/>
    </xf>
    <xf numFmtId="0" fontId="5" fillId="9" borderId="0" xfId="0" applyFont="1" applyFill="1" applyAlignment="1">
      <alignment horizontal="right" wrapText="1"/>
    </xf>
    <xf numFmtId="10" fontId="5" fillId="9" borderId="0" xfId="0" applyNumberFormat="1" applyFont="1" applyFill="1" applyAlignment="1">
      <alignment horizontal="right" wrapText="1"/>
    </xf>
    <xf numFmtId="3" fontId="0" fillId="9" borderId="0" xfId="0" applyNumberFormat="1" applyFill="1" applyAlignment="1">
      <alignment vertical="center" wrapText="1"/>
    </xf>
    <xf numFmtId="0" fontId="23" fillId="9" borderId="0" xfId="0" applyFont="1" applyFill="1" applyAlignment="1">
      <alignment horizontal="right" wrapText="1"/>
    </xf>
    <xf numFmtId="3" fontId="23" fillId="9" borderId="0" xfId="0" applyNumberFormat="1" applyFont="1" applyFill="1" applyAlignment="1">
      <alignment vertical="center" wrapText="1"/>
    </xf>
    <xf numFmtId="0" fontId="27" fillId="9" borderId="0" xfId="0" applyFont="1" applyFill="1" applyAlignment="1">
      <alignment wrapText="1"/>
    </xf>
    <xf numFmtId="3" fontId="0" fillId="9" borderId="0" xfId="0" applyNumberFormat="1" applyFill="1" applyAlignment="1">
      <alignment wrapText="1"/>
    </xf>
    <xf numFmtId="9" fontId="0" fillId="9" borderId="0" xfId="0" applyNumberFormat="1" applyFill="1" applyAlignment="1">
      <alignment wrapText="1"/>
    </xf>
    <xf numFmtId="3" fontId="5" fillId="9" borderId="0" xfId="0" applyNumberFormat="1" applyFont="1" applyFill="1" applyAlignment="1">
      <alignment wrapText="1"/>
    </xf>
    <xf numFmtId="0" fontId="30" fillId="9" borderId="0" xfId="0" applyFont="1" applyFill="1" applyAlignment="1">
      <alignment wrapText="1"/>
    </xf>
    <xf numFmtId="3" fontId="7" fillId="4" borderId="13" xfId="7" applyNumberFormat="1" applyBorder="1" applyAlignment="1" applyProtection="1">
      <alignment horizontal="center" vertical="center" wrapText="1"/>
      <protection hidden="1"/>
    </xf>
    <xf numFmtId="3" fontId="8" fillId="9" borderId="17" xfId="5" applyNumberFormat="1" applyFont="1" applyFill="1" applyBorder="1" applyAlignment="1" applyProtection="1">
      <alignment vertical="center" wrapText="1"/>
      <protection hidden="1"/>
    </xf>
    <xf numFmtId="3" fontId="0" fillId="9" borderId="41" xfId="0" applyNumberFormat="1" applyFill="1" applyBorder="1" applyAlignment="1">
      <alignment vertical="center" wrapText="1"/>
    </xf>
    <xf numFmtId="3" fontId="23" fillId="9" borderId="37" xfId="0" applyNumberFormat="1" applyFont="1" applyFill="1" applyBorder="1" applyAlignment="1">
      <alignment vertical="center" wrapText="1"/>
    </xf>
    <xf numFmtId="3" fontId="8" fillId="9" borderId="39" xfId="5" applyNumberFormat="1" applyFont="1" applyFill="1" applyBorder="1" applyAlignment="1" applyProtection="1">
      <alignment vertical="center" wrapText="1"/>
      <protection hidden="1"/>
    </xf>
    <xf numFmtId="9" fontId="8" fillId="9" borderId="39" xfId="1" applyFont="1" applyFill="1" applyBorder="1" applyAlignment="1" applyProtection="1">
      <alignment vertical="center" wrapText="1"/>
      <protection hidden="1"/>
    </xf>
    <xf numFmtId="3" fontId="0" fillId="9" borderId="0" xfId="0" applyNumberFormat="1" applyFill="1" applyBorder="1" applyAlignment="1">
      <alignment wrapText="1"/>
    </xf>
    <xf numFmtId="9" fontId="0" fillId="9" borderId="0" xfId="0" applyNumberFormat="1" applyFill="1" applyBorder="1" applyAlignment="1">
      <alignment wrapText="1"/>
    </xf>
    <xf numFmtId="0" fontId="0" fillId="9" borderId="22" xfId="0" applyFill="1" applyBorder="1" applyProtection="1">
      <protection hidden="1"/>
    </xf>
    <xf numFmtId="0" fontId="21" fillId="3" borderId="0" xfId="18" applyFont="1" applyProtection="1">
      <protection hidden="1"/>
    </xf>
    <xf numFmtId="9" fontId="0" fillId="9" borderId="0" xfId="1" applyFont="1" applyFill="1" applyProtection="1">
      <protection hidden="1"/>
    </xf>
    <xf numFmtId="9" fontId="8" fillId="9" borderId="5" xfId="1" applyFont="1" applyFill="1" applyBorder="1" applyAlignment="1" applyProtection="1">
      <protection locked="0"/>
    </xf>
    <xf numFmtId="9" fontId="8" fillId="9" borderId="5" xfId="1" applyFont="1" applyFill="1" applyBorder="1" applyAlignment="1" applyProtection="1">
      <alignment wrapText="1"/>
      <protection locked="0"/>
    </xf>
    <xf numFmtId="0" fontId="0" fillId="9" borderId="0" xfId="0" applyFont="1" applyFill="1"/>
    <xf numFmtId="0" fontId="0" fillId="9" borderId="1" xfId="0" applyFont="1" applyFill="1" applyBorder="1" applyAlignment="1" applyProtection="1">
      <alignment vertical="center"/>
      <protection hidden="1"/>
    </xf>
    <xf numFmtId="0" fontId="8" fillId="9" borderId="9" xfId="12" applyFont="1" applyBorder="1">
      <alignment horizontal="left"/>
      <protection locked="0"/>
    </xf>
    <xf numFmtId="3" fontId="8" fillId="9" borderId="9" xfId="26" applyBorder="1" applyAlignment="1">
      <protection locked="0"/>
    </xf>
    <xf numFmtId="3" fontId="7" fillId="4" borderId="14" xfId="2" applyNumberFormat="1" applyFont="1" applyBorder="1"/>
    <xf numFmtId="3" fontId="7" fillId="4" borderId="14" xfId="2" applyNumberFormat="1" applyFont="1" applyBorder="1" applyAlignment="1" applyProtection="1">
      <alignment vertical="center" wrapText="1"/>
      <protection hidden="1"/>
    </xf>
    <xf numFmtId="3" fontId="7" fillId="4" borderId="8" xfId="7" applyNumberFormat="1" applyBorder="1" applyAlignment="1" applyProtection="1">
      <alignment horizontal="center" vertical="center" wrapText="1"/>
      <protection hidden="1"/>
    </xf>
    <xf numFmtId="0" fontId="0" fillId="9" borderId="1" xfId="5" applyFont="1" applyFill="1" applyBorder="1" applyAlignment="1" applyProtection="1">
      <alignment wrapText="1"/>
      <protection hidden="1"/>
    </xf>
    <xf numFmtId="0" fontId="0" fillId="9" borderId="5" xfId="12" applyFont="1">
      <alignment horizontal="left"/>
      <protection locked="0"/>
    </xf>
    <xf numFmtId="3" fontId="8" fillId="9" borderId="0" xfId="8" applyNumberFormat="1" applyFill="1" applyProtection="1">
      <protection hidden="1"/>
    </xf>
    <xf numFmtId="3" fontId="8" fillId="5" borderId="16" xfId="8" applyNumberFormat="1" applyBorder="1" applyProtection="1">
      <protection hidden="1"/>
    </xf>
    <xf numFmtId="0" fontId="8" fillId="9" borderId="16" xfId="5" applyFill="1" applyBorder="1" applyAlignment="1" applyProtection="1">
      <alignment horizontal="left" indent="4"/>
      <protection hidden="1"/>
    </xf>
    <xf numFmtId="3" fontId="0" fillId="5" borderId="16" xfId="8" applyNumberFormat="1" applyFont="1" applyBorder="1" applyProtection="1">
      <protection hidden="1"/>
    </xf>
    <xf numFmtId="0" fontId="7" fillId="4" borderId="14" xfId="7" applyBorder="1" applyAlignment="1" applyProtection="1">
      <protection hidden="1"/>
    </xf>
    <xf numFmtId="4" fontId="7" fillId="4" borderId="14" xfId="7" applyNumberFormat="1" applyBorder="1" applyAlignment="1">
      <alignment horizontal="right" vertical="center" wrapText="1"/>
    </xf>
    <xf numFmtId="3" fontId="8" fillId="9" borderId="0" xfId="5" applyNumberFormat="1" applyFill="1"/>
    <xf numFmtId="3" fontId="7" fillId="4" borderId="33" xfId="2" applyNumberFormat="1" applyFont="1" applyBorder="1" applyAlignment="1" applyProtection="1">
      <alignment horizontal="center" vertical="center" wrapText="1"/>
      <protection hidden="1"/>
    </xf>
    <xf numFmtId="0" fontId="8" fillId="5" borderId="14" xfId="14" applyFont="1" applyBorder="1"/>
    <xf numFmtId="0" fontId="8" fillId="9" borderId="14" xfId="13" applyFont="1" applyFill="1" applyBorder="1" applyAlignment="1">
      <alignment horizontal="left" indent="3"/>
    </xf>
    <xf numFmtId="0" fontId="7" fillId="4" borderId="14" xfId="15" applyFont="1" applyBorder="1"/>
    <xf numFmtId="0" fontId="8" fillId="5" borderId="36" xfId="14" applyFont="1" applyBorder="1"/>
    <xf numFmtId="3" fontId="20" fillId="9" borderId="9" xfId="16" applyNumberFormat="1" applyFont="1" applyBorder="1">
      <protection locked="0"/>
    </xf>
    <xf numFmtId="3" fontId="7" fillId="12" borderId="14" xfId="15" applyNumberFormat="1" applyFont="1" applyFill="1" applyBorder="1"/>
    <xf numFmtId="3" fontId="7" fillId="9" borderId="14" xfId="13" applyNumberFormat="1" applyFont="1" applyFill="1" applyBorder="1"/>
    <xf numFmtId="4" fontId="8" fillId="9" borderId="0" xfId="0" applyNumberFormat="1" applyFont="1" applyFill="1" applyAlignment="1">
      <alignment horizontal="center" vertical="center"/>
    </xf>
    <xf numFmtId="4" fontId="8" fillId="9" borderId="0" xfId="0" applyNumberFormat="1" applyFont="1" applyFill="1"/>
    <xf numFmtId="4" fontId="7" fillId="4" borderId="13" xfId="2" applyNumberFormat="1" applyFont="1" applyBorder="1" applyAlignment="1" applyProtection="1">
      <alignment wrapText="1"/>
      <protection hidden="1"/>
    </xf>
    <xf numFmtId="0" fontId="0" fillId="5" borderId="27" xfId="3" applyFont="1" applyBorder="1" applyAlignment="1" applyProtection="1">
      <alignment wrapText="1"/>
      <protection hidden="1"/>
    </xf>
    <xf numFmtId="3" fontId="8" fillId="9" borderId="14" xfId="5" applyNumberFormat="1" applyFont="1" applyFill="1" applyBorder="1" applyAlignment="1" applyProtection="1">
      <alignment horizontal="right"/>
      <protection hidden="1"/>
    </xf>
    <xf numFmtId="3" fontId="8" fillId="9" borderId="14" xfId="5" applyNumberFormat="1" applyFont="1" applyFill="1" applyBorder="1" applyAlignment="1" applyProtection="1">
      <alignment horizontal="right" wrapText="1"/>
      <protection hidden="1"/>
    </xf>
    <xf numFmtId="3" fontId="8" fillId="9" borderId="14" xfId="0" applyNumberFormat="1" applyFont="1" applyFill="1" applyBorder="1" applyAlignment="1">
      <alignment horizontal="right"/>
    </xf>
    <xf numFmtId="3" fontId="8" fillId="9" borderId="13" xfId="0" applyNumberFormat="1" applyFont="1" applyFill="1" applyBorder="1" applyAlignment="1">
      <alignment horizontal="right"/>
    </xf>
    <xf numFmtId="3" fontId="8" fillId="11" borderId="13" xfId="19" applyBorder="1">
      <alignment horizontal="right"/>
      <protection hidden="1"/>
    </xf>
    <xf numFmtId="3" fontId="8" fillId="11" borderId="13" xfId="19" applyNumberFormat="1" applyFont="1" applyBorder="1">
      <alignment horizontal="right"/>
      <protection hidden="1"/>
    </xf>
    <xf numFmtId="0" fontId="8" fillId="9" borderId="0" xfId="5" applyFill="1" applyAlignment="1" applyProtection="1">
      <protection hidden="1"/>
    </xf>
    <xf numFmtId="0" fontId="9" fillId="9" borderId="0" xfId="13" applyFill="1" applyAlignment="1"/>
    <xf numFmtId="3" fontId="9" fillId="9" borderId="0" xfId="13" applyNumberFormat="1" applyFill="1" applyAlignment="1"/>
    <xf numFmtId="0" fontId="11" fillId="9" borderId="33" xfId="4" quotePrefix="1" applyFill="1" applyBorder="1" applyAlignment="1">
      <alignment horizontal="center" vertical="center"/>
    </xf>
    <xf numFmtId="0" fontId="7" fillId="4" borderId="14" xfId="7" applyBorder="1" applyAlignment="1" applyProtection="1">
      <alignment horizontal="center" vertical="center" wrapText="1"/>
      <protection hidden="1"/>
    </xf>
    <xf numFmtId="3" fontId="7" fillId="4" borderId="14" xfId="7" applyNumberFormat="1" applyBorder="1" applyAlignment="1" applyProtection="1">
      <alignment horizontal="center" vertical="center" wrapText="1"/>
      <protection hidden="1"/>
    </xf>
    <xf numFmtId="0" fontId="11" fillId="9" borderId="33" xfId="4" quotePrefix="1" applyFill="1" applyBorder="1" applyAlignment="1">
      <alignment horizontal="center" vertical="center"/>
    </xf>
    <xf numFmtId="0" fontId="7" fillId="4" borderId="14" xfId="7" applyBorder="1" applyAlignment="1" applyProtection="1">
      <alignment horizontal="center" vertical="center" wrapText="1"/>
      <protection hidden="1"/>
    </xf>
    <xf numFmtId="3" fontId="7" fillId="4" borderId="14" xfId="7" applyNumberFormat="1" applyBorder="1" applyAlignment="1" applyProtection="1">
      <alignment horizontal="center" vertical="center" wrapText="1"/>
      <protection hidden="1"/>
    </xf>
    <xf numFmtId="0" fontId="8" fillId="9" borderId="0" xfId="0" applyFont="1" applyFill="1" applyProtection="1"/>
    <xf numFmtId="3" fontId="7" fillId="4" borderId="36" xfId="7" applyNumberFormat="1" applyBorder="1" applyAlignment="1" applyProtection="1">
      <alignment horizontal="center" vertical="center"/>
    </xf>
    <xf numFmtId="0" fontId="7" fillId="4" borderId="36" xfId="7" applyBorder="1" applyAlignment="1" applyProtection="1">
      <alignment horizontal="center" vertical="center" wrapText="1"/>
    </xf>
    <xf numFmtId="0" fontId="7" fillId="4" borderId="12" xfId="7" applyBorder="1" applyAlignment="1" applyProtection="1">
      <alignment horizontal="center" vertical="center" wrapText="1"/>
    </xf>
    <xf numFmtId="0" fontId="8" fillId="5" borderId="2" xfId="21" applyFont="1" applyBorder="1" applyAlignment="1" applyProtection="1">
      <alignment wrapText="1"/>
      <protection hidden="1"/>
    </xf>
    <xf numFmtId="3" fontId="0" fillId="9" borderId="0" xfId="0" applyNumberFormat="1" applyFont="1" applyFill="1" applyBorder="1" applyAlignment="1" applyProtection="1">
      <alignment wrapText="1"/>
    </xf>
    <xf numFmtId="9" fontId="8" fillId="9" borderId="0" xfId="1" applyFont="1" applyFill="1" applyBorder="1" applyAlignment="1" applyProtection="1">
      <alignment horizontal="right" wrapText="1"/>
    </xf>
    <xf numFmtId="0" fontId="8" fillId="9" borderId="1" xfId="0" applyFont="1" applyFill="1" applyBorder="1" applyAlignment="1" applyProtection="1">
      <alignment horizontal="left" wrapText="1"/>
      <protection hidden="1"/>
    </xf>
    <xf numFmtId="0" fontId="0" fillId="5" borderId="2" xfId="21" applyFont="1" applyBorder="1" applyAlignment="1" applyProtection="1">
      <alignment wrapText="1"/>
      <protection hidden="1"/>
    </xf>
    <xf numFmtId="3" fontId="8" fillId="9" borderId="0" xfId="0" applyNumberFormat="1" applyFont="1" applyFill="1" applyProtection="1"/>
    <xf numFmtId="0" fontId="7" fillId="8" borderId="14" xfId="0" applyFont="1" applyFill="1" applyBorder="1" applyProtection="1"/>
    <xf numFmtId="3" fontId="7" fillId="8" borderId="14" xfId="0" applyNumberFormat="1" applyFont="1" applyFill="1" applyBorder="1" applyAlignment="1" applyProtection="1">
      <alignment wrapText="1"/>
    </xf>
    <xf numFmtId="9" fontId="7" fillId="8" borderId="14" xfId="1" applyFont="1" applyFill="1" applyBorder="1" applyAlignment="1" applyProtection="1">
      <alignment horizontal="right" wrapText="1"/>
    </xf>
    <xf numFmtId="3" fontId="0" fillId="9" borderId="1" xfId="0" applyNumberFormat="1" applyFont="1" applyFill="1" applyBorder="1" applyAlignment="1" applyProtection="1">
      <alignment horizontal="left" wrapText="1" indent="2"/>
      <protection hidden="1"/>
    </xf>
    <xf numFmtId="0" fontId="7" fillId="8" borderId="27" xfId="21" applyFont="1" applyFill="1" applyBorder="1" applyAlignment="1" applyProtection="1">
      <alignment wrapText="1"/>
      <protection hidden="1"/>
    </xf>
    <xf numFmtId="0" fontId="8" fillId="5" borderId="3" xfId="21" applyBorder="1" applyAlignment="1" applyProtection="1">
      <alignment wrapText="1"/>
    </xf>
    <xf numFmtId="0" fontId="8" fillId="5" borderId="38" xfId="21" applyBorder="1" applyAlignment="1" applyProtection="1">
      <alignment wrapText="1"/>
    </xf>
    <xf numFmtId="0" fontId="0" fillId="9" borderId="38" xfId="0" applyFill="1" applyBorder="1" applyAlignment="1" applyProtection="1">
      <alignment horizontal="left" wrapText="1" indent="2"/>
    </xf>
    <xf numFmtId="0" fontId="0" fillId="5" borderId="27" xfId="21" applyFont="1" applyBorder="1" applyAlignment="1" applyProtection="1">
      <alignment wrapText="1"/>
    </xf>
    <xf numFmtId="0" fontId="0" fillId="5" borderId="38" xfId="21" applyFont="1" applyBorder="1" applyAlignment="1" applyProtection="1">
      <alignment wrapText="1"/>
    </xf>
    <xf numFmtId="3" fontId="7" fillId="8" borderId="14" xfId="7" applyNumberFormat="1" applyFont="1" applyFill="1" applyBorder="1" applyAlignment="1" applyProtection="1">
      <alignment vertical="center" wrapText="1"/>
    </xf>
    <xf numFmtId="0" fontId="0" fillId="5" borderId="38" xfId="21" applyFont="1" applyBorder="1" applyAlignment="1" applyProtection="1">
      <alignment vertical="center" wrapText="1"/>
    </xf>
    <xf numFmtId="0" fontId="8" fillId="5" borderId="38" xfId="21" applyBorder="1" applyAlignment="1" applyProtection="1">
      <alignment vertical="center" wrapText="1"/>
    </xf>
    <xf numFmtId="0" fontId="0" fillId="9" borderId="0" xfId="0" applyFill="1" applyAlignment="1" applyProtection="1">
      <alignment wrapText="1"/>
    </xf>
    <xf numFmtId="3" fontId="7" fillId="8" borderId="14" xfId="7" applyNumberFormat="1" applyFont="1" applyFill="1" applyBorder="1" applyAlignment="1" applyProtection="1">
      <alignment wrapText="1"/>
    </xf>
    <xf numFmtId="0" fontId="7" fillId="4" borderId="14" xfId="7" applyBorder="1" applyAlignment="1" applyProtection="1">
      <alignment vertical="center" wrapText="1"/>
    </xf>
    <xf numFmtId="3" fontId="7" fillId="8" borderId="14" xfId="5" applyNumberFormat="1" applyFont="1" applyFill="1" applyBorder="1" applyAlignment="1" applyProtection="1">
      <alignment horizontal="right" wrapText="1"/>
      <protection hidden="1"/>
    </xf>
    <xf numFmtId="0" fontId="0" fillId="9" borderId="27" xfId="0" applyFill="1" applyBorder="1" applyAlignment="1" applyProtection="1">
      <alignment horizontal="left" wrapText="1" indent="2"/>
    </xf>
    <xf numFmtId="0" fontId="0" fillId="9" borderId="0" xfId="0" applyFill="1" applyBorder="1"/>
    <xf numFmtId="0" fontId="8" fillId="9" borderId="0" xfId="0" applyFont="1" applyFill="1" applyBorder="1" applyAlignment="1" applyProtection="1">
      <alignment horizontal="left" indent="2"/>
      <protection hidden="1"/>
    </xf>
    <xf numFmtId="0" fontId="8" fillId="9" borderId="0" xfId="0" applyFont="1" applyFill="1" applyBorder="1" applyAlignment="1" applyProtection="1">
      <alignment horizontal="left" indent="5"/>
      <protection hidden="1"/>
    </xf>
    <xf numFmtId="0" fontId="7" fillId="9" borderId="0" xfId="0" applyFont="1" applyFill="1"/>
    <xf numFmtId="0" fontId="7" fillId="9" borderId="0" xfId="0" applyFont="1" applyFill="1" applyBorder="1"/>
    <xf numFmtId="0" fontId="0" fillId="9" borderId="0" xfId="0" applyFill="1" applyAlignment="1" applyProtection="1">
      <alignment vertical="center"/>
      <protection hidden="1"/>
    </xf>
    <xf numFmtId="0" fontId="0" fillId="9" borderId="0" xfId="5" applyFont="1" applyFill="1" applyAlignment="1" applyProtection="1">
      <alignment horizontal="left"/>
      <protection hidden="1"/>
    </xf>
    <xf numFmtId="3" fontId="20" fillId="9" borderId="44" xfId="16" applyNumberFormat="1" applyBorder="1">
      <protection locked="0"/>
    </xf>
    <xf numFmtId="3" fontId="20" fillId="9" borderId="9" xfId="16" applyNumberFormat="1" applyBorder="1">
      <protection locked="0"/>
    </xf>
    <xf numFmtId="3" fontId="7" fillId="4" borderId="36" xfId="7" applyNumberFormat="1" applyBorder="1" applyAlignment="1" applyProtection="1">
      <alignment horizontal="right" vertical="center" wrapText="1"/>
      <protection hidden="1"/>
    </xf>
    <xf numFmtId="3" fontId="7" fillId="4" borderId="34" xfId="7" applyNumberFormat="1" applyBorder="1" applyAlignment="1" applyProtection="1">
      <alignment horizontal="right" vertical="center" wrapText="1"/>
      <protection hidden="1"/>
    </xf>
    <xf numFmtId="3" fontId="20" fillId="9" borderId="22" xfId="16" applyNumberFormat="1" applyBorder="1">
      <protection locked="0"/>
    </xf>
    <xf numFmtId="3" fontId="0" fillId="9" borderId="43" xfId="5" applyNumberFormat="1" applyFont="1" applyFill="1" applyBorder="1" applyAlignment="1" applyProtection="1">
      <alignment wrapText="1"/>
      <protection hidden="1"/>
    </xf>
    <xf numFmtId="3" fontId="20" fillId="9" borderId="5" xfId="16" applyNumberFormat="1" applyAlignment="1">
      <alignment horizontal="left" indent="2"/>
      <protection locked="0"/>
    </xf>
    <xf numFmtId="0" fontId="32" fillId="4" borderId="0" xfId="2" applyFont="1" applyAlignment="1" applyProtection="1">
      <alignment horizontal="center"/>
      <protection hidden="1"/>
    </xf>
    <xf numFmtId="0" fontId="7" fillId="9" borderId="0" xfId="0" applyFont="1" applyFill="1" applyProtection="1">
      <protection hidden="1"/>
    </xf>
    <xf numFmtId="4" fontId="8" fillId="9" borderId="0" xfId="5" applyNumberFormat="1" applyFont="1" applyFill="1" applyBorder="1" applyAlignment="1" applyProtection="1">
      <alignment vertical="center" wrapText="1"/>
      <protection hidden="1"/>
    </xf>
    <xf numFmtId="0" fontId="0" fillId="10" borderId="13" xfId="0" applyFont="1" applyFill="1" applyBorder="1" applyAlignment="1" applyProtection="1">
      <alignment vertical="center" wrapText="1"/>
    </xf>
    <xf numFmtId="4" fontId="7" fillId="4" borderId="14" xfId="7" applyNumberFormat="1" applyBorder="1" applyAlignment="1" applyProtection="1">
      <alignment horizontal="center" vertical="center" wrapText="1"/>
    </xf>
    <xf numFmtId="0" fontId="0" fillId="9" borderId="0" xfId="0" applyFill="1" applyProtection="1"/>
    <xf numFmtId="3" fontId="0" fillId="9" borderId="0" xfId="0" applyNumberFormat="1" applyFill="1" applyProtection="1"/>
    <xf numFmtId="3" fontId="7" fillId="4" borderId="14" xfId="7" applyNumberFormat="1" applyBorder="1" applyAlignment="1" applyProtection="1">
      <alignment horizontal="right" vertical="center" wrapText="1"/>
    </xf>
    <xf numFmtId="164" fontId="8" fillId="9" borderId="0" xfId="5" applyNumberFormat="1" applyFont="1" applyFill="1" applyBorder="1" applyAlignment="1" applyProtection="1">
      <alignment vertical="center" wrapText="1"/>
      <protection hidden="1"/>
    </xf>
    <xf numFmtId="3" fontId="7" fillId="8" borderId="14" xfId="5" applyNumberFormat="1" applyFont="1" applyFill="1" applyBorder="1" applyAlignment="1" applyProtection="1">
      <alignment wrapText="1"/>
      <protection hidden="1"/>
    </xf>
    <xf numFmtId="3" fontId="7" fillId="8" borderId="1" xfId="2" applyNumberFormat="1" applyFont="1" applyFill="1" applyBorder="1" applyAlignment="1" applyProtection="1">
      <alignment vertical="center" wrapText="1"/>
      <protection hidden="1"/>
    </xf>
    <xf numFmtId="3" fontId="8" fillId="9" borderId="14" xfId="5" applyNumberFormat="1" applyFont="1" applyFill="1" applyBorder="1" applyAlignment="1" applyProtection="1">
      <alignment horizontal="right" vertical="center"/>
      <protection hidden="1"/>
    </xf>
    <xf numFmtId="0" fontId="8" fillId="9" borderId="0" xfId="0" applyFont="1" applyFill="1" applyAlignment="1">
      <alignment vertical="center"/>
    </xf>
    <xf numFmtId="0" fontId="8" fillId="5" borderId="27" xfId="3" applyFont="1" applyBorder="1" applyAlignment="1" applyProtection="1">
      <alignment vertical="center" wrapText="1"/>
      <protection hidden="1"/>
    </xf>
    <xf numFmtId="3" fontId="0" fillId="11" borderId="14" xfId="19" applyFont="1" applyBorder="1" applyAlignment="1">
      <alignment horizontal="right" vertical="center"/>
      <protection hidden="1"/>
    </xf>
    <xf numFmtId="3" fontId="8" fillId="9" borderId="13" xfId="5" applyNumberFormat="1" applyFont="1" applyFill="1" applyBorder="1" applyAlignment="1" applyProtection="1">
      <alignment horizontal="right" vertical="center"/>
      <protection hidden="1"/>
    </xf>
    <xf numFmtId="0" fontId="8" fillId="9" borderId="1" xfId="0" applyFont="1" applyFill="1" applyBorder="1" applyAlignment="1" applyProtection="1">
      <alignment horizontal="left" vertical="center" wrapText="1"/>
      <protection hidden="1"/>
    </xf>
    <xf numFmtId="3" fontId="8" fillId="9" borderId="14" xfId="5" applyNumberFormat="1" applyFont="1" applyFill="1" applyBorder="1" applyAlignment="1" applyProtection="1">
      <alignment horizontal="right" vertical="center" wrapText="1"/>
      <protection hidden="1"/>
    </xf>
    <xf numFmtId="3" fontId="8" fillId="9" borderId="13" xfId="0" applyNumberFormat="1" applyFont="1" applyFill="1" applyBorder="1" applyAlignment="1">
      <alignment horizontal="right" vertical="center"/>
    </xf>
    <xf numFmtId="3" fontId="8" fillId="11" borderId="14" xfId="19" applyBorder="1" applyAlignment="1">
      <alignment horizontal="right" vertical="center"/>
      <protection hidden="1"/>
    </xf>
    <xf numFmtId="3" fontId="8" fillId="9" borderId="14" xfId="0" applyNumberFormat="1" applyFont="1" applyFill="1" applyBorder="1" applyAlignment="1">
      <alignment horizontal="right" vertical="center"/>
    </xf>
    <xf numFmtId="0" fontId="8" fillId="5" borderId="38" xfId="3" applyFont="1" applyBorder="1" applyAlignment="1" applyProtection="1">
      <alignment vertical="center" wrapText="1"/>
      <protection hidden="1"/>
    </xf>
    <xf numFmtId="3" fontId="8" fillId="11" borderId="13" xfId="19" applyBorder="1" applyAlignment="1">
      <alignment horizontal="right" vertical="center"/>
      <protection hidden="1"/>
    </xf>
    <xf numFmtId="0" fontId="0" fillId="9" borderId="0" xfId="0" applyFont="1" applyFill="1" applyAlignment="1">
      <alignment vertical="center"/>
    </xf>
    <xf numFmtId="0" fontId="0" fillId="5" borderId="13" xfId="3" applyFont="1" applyBorder="1" applyAlignment="1" applyProtection="1">
      <alignment vertical="center" wrapText="1"/>
      <protection hidden="1"/>
    </xf>
    <xf numFmtId="0" fontId="0" fillId="9" borderId="13" xfId="0" applyFont="1" applyFill="1" applyBorder="1" applyAlignment="1" applyProtection="1">
      <alignment horizontal="left" vertical="center" wrapText="1"/>
      <protection hidden="1"/>
    </xf>
    <xf numFmtId="0" fontId="8" fillId="9" borderId="13" xfId="0" applyFont="1" applyFill="1" applyBorder="1" applyAlignment="1" applyProtection="1">
      <alignment horizontal="left" vertical="center" wrapText="1"/>
      <protection hidden="1"/>
    </xf>
    <xf numFmtId="0" fontId="0" fillId="9" borderId="13" xfId="0" applyFont="1" applyFill="1" applyBorder="1" applyAlignment="1" applyProtection="1">
      <alignment horizontal="right" vertical="center" wrapText="1"/>
      <protection hidden="1"/>
    </xf>
    <xf numFmtId="3" fontId="7" fillId="8" borderId="13" xfId="2" applyNumberFormat="1" applyFont="1" applyFill="1" applyBorder="1" applyAlignment="1" applyProtection="1">
      <alignment vertical="center" wrapText="1"/>
      <protection hidden="1"/>
    </xf>
    <xf numFmtId="0" fontId="8" fillId="5" borderId="13" xfId="3" applyFont="1" applyBorder="1" applyAlignment="1" applyProtection="1">
      <alignment vertical="center" wrapText="1"/>
      <protection hidden="1"/>
    </xf>
    <xf numFmtId="3" fontId="20" fillId="9" borderId="14" xfId="16" applyNumberFormat="1" applyBorder="1" applyAlignment="1">
      <alignment horizontal="right" vertical="center"/>
      <protection locked="0"/>
    </xf>
    <xf numFmtId="4" fontId="7" fillId="4" borderId="13" xfId="2" applyNumberFormat="1" applyFont="1" applyBorder="1" applyAlignment="1" applyProtection="1">
      <alignment vertical="center" wrapText="1"/>
      <protection hidden="1"/>
    </xf>
    <xf numFmtId="3" fontId="7" fillId="4" borderId="14" xfId="2" applyNumberFormat="1" applyFont="1" applyBorder="1" applyAlignment="1" applyProtection="1">
      <alignment horizontal="right" vertical="center"/>
      <protection hidden="1"/>
    </xf>
    <xf numFmtId="4" fontId="8" fillId="9" borderId="0" xfId="0" applyNumberFormat="1" applyFont="1" applyFill="1" applyAlignment="1">
      <alignment vertical="center"/>
    </xf>
    <xf numFmtId="0" fontId="11" fillId="9" borderId="47" xfId="4" quotePrefix="1" applyFill="1" applyBorder="1" applyAlignment="1">
      <alignment vertical="center"/>
    </xf>
    <xf numFmtId="0" fontId="13" fillId="3" borderId="13" xfId="18" applyFont="1" applyBorder="1" applyAlignment="1" applyProtection="1">
      <protection hidden="1"/>
    </xf>
    <xf numFmtId="0" fontId="7" fillId="4" borderId="1" xfId="7" applyBorder="1" applyAlignment="1" applyProtection="1">
      <alignment horizontal="left" vertical="center" wrapText="1"/>
      <protection hidden="1"/>
    </xf>
    <xf numFmtId="0" fontId="0" fillId="9" borderId="13" xfId="0" applyFont="1" applyFill="1" applyBorder="1" applyAlignment="1" applyProtection="1">
      <alignment wrapText="1"/>
      <protection hidden="1"/>
    </xf>
    <xf numFmtId="0" fontId="8" fillId="9" borderId="13" xfId="0" applyFont="1" applyFill="1" applyBorder="1" applyAlignment="1" applyProtection="1">
      <alignment wrapText="1"/>
      <protection hidden="1"/>
    </xf>
    <xf numFmtId="0" fontId="0" fillId="9" borderId="0" xfId="0" applyFont="1" applyFill="1" applyBorder="1" applyAlignment="1" applyProtection="1">
      <alignment vertical="center" wrapText="1"/>
      <protection hidden="1"/>
    </xf>
    <xf numFmtId="4" fontId="8" fillId="9" borderId="0" xfId="5" applyNumberFormat="1" applyFill="1" applyAlignment="1" applyProtection="1">
      <alignment wrapText="1"/>
      <protection hidden="1"/>
    </xf>
    <xf numFmtId="0" fontId="0" fillId="9" borderId="18" xfId="0" applyFill="1" applyBorder="1"/>
    <xf numFmtId="0" fontId="13" fillId="3" borderId="19" xfId="6" applyFont="1" applyBorder="1" applyAlignment="1" applyProtection="1">
      <protection hidden="1"/>
    </xf>
    <xf numFmtId="3" fontId="8" fillId="9" borderId="19" xfId="5" applyNumberFormat="1" applyFill="1" applyBorder="1" applyProtection="1">
      <protection hidden="1"/>
    </xf>
    <xf numFmtId="0" fontId="8" fillId="9" borderId="19" xfId="5" applyFill="1" applyBorder="1" applyProtection="1">
      <protection hidden="1"/>
    </xf>
    <xf numFmtId="0" fontId="8" fillId="5" borderId="0" xfId="14" applyFont="1" applyBorder="1"/>
    <xf numFmtId="0" fontId="0" fillId="5" borderId="0" xfId="14" applyFont="1" applyBorder="1"/>
    <xf numFmtId="0" fontId="8" fillId="5" borderId="14" xfId="3" applyFont="1" applyBorder="1" applyAlignment="1">
      <alignment wrapText="1"/>
    </xf>
    <xf numFmtId="3" fontId="7" fillId="4" borderId="14" xfId="15" applyNumberFormat="1" applyFont="1" applyBorder="1" applyAlignment="1">
      <alignment horizontal="center" vertical="center" wrapText="1"/>
    </xf>
    <xf numFmtId="0" fontId="13" fillId="3" borderId="0" xfId="18" applyFont="1" applyBorder="1" applyAlignment="1" applyProtection="1">
      <protection hidden="1"/>
    </xf>
    <xf numFmtId="0" fontId="21" fillId="3" borderId="0" xfId="18" applyFont="1" applyBorder="1" applyAlignment="1" applyProtection="1">
      <alignment vertical="center"/>
      <protection hidden="1"/>
    </xf>
    <xf numFmtId="0" fontId="21" fillId="3" borderId="0" xfId="18" applyFont="1" applyBorder="1"/>
    <xf numFmtId="3" fontId="0" fillId="9" borderId="5" xfId="5" applyNumberFormat="1" applyFont="1" applyFill="1" applyBorder="1" applyAlignment="1" applyProtection="1">
      <alignment wrapText="1"/>
      <protection hidden="1"/>
    </xf>
    <xf numFmtId="0" fontId="0" fillId="9" borderId="1" xfId="0" applyFont="1" applyFill="1" applyBorder="1" applyAlignment="1" applyProtection="1">
      <alignment wrapText="1"/>
      <protection hidden="1"/>
    </xf>
    <xf numFmtId="0" fontId="7" fillId="4" borderId="14" xfId="15" applyFont="1" applyBorder="1" applyAlignment="1">
      <alignment horizontal="left" vertical="center" wrapText="1"/>
    </xf>
    <xf numFmtId="0" fontId="7" fillId="4" borderId="14" xfId="15" applyFont="1" applyBorder="1" applyAlignment="1">
      <alignment horizontal="center" vertical="center" wrapText="1"/>
    </xf>
    <xf numFmtId="0" fontId="0" fillId="9" borderId="0" xfId="0" applyFill="1" applyAlignment="1" applyProtection="1">
      <alignment horizontal="center" vertical="center" wrapText="1"/>
    </xf>
    <xf numFmtId="3" fontId="0" fillId="9" borderId="0" xfId="0" applyNumberFormat="1" applyFill="1" applyAlignment="1" applyProtection="1">
      <alignment horizontal="center" vertical="center" wrapText="1"/>
    </xf>
    <xf numFmtId="3" fontId="7" fillId="9" borderId="0" xfId="0" applyNumberFormat="1" applyFont="1" applyFill="1" applyAlignment="1" applyProtection="1">
      <alignment horizontal="center" vertical="center" wrapText="1"/>
    </xf>
    <xf numFmtId="3" fontId="7" fillId="4" borderId="14" xfId="7" applyNumberFormat="1" applyBorder="1" applyAlignment="1" applyProtection="1">
      <alignment horizontal="center" vertical="center" wrapText="1"/>
    </xf>
    <xf numFmtId="0" fontId="7" fillId="9" borderId="0" xfId="0" applyFont="1" applyFill="1" applyAlignment="1" applyProtection="1">
      <alignment horizontal="center" wrapText="1"/>
    </xf>
    <xf numFmtId="3" fontId="7" fillId="9" borderId="0" xfId="0" applyNumberFormat="1" applyFont="1" applyFill="1" applyAlignment="1" applyProtection="1">
      <alignment horizontal="center" wrapText="1"/>
    </xf>
    <xf numFmtId="0" fontId="17" fillId="9" borderId="0" xfId="0" applyFont="1" applyFill="1" applyAlignment="1" applyProtection="1">
      <alignment vertical="center"/>
    </xf>
    <xf numFmtId="3" fontId="8" fillId="9" borderId="5" xfId="26" applyBorder="1" applyAlignment="1" applyProtection="1">
      <alignment wrapText="1"/>
      <protection locked="0"/>
    </xf>
    <xf numFmtId="3" fontId="0" fillId="9" borderId="0" xfId="0" applyNumberFormat="1" applyFont="1" applyFill="1" applyProtection="1"/>
    <xf numFmtId="3" fontId="7" fillId="9" borderId="0" xfId="0" applyNumberFormat="1" applyFont="1" applyFill="1" applyProtection="1"/>
    <xf numFmtId="0" fontId="0" fillId="9" borderId="0" xfId="0" applyFont="1" applyFill="1" applyProtection="1"/>
    <xf numFmtId="3" fontId="8" fillId="9" borderId="5" xfId="26" applyAlignment="1" applyProtection="1">
      <alignment vertical="center" wrapText="1"/>
      <protection locked="0"/>
    </xf>
    <xf numFmtId="0" fontId="18" fillId="9" borderId="23" xfId="0" applyFont="1" applyFill="1" applyBorder="1" applyAlignment="1" applyProtection="1">
      <alignment vertical="center"/>
    </xf>
    <xf numFmtId="3" fontId="18" fillId="9" borderId="23" xfId="0" applyNumberFormat="1" applyFont="1" applyFill="1" applyBorder="1" applyAlignment="1" applyProtection="1">
      <alignment vertical="center"/>
    </xf>
    <xf numFmtId="0" fontId="19" fillId="9" borderId="0" xfId="0" applyFont="1" applyFill="1" applyProtection="1"/>
    <xf numFmtId="3" fontId="17" fillId="9" borderId="0" xfId="0" applyNumberFormat="1" applyFont="1" applyFill="1" applyAlignment="1" applyProtection="1">
      <alignment vertical="center"/>
    </xf>
    <xf numFmtId="0" fontId="11" fillId="9" borderId="0" xfId="4" quotePrefix="1" applyFill="1" applyAlignment="1" applyProtection="1">
      <alignment horizontal="center" vertical="center"/>
      <protection hidden="1"/>
    </xf>
    <xf numFmtId="3" fontId="8" fillId="9" borderId="17" xfId="5" applyNumberFormat="1" applyFont="1" applyFill="1" applyBorder="1" applyAlignment="1" applyProtection="1">
      <alignment horizontal="right" vertical="center"/>
      <protection hidden="1"/>
    </xf>
    <xf numFmtId="3" fontId="8" fillId="9" borderId="36" xfId="5" applyNumberFormat="1" applyFont="1" applyFill="1" applyBorder="1" applyAlignment="1" applyProtection="1">
      <alignment horizontal="right"/>
      <protection hidden="1"/>
    </xf>
    <xf numFmtId="3" fontId="8" fillId="9" borderId="36" xfId="5" applyNumberFormat="1" applyFont="1" applyFill="1" applyBorder="1" applyAlignment="1" applyProtection="1">
      <alignment horizontal="right" vertical="center"/>
      <protection hidden="1"/>
    </xf>
    <xf numFmtId="3" fontId="7" fillId="4" borderId="34" xfId="2" applyNumberFormat="1" applyFont="1" applyBorder="1" applyAlignment="1" applyProtection="1">
      <alignment horizontal="right"/>
      <protection hidden="1"/>
    </xf>
    <xf numFmtId="3" fontId="8" fillId="9" borderId="4" xfId="5" applyNumberFormat="1" applyFont="1" applyFill="1" applyBorder="1" applyAlignment="1" applyProtection="1">
      <alignment horizontal="right" vertical="center"/>
      <protection hidden="1"/>
    </xf>
    <xf numFmtId="3" fontId="8" fillId="9" borderId="34" xfId="5" applyNumberFormat="1" applyFont="1" applyFill="1" applyBorder="1" applyAlignment="1" applyProtection="1">
      <alignment horizontal="right" vertical="center"/>
      <protection hidden="1"/>
    </xf>
    <xf numFmtId="3" fontId="20" fillId="9" borderId="5" xfId="16" applyNumberFormat="1" applyBorder="1">
      <protection locked="0"/>
    </xf>
    <xf numFmtId="3" fontId="7" fillId="4" borderId="6" xfId="2" applyNumberFormat="1" applyFont="1" applyBorder="1" applyAlignment="1" applyProtection="1">
      <alignment horizontal="center" vertical="center" wrapText="1"/>
      <protection hidden="1"/>
    </xf>
    <xf numFmtId="3" fontId="7" fillId="4" borderId="34" xfId="2" applyNumberFormat="1" applyFont="1" applyBorder="1" applyAlignment="1" applyProtection="1">
      <alignment horizontal="right" vertical="center"/>
      <protection hidden="1"/>
    </xf>
    <xf numFmtId="0" fontId="0" fillId="9" borderId="0" xfId="0" applyFill="1" applyAlignment="1" applyProtection="1">
      <alignment horizontal="center"/>
      <protection hidden="1"/>
    </xf>
    <xf numFmtId="0" fontId="8" fillId="9" borderId="0" xfId="5" applyFill="1"/>
    <xf numFmtId="0" fontId="8" fillId="9" borderId="0" xfId="5" applyFont="1" applyFill="1" applyAlignment="1">
      <alignment wrapText="1"/>
    </xf>
    <xf numFmtId="0" fontId="8" fillId="9" borderId="6" xfId="5" applyFont="1" applyFill="1" applyBorder="1" applyAlignment="1">
      <alignment vertical="center"/>
    </xf>
    <xf numFmtId="3" fontId="7" fillId="8" borderId="0" xfId="2" applyNumberFormat="1" applyFont="1" applyFill="1" applyBorder="1" applyAlignment="1" applyProtection="1">
      <alignment vertical="center" wrapText="1"/>
      <protection hidden="1"/>
    </xf>
    <xf numFmtId="0" fontId="8" fillId="9" borderId="0" xfId="5" applyFont="1" applyFill="1" applyAlignment="1">
      <alignment vertical="center"/>
    </xf>
    <xf numFmtId="0" fontId="8" fillId="9" borderId="0" xfId="5" applyFont="1" applyFill="1" applyBorder="1" applyAlignment="1" applyProtection="1">
      <alignment horizontal="left" vertical="center" wrapText="1"/>
      <protection hidden="1"/>
    </xf>
    <xf numFmtId="0" fontId="8" fillId="9" borderId="14" xfId="5" applyFont="1" applyFill="1" applyBorder="1" applyAlignment="1">
      <alignment vertical="center"/>
    </xf>
    <xf numFmtId="3" fontId="8" fillId="9" borderId="25" xfId="5" applyNumberFormat="1" applyFont="1" applyFill="1" applyBorder="1" applyAlignment="1" applyProtection="1">
      <alignment horizontal="right" vertical="center"/>
      <protection hidden="1"/>
    </xf>
    <xf numFmtId="3" fontId="8" fillId="9" borderId="24" xfId="5" applyNumberFormat="1" applyFont="1" applyFill="1" applyBorder="1" applyAlignment="1" applyProtection="1">
      <alignment horizontal="right" vertical="center"/>
      <protection hidden="1"/>
    </xf>
    <xf numFmtId="3" fontId="8" fillId="9" borderId="16" xfId="5" applyNumberFormat="1" applyFont="1" applyFill="1" applyBorder="1" applyAlignment="1" applyProtection="1">
      <alignment horizontal="right" vertical="center"/>
      <protection hidden="1"/>
    </xf>
    <xf numFmtId="0" fontId="8" fillId="9" borderId="16" xfId="5" applyFont="1" applyFill="1" applyBorder="1" applyAlignment="1" applyProtection="1">
      <alignment horizontal="left" vertical="center" wrapText="1"/>
      <protection hidden="1"/>
    </xf>
    <xf numFmtId="3" fontId="8" fillId="9" borderId="12" xfId="5" applyNumberFormat="1" applyFont="1" applyFill="1" applyBorder="1" applyAlignment="1" applyProtection="1">
      <alignment horizontal="right" vertical="center"/>
      <protection hidden="1"/>
    </xf>
    <xf numFmtId="0" fontId="8" fillId="9" borderId="14" xfId="5" applyFont="1" applyFill="1" applyBorder="1" applyAlignment="1"/>
    <xf numFmtId="4" fontId="7" fillId="4" borderId="16" xfId="2" applyNumberFormat="1" applyFont="1" applyBorder="1" applyAlignment="1" applyProtection="1">
      <alignment vertical="center" wrapText="1"/>
      <protection hidden="1"/>
    </xf>
    <xf numFmtId="4" fontId="8" fillId="9" borderId="0" xfId="5" applyNumberFormat="1" applyFont="1" applyFill="1" applyAlignment="1">
      <alignment vertical="center"/>
    </xf>
    <xf numFmtId="3" fontId="10" fillId="0" borderId="0" xfId="2" applyNumberFormat="1" applyFont="1" applyFill="1" applyBorder="1" applyAlignment="1" applyProtection="1">
      <alignment wrapText="1"/>
      <protection hidden="1"/>
    </xf>
    <xf numFmtId="0" fontId="8" fillId="9" borderId="0" xfId="5" applyFont="1" applyFill="1"/>
    <xf numFmtId="3" fontId="7" fillId="8" borderId="0" xfId="2" applyNumberFormat="1" applyFont="1" applyFill="1" applyBorder="1" applyAlignment="1" applyProtection="1">
      <alignment wrapText="1"/>
      <protection hidden="1"/>
    </xf>
    <xf numFmtId="4" fontId="8" fillId="9" borderId="6" xfId="5" applyNumberFormat="1" applyFont="1" applyFill="1" applyBorder="1"/>
    <xf numFmtId="4" fontId="7" fillId="4" borderId="16" xfId="2" applyNumberFormat="1" applyFont="1" applyBorder="1" applyAlignment="1" applyProtection="1">
      <alignment wrapText="1"/>
      <protection hidden="1"/>
    </xf>
    <xf numFmtId="4" fontId="8" fillId="9" borderId="0" xfId="5" applyNumberFormat="1" applyFont="1" applyFill="1"/>
    <xf numFmtId="0" fontId="8" fillId="9" borderId="6" xfId="5" applyFont="1" applyFill="1" applyBorder="1"/>
    <xf numFmtId="0" fontId="2" fillId="9" borderId="0" xfId="13" applyFont="1" applyFill="1" applyBorder="1" applyAlignment="1">
      <alignment wrapText="1"/>
    </xf>
    <xf numFmtId="0" fontId="2" fillId="9" borderId="0" xfId="13" applyFont="1" applyFill="1" applyBorder="1" applyAlignment="1">
      <alignment vertical="center" wrapText="1"/>
    </xf>
    <xf numFmtId="0" fontId="2" fillId="9" borderId="0" xfId="13" applyFont="1" applyFill="1" applyBorder="1"/>
    <xf numFmtId="0" fontId="8" fillId="9" borderId="14" xfId="5" applyFont="1" applyFill="1" applyBorder="1" applyAlignment="1">
      <alignment horizontal="left" indent="3"/>
    </xf>
    <xf numFmtId="0" fontId="2" fillId="9" borderId="14" xfId="13" applyFont="1" applyFill="1" applyBorder="1"/>
    <xf numFmtId="0" fontId="8" fillId="9" borderId="0" xfId="5" applyFont="1" applyFill="1" applyAlignment="1">
      <alignment horizontal="center" vertical="center"/>
    </xf>
    <xf numFmtId="0" fontId="0" fillId="5" borderId="0" xfId="3" applyFont="1" applyAlignment="1">
      <alignment vertical="center"/>
    </xf>
    <xf numFmtId="0" fontId="4" fillId="5" borderId="0" xfId="3" applyAlignment="1">
      <alignment vertical="center" wrapText="1"/>
    </xf>
    <xf numFmtId="0" fontId="8" fillId="9" borderId="0" xfId="5" applyFill="1" applyAlignment="1">
      <alignment vertical="center"/>
    </xf>
    <xf numFmtId="0" fontId="8" fillId="9" borderId="0" xfId="5" applyFill="1" applyAlignment="1">
      <alignment vertical="center" wrapText="1"/>
    </xf>
    <xf numFmtId="0" fontId="7" fillId="4" borderId="13" xfId="15" applyFont="1" applyBorder="1" applyAlignment="1">
      <alignment horizontal="left" vertical="center" wrapText="1"/>
    </xf>
    <xf numFmtId="0" fontId="8" fillId="9" borderId="0" xfId="5" applyFont="1" applyFill="1" applyAlignment="1">
      <alignment vertical="center" wrapText="1"/>
    </xf>
    <xf numFmtId="0" fontId="8" fillId="9" borderId="1" xfId="5" applyFont="1" applyFill="1" applyBorder="1" applyAlignment="1">
      <alignment vertical="center" wrapText="1"/>
    </xf>
    <xf numFmtId="3" fontId="8" fillId="9" borderId="0" xfId="5" applyNumberFormat="1" applyFont="1" applyFill="1"/>
    <xf numFmtId="0" fontId="8" fillId="5" borderId="49" xfId="3" applyFont="1" applyBorder="1" applyAlignment="1">
      <alignment vertical="center" wrapText="1"/>
    </xf>
    <xf numFmtId="3" fontId="8" fillId="9" borderId="4" xfId="3" applyNumberFormat="1" applyFont="1" applyFill="1" applyBorder="1" applyAlignment="1">
      <alignment vertical="center"/>
    </xf>
    <xf numFmtId="3" fontId="8" fillId="9" borderId="5" xfId="26" applyNumberFormat="1" applyFont="1" applyAlignment="1" applyProtection="1">
      <alignment vertical="center" wrapText="1"/>
      <protection locked="0"/>
    </xf>
    <xf numFmtId="0" fontId="8" fillId="9" borderId="27" xfId="5" applyFont="1" applyFill="1" applyBorder="1" applyAlignment="1">
      <alignment vertical="center" wrapText="1"/>
    </xf>
    <xf numFmtId="0" fontId="8" fillId="5" borderId="2" xfId="3" applyFont="1" applyBorder="1" applyAlignment="1">
      <alignment vertical="center" wrapText="1"/>
    </xf>
    <xf numFmtId="3" fontId="7" fillId="4" borderId="14" xfId="15" applyNumberFormat="1" applyFont="1" applyBorder="1" applyAlignment="1">
      <alignment horizontal="right" vertical="center" wrapText="1"/>
    </xf>
    <xf numFmtId="0" fontId="4" fillId="5" borderId="0" xfId="3" applyAlignment="1">
      <alignment vertical="center"/>
    </xf>
    <xf numFmtId="0" fontId="7" fillId="4" borderId="52" xfId="15" applyFont="1" applyBorder="1" applyAlignment="1">
      <alignment vertical="center"/>
    </xf>
    <xf numFmtId="0" fontId="7" fillId="4" borderId="53" xfId="15" applyFont="1" applyBorder="1" applyAlignment="1">
      <alignment vertical="center"/>
    </xf>
    <xf numFmtId="0" fontId="8" fillId="9" borderId="14" xfId="5" applyFont="1" applyFill="1" applyBorder="1" applyAlignment="1">
      <alignment wrapText="1"/>
    </xf>
    <xf numFmtId="0" fontId="8" fillId="9" borderId="13" xfId="5" applyFont="1" applyFill="1" applyBorder="1" applyAlignment="1">
      <alignment wrapText="1"/>
    </xf>
    <xf numFmtId="0" fontId="8" fillId="9" borderId="0" xfId="5" applyFont="1" applyFill="1" applyAlignment="1">
      <alignment horizontal="left"/>
    </xf>
    <xf numFmtId="0" fontId="7" fillId="4" borderId="14" xfId="7" applyBorder="1" applyAlignment="1" applyProtection="1">
      <alignment horizontal="center" vertical="center" wrapText="1"/>
      <protection hidden="1"/>
    </xf>
    <xf numFmtId="3" fontId="7" fillId="4" borderId="24" xfId="2" applyNumberFormat="1" applyFont="1" applyBorder="1" applyAlignment="1" applyProtection="1">
      <alignment horizontal="center" vertical="center" wrapText="1"/>
      <protection hidden="1"/>
    </xf>
    <xf numFmtId="0" fontId="22" fillId="9" borderId="0" xfId="0" applyFont="1" applyFill="1" applyBorder="1" applyAlignment="1" applyProtection="1">
      <alignment horizontal="right"/>
      <protection hidden="1"/>
    </xf>
    <xf numFmtId="0" fontId="4" fillId="9" borderId="0" xfId="3" applyFill="1" applyBorder="1" applyAlignment="1" applyProtection="1">
      <alignment horizontal="center"/>
      <protection hidden="1"/>
    </xf>
    <xf numFmtId="0" fontId="0" fillId="0" borderId="0" xfId="0" applyFill="1" applyProtection="1">
      <protection hidden="1"/>
    </xf>
    <xf numFmtId="0" fontId="26" fillId="9" borderId="0" xfId="30" applyFont="1" applyFill="1" applyAlignment="1">
      <alignment horizontal="center"/>
    </xf>
    <xf numFmtId="0" fontId="26" fillId="9" borderId="0" xfId="30" applyFont="1" applyFill="1"/>
    <xf numFmtId="0" fontId="0" fillId="9" borderId="0" xfId="0" applyFill="1" applyAlignment="1">
      <alignment horizontal="center"/>
    </xf>
    <xf numFmtId="4" fontId="33" fillId="9" borderId="0" xfId="7" applyNumberFormat="1" applyFont="1" applyFill="1" applyBorder="1" applyAlignment="1" applyProtection="1">
      <alignment vertical="center" wrapText="1"/>
      <protection hidden="1"/>
    </xf>
    <xf numFmtId="0" fontId="7" fillId="4" borderId="14" xfId="7" applyBorder="1" applyAlignment="1" applyProtection="1">
      <alignment horizontal="center" vertical="center"/>
    </xf>
    <xf numFmtId="0" fontId="7" fillId="4" borderId="14" xfId="7" applyBorder="1" applyAlignment="1" applyProtection="1">
      <alignment horizontal="left" vertical="center"/>
    </xf>
    <xf numFmtId="4" fontId="7" fillId="4" borderId="14" xfId="7" applyNumberFormat="1" applyBorder="1" applyAlignment="1" applyProtection="1">
      <alignment vertical="center" wrapText="1"/>
    </xf>
    <xf numFmtId="0" fontId="0" fillId="9" borderId="42" xfId="0" applyFill="1" applyBorder="1" applyAlignment="1" applyProtection="1">
      <alignment vertical="center"/>
    </xf>
    <xf numFmtId="0" fontId="26" fillId="9" borderId="0" xfId="30" applyFont="1" applyFill="1" applyBorder="1" applyAlignment="1">
      <alignment horizontal="center" vertical="center"/>
    </xf>
    <xf numFmtId="0" fontId="26" fillId="9" borderId="0" xfId="30" applyFont="1" applyFill="1" applyAlignment="1">
      <alignment vertical="center"/>
    </xf>
    <xf numFmtId="0" fontId="26" fillId="9" borderId="0" xfId="30" applyFont="1" applyFill="1" applyBorder="1" applyAlignment="1">
      <alignment vertical="center"/>
    </xf>
    <xf numFmtId="0" fontId="26" fillId="9" borderId="0" xfId="30" applyFont="1" applyFill="1" applyBorder="1" applyAlignment="1">
      <alignment horizontal="center"/>
    </xf>
    <xf numFmtId="0" fontId="26" fillId="9" borderId="0" xfId="30" applyFont="1" applyFill="1" applyBorder="1"/>
    <xf numFmtId="0" fontId="34" fillId="9" borderId="0" xfId="30" applyFont="1" applyFill="1" applyBorder="1" applyAlignment="1">
      <alignment wrapText="1"/>
    </xf>
    <xf numFmtId="0" fontId="35" fillId="0" borderId="0" xfId="30" applyFont="1" applyFill="1" applyBorder="1" applyAlignment="1">
      <alignment horizontal="left"/>
    </xf>
    <xf numFmtId="0" fontId="26" fillId="0" borderId="0" xfId="30" applyFont="1"/>
    <xf numFmtId="0" fontId="34" fillId="9" borderId="0" xfId="30" applyFont="1" applyFill="1" applyBorder="1" applyAlignment="1">
      <alignment horizontal="left"/>
    </xf>
    <xf numFmtId="0" fontId="0" fillId="9" borderId="55" xfId="0" applyFont="1" applyFill="1" applyBorder="1" applyAlignment="1">
      <alignment vertical="center" wrapText="1"/>
    </xf>
    <xf numFmtId="0" fontId="20" fillId="9" borderId="55" xfId="0" applyNumberFormat="1" applyFont="1" applyFill="1" applyBorder="1" applyAlignment="1">
      <alignment vertical="center" wrapText="1"/>
    </xf>
    <xf numFmtId="0" fontId="0" fillId="9" borderId="55" xfId="0" quotePrefix="1" applyFont="1" applyFill="1" applyBorder="1" applyAlignment="1">
      <alignment vertical="center" wrapText="1"/>
    </xf>
    <xf numFmtId="0" fontId="20" fillId="9" borderId="55" xfId="0" applyFont="1" applyFill="1" applyBorder="1" applyAlignment="1">
      <alignment vertical="center" wrapText="1"/>
    </xf>
    <xf numFmtId="0" fontId="11" fillId="9" borderId="0" xfId="4" applyFill="1" applyAlignment="1" applyProtection="1">
      <alignment horizontal="center"/>
      <protection hidden="1"/>
    </xf>
    <xf numFmtId="0" fontId="0" fillId="9" borderId="0" xfId="0" applyFill="1" applyAlignment="1" applyProtection="1">
      <alignment horizontal="center" wrapText="1"/>
      <protection hidden="1"/>
    </xf>
    <xf numFmtId="0" fontId="13" fillId="9" borderId="0" xfId="18" applyFont="1" applyFill="1" applyAlignment="1" applyProtection="1">
      <alignment horizontal="center" wrapText="1"/>
      <protection hidden="1"/>
    </xf>
    <xf numFmtId="0" fontId="13" fillId="9" borderId="0" xfId="18" applyFont="1" applyFill="1" applyAlignment="1" applyProtection="1">
      <alignment horizontal="left" wrapText="1"/>
      <protection hidden="1"/>
    </xf>
    <xf numFmtId="0" fontId="13" fillId="9" borderId="0" xfId="18" applyFont="1" applyFill="1" applyBorder="1" applyAlignment="1" applyProtection="1">
      <alignment horizontal="left" wrapText="1"/>
      <protection hidden="1"/>
    </xf>
    <xf numFmtId="0" fontId="20" fillId="9" borderId="42" xfId="0" applyFont="1" applyFill="1" applyBorder="1" applyAlignment="1" applyProtection="1">
      <alignment horizontal="center" vertical="center" wrapText="1"/>
    </xf>
    <xf numFmtId="0" fontId="20" fillId="9" borderId="42" xfId="0" applyFont="1" applyFill="1" applyBorder="1" applyAlignment="1" applyProtection="1">
      <alignment horizontal="left" vertical="center" wrapText="1"/>
    </xf>
    <xf numFmtId="0" fontId="20" fillId="9" borderId="0" xfId="0" applyFont="1" applyFill="1"/>
    <xf numFmtId="0" fontId="0" fillId="14" borderId="0" xfId="3" applyFont="1" applyFill="1" applyAlignment="1" applyProtection="1">
      <protection hidden="1"/>
    </xf>
    <xf numFmtId="0" fontId="4" fillId="14" borderId="0" xfId="3" applyFill="1" applyAlignment="1" applyProtection="1">
      <alignment wrapText="1"/>
      <protection hidden="1"/>
    </xf>
    <xf numFmtId="0" fontId="4" fillId="14" borderId="0" xfId="3" applyFill="1" applyProtection="1">
      <protection hidden="1"/>
    </xf>
    <xf numFmtId="0" fontId="0" fillId="14" borderId="0" xfId="3" applyFont="1" applyFill="1" applyAlignment="1" applyProtection="1">
      <alignment wrapText="1"/>
      <protection hidden="1"/>
    </xf>
    <xf numFmtId="3" fontId="0" fillId="9" borderId="0" xfId="5" applyNumberFormat="1" applyFont="1" applyFill="1" applyBorder="1" applyProtection="1">
      <protection hidden="1"/>
    </xf>
    <xf numFmtId="0" fontId="0" fillId="9" borderId="0" xfId="5" applyFont="1" applyFill="1" applyAlignment="1" applyProtection="1">
      <alignment horizontal="center" wrapText="1"/>
      <protection hidden="1"/>
    </xf>
    <xf numFmtId="0" fontId="8" fillId="9" borderId="0" xfId="5" applyFont="1" applyFill="1" applyAlignment="1" applyProtection="1">
      <alignment horizontal="center" wrapText="1"/>
      <protection hidden="1"/>
    </xf>
    <xf numFmtId="0" fontId="8" fillId="15" borderId="0" xfId="5" applyFont="1" applyFill="1" applyAlignment="1" applyProtection="1">
      <alignment horizontal="center"/>
      <protection hidden="1"/>
    </xf>
    <xf numFmtId="0" fontId="0" fillId="15" borderId="0" xfId="5" applyFont="1" applyFill="1" applyAlignment="1" applyProtection="1">
      <alignment wrapText="1"/>
      <protection hidden="1"/>
    </xf>
    <xf numFmtId="3" fontId="22" fillId="15" borderId="0" xfId="5" applyNumberFormat="1" applyFont="1" applyFill="1" applyAlignment="1" applyProtection="1">
      <alignment horizontal="right"/>
      <protection hidden="1"/>
    </xf>
    <xf numFmtId="0" fontId="8" fillId="9" borderId="58" xfId="5" applyFont="1" applyFill="1" applyBorder="1" applyProtection="1">
      <protection hidden="1"/>
    </xf>
    <xf numFmtId="0" fontId="8" fillId="9" borderId="59" xfId="5" applyFont="1" applyFill="1" applyBorder="1" applyProtection="1">
      <protection hidden="1"/>
    </xf>
    <xf numFmtId="0" fontId="8" fillId="9" borderId="0" xfId="5" applyFill="1" applyBorder="1" applyAlignment="1" applyProtection="1">
      <alignment wrapText="1"/>
      <protection hidden="1"/>
    </xf>
    <xf numFmtId="0" fontId="8" fillId="9" borderId="0" xfId="5" applyFont="1" applyFill="1" applyBorder="1" applyAlignment="1" applyProtection="1">
      <alignment wrapText="1"/>
      <protection hidden="1"/>
    </xf>
    <xf numFmtId="0" fontId="8" fillId="5" borderId="19" xfId="31" applyFont="1" applyBorder="1" applyAlignment="1" applyProtection="1">
      <alignment vertical="center" wrapText="1"/>
      <protection hidden="1"/>
    </xf>
    <xf numFmtId="0" fontId="8" fillId="5" borderId="16" xfId="31" applyFont="1" applyBorder="1" applyAlignment="1" applyProtection="1">
      <alignment vertical="center" wrapText="1"/>
      <protection hidden="1"/>
    </xf>
    <xf numFmtId="0" fontId="8" fillId="9" borderId="0" xfId="5" applyFont="1" applyFill="1" applyBorder="1" applyProtection="1">
      <protection hidden="1"/>
    </xf>
    <xf numFmtId="0" fontId="7" fillId="4" borderId="16" xfId="7" applyFont="1" applyBorder="1" applyAlignment="1" applyProtection="1">
      <alignment horizontal="center"/>
    </xf>
    <xf numFmtId="0" fontId="7" fillId="4" borderId="4" xfId="7" applyFont="1" applyBorder="1" applyAlignment="1" applyProtection="1">
      <alignment horizontal="center"/>
    </xf>
    <xf numFmtId="3" fontId="8" fillId="9" borderId="5" xfId="26" applyFont="1" applyBorder="1" applyAlignment="1" applyProtection="1">
      <alignment wrapText="1"/>
      <protection locked="0"/>
    </xf>
    <xf numFmtId="0" fontId="7" fillId="4" borderId="0" xfId="7" applyFont="1" applyBorder="1" applyAlignment="1" applyProtection="1">
      <alignment horizontal="center"/>
    </xf>
    <xf numFmtId="0" fontId="7" fillId="4" borderId="16" xfId="7" applyFont="1" applyBorder="1" applyProtection="1"/>
    <xf numFmtId="3" fontId="8" fillId="11" borderId="0" xfId="5" applyNumberFormat="1" applyFont="1" applyFill="1" applyProtection="1"/>
    <xf numFmtId="3" fontId="8" fillId="5" borderId="0" xfId="8" applyNumberFormat="1" applyFont="1" applyProtection="1"/>
    <xf numFmtId="0" fontId="7" fillId="4" borderId="0" xfId="7" applyFont="1" applyBorder="1" applyProtection="1"/>
    <xf numFmtId="3" fontId="0" fillId="5" borderId="0" xfId="8" applyNumberFormat="1" applyFont="1" applyProtection="1"/>
    <xf numFmtId="3" fontId="20" fillId="9" borderId="0" xfId="0" applyNumberFormat="1" applyFont="1" applyFill="1"/>
    <xf numFmtId="0" fontId="0" fillId="16" borderId="0" xfId="0" applyFill="1"/>
    <xf numFmtId="0" fontId="7" fillId="16" borderId="0" xfId="0" applyFont="1" applyFill="1"/>
    <xf numFmtId="0" fontId="0" fillId="10" borderId="0" xfId="0" applyFill="1"/>
    <xf numFmtId="0" fontId="0" fillId="9" borderId="0" xfId="0" applyFill="1" applyAlignment="1">
      <alignment horizontal="left" wrapText="1"/>
    </xf>
    <xf numFmtId="0" fontId="0" fillId="14" borderId="0" xfId="31" applyFont="1" applyFill="1" applyAlignment="1" applyProtection="1">
      <protection hidden="1"/>
    </xf>
    <xf numFmtId="0" fontId="1" fillId="14" borderId="0" xfId="31" applyFill="1" applyAlignment="1" applyProtection="1">
      <alignment horizontal="left"/>
      <protection hidden="1"/>
    </xf>
    <xf numFmtId="0" fontId="1" fillId="14" borderId="0" xfId="31" applyFill="1" applyAlignment="1" applyProtection="1">
      <alignment wrapText="1"/>
      <protection hidden="1"/>
    </xf>
    <xf numFmtId="0" fontId="1" fillId="14" borderId="0" xfId="31" applyFill="1" applyProtection="1">
      <protection hidden="1"/>
    </xf>
    <xf numFmtId="0" fontId="0" fillId="14" borderId="0" xfId="31" applyFont="1" applyFill="1" applyAlignment="1" applyProtection="1">
      <alignment wrapText="1"/>
      <protection hidden="1"/>
    </xf>
    <xf numFmtId="0" fontId="7" fillId="9" borderId="0" xfId="7" applyFill="1" applyBorder="1" applyAlignment="1" applyProtection="1">
      <alignment wrapText="1"/>
      <protection hidden="1"/>
    </xf>
    <xf numFmtId="0" fontId="7" fillId="9" borderId="0" xfId="7" applyFill="1" applyBorder="1" applyAlignment="1" applyProtection="1">
      <alignment horizontal="left"/>
      <protection hidden="1"/>
    </xf>
    <xf numFmtId="3" fontId="7" fillId="9" borderId="0" xfId="7" applyNumberFormat="1" applyFill="1" applyBorder="1" applyProtection="1">
      <protection hidden="1"/>
    </xf>
    <xf numFmtId="9" fontId="7" fillId="9" borderId="0" xfId="11" applyFont="1" applyFill="1" applyBorder="1" applyProtection="1">
      <protection hidden="1"/>
    </xf>
    <xf numFmtId="0" fontId="0" fillId="5" borderId="0" xfId="31" applyFont="1" applyAlignment="1" applyProtection="1">
      <alignment wrapText="1"/>
      <protection hidden="1"/>
    </xf>
    <xf numFmtId="0" fontId="1" fillId="5" borderId="0" xfId="31" applyAlignment="1" applyProtection="1">
      <alignment horizontal="left"/>
      <protection hidden="1"/>
    </xf>
    <xf numFmtId="0" fontId="1" fillId="5" borderId="0" xfId="31" applyAlignment="1" applyProtection="1">
      <alignment wrapText="1"/>
      <protection hidden="1"/>
    </xf>
    <xf numFmtId="0" fontId="1" fillId="5" borderId="0" xfId="31" applyProtection="1">
      <protection hidden="1"/>
    </xf>
    <xf numFmtId="0" fontId="12" fillId="17" borderId="14" xfId="29" applyFont="1" applyFill="1" applyBorder="1" applyAlignment="1">
      <alignment horizontal="center" vertical="center"/>
    </xf>
    <xf numFmtId="3" fontId="8" fillId="9" borderId="7" xfId="5" applyNumberFormat="1" applyFont="1" applyFill="1" applyBorder="1" applyAlignment="1" applyProtection="1">
      <alignment horizontal="right" vertical="center"/>
      <protection hidden="1"/>
    </xf>
    <xf numFmtId="3" fontId="20" fillId="18" borderId="5" xfId="16" applyNumberFormat="1" applyFill="1" applyBorder="1">
      <protection locked="0"/>
    </xf>
    <xf numFmtId="3" fontId="20" fillId="18" borderId="22" xfId="16" applyNumberFormat="1" applyFill="1" applyBorder="1">
      <protection locked="0"/>
    </xf>
    <xf numFmtId="0" fontId="22" fillId="14" borderId="0" xfId="5" applyFont="1" applyFill="1" applyAlignment="1" applyProtection="1">
      <alignment wrapText="1"/>
      <protection hidden="1"/>
    </xf>
    <xf numFmtId="3" fontId="22" fillId="14" borderId="0" xfId="5" applyNumberFormat="1" applyFont="1" applyFill="1" applyAlignment="1" applyProtection="1">
      <alignment horizontal="right"/>
      <protection hidden="1"/>
    </xf>
    <xf numFmtId="3" fontId="20" fillId="18" borderId="44" xfId="16" applyNumberFormat="1" applyFill="1" applyBorder="1">
      <protection locked="0"/>
    </xf>
    <xf numFmtId="3" fontId="8" fillId="19" borderId="0" xfId="5" applyNumberFormat="1" applyFill="1"/>
    <xf numFmtId="3" fontId="8" fillId="19" borderId="0" xfId="5" applyNumberFormat="1" applyFont="1" applyFill="1" applyAlignment="1" applyProtection="1">
      <alignment horizontal="right"/>
      <protection hidden="1"/>
    </xf>
    <xf numFmtId="3" fontId="8" fillId="20" borderId="0" xfId="19" applyNumberFormat="1" applyFill="1">
      <alignment horizontal="right"/>
      <protection hidden="1"/>
    </xf>
    <xf numFmtId="3" fontId="8" fillId="19" borderId="14" xfId="5" applyNumberFormat="1" applyFont="1" applyFill="1" applyBorder="1" applyAlignment="1" applyProtection="1">
      <alignment horizontal="right" vertical="center"/>
      <protection hidden="1"/>
    </xf>
    <xf numFmtId="3" fontId="0" fillId="20" borderId="14" xfId="19" applyFont="1" applyFill="1" applyBorder="1" applyAlignment="1">
      <alignment horizontal="right" vertical="center"/>
      <protection hidden="1"/>
    </xf>
    <xf numFmtId="3" fontId="8" fillId="19" borderId="36" xfId="5" applyNumberFormat="1" applyFont="1" applyFill="1" applyBorder="1" applyAlignment="1" applyProtection="1">
      <alignment horizontal="right" vertical="center"/>
      <protection hidden="1"/>
    </xf>
    <xf numFmtId="3" fontId="8" fillId="19" borderId="4" xfId="5" applyNumberFormat="1" applyFont="1" applyFill="1" applyBorder="1" applyAlignment="1" applyProtection="1">
      <alignment horizontal="right" vertical="center"/>
      <protection hidden="1"/>
    </xf>
    <xf numFmtId="3" fontId="20" fillId="18" borderId="5" xfId="16" applyNumberFormat="1" applyFill="1" applyBorder="1" applyAlignment="1">
      <alignment horizontal="right" vertical="center"/>
      <protection locked="0"/>
    </xf>
    <xf numFmtId="4" fontId="7" fillId="4" borderId="17" xfId="7" applyNumberFormat="1" applyBorder="1" applyAlignment="1" applyProtection="1">
      <alignment horizontal="center" vertical="center" wrapText="1"/>
    </xf>
    <xf numFmtId="3" fontId="0" fillId="20" borderId="17" xfId="19" applyFont="1" applyFill="1" applyBorder="1" applyAlignment="1">
      <alignment horizontal="right" vertical="center"/>
      <protection hidden="1"/>
    </xf>
    <xf numFmtId="3" fontId="0" fillId="11" borderId="17" xfId="19" applyFont="1" applyBorder="1" applyAlignment="1">
      <alignment horizontal="right" vertical="center"/>
      <protection hidden="1"/>
    </xf>
    <xf numFmtId="3" fontId="8" fillId="19" borderId="6" xfId="5" applyNumberFormat="1" applyFont="1" applyFill="1" applyBorder="1" applyAlignment="1" applyProtection="1">
      <alignment horizontal="right" vertical="center"/>
      <protection hidden="1"/>
    </xf>
    <xf numFmtId="3" fontId="8" fillId="19" borderId="17" xfId="5" applyNumberFormat="1" applyFont="1" applyFill="1" applyBorder="1" applyAlignment="1" applyProtection="1">
      <alignment horizontal="right" vertical="center"/>
      <protection hidden="1"/>
    </xf>
    <xf numFmtId="3" fontId="8" fillId="9" borderId="34" xfId="5" applyNumberFormat="1" applyFont="1" applyFill="1" applyBorder="1" applyAlignment="1" applyProtection="1">
      <alignment horizontal="right"/>
      <protection hidden="1"/>
    </xf>
    <xf numFmtId="3" fontId="7" fillId="4" borderId="61" xfId="2" applyNumberFormat="1" applyFont="1" applyBorder="1" applyAlignment="1" applyProtection="1">
      <alignment horizontal="center" vertical="center" wrapText="1"/>
      <protection hidden="1"/>
    </xf>
    <xf numFmtId="4" fontId="7" fillId="4" borderId="62" xfId="7" applyNumberFormat="1" applyBorder="1" applyAlignment="1" applyProtection="1">
      <alignment horizontal="center" vertical="center" wrapText="1"/>
    </xf>
    <xf numFmtId="3" fontId="7" fillId="8" borderId="63" xfId="2" applyNumberFormat="1" applyFont="1" applyFill="1" applyBorder="1" applyAlignment="1" applyProtection="1">
      <alignment vertical="center" wrapText="1"/>
      <protection hidden="1"/>
    </xf>
    <xf numFmtId="3" fontId="8" fillId="19" borderId="62" xfId="5" applyNumberFormat="1" applyFont="1" applyFill="1" applyBorder="1" applyAlignment="1" applyProtection="1">
      <alignment horizontal="right" vertical="center"/>
      <protection hidden="1"/>
    </xf>
    <xf numFmtId="3" fontId="8" fillId="9" borderId="62" xfId="5" applyNumberFormat="1" applyFont="1" applyFill="1" applyBorder="1" applyAlignment="1" applyProtection="1">
      <alignment horizontal="right" vertical="center"/>
      <protection hidden="1"/>
    </xf>
    <xf numFmtId="3" fontId="7" fillId="4" borderId="64" xfId="2" applyNumberFormat="1" applyFont="1" applyBorder="1" applyAlignment="1" applyProtection="1">
      <alignment horizontal="right" vertical="center"/>
      <protection hidden="1"/>
    </xf>
    <xf numFmtId="3" fontId="8" fillId="9" borderId="65" xfId="5" applyNumberFormat="1" applyFont="1" applyFill="1" applyBorder="1" applyAlignment="1" applyProtection="1">
      <alignment horizontal="right" vertical="center"/>
      <protection hidden="1"/>
    </xf>
    <xf numFmtId="0" fontId="8" fillId="19" borderId="16" xfId="31" applyFont="1" applyFill="1" applyBorder="1" applyAlignment="1" applyProtection="1">
      <alignment vertical="center" wrapText="1"/>
      <protection hidden="1"/>
    </xf>
    <xf numFmtId="0" fontId="0" fillId="9" borderId="66" xfId="0" applyFill="1" applyBorder="1"/>
    <xf numFmtId="0" fontId="20" fillId="9" borderId="16" xfId="7" applyFont="1" applyFill="1" applyBorder="1" applyProtection="1"/>
    <xf numFmtId="3" fontId="20" fillId="9" borderId="0" xfId="7" applyNumberFormat="1" applyFont="1" applyFill="1" applyBorder="1" applyProtection="1"/>
    <xf numFmtId="0" fontId="0" fillId="9" borderId="0" xfId="0" applyFill="1" applyAlignment="1" applyProtection="1">
      <alignment horizontal="left" wrapText="1"/>
      <protection hidden="1"/>
    </xf>
    <xf numFmtId="0" fontId="20" fillId="9" borderId="42" xfId="0" applyFont="1" applyFill="1" applyBorder="1" applyAlignment="1" applyProtection="1">
      <alignment vertical="center" wrapText="1"/>
    </xf>
    <xf numFmtId="0" fontId="0" fillId="9" borderId="42" xfId="0" applyFont="1" applyFill="1" applyBorder="1" applyAlignment="1" applyProtection="1">
      <alignment vertical="center" wrapText="1"/>
    </xf>
    <xf numFmtId="0" fontId="0" fillId="9" borderId="0" xfId="0" applyFill="1" applyAlignment="1" applyProtection="1">
      <alignment horizontal="left" wrapText="1"/>
      <protection hidden="1"/>
    </xf>
    <xf numFmtId="0" fontId="12" fillId="3" borderId="0" xfId="18" applyAlignment="1" applyProtection="1">
      <alignment horizontal="center" wrapText="1"/>
      <protection hidden="1"/>
    </xf>
    <xf numFmtId="0" fontId="20" fillId="9" borderId="42" xfId="0" applyFont="1" applyFill="1" applyBorder="1" applyAlignment="1" applyProtection="1">
      <alignment vertical="center" wrapText="1"/>
    </xf>
    <xf numFmtId="0" fontId="4" fillId="5" borderId="0" xfId="3" applyBorder="1" applyAlignment="1" applyProtection="1">
      <alignment horizontal="center"/>
      <protection hidden="1"/>
    </xf>
    <xf numFmtId="0" fontId="4" fillId="5" borderId="15" xfId="3" applyBorder="1" applyAlignment="1" applyProtection="1">
      <alignment horizontal="center"/>
      <protection hidden="1"/>
    </xf>
    <xf numFmtId="0" fontId="12" fillId="3" borderId="0" xfId="18" applyAlignment="1" applyProtection="1">
      <alignment horizontal="center" vertical="center" wrapText="1"/>
      <protection hidden="1"/>
    </xf>
    <xf numFmtId="0" fontId="12" fillId="3" borderId="28" xfId="18" applyBorder="1" applyAlignment="1" applyProtection="1">
      <alignment horizontal="left" wrapText="1"/>
      <protection hidden="1"/>
    </xf>
    <xf numFmtId="0" fontId="12" fillId="3" borderId="29" xfId="18" applyBorder="1" applyAlignment="1" applyProtection="1">
      <alignment horizontal="left" wrapText="1"/>
      <protection hidden="1"/>
    </xf>
    <xf numFmtId="0" fontId="12" fillId="3" borderId="31" xfId="18" applyBorder="1" applyAlignment="1" applyProtection="1">
      <alignment horizontal="left" wrapText="1"/>
      <protection hidden="1"/>
    </xf>
    <xf numFmtId="0" fontId="4" fillId="5" borderId="30" xfId="3" applyBorder="1" applyAlignment="1" applyProtection="1">
      <alignment horizontal="center"/>
      <protection hidden="1"/>
    </xf>
    <xf numFmtId="0" fontId="4" fillId="5" borderId="32" xfId="3" applyBorder="1" applyAlignment="1" applyProtection="1">
      <alignment horizontal="center"/>
      <protection hidden="1"/>
    </xf>
    <xf numFmtId="0" fontId="13" fillId="3" borderId="0" xfId="18" applyFont="1" applyAlignment="1" applyProtection="1">
      <alignment horizontal="left" wrapText="1"/>
      <protection hidden="1"/>
    </xf>
    <xf numFmtId="0" fontId="34" fillId="9" borderId="0" xfId="23" applyFont="1" applyFill="1" applyBorder="1" applyAlignment="1">
      <alignment horizontal="left" vertical="center" wrapText="1"/>
    </xf>
    <xf numFmtId="0" fontId="0" fillId="9" borderId="10" xfId="18" applyFont="1" applyFill="1" applyBorder="1" applyAlignment="1" applyProtection="1">
      <alignment horizontal="left" wrapText="1"/>
      <protection hidden="1"/>
    </xf>
    <xf numFmtId="0" fontId="0" fillId="9" borderId="56" xfId="18" applyFont="1" applyFill="1" applyBorder="1" applyAlignment="1" applyProtection="1">
      <alignment horizontal="left" wrapText="1"/>
      <protection hidden="1"/>
    </xf>
    <xf numFmtId="0" fontId="22" fillId="9" borderId="57" xfId="18" applyFont="1" applyFill="1" applyBorder="1" applyAlignment="1" applyProtection="1">
      <alignment horizontal="left" wrapText="1"/>
      <protection hidden="1"/>
    </xf>
    <xf numFmtId="0" fontId="7" fillId="4" borderId="24" xfId="7" applyBorder="1" applyAlignment="1" applyProtection="1">
      <alignment horizontal="center" vertical="center" wrapText="1"/>
      <protection hidden="1"/>
    </xf>
    <xf numFmtId="0" fontId="7" fillId="4" borderId="18" xfId="7" applyBorder="1" applyAlignment="1" applyProtection="1">
      <alignment horizontal="center" vertical="center" wrapText="1"/>
      <protection hidden="1"/>
    </xf>
    <xf numFmtId="0" fontId="22" fillId="14" borderId="0" xfId="5" applyFont="1" applyFill="1" applyAlignment="1" applyProtection="1">
      <alignment horizontal="center" wrapText="1"/>
      <protection hidden="1"/>
    </xf>
    <xf numFmtId="0" fontId="11" fillId="9" borderId="33" xfId="4" quotePrefix="1" applyFill="1" applyBorder="1" applyAlignment="1">
      <alignment horizontal="center" vertical="center"/>
    </xf>
    <xf numFmtId="0" fontId="11" fillId="9" borderId="33" xfId="4" applyFill="1" applyBorder="1" applyAlignment="1">
      <alignment horizontal="center" vertical="center"/>
    </xf>
    <xf numFmtId="0" fontId="11" fillId="9" borderId="45" xfId="4" quotePrefix="1" applyFill="1" applyBorder="1" applyAlignment="1">
      <alignment horizontal="center" vertical="center"/>
    </xf>
    <xf numFmtId="0" fontId="11" fillId="9" borderId="46" xfId="4" quotePrefix="1" applyFill="1" applyBorder="1" applyAlignment="1">
      <alignment horizontal="center" vertical="center"/>
    </xf>
    <xf numFmtId="0" fontId="11" fillId="9" borderId="47" xfId="4" quotePrefix="1" applyFill="1" applyBorder="1" applyAlignment="1">
      <alignment horizontal="center" vertical="center"/>
    </xf>
    <xf numFmtId="3" fontId="7" fillId="4" borderId="24" xfId="2" applyNumberFormat="1" applyFont="1" applyBorder="1" applyAlignment="1" applyProtection="1">
      <alignment horizontal="center" vertical="center" wrapText="1"/>
      <protection hidden="1"/>
    </xf>
    <xf numFmtId="3" fontId="7" fillId="4" borderId="18" xfId="2" applyNumberFormat="1" applyFont="1" applyBorder="1" applyAlignment="1" applyProtection="1">
      <alignment horizontal="center" vertical="center" wrapText="1"/>
      <protection hidden="1"/>
    </xf>
    <xf numFmtId="0" fontId="12" fillId="15" borderId="54" xfId="29" applyFont="1" applyFill="1" applyBorder="1" applyAlignment="1" applyProtection="1">
      <alignment horizontal="center" vertical="center" wrapText="1"/>
      <protection hidden="1"/>
    </xf>
    <xf numFmtId="0" fontId="12" fillId="15" borderId="53" xfId="29" applyFont="1" applyFill="1" applyBorder="1" applyAlignment="1" applyProtection="1">
      <alignment horizontal="center" vertical="center" wrapText="1"/>
      <protection hidden="1"/>
    </xf>
    <xf numFmtId="0" fontId="12" fillId="15" borderId="60" xfId="29" applyFont="1" applyFill="1" applyBorder="1" applyAlignment="1" applyProtection="1">
      <alignment horizontal="center" vertical="center" wrapText="1"/>
      <protection hidden="1"/>
    </xf>
    <xf numFmtId="0" fontId="12" fillId="17" borderId="14" xfId="29" applyFont="1" applyFill="1" applyBorder="1" applyAlignment="1" applyProtection="1">
      <alignment horizontal="center" vertical="center" wrapText="1"/>
      <protection hidden="1"/>
    </xf>
    <xf numFmtId="0" fontId="12" fillId="17" borderId="14" xfId="29" applyFont="1" applyFill="1" applyBorder="1" applyAlignment="1">
      <alignment horizontal="center" vertical="center"/>
    </xf>
    <xf numFmtId="0" fontId="12" fillId="15" borderId="14" xfId="29" applyFont="1" applyFill="1" applyBorder="1" applyAlignment="1">
      <alignment horizontal="center" vertical="center"/>
    </xf>
    <xf numFmtId="0" fontId="12" fillId="15" borderId="36" xfId="29" applyFont="1" applyFill="1" applyBorder="1" applyAlignment="1" applyProtection="1">
      <alignment horizontal="center" vertical="center" wrapText="1"/>
      <protection hidden="1"/>
    </xf>
    <xf numFmtId="0" fontId="12" fillId="15" borderId="4" xfId="29" applyFont="1" applyFill="1" applyBorder="1" applyAlignment="1" applyProtection="1">
      <alignment horizontal="center" vertical="center" wrapText="1"/>
      <protection hidden="1"/>
    </xf>
    <xf numFmtId="0" fontId="12" fillId="15" borderId="34" xfId="29" applyFont="1" applyFill="1" applyBorder="1" applyAlignment="1" applyProtection="1">
      <alignment horizontal="center" vertical="center" wrapText="1"/>
      <protection hidden="1"/>
    </xf>
    <xf numFmtId="0" fontId="13" fillId="3" borderId="0" xfId="18" applyFont="1" applyAlignment="1" applyProtection="1">
      <alignment horizontal="left"/>
      <protection hidden="1"/>
    </xf>
    <xf numFmtId="3" fontId="0" fillId="16" borderId="0" xfId="8" applyNumberFormat="1" applyFont="1" applyFill="1" applyAlignment="1" applyProtection="1">
      <alignment horizontal="center"/>
    </xf>
    <xf numFmtId="3" fontId="8" fillId="16" borderId="0" xfId="8" applyNumberFormat="1" applyFont="1" applyFill="1" applyAlignment="1" applyProtection="1">
      <alignment horizontal="center"/>
    </xf>
    <xf numFmtId="0" fontId="0" fillId="10" borderId="0" xfId="8" applyFont="1" applyFill="1" applyAlignment="1" applyProtection="1">
      <alignment horizontal="left" wrapText="1"/>
    </xf>
    <xf numFmtId="0" fontId="8" fillId="10" borderId="0" xfId="8" applyFont="1" applyFill="1" applyAlignment="1" applyProtection="1">
      <alignment horizontal="left" wrapText="1"/>
    </xf>
    <xf numFmtId="0" fontId="0" fillId="9" borderId="45" xfId="0" applyFont="1" applyFill="1" applyBorder="1" applyAlignment="1">
      <alignment horizontal="center" vertical="center" textRotation="90"/>
    </xf>
    <xf numFmtId="0" fontId="0" fillId="9" borderId="46" xfId="0" applyFont="1" applyFill="1" applyBorder="1" applyAlignment="1">
      <alignment horizontal="center" vertical="center" textRotation="90"/>
    </xf>
    <xf numFmtId="0" fontId="0" fillId="9" borderId="47" xfId="0" applyFont="1" applyFill="1" applyBorder="1" applyAlignment="1">
      <alignment horizontal="center" vertical="center" textRotation="90"/>
    </xf>
    <xf numFmtId="0" fontId="0" fillId="9" borderId="45" xfId="0" applyFont="1" applyFill="1" applyBorder="1" applyAlignment="1">
      <alignment horizontal="center" vertical="center" textRotation="90" wrapText="1"/>
    </xf>
    <xf numFmtId="0" fontId="0" fillId="9" borderId="46" xfId="0" applyFont="1" applyFill="1" applyBorder="1" applyAlignment="1">
      <alignment horizontal="center" vertical="center" textRotation="90" wrapText="1"/>
    </xf>
    <xf numFmtId="0" fontId="0" fillId="9" borderId="47" xfId="0" applyFont="1" applyFill="1" applyBorder="1" applyAlignment="1">
      <alignment horizontal="center" vertical="center" textRotation="90" wrapText="1"/>
    </xf>
    <xf numFmtId="3" fontId="7" fillId="4" borderId="4" xfId="7" applyNumberFormat="1" applyBorder="1" applyAlignment="1" applyProtection="1">
      <alignment horizontal="center" vertical="center"/>
    </xf>
    <xf numFmtId="0" fontId="7" fillId="4" borderId="34" xfId="7" applyBorder="1" applyAlignment="1" applyProtection="1">
      <alignment horizontal="center"/>
    </xf>
    <xf numFmtId="0" fontId="13" fillId="3" borderId="0" xfId="18" applyFont="1" applyAlignment="1" applyProtection="1">
      <alignment horizontal="center" wrapText="1"/>
      <protection hidden="1"/>
    </xf>
    <xf numFmtId="0" fontId="0" fillId="5" borderId="30" xfId="21" applyFont="1" applyBorder="1" applyAlignment="1" applyProtection="1">
      <alignment horizontal="center" vertical="top" wrapText="1"/>
    </xf>
    <xf numFmtId="0" fontId="8" fillId="5" borderId="30" xfId="21" applyBorder="1" applyAlignment="1" applyProtection="1">
      <alignment horizontal="center" vertical="top" wrapText="1"/>
    </xf>
    <xf numFmtId="0" fontId="7" fillId="4" borderId="14" xfId="7" applyBorder="1" applyAlignment="1" applyProtection="1">
      <alignment horizontal="center" vertical="center" wrapText="1"/>
      <protection hidden="1"/>
    </xf>
    <xf numFmtId="0" fontId="13" fillId="3" borderId="0" xfId="18" applyFont="1" applyBorder="1" applyAlignment="1" applyProtection="1">
      <alignment horizontal="left" wrapText="1"/>
      <protection hidden="1"/>
    </xf>
    <xf numFmtId="0" fontId="13" fillId="3" borderId="13" xfId="18" applyFont="1" applyBorder="1" applyAlignment="1" applyProtection="1">
      <alignment horizontal="left" wrapText="1"/>
      <protection hidden="1"/>
    </xf>
    <xf numFmtId="0" fontId="13" fillId="3" borderId="16" xfId="18" applyFont="1" applyBorder="1" applyAlignment="1" applyProtection="1">
      <alignment horizontal="left" wrapText="1"/>
      <protection hidden="1"/>
    </xf>
    <xf numFmtId="0" fontId="13" fillId="3" borderId="17" xfId="18" applyFont="1" applyBorder="1" applyAlignment="1" applyProtection="1">
      <alignment horizontal="left" wrapText="1"/>
      <protection hidden="1"/>
    </xf>
    <xf numFmtId="0" fontId="0" fillId="5" borderId="18" xfId="3" applyFont="1" applyBorder="1" applyAlignment="1" applyProtection="1">
      <alignment horizontal="center" vertical="top" wrapText="1"/>
      <protection hidden="1"/>
    </xf>
    <xf numFmtId="0" fontId="8" fillId="5" borderId="18" xfId="3" applyFont="1" applyBorder="1" applyAlignment="1" applyProtection="1">
      <alignment horizontal="center" vertical="top" wrapText="1"/>
      <protection hidden="1"/>
    </xf>
    <xf numFmtId="3" fontId="0" fillId="5" borderId="18" xfId="8" applyNumberFormat="1" applyFont="1" applyBorder="1" applyAlignment="1" applyProtection="1">
      <alignment horizontal="center"/>
      <protection hidden="1"/>
    </xf>
    <xf numFmtId="3" fontId="8" fillId="5" borderId="18" xfId="8" applyNumberFormat="1" applyBorder="1" applyAlignment="1" applyProtection="1">
      <alignment horizontal="center"/>
      <protection hidden="1"/>
    </xf>
    <xf numFmtId="0" fontId="7" fillId="6" borderId="0" xfId="28" applyFont="1" applyAlignment="1" applyProtection="1">
      <alignment horizontal="center" vertical="center" textRotation="90"/>
    </xf>
    <xf numFmtId="3" fontId="7" fillId="4" borderId="13" xfId="7" applyNumberFormat="1" applyBorder="1" applyAlignment="1" applyProtection="1">
      <alignment horizontal="center" vertical="center" wrapText="1"/>
    </xf>
    <xf numFmtId="3" fontId="7" fillId="4" borderId="16" xfId="7" applyNumberFormat="1" applyBorder="1" applyAlignment="1" applyProtection="1">
      <alignment horizontal="center" vertical="center" wrapText="1"/>
    </xf>
    <xf numFmtId="3" fontId="7" fillId="4" borderId="17" xfId="7" applyNumberFormat="1" applyBorder="1" applyAlignment="1" applyProtection="1">
      <alignment horizontal="center" vertical="center" wrapText="1"/>
    </xf>
    <xf numFmtId="0" fontId="7" fillId="4" borderId="14" xfId="15" applyFont="1" applyBorder="1" applyAlignment="1">
      <alignment horizontal="left" vertical="center" wrapText="1"/>
    </xf>
    <xf numFmtId="0" fontId="7" fillId="4" borderId="18" xfId="15" applyFont="1" applyBorder="1" applyAlignment="1">
      <alignment horizontal="center" vertical="center" wrapText="1"/>
    </xf>
    <xf numFmtId="0" fontId="7" fillId="4" borderId="25" xfId="15" applyFont="1" applyBorder="1" applyAlignment="1">
      <alignment horizontal="center" vertical="center" wrapText="1"/>
    </xf>
    <xf numFmtId="0" fontId="7" fillId="4" borderId="24" xfId="15" applyFont="1" applyBorder="1" applyAlignment="1">
      <alignment horizontal="center" vertical="center" wrapText="1"/>
    </xf>
    <xf numFmtId="0" fontId="11" fillId="9" borderId="0" xfId="4" quotePrefix="1" applyFill="1" applyBorder="1" applyAlignment="1">
      <alignment horizontal="center" vertical="center"/>
    </xf>
    <xf numFmtId="0" fontId="11" fillId="9" borderId="0" xfId="4" applyFill="1" applyBorder="1" applyAlignment="1">
      <alignment horizontal="center" vertical="center"/>
    </xf>
    <xf numFmtId="0" fontId="8" fillId="5" borderId="14" xfId="14" applyFont="1" applyBorder="1" applyAlignment="1">
      <alignment horizontal="center"/>
    </xf>
    <xf numFmtId="0" fontId="7" fillId="4" borderId="36" xfId="15" applyFont="1" applyBorder="1" applyAlignment="1">
      <alignment horizontal="center" vertical="center"/>
    </xf>
    <xf numFmtId="0" fontId="7" fillId="4" borderId="4" xfId="15" applyFont="1" applyBorder="1" applyAlignment="1">
      <alignment horizontal="center" vertical="center"/>
    </xf>
    <xf numFmtId="0" fontId="7" fillId="4" borderId="34" xfId="15" applyFont="1" applyBorder="1" applyAlignment="1">
      <alignment horizontal="center" vertical="center"/>
    </xf>
    <xf numFmtId="0" fontId="7" fillId="4" borderId="13" xfId="15" applyFont="1" applyBorder="1" applyAlignment="1">
      <alignment horizontal="left" vertical="center" wrapText="1"/>
    </xf>
    <xf numFmtId="0" fontId="7" fillId="4" borderId="17" xfId="15" applyFont="1" applyBorder="1" applyAlignment="1">
      <alignment horizontal="left" vertical="center" wrapText="1"/>
    </xf>
    <xf numFmtId="0" fontId="7" fillId="4" borderId="54" xfId="15" applyFont="1" applyBorder="1" applyAlignment="1">
      <alignment horizontal="center" vertical="center" wrapText="1"/>
    </xf>
    <xf numFmtId="0" fontId="7" fillId="4" borderId="53" xfId="15" applyFont="1" applyBorder="1" applyAlignment="1">
      <alignment horizontal="center" vertical="center" wrapText="1"/>
    </xf>
    <xf numFmtId="0" fontId="7" fillId="4" borderId="48" xfId="15" applyFont="1" applyBorder="1" applyAlignment="1">
      <alignment horizontal="left" vertical="center"/>
    </xf>
    <xf numFmtId="0" fontId="7" fillId="4" borderId="50" xfId="15" applyFont="1" applyBorder="1" applyAlignment="1">
      <alignment horizontal="left" vertical="center"/>
    </xf>
    <xf numFmtId="0" fontId="7" fillId="4" borderId="51" xfId="15" applyFont="1" applyBorder="1" applyAlignment="1">
      <alignment horizontal="left" vertical="center"/>
    </xf>
    <xf numFmtId="0" fontId="8" fillId="9" borderId="30" xfId="5" applyFill="1" applyBorder="1" applyAlignment="1" applyProtection="1">
      <alignment horizontal="center" wrapText="1"/>
      <protection hidden="1"/>
    </xf>
    <xf numFmtId="0" fontId="8" fillId="9" borderId="0" xfId="5" applyFill="1" applyBorder="1" applyAlignment="1" applyProtection="1">
      <alignment horizontal="center" wrapText="1"/>
      <protection hidden="1"/>
    </xf>
    <xf numFmtId="0" fontId="0" fillId="5" borderId="14" xfId="3" applyFont="1" applyBorder="1" applyAlignment="1" applyProtection="1">
      <alignment horizontal="center" wrapText="1"/>
      <protection hidden="1"/>
    </xf>
    <xf numFmtId="0" fontId="4" fillId="5" borderId="14" xfId="3" applyBorder="1" applyAlignment="1" applyProtection="1">
      <alignment horizontal="center" wrapText="1"/>
      <protection hidden="1"/>
    </xf>
    <xf numFmtId="0" fontId="0" fillId="5" borderId="14" xfId="21" applyFont="1" applyBorder="1" applyAlignment="1" applyProtection="1">
      <alignment horizontal="center"/>
      <protection hidden="1"/>
    </xf>
    <xf numFmtId="0" fontId="8" fillId="5" borderId="14" xfId="21" applyBorder="1" applyAlignment="1" applyProtection="1">
      <alignment horizontal="center"/>
      <protection hidden="1"/>
    </xf>
    <xf numFmtId="0" fontId="0" fillId="5" borderId="14" xfId="21" applyFont="1" applyBorder="1" applyAlignment="1" applyProtection="1">
      <alignment horizontal="center" wrapText="1"/>
      <protection hidden="1"/>
    </xf>
    <xf numFmtId="0" fontId="8" fillId="5" borderId="14" xfId="21" applyBorder="1" applyAlignment="1" applyProtection="1">
      <alignment horizontal="center" wrapText="1"/>
      <protection hidden="1"/>
    </xf>
    <xf numFmtId="0" fontId="8" fillId="14" borderId="0" xfId="8" applyFill="1" applyAlignment="1" applyProtection="1">
      <alignment horizontal="center"/>
    </xf>
    <xf numFmtId="0" fontId="8" fillId="9" borderId="0" xfId="8" applyFill="1" applyAlignment="1" applyProtection="1"/>
    <xf numFmtId="0" fontId="0" fillId="14" borderId="0" xfId="8" applyFont="1" applyFill="1" applyAlignment="1" applyProtection="1">
      <alignment horizontal="center"/>
    </xf>
    <xf numFmtId="0" fontId="4" fillId="9" borderId="0" xfId="3" applyFill="1" applyAlignment="1" applyProtection="1">
      <alignment wrapText="1"/>
      <protection hidden="1"/>
    </xf>
    <xf numFmtId="0" fontId="11" fillId="9" borderId="0" xfId="4" applyFill="1" applyAlignment="1" applyProtection="1">
      <alignment horizontal="left"/>
      <protection hidden="1"/>
    </xf>
    <xf numFmtId="0" fontId="0" fillId="9" borderId="0" xfId="0" applyFill="1" applyAlignment="1">
      <alignment horizontal="left"/>
    </xf>
    <xf numFmtId="0" fontId="7" fillId="8" borderId="14" xfId="0" applyFont="1" applyFill="1" applyBorder="1" applyAlignment="1" applyProtection="1">
      <alignment vertical="center" wrapText="1"/>
    </xf>
    <xf numFmtId="9" fontId="7" fillId="8" borderId="14" xfId="1" applyFont="1" applyFill="1" applyBorder="1" applyAlignment="1" applyProtection="1">
      <alignment vertical="center"/>
    </xf>
    <xf numFmtId="3" fontId="7" fillId="4" borderId="14" xfId="7" applyNumberFormat="1" applyBorder="1" applyAlignment="1" applyProtection="1">
      <alignment horizontal="left" vertical="center" wrapText="1"/>
    </xf>
    <xf numFmtId="0" fontId="7" fillId="4" borderId="13" xfId="7" applyBorder="1" applyAlignment="1" applyProtection="1">
      <alignment horizontal="left" vertical="center"/>
    </xf>
    <xf numFmtId="0" fontId="20" fillId="9" borderId="0" xfId="0" applyFont="1" applyFill="1" applyBorder="1" applyAlignment="1" applyProtection="1">
      <alignment horizontal="left" vertical="center" wrapText="1"/>
    </xf>
  </cellXfs>
  <cellStyles count="32">
    <cellStyle name="20 % - Accent2" xfId="3" builtinId="34"/>
    <cellStyle name="20 % - Accent2 2" xfId="8"/>
    <cellStyle name="20 % - Accent2 3" xfId="14"/>
    <cellStyle name="20 % - Accent2 4" xfId="31"/>
    <cellStyle name="20 % - Accent4 2" xfId="17"/>
    <cellStyle name="20% - Accent2 2" xfId="21"/>
    <cellStyle name="40 % - Accent2" xfId="29" builtinId="35"/>
    <cellStyle name="Accent1" xfId="18" builtinId="29"/>
    <cellStyle name="Accent1 2" xfId="6"/>
    <cellStyle name="Accent2" xfId="2" builtinId="33"/>
    <cellStyle name="Accent2 2" xfId="7"/>
    <cellStyle name="Accent2 3" xfId="15"/>
    <cellStyle name="Accent4" xfId="28" builtinId="41"/>
    <cellStyle name="Accent4 2" xfId="10"/>
    <cellStyle name="Lien hypertexte" xfId="4" builtinId="8"/>
    <cellStyle name="Neutre 2" xfId="9"/>
    <cellStyle name="Normal" xfId="0" builtinId="0" customBuiltin="1"/>
    <cellStyle name="Normal 2" xfId="5"/>
    <cellStyle name="Normal 2 2" xfId="30"/>
    <cellStyle name="Normal 200" xfId="24"/>
    <cellStyle name="Normal 208" xfId="27"/>
    <cellStyle name="Normal 3" xfId="13"/>
    <cellStyle name="Normal 3 2" xfId="25"/>
    <cellStyle name="Percent 2" xfId="20"/>
    <cellStyle name="Pourcentage" xfId="1" builtinId="5"/>
    <cellStyle name="Pourcentage 2" xfId="11"/>
    <cellStyle name="Standaard 3" xfId="23"/>
    <cellStyle name="Standaard_Balans IL-Glob. PLAU" xfId="22"/>
    <cellStyle name="Style 1" xfId="12"/>
    <cellStyle name="Style 1 2" xfId="16"/>
    <cellStyle name="Style 1 3" xfId="26"/>
    <cellStyle name="Style 2" xfId="19"/>
  </cellStyles>
  <dxfs count="181">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797801</xdr:colOff>
      <xdr:row>5</xdr:row>
      <xdr:rowOff>45720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011161" cy="838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DR%20envoy&#233;s%20CODIR/17c28%20-%20Rapport%20ex-post%20-%20Electricit&#23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DR%20&#224;%20tester/17c21%20-%20Proposition%20RA%20-%20Ele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ebih\AppData\Local\Microsoft\Windows\Temporary%20Internet%20Files\Content.Outlook\T2IULZBC\17c27_Ex-Post_Gaz%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00"/>
      <sheetName val="TAB A"/>
      <sheetName val="TABb"/>
      <sheetName val="TAB1"/>
      <sheetName val="TAB1.1"/>
      <sheetName val="TAB2"/>
      <sheetName val="TAB3"/>
      <sheetName val="TAB3.1"/>
      <sheetName val="TAB3.2"/>
      <sheetName val="TAB3.3"/>
      <sheetName val="TAB4"/>
      <sheetName val="TAB5"/>
      <sheetName val="TAB5.1"/>
      <sheetName val="TAB5.2"/>
      <sheetName val="TAB5.3"/>
      <sheetName val="TAB5.4"/>
      <sheetName val="TAB5.5"/>
      <sheetName val="TAB5.6"/>
      <sheetName val="TAB6"/>
      <sheetName val="TAB6.1"/>
      <sheetName val="TAB6.2"/>
      <sheetName val="TAB6.3"/>
      <sheetName val="TAB6.4"/>
      <sheetName val="TAB6.5"/>
      <sheetName val="TAB6.6"/>
      <sheetName val="TAB6.7"/>
      <sheetName val="TAB6.8"/>
      <sheetName val="TAB7"/>
      <sheetName val="TAB7.1"/>
      <sheetName val="TAB7.2"/>
      <sheetName val="TAB7.3"/>
      <sheetName val="TAB7.4"/>
      <sheetName val="TAB7.5"/>
      <sheetName val="TAB7.6"/>
      <sheetName val="TAB7.7"/>
      <sheetName val="TAB8"/>
      <sheetName val="TAB9"/>
      <sheetName val="TAB9.1"/>
      <sheetName val="TAB10"/>
      <sheetName val="TAB10.1"/>
      <sheetName val="TAB11"/>
      <sheetName val="TAB11.1"/>
      <sheetName val="TAB11.2"/>
      <sheetName val="TAB11.3"/>
      <sheetName val="TAB11.4"/>
      <sheetName val="TAB11.5"/>
    </sheetNames>
    <sheetDataSet>
      <sheetData sheetId="0">
        <row r="14">
          <cell r="E14">
            <v>2021</v>
          </cell>
        </row>
        <row r="54">
          <cell r="B54" t="str">
            <v xml:space="preserve">TAB1 </v>
          </cell>
          <cell r="C54" t="str">
            <v>Compte de résultats de l'année N-4 à l'année N</v>
          </cell>
        </row>
        <row r="55">
          <cell r="B55" t="str">
            <v>TAB1.1</v>
          </cell>
          <cell r="C55" t="str">
            <v>Synthèse du compte de résultats de l'année concernée par activité</v>
          </cell>
        </row>
        <row r="59">
          <cell r="B59" t="str">
            <v>TAB3.2</v>
          </cell>
          <cell r="C59" t="str">
            <v>Proposition d'affectation du solde régulatoire de l'année N et des soldes régulatoires des années précédentes non-affecté</v>
          </cell>
        </row>
        <row r="74">
          <cell r="B74" t="str">
            <v>TAB6.4</v>
          </cell>
        </row>
        <row r="76">
          <cell r="B76" t="str">
            <v>TAB6.6</v>
          </cell>
        </row>
        <row r="80">
          <cell r="B80" t="str">
            <v>TAB7.1</v>
          </cell>
        </row>
        <row r="90">
          <cell r="B90" t="str">
            <v>TAB9.1</v>
          </cell>
        </row>
        <row r="93">
          <cell r="B93" t="str">
            <v>TAB11</v>
          </cell>
        </row>
        <row r="97">
          <cell r="B97" t="str">
            <v>TAB11.4</v>
          </cell>
        </row>
      </sheetData>
      <sheetData sheetId="1"/>
      <sheetData sheetId="2"/>
      <sheetData sheetId="3">
        <row r="49">
          <cell r="J49">
            <v>0</v>
          </cell>
        </row>
        <row r="55">
          <cell r="J55">
            <v>0</v>
          </cell>
        </row>
        <row r="65">
          <cell r="J65">
            <v>0</v>
          </cell>
        </row>
        <row r="66">
          <cell r="J66">
            <v>0</v>
          </cell>
        </row>
        <row r="67">
          <cell r="J67">
            <v>0</v>
          </cell>
        </row>
        <row r="72">
          <cell r="J72">
            <v>0</v>
          </cell>
        </row>
        <row r="73">
          <cell r="J73">
            <v>0</v>
          </cell>
        </row>
        <row r="78">
          <cell r="J78">
            <v>0</v>
          </cell>
        </row>
        <row r="82">
          <cell r="J82">
            <v>0</v>
          </cell>
        </row>
        <row r="85">
          <cell r="J85">
            <v>0</v>
          </cell>
        </row>
        <row r="91">
          <cell r="J91">
            <v>0</v>
          </cell>
        </row>
        <row r="97">
          <cell r="J97">
            <v>0</v>
          </cell>
        </row>
        <row r="107">
          <cell r="J107">
            <v>0</v>
          </cell>
        </row>
        <row r="108">
          <cell r="J108">
            <v>0</v>
          </cell>
        </row>
        <row r="109">
          <cell r="J109">
            <v>0</v>
          </cell>
        </row>
        <row r="114">
          <cell r="J114">
            <v>0</v>
          </cell>
        </row>
        <row r="115">
          <cell r="J115">
            <v>0</v>
          </cell>
        </row>
        <row r="120">
          <cell r="J120">
            <v>0</v>
          </cell>
        </row>
        <row r="124">
          <cell r="J124">
            <v>0</v>
          </cell>
        </row>
        <row r="127">
          <cell r="J127">
            <v>0</v>
          </cell>
        </row>
        <row r="133">
          <cell r="J133">
            <v>0</v>
          </cell>
        </row>
        <row r="139">
          <cell r="J139">
            <v>0</v>
          </cell>
        </row>
        <row r="149">
          <cell r="J149">
            <v>0</v>
          </cell>
        </row>
        <row r="150">
          <cell r="J150">
            <v>0</v>
          </cell>
        </row>
        <row r="151">
          <cell r="J151">
            <v>0</v>
          </cell>
        </row>
        <row r="156">
          <cell r="J156">
            <v>0</v>
          </cell>
        </row>
        <row r="157">
          <cell r="J157">
            <v>0</v>
          </cell>
        </row>
        <row r="162">
          <cell r="J162">
            <v>0</v>
          </cell>
        </row>
        <row r="166">
          <cell r="J166">
            <v>0</v>
          </cell>
        </row>
        <row r="169">
          <cell r="J169">
            <v>0</v>
          </cell>
        </row>
        <row r="174">
          <cell r="J174">
            <v>0</v>
          </cell>
        </row>
        <row r="180">
          <cell r="J180">
            <v>0</v>
          </cell>
        </row>
        <row r="190">
          <cell r="J190">
            <v>0</v>
          </cell>
        </row>
        <row r="191">
          <cell r="J191">
            <v>0</v>
          </cell>
        </row>
        <row r="192">
          <cell r="J192">
            <v>0</v>
          </cell>
        </row>
        <row r="197">
          <cell r="J197">
            <v>0</v>
          </cell>
        </row>
        <row r="198">
          <cell r="J198">
            <v>0</v>
          </cell>
        </row>
        <row r="203">
          <cell r="J203">
            <v>0</v>
          </cell>
        </row>
        <row r="207">
          <cell r="J207">
            <v>0</v>
          </cell>
        </row>
        <row r="210">
          <cell r="J210">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00"/>
      <sheetName val="TABa"/>
      <sheetName val="TABb"/>
      <sheetName val="TABc"/>
      <sheetName val="TAB1"/>
      <sheetName val="TAB2"/>
      <sheetName val="TAB2.1"/>
      <sheetName val="TAB2.2"/>
      <sheetName val="TAB2.3"/>
      <sheetName val="TAB3"/>
      <sheetName val="TAB4"/>
      <sheetName val="TAB4.1"/>
      <sheetName val="TAB4.2"/>
      <sheetName val="TAB4.3"/>
      <sheetName val="TAB4.4"/>
      <sheetName val="TAB4.5"/>
      <sheetName val="TAB4.6"/>
      <sheetName val="TAB5"/>
      <sheetName val="TAB5.1"/>
      <sheetName val="TAB5.2"/>
      <sheetName val="TAB5.3"/>
      <sheetName val="TAB5.4"/>
      <sheetName val="TAB5.5"/>
      <sheetName val="TAB5.6"/>
      <sheetName val="TAB5.7"/>
      <sheetName val="TAB5.8"/>
      <sheetName val="TAB5.9"/>
      <sheetName val="TAB5.10"/>
      <sheetName val="TAB5.11"/>
      <sheetName val="TAB5.12"/>
      <sheetName val="TAB5.13"/>
      <sheetName val="TAB5.14"/>
      <sheetName val="TAB5.15"/>
      <sheetName val="TAB6"/>
      <sheetName val="TAB6.1"/>
      <sheetName val="TAB6.2"/>
      <sheetName val="TAB6.3"/>
      <sheetName val="TAB7"/>
      <sheetName val="TAB8"/>
      <sheetName val="TAB9"/>
      <sheetName val="TAB9.1"/>
      <sheetName val="TAB9.2"/>
      <sheetName val="TAB9.3"/>
      <sheetName val="TAB10"/>
    </sheetNames>
    <sheetDataSet>
      <sheetData sheetId="0">
        <row r="47">
          <cell r="C47" t="str">
            <v>Instructions pour compléter le modèle de rapport</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00"/>
      <sheetName val="TAB1"/>
      <sheetName val="TAB1.1"/>
      <sheetName val="TAB2"/>
      <sheetName val="TAB3"/>
      <sheetName val="TAB3.1"/>
      <sheetName val="TAB3.2"/>
      <sheetName val="TAB3.3"/>
      <sheetName val="TAB4"/>
      <sheetName val="TAB5"/>
      <sheetName val="TAB5.1"/>
      <sheetName val="TAB5.2"/>
      <sheetName val="TAB5.3"/>
      <sheetName val="TAB5.4"/>
      <sheetName val="TAB5.7"/>
      <sheetName val="TAB6"/>
      <sheetName val="TAB6.3"/>
      <sheetName val="TAB6.4"/>
      <sheetName val="TAB6.5"/>
      <sheetName val="TAB6.6"/>
      <sheetName val="TAB6.7"/>
      <sheetName val="TAB6.8"/>
      <sheetName val="TAB7"/>
      <sheetName val="TAB7.1"/>
      <sheetName val="TAB7.2"/>
      <sheetName val="TAB7.4"/>
      <sheetName val="TAB7.5"/>
      <sheetName val="TAB7.6"/>
      <sheetName val="TAB7.7"/>
      <sheetName val="TAB7.8"/>
      <sheetName val="TAB8"/>
      <sheetName val="TAB9"/>
      <sheetName val="TAB9.1"/>
      <sheetName val="TAB10"/>
      <sheetName val="TAB10.1"/>
      <sheetName val="TAB11"/>
      <sheetName val="TAB11.1"/>
      <sheetName val="TAB11.2"/>
      <sheetName val="TAB11.3"/>
      <sheetName val="TAB11.4"/>
      <sheetName val="TAB11.5"/>
    </sheetNames>
    <sheetDataSet>
      <sheetData sheetId="0">
        <row r="14">
          <cell r="E14">
            <v>2021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Office Theme">
  <a:themeElements>
    <a:clrScheme name="CWAPE">
      <a:dk1>
        <a:sysClr val="windowText" lastClr="000000"/>
      </a:dk1>
      <a:lt1>
        <a:sysClr val="window" lastClr="FFFFFF"/>
      </a:lt1>
      <a:dk2>
        <a:srgbClr val="000000"/>
      </a:dk2>
      <a:lt2>
        <a:srgbClr val="EEECE1"/>
      </a:lt2>
      <a:accent1>
        <a:srgbClr val="343B86"/>
      </a:accent1>
      <a:accent2>
        <a:srgbClr val="126F7D"/>
      </a:accent2>
      <a:accent3>
        <a:srgbClr val="63CDEE"/>
      </a:accent3>
      <a:accent4>
        <a:srgbClr val="C66028"/>
      </a:accent4>
      <a:accent5>
        <a:srgbClr val="786860"/>
      </a:accent5>
      <a:accent6>
        <a:srgbClr val="FFE39C"/>
      </a:accent6>
      <a:hlink>
        <a:srgbClr val="ED1A3B"/>
      </a:hlink>
      <a:folHlink>
        <a:srgbClr val="2EB0A4"/>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X151"/>
  <sheetViews>
    <sheetView topLeftCell="A75" workbookViewId="0">
      <selection activeCell="C84" sqref="C84:I84"/>
    </sheetView>
  </sheetViews>
  <sheetFormatPr baseColWidth="10" defaultColWidth="7" defaultRowHeight="13.5" x14ac:dyDescent="0.3"/>
  <cols>
    <col min="1" max="1" width="1.6640625" style="63" customWidth="1"/>
    <col min="2" max="2" width="23.5" style="63" customWidth="1"/>
    <col min="3" max="3" width="39" style="63" customWidth="1"/>
    <col min="4" max="10" width="12.33203125" style="63" customWidth="1"/>
    <col min="11" max="16384" width="7" style="63"/>
  </cols>
  <sheetData>
    <row r="7" spans="2:10" ht="30.6" customHeight="1" x14ac:dyDescent="0.3">
      <c r="B7" s="554" t="s">
        <v>643</v>
      </c>
      <c r="C7" s="554"/>
      <c r="D7" s="554"/>
      <c r="E7" s="554"/>
      <c r="F7" s="554"/>
      <c r="G7" s="554"/>
      <c r="H7" s="554"/>
      <c r="I7" s="554"/>
      <c r="J7" s="554"/>
    </row>
    <row r="9" spans="2:10" ht="15" x14ac:dyDescent="0.3">
      <c r="B9" s="550" t="s">
        <v>173</v>
      </c>
      <c r="C9" s="550"/>
      <c r="D9" s="550"/>
      <c r="E9" s="550"/>
      <c r="F9" s="550"/>
      <c r="G9" s="550"/>
      <c r="H9" s="550"/>
      <c r="I9" s="550"/>
      <c r="J9" s="550"/>
    </row>
    <row r="11" spans="2:10" x14ac:dyDescent="0.3">
      <c r="B11" s="63" t="s">
        <v>174</v>
      </c>
    </row>
    <row r="12" spans="2:10" x14ac:dyDescent="0.3">
      <c r="B12" s="63" t="s">
        <v>175</v>
      </c>
      <c r="E12" s="64"/>
    </row>
    <row r="13" spans="2:10" x14ac:dyDescent="0.3">
      <c r="B13" s="63" t="s">
        <v>176</v>
      </c>
      <c r="E13" s="64"/>
    </row>
    <row r="14" spans="2:10" x14ac:dyDescent="0.3">
      <c r="B14" s="63" t="s">
        <v>457</v>
      </c>
      <c r="E14" s="63">
        <v>2021</v>
      </c>
    </row>
    <row r="16" spans="2:10" ht="14.25" thickBot="1" x14ac:dyDescent="0.35"/>
    <row r="17" spans="2:10" ht="28.9" customHeight="1" x14ac:dyDescent="0.3">
      <c r="B17" s="555" t="s">
        <v>177</v>
      </c>
      <c r="C17" s="556"/>
      <c r="D17" s="556"/>
      <c r="E17" s="556"/>
      <c r="F17" s="556"/>
      <c r="G17" s="556"/>
      <c r="H17" s="556"/>
      <c r="I17" s="556"/>
      <c r="J17" s="557"/>
    </row>
    <row r="18" spans="2:10" ht="15.75" x14ac:dyDescent="0.3">
      <c r="B18" s="65" t="s">
        <v>178</v>
      </c>
      <c r="C18" s="552"/>
      <c r="D18" s="552"/>
      <c r="E18" s="552"/>
      <c r="F18" s="552"/>
      <c r="G18" s="552"/>
      <c r="H18" s="552"/>
      <c r="I18" s="552"/>
      <c r="J18" s="553"/>
    </row>
    <row r="19" spans="2:10" ht="15.75" x14ac:dyDescent="0.3">
      <c r="B19" s="65" t="s">
        <v>179</v>
      </c>
      <c r="C19" s="552"/>
      <c r="D19" s="552"/>
      <c r="E19" s="552"/>
      <c r="F19" s="552"/>
      <c r="G19" s="552"/>
      <c r="H19" s="552"/>
      <c r="I19" s="552"/>
      <c r="J19" s="553"/>
    </row>
    <row r="20" spans="2:10" ht="15.75" x14ac:dyDescent="0.3">
      <c r="B20" s="65" t="s">
        <v>180</v>
      </c>
      <c r="C20" s="552"/>
      <c r="D20" s="552"/>
      <c r="E20" s="552"/>
      <c r="F20" s="552"/>
      <c r="G20" s="552"/>
      <c r="H20" s="552"/>
      <c r="I20" s="552"/>
      <c r="J20" s="553"/>
    </row>
    <row r="21" spans="2:10" ht="15.75" x14ac:dyDescent="0.3">
      <c r="B21" s="65" t="s">
        <v>181</v>
      </c>
      <c r="C21" s="552"/>
      <c r="D21" s="552"/>
      <c r="E21" s="552"/>
      <c r="F21" s="552"/>
      <c r="G21" s="552"/>
      <c r="H21" s="552"/>
      <c r="I21" s="552"/>
      <c r="J21" s="553"/>
    </row>
    <row r="22" spans="2:10" ht="15.75" x14ac:dyDescent="0.3">
      <c r="B22" s="65"/>
      <c r="C22" s="66"/>
      <c r="D22" s="66"/>
      <c r="E22" s="66"/>
      <c r="F22" s="66"/>
      <c r="G22" s="66"/>
      <c r="H22" s="66"/>
      <c r="I22" s="66"/>
      <c r="J22" s="67"/>
    </row>
    <row r="23" spans="2:10" ht="15.75" x14ac:dyDescent="0.3">
      <c r="B23" s="65" t="s">
        <v>182</v>
      </c>
      <c r="C23" s="552"/>
      <c r="D23" s="552"/>
      <c r="E23" s="552"/>
      <c r="F23" s="552"/>
      <c r="G23" s="552"/>
      <c r="H23" s="552"/>
      <c r="I23" s="552"/>
      <c r="J23" s="553"/>
    </row>
    <row r="24" spans="2:10" ht="15.75" x14ac:dyDescent="0.3">
      <c r="B24" s="65" t="s">
        <v>183</v>
      </c>
      <c r="C24" s="552"/>
      <c r="D24" s="552"/>
      <c r="E24" s="552"/>
      <c r="F24" s="552"/>
      <c r="G24" s="552"/>
      <c r="H24" s="552"/>
      <c r="I24" s="552"/>
      <c r="J24" s="553"/>
    </row>
    <row r="25" spans="2:10" ht="16.5" thickBot="1" x14ac:dyDescent="0.35">
      <c r="B25" s="68" t="s">
        <v>184</v>
      </c>
      <c r="C25" s="558"/>
      <c r="D25" s="558"/>
      <c r="E25" s="558"/>
      <c r="F25" s="558"/>
      <c r="G25" s="558"/>
      <c r="H25" s="558"/>
      <c r="I25" s="558"/>
      <c r="J25" s="559"/>
    </row>
    <row r="26" spans="2:10" s="115" customFormat="1" ht="15.75" x14ac:dyDescent="0.3">
      <c r="B26" s="438"/>
      <c r="C26" s="439"/>
      <c r="D26" s="439"/>
      <c r="E26" s="439"/>
      <c r="F26" s="439"/>
      <c r="G26" s="439"/>
      <c r="H26" s="439"/>
      <c r="I26" s="439"/>
      <c r="J26" s="439"/>
    </row>
    <row r="27" spans="2:10" s="115" customFormat="1" ht="15.75" x14ac:dyDescent="0.3">
      <c r="B27" s="440" t="s">
        <v>644</v>
      </c>
      <c r="C27" s="439"/>
      <c r="D27" s="439"/>
      <c r="E27" s="439"/>
      <c r="F27" s="439"/>
      <c r="G27" s="439"/>
      <c r="H27" s="439"/>
      <c r="I27" s="439"/>
      <c r="J27" s="439"/>
    </row>
    <row r="28" spans="2:10" s="115" customFormat="1" ht="15.75" x14ac:dyDescent="0.3">
      <c r="B28" s="438"/>
      <c r="C28" s="439"/>
      <c r="D28" s="439"/>
      <c r="E28" s="439"/>
      <c r="F28" s="439"/>
      <c r="G28" s="439"/>
      <c r="H28" s="439"/>
      <c r="I28" s="439"/>
      <c r="J28" s="439"/>
    </row>
    <row r="30" spans="2:10" ht="15" x14ac:dyDescent="0.3">
      <c r="B30" s="550" t="s">
        <v>185</v>
      </c>
      <c r="C30" s="550"/>
      <c r="D30" s="550"/>
      <c r="E30" s="550"/>
      <c r="F30" s="550"/>
      <c r="G30" s="550"/>
      <c r="H30" s="550"/>
      <c r="I30" s="550"/>
      <c r="J30" s="550"/>
    </row>
    <row r="32" spans="2:10" x14ac:dyDescent="0.3">
      <c r="B32" s="69"/>
      <c r="C32" s="63" t="s">
        <v>186</v>
      </c>
    </row>
    <row r="33" spans="2:13" x14ac:dyDescent="0.3">
      <c r="B33" s="168" t="s">
        <v>187</v>
      </c>
      <c r="C33" s="63" t="s">
        <v>188</v>
      </c>
    </row>
    <row r="35" spans="2:13" s="115" customFormat="1" ht="15" x14ac:dyDescent="0.3">
      <c r="B35" s="550" t="s">
        <v>497</v>
      </c>
      <c r="C35" s="550"/>
      <c r="D35" s="550"/>
      <c r="E35" s="550"/>
      <c r="F35" s="550"/>
      <c r="G35" s="550"/>
      <c r="H35" s="550"/>
      <c r="I35" s="550"/>
      <c r="J35" s="550"/>
    </row>
    <row r="36" spans="2:13" s="115" customFormat="1" x14ac:dyDescent="0.3"/>
    <row r="37" spans="2:13" s="115" customFormat="1" x14ac:dyDescent="0.3">
      <c r="D37" s="305">
        <v>2019</v>
      </c>
      <c r="E37" s="305">
        <f t="shared" ref="E37:H38" si="0">D37+1</f>
        <v>2020</v>
      </c>
      <c r="F37" s="305">
        <f t="shared" si="0"/>
        <v>2021</v>
      </c>
      <c r="G37" s="305">
        <f t="shared" si="0"/>
        <v>2022</v>
      </c>
      <c r="H37" s="305">
        <f t="shared" si="0"/>
        <v>2023</v>
      </c>
      <c r="M37" s="306">
        <v>1</v>
      </c>
    </row>
    <row r="38" spans="2:13" s="115" customFormat="1" ht="4.9000000000000004" customHeight="1" x14ac:dyDescent="0.3">
      <c r="D38" s="306">
        <v>3</v>
      </c>
      <c r="E38" s="306">
        <f t="shared" si="0"/>
        <v>4</v>
      </c>
      <c r="F38" s="306">
        <f t="shared" si="0"/>
        <v>5</v>
      </c>
      <c r="G38" s="306">
        <f t="shared" si="0"/>
        <v>6</v>
      </c>
      <c r="H38" s="306">
        <f t="shared" si="0"/>
        <v>7</v>
      </c>
      <c r="M38" s="306">
        <f t="shared" ref="M38:M43" si="1">M37+1</f>
        <v>2</v>
      </c>
    </row>
    <row r="39" spans="2:13" s="115" customFormat="1" x14ac:dyDescent="0.3">
      <c r="B39" s="310" t="s">
        <v>645</v>
      </c>
      <c r="D39" s="75"/>
      <c r="E39" s="75"/>
      <c r="F39" s="75"/>
      <c r="G39" s="75"/>
      <c r="H39" s="75"/>
      <c r="M39" s="306">
        <f t="shared" si="1"/>
        <v>3</v>
      </c>
    </row>
    <row r="40" spans="2:13" s="115" customFormat="1" ht="24" customHeight="1" x14ac:dyDescent="0.3">
      <c r="B40" s="549" t="s">
        <v>646</v>
      </c>
      <c r="C40" s="549"/>
      <c r="D40" s="387" t="s">
        <v>582</v>
      </c>
      <c r="E40" s="387" t="s">
        <v>582</v>
      </c>
      <c r="F40" s="387" t="s">
        <v>582</v>
      </c>
      <c r="G40" s="387" t="s">
        <v>582</v>
      </c>
      <c r="H40" s="387" t="s">
        <v>582</v>
      </c>
      <c r="M40" s="306">
        <f t="shared" si="1"/>
        <v>4</v>
      </c>
    </row>
    <row r="41" spans="2:13" s="115" customFormat="1" ht="24" customHeight="1" x14ac:dyDescent="0.3">
      <c r="B41" s="549" t="s">
        <v>647</v>
      </c>
      <c r="C41" s="549"/>
      <c r="D41" s="387" t="s">
        <v>582</v>
      </c>
      <c r="E41" s="387" t="s">
        <v>582</v>
      </c>
      <c r="F41" s="387" t="s">
        <v>582</v>
      </c>
      <c r="G41" s="387" t="s">
        <v>582</v>
      </c>
      <c r="H41" s="387" t="s">
        <v>582</v>
      </c>
      <c r="M41" s="306">
        <f t="shared" si="1"/>
        <v>5</v>
      </c>
    </row>
    <row r="42" spans="2:13" s="115" customFormat="1" ht="24" customHeight="1" x14ac:dyDescent="0.3">
      <c r="B42" s="549" t="s">
        <v>648</v>
      </c>
      <c r="C42" s="549"/>
      <c r="D42" s="75"/>
      <c r="E42" s="75"/>
      <c r="F42" s="75"/>
      <c r="G42" s="75"/>
      <c r="H42" s="75"/>
      <c r="M42" s="306">
        <f t="shared" si="1"/>
        <v>6</v>
      </c>
    </row>
    <row r="43" spans="2:13" s="115" customFormat="1" ht="24" customHeight="1" x14ac:dyDescent="0.3">
      <c r="B43" s="549" t="s">
        <v>649</v>
      </c>
      <c r="C43" s="549"/>
      <c r="D43" s="75"/>
      <c r="E43" s="75"/>
      <c r="F43" s="75"/>
      <c r="G43" s="75"/>
      <c r="H43" s="75"/>
      <c r="M43" s="306">
        <f t="shared" si="1"/>
        <v>7</v>
      </c>
    </row>
    <row r="44" spans="2:13" s="115" customFormat="1" ht="13.5" customHeight="1" x14ac:dyDescent="0.3">
      <c r="B44" s="549" t="s">
        <v>650</v>
      </c>
      <c r="C44" s="549"/>
      <c r="D44" s="387" t="s">
        <v>582</v>
      </c>
      <c r="E44" s="387" t="s">
        <v>582</v>
      </c>
      <c r="F44" s="387" t="s">
        <v>582</v>
      </c>
      <c r="G44" s="387" t="s">
        <v>582</v>
      </c>
      <c r="H44" s="387" t="s">
        <v>582</v>
      </c>
      <c r="M44" s="306">
        <f>M43+1</f>
        <v>8</v>
      </c>
    </row>
    <row r="45" spans="2:13" s="115" customFormat="1" ht="13.5" customHeight="1" x14ac:dyDescent="0.3">
      <c r="B45" s="549" t="s">
        <v>651</v>
      </c>
      <c r="C45" s="549"/>
      <c r="D45" s="387" t="s">
        <v>582</v>
      </c>
      <c r="E45" s="387" t="s">
        <v>582</v>
      </c>
      <c r="F45" s="387" t="s">
        <v>582</v>
      </c>
      <c r="G45" s="387" t="s">
        <v>582</v>
      </c>
      <c r="H45" s="387" t="s">
        <v>582</v>
      </c>
      <c r="M45" s="306">
        <f>M44+1</f>
        <v>9</v>
      </c>
    </row>
    <row r="46" spans="2:13" s="115" customFormat="1" ht="25.15" customHeight="1" x14ac:dyDescent="0.3">
      <c r="B46" s="549" t="s">
        <v>652</v>
      </c>
      <c r="C46" s="549"/>
      <c r="D46" s="75"/>
      <c r="E46" s="75"/>
      <c r="F46" s="75"/>
      <c r="G46" s="75"/>
      <c r="H46" s="75"/>
      <c r="M46" s="306">
        <f>M45+1</f>
        <v>10</v>
      </c>
    </row>
    <row r="47" spans="2:13" s="115" customFormat="1" ht="25.15" customHeight="1" x14ac:dyDescent="0.3">
      <c r="B47" s="549" t="s">
        <v>653</v>
      </c>
      <c r="C47" s="549"/>
      <c r="D47" s="75"/>
      <c r="E47" s="75"/>
      <c r="F47" s="75"/>
      <c r="G47" s="75"/>
      <c r="H47" s="75"/>
      <c r="M47" s="306">
        <f>M46+1</f>
        <v>11</v>
      </c>
    </row>
    <row r="48" spans="2:13" s="115" customFormat="1" x14ac:dyDescent="0.3"/>
    <row r="49" spans="2:14" s="115" customFormat="1" x14ac:dyDescent="0.3"/>
    <row r="50" spans="2:14" ht="15" x14ac:dyDescent="0.3">
      <c r="B50" s="550" t="s">
        <v>189</v>
      </c>
      <c r="C50" s="550"/>
      <c r="D50" s="550"/>
      <c r="E50" s="550"/>
      <c r="F50" s="550"/>
      <c r="G50" s="550"/>
      <c r="H50" s="550"/>
      <c r="I50" s="550"/>
      <c r="J50" s="550"/>
    </row>
    <row r="52" spans="2:14" s="115" customFormat="1" ht="25.5" customHeight="1" x14ac:dyDescent="0.3">
      <c r="B52" s="296" t="s">
        <v>723</v>
      </c>
      <c r="C52" s="551" t="s">
        <v>725</v>
      </c>
      <c r="D52" s="551"/>
      <c r="E52" s="551"/>
      <c r="F52" s="551"/>
      <c r="G52" s="551"/>
      <c r="H52" s="551"/>
      <c r="I52" s="551"/>
      <c r="J52" s="462" t="s">
        <v>723</v>
      </c>
    </row>
    <row r="53" spans="2:14" s="115" customFormat="1" ht="25.5" customHeight="1" x14ac:dyDescent="0.3">
      <c r="B53" s="296" t="s">
        <v>724</v>
      </c>
      <c r="C53" s="548" t="s">
        <v>729</v>
      </c>
      <c r="D53" s="548"/>
      <c r="E53" s="548"/>
      <c r="F53" s="548"/>
      <c r="G53" s="548"/>
      <c r="H53" s="548"/>
      <c r="I53" s="548"/>
      <c r="J53" s="462" t="s">
        <v>724</v>
      </c>
    </row>
    <row r="54" spans="2:14" ht="38.450000000000003" customHeight="1" x14ac:dyDescent="0.3">
      <c r="B54" s="296" t="s">
        <v>467</v>
      </c>
      <c r="C54" s="548" t="s">
        <v>654</v>
      </c>
      <c r="D54" s="548"/>
      <c r="E54" s="548"/>
      <c r="F54" s="548"/>
      <c r="G54" s="548"/>
      <c r="H54" s="548"/>
      <c r="I54" s="548"/>
      <c r="J54" s="377" t="s">
        <v>608</v>
      </c>
    </row>
    <row r="55" spans="2:14" s="115" customFormat="1" ht="38.450000000000003" customHeight="1" x14ac:dyDescent="0.3">
      <c r="B55" s="296" t="s">
        <v>498</v>
      </c>
      <c r="C55" s="548" t="s">
        <v>499</v>
      </c>
      <c r="D55" s="548"/>
      <c r="E55" s="548"/>
      <c r="F55" s="548"/>
      <c r="G55" s="548"/>
      <c r="H55" s="548"/>
      <c r="I55" s="548"/>
      <c r="J55" s="377" t="s">
        <v>498</v>
      </c>
    </row>
    <row r="56" spans="2:14" s="115" customFormat="1" ht="38.450000000000003" customHeight="1" x14ac:dyDescent="0.3">
      <c r="B56" s="296" t="s">
        <v>190</v>
      </c>
      <c r="C56" s="548" t="s">
        <v>105</v>
      </c>
      <c r="D56" s="548"/>
      <c r="E56" s="548"/>
      <c r="F56" s="548"/>
      <c r="G56" s="548"/>
      <c r="H56" s="548"/>
      <c r="I56" s="548"/>
      <c r="J56" s="377" t="s">
        <v>190</v>
      </c>
    </row>
    <row r="57" spans="2:14" ht="38.450000000000003" customHeight="1" x14ac:dyDescent="0.3">
      <c r="B57" s="296" t="s">
        <v>191</v>
      </c>
      <c r="C57" s="548" t="s">
        <v>655</v>
      </c>
      <c r="D57" s="548"/>
      <c r="E57" s="548"/>
      <c r="F57" s="548"/>
      <c r="G57" s="548"/>
      <c r="H57" s="548"/>
      <c r="I57" s="548"/>
      <c r="J57" s="377" t="s">
        <v>191</v>
      </c>
      <c r="N57" s="115"/>
    </row>
    <row r="58" spans="2:14" ht="38.450000000000003" customHeight="1" x14ac:dyDescent="0.3">
      <c r="B58" s="296" t="s">
        <v>192</v>
      </c>
      <c r="C58" s="548" t="s">
        <v>656</v>
      </c>
      <c r="D58" s="548"/>
      <c r="E58" s="548"/>
      <c r="F58" s="548"/>
      <c r="G58" s="548"/>
      <c r="H58" s="548"/>
      <c r="I58" s="548"/>
      <c r="J58" s="377" t="s">
        <v>192</v>
      </c>
      <c r="K58" s="115"/>
    </row>
    <row r="59" spans="2:14" s="115" customFormat="1" ht="38.450000000000003" customHeight="1" x14ac:dyDescent="0.3">
      <c r="B59" s="296" t="s">
        <v>609</v>
      </c>
      <c r="C59" s="548" t="s">
        <v>657</v>
      </c>
      <c r="D59" s="548"/>
      <c r="E59" s="548"/>
      <c r="F59" s="548"/>
      <c r="G59" s="548"/>
      <c r="H59" s="548"/>
      <c r="I59" s="548"/>
      <c r="J59" s="377" t="s">
        <v>795</v>
      </c>
    </row>
    <row r="60" spans="2:14" s="115" customFormat="1" ht="38.450000000000003" customHeight="1" x14ac:dyDescent="0.3">
      <c r="B60" s="296" t="s">
        <v>610</v>
      </c>
      <c r="C60" s="548" t="s">
        <v>658</v>
      </c>
      <c r="D60" s="548"/>
      <c r="E60" s="548"/>
      <c r="F60" s="548"/>
      <c r="G60" s="548"/>
      <c r="H60" s="548"/>
      <c r="I60" s="548"/>
      <c r="J60" s="377" t="s">
        <v>796</v>
      </c>
    </row>
    <row r="61" spans="2:14" ht="38.450000000000003" customHeight="1" x14ac:dyDescent="0.3">
      <c r="B61" s="296" t="s">
        <v>193</v>
      </c>
      <c r="C61" s="548" t="s">
        <v>659</v>
      </c>
      <c r="D61" s="548"/>
      <c r="E61" s="548"/>
      <c r="F61" s="548"/>
      <c r="G61" s="548"/>
      <c r="H61" s="548"/>
      <c r="I61" s="548"/>
      <c r="J61" s="377" t="s">
        <v>193</v>
      </c>
    </row>
    <row r="62" spans="2:14" ht="38.450000000000003" customHeight="1" x14ac:dyDescent="0.3">
      <c r="B62" s="296" t="s">
        <v>194</v>
      </c>
      <c r="C62" s="548" t="s">
        <v>660</v>
      </c>
      <c r="D62" s="548"/>
      <c r="E62" s="548"/>
      <c r="F62" s="548"/>
      <c r="G62" s="548"/>
      <c r="H62" s="548"/>
      <c r="I62" s="548"/>
      <c r="J62" s="377" t="s">
        <v>194</v>
      </c>
    </row>
    <row r="63" spans="2:14" ht="38.450000000000003" customHeight="1" x14ac:dyDescent="0.3">
      <c r="B63" s="296" t="s">
        <v>195</v>
      </c>
      <c r="C63" s="548" t="s">
        <v>661</v>
      </c>
      <c r="D63" s="548"/>
      <c r="E63" s="548"/>
      <c r="F63" s="548"/>
      <c r="G63" s="548"/>
      <c r="H63" s="548"/>
      <c r="I63" s="548"/>
      <c r="J63" s="377" t="s">
        <v>195</v>
      </c>
    </row>
    <row r="64" spans="2:14" ht="38.450000000000003" customHeight="1" x14ac:dyDescent="0.3">
      <c r="B64" s="296" t="s">
        <v>196</v>
      </c>
      <c r="C64" s="548" t="s">
        <v>662</v>
      </c>
      <c r="D64" s="548"/>
      <c r="E64" s="548"/>
      <c r="F64" s="548"/>
      <c r="G64" s="548"/>
      <c r="H64" s="548"/>
      <c r="I64" s="548"/>
      <c r="J64" s="377" t="s">
        <v>196</v>
      </c>
    </row>
    <row r="65" spans="2:24" ht="38.450000000000003" customHeight="1" x14ac:dyDescent="0.3">
      <c r="B65" s="296" t="s">
        <v>451</v>
      </c>
      <c r="C65" s="548" t="s">
        <v>663</v>
      </c>
      <c r="D65" s="548"/>
      <c r="E65" s="548"/>
      <c r="F65" s="548"/>
      <c r="G65" s="548"/>
      <c r="H65" s="548"/>
      <c r="I65" s="548"/>
      <c r="J65" s="377" t="s">
        <v>451</v>
      </c>
    </row>
    <row r="66" spans="2:24" ht="38.450000000000003" customHeight="1" x14ac:dyDescent="0.3">
      <c r="B66" s="296" t="s">
        <v>452</v>
      </c>
      <c r="C66" s="548" t="s">
        <v>664</v>
      </c>
      <c r="D66" s="548"/>
      <c r="E66" s="548"/>
      <c r="F66" s="548"/>
      <c r="G66" s="548"/>
      <c r="H66" s="548"/>
      <c r="I66" s="548"/>
      <c r="J66" s="377" t="s">
        <v>452</v>
      </c>
    </row>
    <row r="67" spans="2:24" ht="38.450000000000003" customHeight="1" x14ac:dyDescent="0.3">
      <c r="B67" s="296" t="s">
        <v>453</v>
      </c>
      <c r="C67" s="548" t="s">
        <v>582</v>
      </c>
      <c r="D67" s="548"/>
      <c r="E67" s="548"/>
      <c r="F67" s="548"/>
      <c r="G67" s="548"/>
      <c r="H67" s="548"/>
      <c r="I67" s="548"/>
      <c r="J67" s="377" t="s">
        <v>582</v>
      </c>
    </row>
    <row r="68" spans="2:24" ht="38.450000000000003" customHeight="1" x14ac:dyDescent="0.3">
      <c r="B68" s="296" t="s">
        <v>487</v>
      </c>
      <c r="C68" s="548" t="s">
        <v>582</v>
      </c>
      <c r="D68" s="548"/>
      <c r="E68" s="548"/>
      <c r="F68" s="548"/>
      <c r="G68" s="548"/>
      <c r="H68" s="548"/>
      <c r="I68" s="548"/>
      <c r="J68" s="377" t="s">
        <v>582</v>
      </c>
    </row>
    <row r="69" spans="2:24" s="115" customFormat="1" ht="38.450000000000003" customHeight="1" x14ac:dyDescent="0.3">
      <c r="B69" s="296" t="s">
        <v>583</v>
      </c>
      <c r="C69" s="548" t="s">
        <v>836</v>
      </c>
      <c r="D69" s="548"/>
      <c r="E69" s="548"/>
      <c r="F69" s="548"/>
      <c r="G69" s="548"/>
      <c r="H69" s="548"/>
      <c r="I69" s="548"/>
      <c r="J69" s="377" t="s">
        <v>583</v>
      </c>
    </row>
    <row r="70" spans="2:24" ht="38.450000000000003" customHeight="1" x14ac:dyDescent="0.3">
      <c r="B70" s="296" t="s">
        <v>197</v>
      </c>
      <c r="C70" s="548" t="s">
        <v>802</v>
      </c>
      <c r="D70" s="548"/>
      <c r="E70" s="548"/>
      <c r="F70" s="548"/>
      <c r="G70" s="548"/>
      <c r="H70" s="548"/>
      <c r="I70" s="548"/>
      <c r="J70" s="377" t="s">
        <v>197</v>
      </c>
      <c r="L70" s="115"/>
      <c r="M70" s="115"/>
      <c r="N70" s="115"/>
      <c r="O70" s="115"/>
      <c r="P70" s="115"/>
      <c r="Q70" s="115"/>
      <c r="R70" s="115"/>
      <c r="S70" s="115"/>
      <c r="T70" s="115"/>
      <c r="U70" s="115"/>
      <c r="V70" s="115"/>
      <c r="W70" s="115"/>
      <c r="X70" s="115"/>
    </row>
    <row r="71" spans="2:24" ht="38.450000000000003" customHeight="1" x14ac:dyDescent="0.3">
      <c r="B71" s="296" t="s">
        <v>489</v>
      </c>
      <c r="C71" s="548" t="s">
        <v>582</v>
      </c>
      <c r="D71" s="548"/>
      <c r="E71" s="548"/>
      <c r="F71" s="548"/>
      <c r="G71" s="548"/>
      <c r="H71" s="548"/>
      <c r="I71" s="548"/>
      <c r="J71" s="377" t="s">
        <v>582</v>
      </c>
      <c r="L71" s="115"/>
      <c r="M71" s="115"/>
      <c r="N71" s="115"/>
      <c r="O71" s="115"/>
      <c r="P71" s="115"/>
      <c r="Q71" s="115"/>
      <c r="R71" s="115"/>
      <c r="S71" s="115"/>
      <c r="T71" s="115"/>
      <c r="U71" s="115"/>
      <c r="V71" s="115"/>
      <c r="W71" s="115"/>
      <c r="X71" s="115"/>
    </row>
    <row r="72" spans="2:24" ht="38.450000000000003" customHeight="1" x14ac:dyDescent="0.3">
      <c r="B72" s="296" t="s">
        <v>490</v>
      </c>
      <c r="C72" s="548" t="s">
        <v>582</v>
      </c>
      <c r="D72" s="548"/>
      <c r="E72" s="548"/>
      <c r="F72" s="548"/>
      <c r="G72" s="548"/>
      <c r="H72" s="548"/>
      <c r="I72" s="548"/>
      <c r="J72" s="377" t="s">
        <v>582</v>
      </c>
      <c r="L72" s="115"/>
      <c r="M72" s="115"/>
      <c r="N72" s="115"/>
      <c r="O72" s="115"/>
      <c r="P72" s="115"/>
      <c r="Q72" s="115"/>
      <c r="R72" s="115"/>
      <c r="S72" s="115"/>
      <c r="T72" s="115"/>
      <c r="U72" s="115"/>
      <c r="V72" s="115"/>
      <c r="W72" s="115"/>
      <c r="X72" s="115"/>
    </row>
    <row r="73" spans="2:24" ht="38.450000000000003" customHeight="1" x14ac:dyDescent="0.3">
      <c r="B73" s="296" t="s">
        <v>491</v>
      </c>
      <c r="C73" s="548" t="s">
        <v>665</v>
      </c>
      <c r="D73" s="548"/>
      <c r="E73" s="548"/>
      <c r="F73" s="548"/>
      <c r="G73" s="548"/>
      <c r="H73" s="548"/>
      <c r="I73" s="548"/>
      <c r="J73" s="377" t="s">
        <v>491</v>
      </c>
      <c r="L73" s="115"/>
      <c r="M73" s="115"/>
      <c r="N73" s="115"/>
      <c r="O73" s="115"/>
      <c r="P73" s="115"/>
      <c r="Q73" s="115"/>
      <c r="R73" s="115"/>
      <c r="S73" s="115"/>
      <c r="T73" s="115"/>
      <c r="U73" s="115"/>
      <c r="V73" s="115"/>
      <c r="W73" s="115"/>
      <c r="X73" s="115"/>
    </row>
    <row r="74" spans="2:24" ht="38.450000000000003" customHeight="1" x14ac:dyDescent="0.3">
      <c r="B74" s="296" t="s">
        <v>492</v>
      </c>
      <c r="C74" s="548" t="s">
        <v>500</v>
      </c>
      <c r="D74" s="548"/>
      <c r="E74" s="548"/>
      <c r="F74" s="548"/>
      <c r="G74" s="548"/>
      <c r="H74" s="548"/>
      <c r="I74" s="548"/>
      <c r="J74" s="377" t="s">
        <v>492</v>
      </c>
      <c r="L74" s="115"/>
      <c r="M74" s="115"/>
      <c r="N74" s="115"/>
      <c r="O74" s="115"/>
      <c r="P74" s="115"/>
      <c r="Q74" s="115"/>
      <c r="R74" s="115"/>
      <c r="S74" s="115"/>
      <c r="T74" s="115"/>
      <c r="U74" s="115"/>
      <c r="V74" s="115"/>
      <c r="W74" s="115"/>
      <c r="X74" s="115"/>
    </row>
    <row r="75" spans="2:24" ht="38.450000000000003" customHeight="1" x14ac:dyDescent="0.3">
      <c r="B75" s="296" t="s">
        <v>493</v>
      </c>
      <c r="C75" s="548" t="s">
        <v>501</v>
      </c>
      <c r="D75" s="548"/>
      <c r="E75" s="548"/>
      <c r="F75" s="548"/>
      <c r="G75" s="548"/>
      <c r="H75" s="548"/>
      <c r="I75" s="548"/>
      <c r="J75" s="377" t="s">
        <v>493</v>
      </c>
      <c r="L75" s="115"/>
      <c r="M75" s="115"/>
      <c r="N75" s="115"/>
      <c r="O75" s="115"/>
      <c r="P75" s="115"/>
      <c r="Q75" s="115"/>
      <c r="R75" s="115"/>
      <c r="S75" s="115"/>
      <c r="T75" s="115"/>
      <c r="U75" s="115"/>
      <c r="V75" s="115"/>
      <c r="W75" s="115"/>
      <c r="X75" s="115"/>
    </row>
    <row r="76" spans="2:24" ht="38.450000000000003" customHeight="1" x14ac:dyDescent="0.3">
      <c r="B76" s="296" t="s">
        <v>494</v>
      </c>
      <c r="C76" s="548" t="s">
        <v>502</v>
      </c>
      <c r="D76" s="548"/>
      <c r="E76" s="548"/>
      <c r="F76" s="548"/>
      <c r="G76" s="548"/>
      <c r="H76" s="548"/>
      <c r="I76" s="548"/>
      <c r="J76" s="377" t="s">
        <v>494</v>
      </c>
      <c r="L76" s="115"/>
      <c r="M76" s="115"/>
      <c r="N76" s="115"/>
      <c r="O76" s="115"/>
      <c r="P76" s="115"/>
      <c r="Q76" s="115"/>
      <c r="R76" s="115"/>
      <c r="S76" s="115"/>
      <c r="T76" s="115"/>
      <c r="U76" s="115"/>
      <c r="V76" s="115"/>
      <c r="W76" s="115"/>
      <c r="X76" s="115"/>
    </row>
    <row r="77" spans="2:24" ht="38.450000000000003" customHeight="1" x14ac:dyDescent="0.3">
      <c r="B77" s="296" t="s">
        <v>495</v>
      </c>
      <c r="C77" s="548" t="s">
        <v>666</v>
      </c>
      <c r="D77" s="548"/>
      <c r="E77" s="548"/>
      <c r="F77" s="548"/>
      <c r="G77" s="548"/>
      <c r="H77" s="548"/>
      <c r="I77" s="548"/>
      <c r="J77" s="377" t="s">
        <v>495</v>
      </c>
      <c r="L77" s="115"/>
      <c r="M77" s="115"/>
      <c r="N77" s="115"/>
      <c r="O77" s="115"/>
      <c r="P77" s="115"/>
      <c r="Q77" s="115"/>
      <c r="R77" s="115"/>
      <c r="S77" s="115"/>
      <c r="T77" s="115"/>
      <c r="U77" s="115"/>
      <c r="V77" s="115"/>
      <c r="W77" s="115"/>
      <c r="X77" s="115"/>
    </row>
    <row r="78" spans="2:24" ht="38.450000000000003" customHeight="1" x14ac:dyDescent="0.3">
      <c r="B78" s="296" t="s">
        <v>496</v>
      </c>
      <c r="C78" s="548" t="s">
        <v>503</v>
      </c>
      <c r="D78" s="548"/>
      <c r="E78" s="548"/>
      <c r="F78" s="548"/>
      <c r="G78" s="548"/>
      <c r="H78" s="548"/>
      <c r="I78" s="548"/>
      <c r="J78" s="377" t="s">
        <v>496</v>
      </c>
      <c r="L78" s="115"/>
      <c r="M78" s="115"/>
      <c r="N78" s="115"/>
      <c r="O78" s="115"/>
      <c r="P78" s="115"/>
      <c r="Q78" s="115"/>
      <c r="R78" s="115"/>
      <c r="S78" s="115"/>
      <c r="T78" s="115"/>
      <c r="U78" s="115"/>
      <c r="V78" s="115"/>
      <c r="W78" s="115"/>
      <c r="X78" s="115"/>
    </row>
    <row r="79" spans="2:24" ht="38.450000000000003" customHeight="1" x14ac:dyDescent="0.3">
      <c r="B79" s="296" t="s">
        <v>198</v>
      </c>
      <c r="C79" s="548" t="s">
        <v>803</v>
      </c>
      <c r="D79" s="548"/>
      <c r="E79" s="548"/>
      <c r="F79" s="548"/>
      <c r="G79" s="548"/>
      <c r="H79" s="548"/>
      <c r="I79" s="548"/>
      <c r="J79" s="377" t="s">
        <v>198</v>
      </c>
      <c r="L79" s="115"/>
      <c r="M79" s="115"/>
      <c r="N79" s="115"/>
      <c r="O79" s="115"/>
      <c r="P79" s="115"/>
      <c r="Q79" s="115"/>
      <c r="R79" s="115"/>
      <c r="S79" s="115"/>
      <c r="T79" s="115"/>
      <c r="U79" s="115"/>
      <c r="V79" s="115"/>
      <c r="W79" s="115"/>
      <c r="X79" s="115"/>
    </row>
    <row r="80" spans="2:24" ht="38.450000000000003" customHeight="1" x14ac:dyDescent="0.3">
      <c r="B80" s="296" t="s">
        <v>542</v>
      </c>
      <c r="C80" s="548" t="s">
        <v>840</v>
      </c>
      <c r="D80" s="548"/>
      <c r="E80" s="548"/>
      <c r="F80" s="548"/>
      <c r="G80" s="548"/>
      <c r="H80" s="548"/>
      <c r="I80" s="548"/>
      <c r="J80" s="377" t="s">
        <v>542</v>
      </c>
      <c r="L80" s="115"/>
      <c r="M80" s="115"/>
      <c r="N80" s="115"/>
      <c r="O80" s="115"/>
      <c r="P80" s="115"/>
      <c r="Q80" s="115"/>
      <c r="R80" s="115"/>
      <c r="S80" s="115"/>
      <c r="T80" s="115"/>
      <c r="U80" s="115"/>
      <c r="V80" s="115"/>
      <c r="W80" s="115"/>
      <c r="X80" s="115"/>
    </row>
    <row r="81" spans="2:24" ht="38.450000000000003" customHeight="1" x14ac:dyDescent="0.3">
      <c r="B81" s="296" t="s">
        <v>543</v>
      </c>
      <c r="C81" s="548" t="s">
        <v>667</v>
      </c>
      <c r="D81" s="548"/>
      <c r="E81" s="548"/>
      <c r="F81" s="548"/>
      <c r="G81" s="548"/>
      <c r="H81" s="548"/>
      <c r="I81" s="548"/>
      <c r="J81" s="377" t="s">
        <v>543</v>
      </c>
      <c r="L81" s="115"/>
      <c r="M81" s="115"/>
      <c r="N81" s="115"/>
      <c r="O81" s="115"/>
      <c r="P81" s="115"/>
      <c r="Q81" s="115"/>
      <c r="R81" s="115"/>
      <c r="S81" s="115"/>
      <c r="T81" s="115"/>
      <c r="U81" s="115"/>
      <c r="V81" s="115"/>
      <c r="W81" s="115"/>
      <c r="X81" s="115"/>
    </row>
    <row r="82" spans="2:24" ht="38.450000000000003" customHeight="1" x14ac:dyDescent="0.3">
      <c r="B82" s="296" t="s">
        <v>544</v>
      </c>
      <c r="C82" s="548" t="s">
        <v>582</v>
      </c>
      <c r="D82" s="548"/>
      <c r="E82" s="548"/>
      <c r="F82" s="548"/>
      <c r="G82" s="548"/>
      <c r="H82" s="548"/>
      <c r="I82" s="548"/>
      <c r="J82" s="377" t="s">
        <v>582</v>
      </c>
      <c r="L82" s="115"/>
      <c r="M82" s="115"/>
      <c r="N82" s="115"/>
      <c r="O82" s="115"/>
      <c r="P82" s="115"/>
      <c r="Q82" s="115"/>
      <c r="R82" s="115"/>
      <c r="S82" s="115"/>
      <c r="T82" s="115"/>
      <c r="U82" s="115"/>
      <c r="V82" s="115"/>
      <c r="W82" s="115"/>
      <c r="X82" s="115"/>
    </row>
    <row r="83" spans="2:24" ht="38.450000000000003" customHeight="1" x14ac:dyDescent="0.3">
      <c r="B83" s="296" t="s">
        <v>545</v>
      </c>
      <c r="C83" s="548" t="s">
        <v>842</v>
      </c>
      <c r="D83" s="548"/>
      <c r="E83" s="548"/>
      <c r="F83" s="548"/>
      <c r="G83" s="548"/>
      <c r="H83" s="548"/>
      <c r="I83" s="548"/>
      <c r="J83" s="377" t="s">
        <v>545</v>
      </c>
      <c r="L83" s="115"/>
      <c r="M83" s="115"/>
      <c r="N83" s="115"/>
      <c r="O83" s="115"/>
      <c r="P83" s="115"/>
      <c r="Q83" s="115"/>
      <c r="R83" s="115"/>
      <c r="S83" s="115"/>
      <c r="T83" s="115"/>
      <c r="U83" s="115"/>
      <c r="V83" s="115"/>
      <c r="W83" s="115"/>
      <c r="X83" s="115"/>
    </row>
    <row r="84" spans="2:24" ht="38.450000000000003" customHeight="1" x14ac:dyDescent="0.3">
      <c r="B84" s="296" t="s">
        <v>546</v>
      </c>
      <c r="C84" s="548" t="s">
        <v>582</v>
      </c>
      <c r="D84" s="548"/>
      <c r="E84" s="548"/>
      <c r="F84" s="548"/>
      <c r="G84" s="548"/>
      <c r="H84" s="548"/>
      <c r="I84" s="548"/>
      <c r="J84" s="377" t="s">
        <v>582</v>
      </c>
      <c r="L84" s="115"/>
      <c r="M84" s="115"/>
      <c r="N84" s="115"/>
      <c r="O84" s="115"/>
      <c r="P84" s="115"/>
      <c r="Q84" s="115"/>
      <c r="R84" s="115"/>
      <c r="S84" s="115"/>
      <c r="T84" s="115"/>
      <c r="U84" s="115"/>
      <c r="V84" s="115"/>
      <c r="W84" s="115"/>
      <c r="X84" s="115"/>
    </row>
    <row r="85" spans="2:24" ht="38.450000000000003" customHeight="1" x14ac:dyDescent="0.3">
      <c r="B85" s="296" t="s">
        <v>547</v>
      </c>
      <c r="C85" s="548" t="s">
        <v>582</v>
      </c>
      <c r="D85" s="548"/>
      <c r="E85" s="548"/>
      <c r="F85" s="548"/>
      <c r="G85" s="548"/>
      <c r="H85" s="548"/>
      <c r="I85" s="548"/>
      <c r="J85" s="377" t="s">
        <v>582</v>
      </c>
      <c r="L85" s="115"/>
      <c r="M85" s="115"/>
      <c r="N85" s="115"/>
      <c r="O85" s="115"/>
      <c r="P85" s="115"/>
      <c r="Q85" s="115"/>
      <c r="R85" s="115"/>
      <c r="S85" s="115"/>
      <c r="T85" s="115"/>
      <c r="U85" s="115"/>
      <c r="V85" s="115"/>
      <c r="W85" s="115"/>
      <c r="X85" s="115"/>
    </row>
    <row r="86" spans="2:24" ht="38.450000000000003" customHeight="1" x14ac:dyDescent="0.3">
      <c r="B86" s="296" t="s">
        <v>548</v>
      </c>
      <c r="C86" s="548" t="s">
        <v>804</v>
      </c>
      <c r="D86" s="548"/>
      <c r="E86" s="548"/>
      <c r="F86" s="548"/>
      <c r="G86" s="548"/>
      <c r="H86" s="548"/>
      <c r="I86" s="548"/>
      <c r="J86" s="377" t="s">
        <v>548</v>
      </c>
      <c r="L86" s="115"/>
      <c r="M86" s="115"/>
      <c r="N86" s="115"/>
      <c r="O86" s="115"/>
      <c r="P86" s="115"/>
      <c r="Q86" s="115"/>
      <c r="R86" s="115"/>
      <c r="S86" s="115"/>
      <c r="T86" s="115"/>
      <c r="U86" s="115"/>
      <c r="V86" s="115"/>
      <c r="W86" s="115"/>
      <c r="X86" s="115"/>
    </row>
    <row r="87" spans="2:24" s="115" customFormat="1" ht="38.450000000000003" customHeight="1" x14ac:dyDescent="0.3">
      <c r="B87" s="296" t="s">
        <v>549</v>
      </c>
      <c r="C87" s="548" t="s">
        <v>668</v>
      </c>
      <c r="D87" s="548"/>
      <c r="E87" s="548"/>
      <c r="F87" s="548"/>
      <c r="G87" s="548"/>
      <c r="H87" s="548"/>
      <c r="I87" s="548"/>
      <c r="J87" s="377" t="s">
        <v>549</v>
      </c>
    </row>
    <row r="88" spans="2:24" s="115" customFormat="1" ht="38.450000000000003" customHeight="1" x14ac:dyDescent="0.3">
      <c r="B88" s="296" t="s">
        <v>199</v>
      </c>
      <c r="C88" s="548" t="s">
        <v>669</v>
      </c>
      <c r="D88" s="548"/>
      <c r="E88" s="548"/>
      <c r="F88" s="548"/>
      <c r="G88" s="548"/>
      <c r="H88" s="548"/>
      <c r="I88" s="548"/>
      <c r="J88" s="377" t="s">
        <v>199</v>
      </c>
    </row>
    <row r="89" spans="2:24" s="115" customFormat="1" ht="38.450000000000003" customHeight="1" x14ac:dyDescent="0.3">
      <c r="B89" s="296" t="s">
        <v>200</v>
      </c>
      <c r="C89" s="548" t="s">
        <v>562</v>
      </c>
      <c r="D89" s="548"/>
      <c r="E89" s="548"/>
      <c r="F89" s="548"/>
      <c r="G89" s="548"/>
      <c r="H89" s="548"/>
      <c r="I89" s="548"/>
      <c r="J89" s="377" t="s">
        <v>200</v>
      </c>
    </row>
    <row r="90" spans="2:24" s="115" customFormat="1" ht="38.450000000000003" customHeight="1" x14ac:dyDescent="0.3">
      <c r="B90" s="296" t="s">
        <v>201</v>
      </c>
      <c r="C90" s="548" t="str">
        <f>"Comparaison de l'actif régulé budgété et réel de l'année "&amp;E15</f>
        <v xml:space="preserve">Comparaison de l'actif régulé budgété et réel de l'année </v>
      </c>
      <c r="D90" s="548"/>
      <c r="E90" s="548"/>
      <c r="F90" s="548"/>
      <c r="G90" s="548"/>
      <c r="H90" s="548"/>
      <c r="I90" s="548"/>
      <c r="J90" s="377" t="s">
        <v>201</v>
      </c>
    </row>
    <row r="91" spans="2:24" s="115" customFormat="1" ht="38.450000000000003" customHeight="1" x14ac:dyDescent="0.3">
      <c r="B91" s="296" t="s">
        <v>438</v>
      </c>
      <c r="C91" s="548" t="s">
        <v>670</v>
      </c>
      <c r="D91" s="548"/>
      <c r="E91" s="548"/>
      <c r="F91" s="548"/>
      <c r="G91" s="548"/>
      <c r="H91" s="548"/>
      <c r="I91" s="548"/>
      <c r="J91" s="377" t="s">
        <v>438</v>
      </c>
    </row>
    <row r="92" spans="2:24" s="115" customFormat="1" ht="38.450000000000003" customHeight="1" x14ac:dyDescent="0.3">
      <c r="B92" s="296" t="s">
        <v>566</v>
      </c>
      <c r="C92" s="548" t="str">
        <f>"Comparaison des volumes, capacités et puissances budgétés et réels de l'année "&amp;E15</f>
        <v xml:space="preserve">Comparaison des volumes, capacités et puissances budgétés et réels de l'année </v>
      </c>
      <c r="D92" s="548"/>
      <c r="E92" s="548"/>
      <c r="F92" s="548"/>
      <c r="G92" s="548"/>
      <c r="H92" s="548"/>
      <c r="I92" s="548"/>
      <c r="J92" s="377" t="s">
        <v>566</v>
      </c>
    </row>
    <row r="93" spans="2:24" s="115" customFormat="1" ht="38.450000000000003" customHeight="1" x14ac:dyDescent="0.3">
      <c r="B93" s="296" t="s">
        <v>441</v>
      </c>
      <c r="C93" s="548" t="s">
        <v>580</v>
      </c>
      <c r="D93" s="548"/>
      <c r="E93" s="548"/>
      <c r="F93" s="548"/>
      <c r="G93" s="548"/>
      <c r="H93" s="548"/>
      <c r="I93" s="548"/>
      <c r="J93" s="377" t="s">
        <v>441</v>
      </c>
    </row>
    <row r="94" spans="2:24" s="115" customFormat="1" ht="38.450000000000003" customHeight="1" x14ac:dyDescent="0.3">
      <c r="B94" s="296" t="s">
        <v>575</v>
      </c>
      <c r="C94" s="548" t="s">
        <v>215</v>
      </c>
      <c r="D94" s="548"/>
      <c r="E94" s="548"/>
      <c r="F94" s="548"/>
      <c r="G94" s="548"/>
      <c r="H94" s="548"/>
      <c r="I94" s="548"/>
      <c r="J94" s="377" t="s">
        <v>575</v>
      </c>
    </row>
    <row r="95" spans="2:24" s="115" customFormat="1" ht="38.450000000000003" customHeight="1" x14ac:dyDescent="0.3">
      <c r="B95" s="296" t="s">
        <v>576</v>
      </c>
      <c r="C95" s="548" t="s">
        <v>231</v>
      </c>
      <c r="D95" s="548"/>
      <c r="E95" s="548"/>
      <c r="F95" s="548"/>
      <c r="G95" s="548"/>
      <c r="H95" s="548"/>
      <c r="I95" s="548"/>
      <c r="J95" s="377" t="s">
        <v>576</v>
      </c>
    </row>
    <row r="96" spans="2:24" s="115" customFormat="1" ht="38.450000000000003" customHeight="1" x14ac:dyDescent="0.3">
      <c r="B96" s="296" t="s">
        <v>577</v>
      </c>
      <c r="C96" s="548" t="s">
        <v>256</v>
      </c>
      <c r="D96" s="548"/>
      <c r="E96" s="548"/>
      <c r="F96" s="548"/>
      <c r="G96" s="548"/>
      <c r="H96" s="548"/>
      <c r="I96" s="548"/>
      <c r="J96" s="377" t="s">
        <v>577</v>
      </c>
    </row>
    <row r="97" spans="2:24" s="115" customFormat="1" ht="38.450000000000003" customHeight="1" x14ac:dyDescent="0.3">
      <c r="B97" s="296" t="s">
        <v>578</v>
      </c>
      <c r="C97" s="548" t="s">
        <v>282</v>
      </c>
      <c r="D97" s="548"/>
      <c r="E97" s="548"/>
      <c r="F97" s="548"/>
      <c r="G97" s="548"/>
      <c r="H97" s="548"/>
      <c r="I97" s="548"/>
      <c r="J97" s="377" t="s">
        <v>578</v>
      </c>
    </row>
    <row r="98" spans="2:24" s="115" customFormat="1" ht="38.450000000000003" customHeight="1" x14ac:dyDescent="0.3">
      <c r="B98" s="296" t="s">
        <v>579</v>
      </c>
      <c r="C98" s="548" t="s">
        <v>283</v>
      </c>
      <c r="D98" s="548"/>
      <c r="E98" s="548"/>
      <c r="F98" s="548"/>
      <c r="G98" s="548"/>
      <c r="H98" s="548"/>
      <c r="I98" s="548"/>
      <c r="J98" s="377" t="s">
        <v>579</v>
      </c>
    </row>
    <row r="99" spans="2:24" x14ac:dyDescent="0.3">
      <c r="B99" s="296"/>
      <c r="L99" s="115"/>
      <c r="M99" s="115"/>
      <c r="N99" s="115"/>
      <c r="O99" s="115"/>
      <c r="P99" s="115"/>
      <c r="Q99" s="115"/>
      <c r="R99" s="115"/>
      <c r="S99" s="115"/>
      <c r="T99" s="115"/>
      <c r="U99" s="115"/>
      <c r="V99" s="115"/>
      <c r="W99" s="115"/>
      <c r="X99" s="115"/>
    </row>
    <row r="100" spans="2:24" x14ac:dyDescent="0.3">
      <c r="B100" s="296"/>
      <c r="L100" s="115"/>
      <c r="M100" s="115"/>
      <c r="N100" s="115"/>
      <c r="O100" s="115"/>
      <c r="P100" s="115"/>
      <c r="Q100" s="115"/>
      <c r="R100" s="115"/>
      <c r="S100" s="115"/>
      <c r="T100" s="115"/>
      <c r="U100" s="115"/>
      <c r="V100" s="115"/>
      <c r="W100" s="115"/>
      <c r="X100" s="115"/>
    </row>
    <row r="101" spans="2:24" x14ac:dyDescent="0.3">
      <c r="B101" s="296"/>
      <c r="L101" s="115"/>
      <c r="M101" s="115"/>
      <c r="N101" s="115"/>
      <c r="O101" s="115"/>
      <c r="P101" s="115"/>
      <c r="Q101" s="115"/>
      <c r="R101" s="115"/>
      <c r="S101" s="115"/>
      <c r="T101" s="115"/>
      <c r="U101" s="115"/>
      <c r="V101" s="115"/>
      <c r="W101" s="115"/>
      <c r="X101" s="115"/>
    </row>
    <row r="102" spans="2:24" x14ac:dyDescent="0.3">
      <c r="B102" s="296"/>
      <c r="L102" s="115"/>
      <c r="M102" s="115"/>
      <c r="N102" s="115"/>
      <c r="O102" s="115"/>
      <c r="P102" s="115"/>
      <c r="Q102" s="115"/>
      <c r="R102" s="115"/>
      <c r="S102" s="115"/>
      <c r="T102" s="115"/>
      <c r="U102" s="115"/>
      <c r="V102" s="115"/>
      <c r="W102" s="115"/>
      <c r="X102" s="115"/>
    </row>
    <row r="103" spans="2:24" x14ac:dyDescent="0.3">
      <c r="B103" s="296"/>
      <c r="L103" s="115"/>
      <c r="M103" s="115"/>
      <c r="N103" s="115"/>
      <c r="O103" s="115"/>
      <c r="P103" s="115"/>
      <c r="Q103" s="115"/>
      <c r="R103" s="115"/>
      <c r="S103" s="115"/>
      <c r="T103" s="115"/>
      <c r="U103" s="115"/>
      <c r="V103" s="115"/>
      <c r="W103" s="115"/>
      <c r="X103" s="115"/>
    </row>
    <row r="104" spans="2:24" x14ac:dyDescent="0.3">
      <c r="B104" s="296"/>
      <c r="L104" s="115"/>
      <c r="M104" s="115"/>
      <c r="N104" s="115"/>
      <c r="O104" s="115"/>
      <c r="P104" s="115"/>
      <c r="Q104" s="115"/>
      <c r="R104" s="115"/>
      <c r="S104" s="115"/>
      <c r="T104" s="115"/>
      <c r="U104" s="115"/>
      <c r="V104" s="115"/>
      <c r="W104" s="115"/>
      <c r="X104" s="115"/>
    </row>
    <row r="105" spans="2:24" x14ac:dyDescent="0.3">
      <c r="B105" s="296"/>
      <c r="L105" s="115"/>
      <c r="M105" s="115"/>
      <c r="N105" s="115"/>
      <c r="O105" s="115"/>
      <c r="P105" s="115"/>
      <c r="Q105" s="115"/>
      <c r="R105" s="115"/>
      <c r="S105" s="115"/>
      <c r="T105" s="115"/>
      <c r="U105" s="115"/>
      <c r="V105" s="115"/>
      <c r="W105" s="115"/>
      <c r="X105" s="115"/>
    </row>
    <row r="106" spans="2:24" x14ac:dyDescent="0.3">
      <c r="B106" s="296"/>
      <c r="L106" s="115"/>
      <c r="M106" s="115"/>
      <c r="N106" s="115"/>
      <c r="O106" s="115"/>
      <c r="P106" s="115"/>
      <c r="Q106" s="115"/>
      <c r="R106" s="115"/>
      <c r="S106" s="115"/>
      <c r="T106" s="115"/>
      <c r="U106" s="115"/>
      <c r="V106" s="115"/>
      <c r="W106" s="115"/>
      <c r="X106" s="115"/>
    </row>
    <row r="107" spans="2:24" x14ac:dyDescent="0.3">
      <c r="B107" s="296"/>
      <c r="L107" s="115"/>
      <c r="M107" s="115"/>
      <c r="N107" s="115"/>
      <c r="O107" s="115"/>
      <c r="P107" s="115"/>
      <c r="Q107" s="115"/>
      <c r="R107" s="115"/>
      <c r="S107" s="115"/>
      <c r="T107" s="115"/>
      <c r="U107" s="115"/>
      <c r="V107" s="115"/>
      <c r="W107" s="115"/>
      <c r="X107" s="115"/>
    </row>
    <row r="108" spans="2:24" x14ac:dyDescent="0.3">
      <c r="B108" s="296"/>
      <c r="L108" s="115"/>
      <c r="M108" s="115"/>
      <c r="N108" s="115"/>
      <c r="O108" s="115"/>
      <c r="P108" s="115"/>
      <c r="Q108" s="115"/>
      <c r="R108" s="115"/>
      <c r="S108" s="115"/>
      <c r="T108" s="115"/>
      <c r="U108" s="115"/>
      <c r="V108" s="115"/>
      <c r="W108" s="115"/>
      <c r="X108" s="115"/>
    </row>
    <row r="109" spans="2:24" x14ac:dyDescent="0.3">
      <c r="B109" s="296"/>
      <c r="L109" s="115"/>
      <c r="M109" s="115"/>
      <c r="N109" s="115"/>
      <c r="O109" s="115"/>
      <c r="P109" s="115"/>
      <c r="Q109" s="115"/>
      <c r="R109" s="115"/>
      <c r="S109" s="115"/>
      <c r="T109" s="115"/>
      <c r="U109" s="115"/>
      <c r="V109" s="115"/>
      <c r="W109" s="115"/>
      <c r="X109" s="115"/>
    </row>
    <row r="110" spans="2:24" x14ac:dyDescent="0.3">
      <c r="B110" s="296"/>
      <c r="L110" s="115"/>
      <c r="M110" s="115"/>
      <c r="N110" s="115"/>
      <c r="O110" s="115"/>
      <c r="P110" s="115"/>
      <c r="Q110" s="115"/>
      <c r="R110" s="115"/>
      <c r="S110" s="115"/>
      <c r="T110" s="115"/>
      <c r="U110" s="115"/>
      <c r="V110" s="115"/>
      <c r="W110" s="115"/>
      <c r="X110" s="115"/>
    </row>
    <row r="111" spans="2:24" x14ac:dyDescent="0.3">
      <c r="B111" s="296"/>
      <c r="L111" s="115"/>
      <c r="M111" s="115"/>
      <c r="N111" s="115"/>
      <c r="O111" s="115"/>
      <c r="P111" s="115"/>
      <c r="Q111" s="115"/>
      <c r="R111" s="115"/>
      <c r="S111" s="115"/>
      <c r="T111" s="115"/>
      <c r="U111" s="115"/>
      <c r="V111" s="115"/>
      <c r="W111" s="115"/>
      <c r="X111" s="115"/>
    </row>
    <row r="112" spans="2:24" x14ac:dyDescent="0.3">
      <c r="B112" s="296"/>
      <c r="L112" s="115"/>
      <c r="M112" s="115"/>
      <c r="N112" s="115"/>
      <c r="O112" s="115"/>
      <c r="P112" s="115"/>
      <c r="Q112" s="115"/>
      <c r="R112" s="115"/>
      <c r="S112" s="115"/>
      <c r="T112" s="115"/>
      <c r="U112" s="115"/>
      <c r="V112" s="115"/>
      <c r="W112" s="115"/>
      <c r="X112" s="115"/>
    </row>
    <row r="113" spans="2:24" x14ac:dyDescent="0.3">
      <c r="B113" s="296"/>
      <c r="L113" s="115"/>
      <c r="M113" s="115"/>
      <c r="N113" s="115"/>
      <c r="O113" s="115"/>
      <c r="P113" s="115"/>
      <c r="Q113" s="115"/>
      <c r="R113" s="115"/>
      <c r="S113" s="115"/>
      <c r="T113" s="115"/>
      <c r="U113" s="115"/>
      <c r="V113" s="115"/>
      <c r="W113" s="115"/>
      <c r="X113" s="115"/>
    </row>
    <row r="114" spans="2:24" x14ac:dyDescent="0.3">
      <c r="B114" s="296"/>
      <c r="L114" s="115"/>
      <c r="M114" s="115"/>
      <c r="N114" s="115"/>
      <c r="O114" s="115"/>
      <c r="P114" s="115"/>
      <c r="Q114" s="115"/>
      <c r="R114" s="115"/>
      <c r="S114" s="115"/>
      <c r="T114" s="115"/>
      <c r="U114" s="115"/>
      <c r="V114" s="115"/>
      <c r="W114" s="115"/>
      <c r="X114" s="115"/>
    </row>
    <row r="115" spans="2:24" x14ac:dyDescent="0.3">
      <c r="B115" s="296"/>
      <c r="L115" s="115"/>
      <c r="M115" s="115"/>
      <c r="N115" s="115"/>
      <c r="O115" s="115"/>
      <c r="P115" s="115"/>
      <c r="Q115" s="115"/>
      <c r="R115" s="115"/>
      <c r="S115" s="115"/>
      <c r="T115" s="115"/>
      <c r="U115" s="115"/>
      <c r="V115" s="115"/>
      <c r="W115" s="115"/>
      <c r="X115" s="115"/>
    </row>
    <row r="116" spans="2:24" x14ac:dyDescent="0.3">
      <c r="B116" s="296"/>
      <c r="L116" s="115"/>
      <c r="M116" s="115"/>
      <c r="N116" s="115"/>
      <c r="O116" s="115"/>
      <c r="P116" s="115"/>
      <c r="Q116" s="115"/>
      <c r="R116" s="115"/>
      <c r="S116" s="115"/>
      <c r="T116" s="115"/>
      <c r="U116" s="115"/>
      <c r="V116" s="115"/>
      <c r="W116" s="115"/>
      <c r="X116" s="115"/>
    </row>
    <row r="117" spans="2:24" x14ac:dyDescent="0.3">
      <c r="B117" s="296"/>
      <c r="L117" s="115"/>
      <c r="M117" s="115"/>
      <c r="N117" s="115"/>
      <c r="O117" s="115"/>
      <c r="P117" s="115"/>
      <c r="Q117" s="115"/>
      <c r="R117" s="115"/>
      <c r="S117" s="115"/>
      <c r="T117" s="115"/>
      <c r="U117" s="115"/>
      <c r="V117" s="115"/>
      <c r="W117" s="115"/>
      <c r="X117" s="115"/>
    </row>
    <row r="118" spans="2:24" x14ac:dyDescent="0.3">
      <c r="B118" s="296"/>
      <c r="L118" s="115"/>
      <c r="M118" s="115"/>
      <c r="N118" s="115"/>
      <c r="O118" s="115"/>
      <c r="P118" s="115"/>
      <c r="Q118" s="115"/>
      <c r="R118" s="115"/>
      <c r="S118" s="115"/>
      <c r="T118" s="115"/>
      <c r="U118" s="115"/>
      <c r="V118" s="115"/>
      <c r="W118" s="115"/>
      <c r="X118" s="115"/>
    </row>
    <row r="119" spans="2:24" x14ac:dyDescent="0.3">
      <c r="B119" s="296"/>
      <c r="L119" s="115"/>
      <c r="M119" s="115"/>
      <c r="N119" s="115"/>
      <c r="O119" s="115"/>
      <c r="P119" s="115"/>
      <c r="Q119" s="115"/>
      <c r="R119" s="115"/>
      <c r="S119" s="115"/>
      <c r="T119" s="115"/>
      <c r="U119" s="115"/>
      <c r="V119" s="115"/>
      <c r="W119" s="115"/>
      <c r="X119" s="115"/>
    </row>
    <row r="120" spans="2:24" x14ac:dyDescent="0.3">
      <c r="B120" s="296"/>
      <c r="L120" s="115"/>
      <c r="M120" s="115"/>
      <c r="N120" s="115"/>
      <c r="O120" s="115"/>
      <c r="P120" s="115"/>
      <c r="Q120" s="115"/>
      <c r="R120" s="115"/>
      <c r="S120" s="115"/>
      <c r="T120" s="115"/>
      <c r="U120" s="115"/>
      <c r="V120" s="115"/>
      <c r="W120" s="115"/>
      <c r="X120" s="115"/>
    </row>
    <row r="121" spans="2:24" x14ac:dyDescent="0.3">
      <c r="B121" s="296"/>
      <c r="L121" s="115"/>
      <c r="M121" s="115"/>
      <c r="N121" s="115"/>
      <c r="O121" s="115"/>
      <c r="P121" s="115"/>
      <c r="Q121" s="115"/>
      <c r="R121" s="115"/>
      <c r="S121" s="115"/>
      <c r="T121" s="115"/>
      <c r="U121" s="115"/>
      <c r="V121" s="115"/>
      <c r="W121" s="115"/>
      <c r="X121" s="115"/>
    </row>
    <row r="122" spans="2:24" x14ac:dyDescent="0.3">
      <c r="B122" s="296"/>
      <c r="L122" s="115"/>
      <c r="M122" s="115"/>
      <c r="N122" s="115"/>
      <c r="O122" s="115"/>
      <c r="P122" s="115"/>
      <c r="Q122" s="115"/>
      <c r="R122" s="115"/>
      <c r="S122" s="115"/>
      <c r="T122" s="115"/>
      <c r="U122" s="115"/>
      <c r="V122" s="115"/>
      <c r="W122" s="115"/>
      <c r="X122" s="115"/>
    </row>
    <row r="123" spans="2:24" x14ac:dyDescent="0.3">
      <c r="B123" s="296"/>
      <c r="L123" s="115"/>
      <c r="M123" s="115"/>
      <c r="N123" s="115"/>
      <c r="O123" s="115"/>
      <c r="P123" s="115"/>
      <c r="Q123" s="115"/>
      <c r="R123" s="115"/>
      <c r="S123" s="115"/>
      <c r="T123" s="115"/>
      <c r="U123" s="115"/>
      <c r="V123" s="115"/>
      <c r="W123" s="115"/>
      <c r="X123" s="115"/>
    </row>
    <row r="124" spans="2:24" x14ac:dyDescent="0.3">
      <c r="B124" s="296"/>
      <c r="L124" s="115"/>
      <c r="M124" s="115"/>
      <c r="N124" s="115"/>
      <c r="O124" s="115"/>
      <c r="P124" s="115"/>
      <c r="Q124" s="115"/>
      <c r="R124" s="115"/>
      <c r="S124" s="115"/>
      <c r="T124" s="115"/>
      <c r="U124" s="115"/>
      <c r="V124" s="115"/>
      <c r="W124" s="115"/>
      <c r="X124" s="115"/>
    </row>
    <row r="125" spans="2:24" x14ac:dyDescent="0.3">
      <c r="B125" s="296"/>
      <c r="L125" s="115"/>
      <c r="M125" s="115"/>
      <c r="N125" s="115"/>
      <c r="O125" s="115"/>
      <c r="P125" s="115"/>
      <c r="Q125" s="115"/>
      <c r="R125" s="115"/>
      <c r="S125" s="115"/>
      <c r="T125" s="115"/>
      <c r="U125" s="115"/>
      <c r="V125" s="115"/>
      <c r="W125" s="115"/>
      <c r="X125" s="115"/>
    </row>
    <row r="126" spans="2:24" x14ac:dyDescent="0.3">
      <c r="B126" s="296"/>
      <c r="L126" s="115"/>
      <c r="M126" s="115"/>
      <c r="N126" s="115"/>
      <c r="O126" s="115"/>
      <c r="P126" s="115"/>
      <c r="Q126" s="115"/>
      <c r="R126" s="115"/>
      <c r="S126" s="115"/>
      <c r="T126" s="115"/>
      <c r="U126" s="115"/>
      <c r="V126" s="115"/>
      <c r="W126" s="115"/>
      <c r="X126" s="115"/>
    </row>
    <row r="127" spans="2:24" x14ac:dyDescent="0.3">
      <c r="B127" s="296"/>
      <c r="L127" s="115"/>
      <c r="M127" s="115"/>
      <c r="N127" s="115"/>
      <c r="O127" s="115"/>
      <c r="P127" s="115"/>
      <c r="Q127" s="115"/>
      <c r="R127" s="115"/>
      <c r="S127" s="115"/>
      <c r="T127" s="115"/>
      <c r="U127" s="115"/>
      <c r="V127" s="115"/>
      <c r="W127" s="115"/>
      <c r="X127" s="115"/>
    </row>
    <row r="128" spans="2:24" x14ac:dyDescent="0.3">
      <c r="B128" s="296"/>
      <c r="L128" s="115"/>
      <c r="M128" s="115"/>
      <c r="N128" s="115"/>
      <c r="O128" s="115"/>
      <c r="P128" s="115"/>
      <c r="Q128" s="115"/>
      <c r="R128" s="115"/>
      <c r="S128" s="115"/>
      <c r="T128" s="115"/>
      <c r="U128" s="115"/>
      <c r="V128" s="115"/>
      <c r="W128" s="115"/>
      <c r="X128" s="115"/>
    </row>
    <row r="129" spans="2:24" x14ac:dyDescent="0.3">
      <c r="B129" s="296"/>
      <c r="L129" s="115"/>
      <c r="M129" s="115"/>
      <c r="N129" s="115"/>
      <c r="O129" s="115"/>
      <c r="P129" s="115"/>
      <c r="Q129" s="115"/>
      <c r="R129" s="115"/>
      <c r="S129" s="115"/>
      <c r="T129" s="115"/>
      <c r="U129" s="115"/>
      <c r="V129" s="115"/>
      <c r="W129" s="115"/>
      <c r="X129" s="115"/>
    </row>
    <row r="130" spans="2:24" x14ac:dyDescent="0.3">
      <c r="B130" s="296"/>
      <c r="L130" s="115"/>
      <c r="M130" s="115"/>
      <c r="N130" s="115"/>
      <c r="O130" s="115"/>
      <c r="P130" s="115"/>
      <c r="Q130" s="115"/>
      <c r="R130" s="115"/>
      <c r="S130" s="115"/>
      <c r="T130" s="115"/>
      <c r="U130" s="115"/>
      <c r="V130" s="115"/>
      <c r="W130" s="115"/>
      <c r="X130" s="115"/>
    </row>
    <row r="131" spans="2:24" x14ac:dyDescent="0.3">
      <c r="B131" s="296"/>
      <c r="L131" s="115"/>
      <c r="M131" s="115"/>
      <c r="N131" s="115"/>
      <c r="O131" s="115"/>
      <c r="P131" s="115"/>
      <c r="Q131" s="115"/>
      <c r="R131" s="115"/>
      <c r="S131" s="115"/>
      <c r="T131" s="115"/>
      <c r="U131" s="115"/>
      <c r="V131" s="115"/>
      <c r="W131" s="115"/>
      <c r="X131" s="115"/>
    </row>
    <row r="132" spans="2:24" x14ac:dyDescent="0.3">
      <c r="B132" s="296"/>
      <c r="L132" s="115"/>
      <c r="M132" s="115"/>
      <c r="N132" s="115"/>
      <c r="O132" s="115"/>
      <c r="P132" s="115"/>
      <c r="Q132" s="115"/>
      <c r="R132" s="115"/>
      <c r="S132" s="115"/>
      <c r="T132" s="115"/>
      <c r="U132" s="115"/>
      <c r="V132" s="115"/>
      <c r="W132" s="115"/>
      <c r="X132" s="115"/>
    </row>
    <row r="133" spans="2:24" x14ac:dyDescent="0.3">
      <c r="B133" s="296"/>
      <c r="L133" s="115"/>
      <c r="M133" s="115"/>
      <c r="N133" s="115"/>
      <c r="O133" s="115"/>
      <c r="P133" s="115"/>
      <c r="Q133" s="115"/>
      <c r="R133" s="115"/>
      <c r="S133" s="115"/>
      <c r="T133" s="115"/>
      <c r="U133" s="115"/>
      <c r="V133" s="115"/>
      <c r="W133" s="115"/>
      <c r="X133" s="115"/>
    </row>
    <row r="134" spans="2:24" x14ac:dyDescent="0.3">
      <c r="B134" s="296"/>
      <c r="L134" s="115"/>
      <c r="M134" s="115"/>
      <c r="N134" s="115"/>
      <c r="O134" s="115"/>
      <c r="P134" s="115"/>
      <c r="Q134" s="115"/>
      <c r="R134" s="115"/>
      <c r="S134" s="115"/>
      <c r="T134" s="115"/>
      <c r="U134" s="115"/>
      <c r="V134" s="115"/>
      <c r="W134" s="115"/>
      <c r="X134" s="115"/>
    </row>
    <row r="135" spans="2:24" x14ac:dyDescent="0.3">
      <c r="B135" s="296"/>
      <c r="L135" s="115"/>
      <c r="M135" s="115"/>
      <c r="N135" s="115"/>
      <c r="O135" s="115"/>
      <c r="P135" s="115"/>
      <c r="Q135" s="115"/>
      <c r="R135" s="115"/>
      <c r="S135" s="115"/>
      <c r="T135" s="115"/>
      <c r="U135" s="115"/>
      <c r="V135" s="115"/>
      <c r="W135" s="115"/>
      <c r="X135" s="115"/>
    </row>
    <row r="136" spans="2:24" x14ac:dyDescent="0.3">
      <c r="B136" s="296"/>
    </row>
    <row r="137" spans="2:24" x14ac:dyDescent="0.3">
      <c r="B137" s="296"/>
    </row>
    <row r="138" spans="2:24" x14ac:dyDescent="0.3">
      <c r="B138" s="296"/>
    </row>
    <row r="139" spans="2:24" x14ac:dyDescent="0.3">
      <c r="B139" s="296"/>
    </row>
    <row r="140" spans="2:24" x14ac:dyDescent="0.3">
      <c r="B140" s="296"/>
    </row>
    <row r="141" spans="2:24" x14ac:dyDescent="0.3">
      <c r="B141" s="296"/>
    </row>
    <row r="142" spans="2:24" x14ac:dyDescent="0.3">
      <c r="B142" s="296"/>
    </row>
    <row r="143" spans="2:24" x14ac:dyDescent="0.3">
      <c r="B143" s="296"/>
    </row>
    <row r="144" spans="2:24" x14ac:dyDescent="0.3">
      <c r="B144" s="296"/>
    </row>
    <row r="145" spans="2:2" x14ac:dyDescent="0.3">
      <c r="B145" s="296"/>
    </row>
    <row r="146" spans="2:2" x14ac:dyDescent="0.3">
      <c r="B146" s="296"/>
    </row>
    <row r="147" spans="2:2" x14ac:dyDescent="0.3">
      <c r="B147" s="296"/>
    </row>
    <row r="148" spans="2:2" x14ac:dyDescent="0.3">
      <c r="B148" s="296"/>
    </row>
    <row r="149" spans="2:2" x14ac:dyDescent="0.3">
      <c r="B149" s="296"/>
    </row>
    <row r="150" spans="2:2" x14ac:dyDescent="0.3">
      <c r="B150" s="296"/>
    </row>
    <row r="151" spans="2:2" x14ac:dyDescent="0.3">
      <c r="B151" s="296"/>
    </row>
  </sheetData>
  <mergeCells count="68">
    <mergeCell ref="C20:J20"/>
    <mergeCell ref="B35:J35"/>
    <mergeCell ref="B7:J7"/>
    <mergeCell ref="B9:J9"/>
    <mergeCell ref="B17:J17"/>
    <mergeCell ref="C18:J18"/>
    <mergeCell ref="C19:J19"/>
    <mergeCell ref="C21:J21"/>
    <mergeCell ref="C23:J23"/>
    <mergeCell ref="C24:J24"/>
    <mergeCell ref="C25:J25"/>
    <mergeCell ref="B30:J30"/>
    <mergeCell ref="C68:I68"/>
    <mergeCell ref="C54:I54"/>
    <mergeCell ref="C56:I56"/>
    <mergeCell ref="C57:I57"/>
    <mergeCell ref="C58:I58"/>
    <mergeCell ref="C62:I62"/>
    <mergeCell ref="C61:I61"/>
    <mergeCell ref="C63:I63"/>
    <mergeCell ref="C64:I64"/>
    <mergeCell ref="C65:I65"/>
    <mergeCell ref="C66:I66"/>
    <mergeCell ref="C67:I67"/>
    <mergeCell ref="C60:I60"/>
    <mergeCell ref="C59:I59"/>
    <mergeCell ref="C55:I55"/>
    <mergeCell ref="C84:I84"/>
    <mergeCell ref="C75:I75"/>
    <mergeCell ref="C76:I76"/>
    <mergeCell ref="C77:I77"/>
    <mergeCell ref="C78:I78"/>
    <mergeCell ref="C79:I79"/>
    <mergeCell ref="C80:I80"/>
    <mergeCell ref="C81:I81"/>
    <mergeCell ref="C82:I82"/>
    <mergeCell ref="C83:I83"/>
    <mergeCell ref="C70:I70"/>
    <mergeCell ref="C71:I71"/>
    <mergeCell ref="C72:I72"/>
    <mergeCell ref="C73:I73"/>
    <mergeCell ref="C74:I74"/>
    <mergeCell ref="B40:C40"/>
    <mergeCell ref="B41:C41"/>
    <mergeCell ref="B43:C43"/>
    <mergeCell ref="B42:C42"/>
    <mergeCell ref="B44:C44"/>
    <mergeCell ref="B45:C45"/>
    <mergeCell ref="B46:C46"/>
    <mergeCell ref="B47:C47"/>
    <mergeCell ref="B50:J50"/>
    <mergeCell ref="C52:I52"/>
    <mergeCell ref="C53:I53"/>
    <mergeCell ref="C97:I97"/>
    <mergeCell ref="C98:I98"/>
    <mergeCell ref="C92:I92"/>
    <mergeCell ref="C93:I93"/>
    <mergeCell ref="C94:I94"/>
    <mergeCell ref="C95:I95"/>
    <mergeCell ref="C96:I96"/>
    <mergeCell ref="C87:I87"/>
    <mergeCell ref="C88:I88"/>
    <mergeCell ref="C89:I89"/>
    <mergeCell ref="C90:I90"/>
    <mergeCell ref="C91:I91"/>
    <mergeCell ref="C85:I85"/>
    <mergeCell ref="C86:I86"/>
    <mergeCell ref="C69:I69"/>
  </mergeCells>
  <conditionalFormatting sqref="F1:F6 F36 F48:F51 F99:F1048576 F8:F34">
    <cfRule type="expression" priority="34">
      <formula>$B$3=2020</formula>
    </cfRule>
  </conditionalFormatting>
  <conditionalFormatting sqref="G1:J6 G36:J36 G48:J51 G99:J1048576 I37:J40 G8:J34 J52:J58 J60:J98">
    <cfRule type="expression" priority="33">
      <formula>$E$14&lt;2022</formula>
    </cfRule>
  </conditionalFormatting>
  <conditionalFormatting sqref="F35">
    <cfRule type="expression" priority="32">
      <formula>$B$3=2020</formula>
    </cfRule>
  </conditionalFormatting>
  <conditionalFormatting sqref="G35:J35">
    <cfRule type="expression" priority="31">
      <formula>$E$14&lt;2022</formula>
    </cfRule>
  </conditionalFormatting>
  <conditionalFormatting sqref="J55">
    <cfRule type="expression" priority="30">
      <formula>$E$14&lt;2022</formula>
    </cfRule>
  </conditionalFormatting>
  <conditionalFormatting sqref="I41:J41">
    <cfRule type="expression" priority="28">
      <formula>$E$14&lt;2022</formula>
    </cfRule>
  </conditionalFormatting>
  <conditionalFormatting sqref="I43:J43">
    <cfRule type="expression" priority="24">
      <formula>$E$14&lt;2022</formula>
    </cfRule>
  </conditionalFormatting>
  <conditionalFormatting sqref="G42:J42">
    <cfRule type="expression" priority="23">
      <formula>$E$14&lt;2022</formula>
    </cfRule>
  </conditionalFormatting>
  <conditionalFormatting sqref="F42">
    <cfRule type="expression" priority="22">
      <formula>$E$14&lt;2022</formula>
    </cfRule>
  </conditionalFormatting>
  <conditionalFormatting sqref="E42">
    <cfRule type="expression" priority="21">
      <formula>$E$14&lt;2022</formula>
    </cfRule>
  </conditionalFormatting>
  <conditionalFormatting sqref="D42">
    <cfRule type="expression" priority="20">
      <formula>$E$14&lt;2022</formula>
    </cfRule>
  </conditionalFormatting>
  <conditionalFormatting sqref="I44:J44 D44:I45">
    <cfRule type="expression" priority="19">
      <formula>$E$14&lt;2022</formula>
    </cfRule>
  </conditionalFormatting>
  <conditionalFormatting sqref="I45:J47">
    <cfRule type="expression" priority="18">
      <formula>$E$14&lt;2022</formula>
    </cfRule>
  </conditionalFormatting>
  <conditionalFormatting sqref="J87">
    <cfRule type="expression" priority="17">
      <formula>$E$14&lt;2022</formula>
    </cfRule>
  </conditionalFormatting>
  <conditionalFormatting sqref="J88">
    <cfRule type="expression" priority="16">
      <formula>$E$14&lt;2022</formula>
    </cfRule>
  </conditionalFormatting>
  <conditionalFormatting sqref="J89">
    <cfRule type="expression" priority="15">
      <formula>$E$14&lt;2022</formula>
    </cfRule>
  </conditionalFormatting>
  <conditionalFormatting sqref="J90">
    <cfRule type="expression" priority="14">
      <formula>$E$14&lt;2022</formula>
    </cfRule>
  </conditionalFormatting>
  <conditionalFormatting sqref="J91">
    <cfRule type="expression" priority="13">
      <formula>$E$14&lt;2022</formula>
    </cfRule>
  </conditionalFormatting>
  <conditionalFormatting sqref="J92">
    <cfRule type="expression" priority="12">
      <formula>$E$14&lt;2022</formula>
    </cfRule>
  </conditionalFormatting>
  <conditionalFormatting sqref="J93">
    <cfRule type="expression" priority="11">
      <formula>$E$14&lt;2022</formula>
    </cfRule>
  </conditionalFormatting>
  <conditionalFormatting sqref="J67:J68">
    <cfRule type="expression" priority="9">
      <formula>$E$14&lt;2022</formula>
    </cfRule>
  </conditionalFormatting>
  <conditionalFormatting sqref="J59">
    <cfRule type="expression" priority="8">
      <formula>$E$14&lt;2022</formula>
    </cfRule>
  </conditionalFormatting>
  <conditionalFormatting sqref="D40:H41">
    <cfRule type="expression" priority="7">
      <formula>$E$14&lt;2022</formula>
    </cfRule>
  </conditionalFormatting>
  <conditionalFormatting sqref="G39:H39">
    <cfRule type="expression" priority="6">
      <formula>$E$14&lt;2022</formula>
    </cfRule>
  </conditionalFormatting>
  <conditionalFormatting sqref="F39">
    <cfRule type="expression" priority="5">
      <formula>$E$14&lt;2022</formula>
    </cfRule>
  </conditionalFormatting>
  <conditionalFormatting sqref="E39">
    <cfRule type="expression" priority="4">
      <formula>$E$14&lt;2022</formula>
    </cfRule>
  </conditionalFormatting>
  <conditionalFormatting sqref="D39">
    <cfRule type="expression" priority="3">
      <formula>$E$14&lt;2022</formula>
    </cfRule>
  </conditionalFormatting>
  <conditionalFormatting sqref="F7">
    <cfRule type="expression" priority="2">
      <formula>$B$3=2020</formula>
    </cfRule>
  </conditionalFormatting>
  <conditionalFormatting sqref="G7:J7">
    <cfRule type="expression" priority="1">
      <formula>$E$14&lt;2022</formula>
    </cfRule>
  </conditionalFormatting>
  <dataValidations count="1">
    <dataValidation type="list" allowBlank="1" showInputMessage="1" showErrorMessage="1" sqref="E14">
      <formula1>"2019,2020,2021,2022,2023"</formula1>
    </dataValidation>
  </dataValidations>
  <hyperlinks>
    <hyperlink ref="J54" location="'TAB1'!A1" display="'TAB1'!A1"/>
    <hyperlink ref="J55" location="TAB1.1!A1" display="TAB1.1!A1"/>
    <hyperlink ref="J56" location="'TAB2'!A1" display="'TAB2'!A1"/>
    <hyperlink ref="J57" location="'TAB3'!A1" display="'TAB3'!A1"/>
    <hyperlink ref="J58" location="TAB3.1!A1" display="TAB3.1!A1"/>
    <hyperlink ref="J61" location="'TAB4'!A1" display="'TAB4'!A1"/>
    <hyperlink ref="J62" location="'TAB5'!A1" display="'TAB5'!A1"/>
    <hyperlink ref="J63" location="TAB5.1!A1" display="TAB5.1!A1"/>
    <hyperlink ref="J64" location="TAB5.2!A1" display="TAB5.2!A1"/>
    <hyperlink ref="J65" location="TAB5.3!A1" display="TAB5.3!A1"/>
    <hyperlink ref="J66" location="TAB5.4!A1" display="TAB5.4!A1"/>
    <hyperlink ref="J69" location="TAB5.7!A1" display="TAB5.7!A1"/>
    <hyperlink ref="J70" location="'TAB6'!A1" display="'TAB6'!A1"/>
    <hyperlink ref="J73" location="TAB6.3!A1" display="TAB6.3"/>
    <hyperlink ref="J74" location="TAB6.4!A1" display="TAB6.4!A1"/>
    <hyperlink ref="J75" location="TAB6.5!A1" display="TAB6.5!A1"/>
    <hyperlink ref="J76" location="TAB6.6!A1" display="TAB6.6!A1"/>
    <hyperlink ref="J77" location="TAB6.7!A1" display="TAB6.7!A1"/>
    <hyperlink ref="J78" location="TAB6.8!A1" display="TAB6.8!A1"/>
    <hyperlink ref="J79" location="'TAB7'!A1" display="'TAB7'!A1"/>
    <hyperlink ref="J80" location="TAB7.1!A1" display="TAB7.1!A1"/>
    <hyperlink ref="J81" location="TAB7.2!A1" display="TAB7.2!A1"/>
    <hyperlink ref="J83" location="TAB7.4!A1" display="TAB7.4!A1"/>
    <hyperlink ref="J86" location="TAB7.7!A1" display="TAB7.7!A1"/>
    <hyperlink ref="J87" location="TAB7.8!A1" display="TAB7.8!A1"/>
    <hyperlink ref="J88" location="'TAB8'!A1" display="'TAB8'!A1"/>
    <hyperlink ref="J89" location="'TAB9'!A1" display="'TAB9'!A1"/>
    <hyperlink ref="J90" location="TAB9.1!A1" display="TAB9.1"/>
    <hyperlink ref="J91" location="'TAB10'!A1" display="'TAB10'!A1"/>
    <hyperlink ref="J92" location="TAB10.1!A1" display="TAB10.1!A1"/>
    <hyperlink ref="J93" location="'TAB11'!A1" display="'TAB11'!A1"/>
    <hyperlink ref="J94" location="TAB11.1!A1" display="TAB11.1!A1"/>
    <hyperlink ref="J95" location="TAB11.2!A1" display="TAB11.2!A1"/>
    <hyperlink ref="J96" location="TAB11.3!A1" display="TAB11.3!A1"/>
    <hyperlink ref="J97" location="TAB11.4!A1" display="TAB11.4!A1"/>
    <hyperlink ref="J98" location="TAB11.5!A1" display="TAB11.5!A1"/>
    <hyperlink ref="J52" location="'TAB A'!A1" display="TAB A"/>
    <hyperlink ref="J53" location="'TAB B'!A1" display="TAB B"/>
    <hyperlink ref="J59" location="TAB3.2!A1" display="TAB 3.2"/>
    <hyperlink ref="J60" location="TAB3.3!A1" display="TAB 3.3"/>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workbookViewId="0">
      <selection activeCell="A9" sqref="A9:A10"/>
    </sheetView>
  </sheetViews>
  <sheetFormatPr baseColWidth="10" defaultColWidth="9.1640625" defaultRowHeight="13.5" x14ac:dyDescent="0.3"/>
  <cols>
    <col min="1" max="1" width="67.5" style="142" customWidth="1"/>
    <col min="2" max="3" width="16.6640625" style="142" customWidth="1"/>
    <col min="4" max="4" width="9.1640625" style="142"/>
    <col min="5" max="5" width="16.6640625" style="142" customWidth="1"/>
    <col min="6" max="6" width="9.1640625" style="142"/>
    <col min="7" max="7" width="16.6640625" style="142" customWidth="1"/>
    <col min="8" max="8" width="9.1640625" style="142"/>
    <col min="9" max="9" width="16.6640625" style="142" customWidth="1"/>
    <col min="10" max="10" width="9.1640625" style="142"/>
    <col min="11" max="11" width="9.1640625" style="294"/>
    <col min="12" max="16384" width="9.1640625" style="142"/>
  </cols>
  <sheetData>
    <row r="1" spans="1:12" s="254" customFormat="1" ht="15" x14ac:dyDescent="0.3">
      <c r="A1" s="124" t="s">
        <v>46</v>
      </c>
    </row>
    <row r="2" spans="1:12" x14ac:dyDescent="0.3">
      <c r="A2" s="7"/>
      <c r="B2" s="40"/>
      <c r="C2" s="7"/>
      <c r="D2" s="7"/>
      <c r="E2" s="140"/>
      <c r="G2" s="147"/>
      <c r="K2" s="142"/>
    </row>
    <row r="3" spans="1:12" ht="22.15" customHeight="1" x14ac:dyDescent="0.35">
      <c r="A3" s="83" t="str">
        <f>TAB00!B60&amp;" : "&amp;TAB00!C60</f>
        <v xml:space="preserve">TAB3.3 : Budget 2019-2023 des charges nettes contrôlables </v>
      </c>
      <c r="B3" s="77"/>
      <c r="C3" s="77"/>
      <c r="D3" s="77"/>
      <c r="E3" s="77"/>
      <c r="F3" s="77"/>
      <c r="G3" s="77"/>
      <c r="H3" s="77"/>
      <c r="I3" s="77"/>
      <c r="J3" s="77"/>
      <c r="K3" s="142"/>
    </row>
    <row r="4" spans="1:12" x14ac:dyDescent="0.3">
      <c r="A4" s="7"/>
      <c r="B4" s="40"/>
      <c r="C4" s="7"/>
      <c r="D4" s="7"/>
      <c r="E4" s="140"/>
      <c r="G4" s="147"/>
      <c r="K4" s="142"/>
    </row>
    <row r="6" spans="1:12" x14ac:dyDescent="0.3">
      <c r="A6" s="263"/>
      <c r="B6" s="595" t="s">
        <v>458</v>
      </c>
      <c r="C6" s="596" t="s">
        <v>460</v>
      </c>
      <c r="D6" s="596"/>
      <c r="E6" s="596" t="s">
        <v>462</v>
      </c>
      <c r="F6" s="596"/>
      <c r="G6" s="596" t="s">
        <v>463</v>
      </c>
      <c r="H6" s="596"/>
      <c r="I6" s="596" t="s">
        <v>464</v>
      </c>
      <c r="J6" s="596"/>
      <c r="K6" s="294">
        <v>1</v>
      </c>
    </row>
    <row r="7" spans="1:12" ht="27" x14ac:dyDescent="0.3">
      <c r="A7" s="15"/>
      <c r="B7" s="595"/>
      <c r="C7" s="264" t="s">
        <v>459</v>
      </c>
      <c r="D7" s="265" t="s">
        <v>48</v>
      </c>
      <c r="E7" s="264" t="s">
        <v>459</v>
      </c>
      <c r="F7" s="265" t="s">
        <v>48</v>
      </c>
      <c r="G7" s="264" t="s">
        <v>459</v>
      </c>
      <c r="H7" s="265" t="s">
        <v>48</v>
      </c>
      <c r="I7" s="264" t="s">
        <v>459</v>
      </c>
      <c r="J7" s="266" t="s">
        <v>48</v>
      </c>
      <c r="K7" s="294">
        <f>K6+1</f>
        <v>2</v>
      </c>
    </row>
    <row r="8" spans="1:12" x14ac:dyDescent="0.3">
      <c r="A8" s="277" t="s">
        <v>7</v>
      </c>
      <c r="B8" s="268">
        <f>SUM(B9:B10)</f>
        <v>0</v>
      </c>
      <c r="C8" s="268">
        <f>SUM(C9:C10)</f>
        <v>0</v>
      </c>
      <c r="D8" s="269">
        <f>IF(AND(ROUND(B8,0)=0,C8&gt;B8),"INF",IF(AND(ROUND(B8,0)=0,ROUND(C8,0)=0),0,(C8-B8)/B8))</f>
        <v>0</v>
      </c>
      <c r="E8" s="268">
        <f>SUM(E9:E10)</f>
        <v>0</v>
      </c>
      <c r="F8" s="269">
        <f>IF(AND(ROUND(C8,0)=0,E8&gt;C8),"INF",IF(AND(ROUND(C8,0)=0,ROUND(E8,0)=0),0,(E8-C8)/C8))</f>
        <v>0</v>
      </c>
      <c r="G8" s="268">
        <f>SUM(G9:G10)</f>
        <v>0</v>
      </c>
      <c r="H8" s="269">
        <f>IF(AND(ROUND(E8,0)=0,G8&gt;E8),"INF",IF(AND(ROUND(E8,0)=0,ROUND(G8,0)=0),0,(G8-E8)/E8))</f>
        <v>0</v>
      </c>
      <c r="I8" s="268">
        <f>SUM(I9:I10)</f>
        <v>0</v>
      </c>
      <c r="J8" s="269">
        <f>IF(AND(ROUND(G8,0)=0,I8&gt;G8),"INF",IF(AND(ROUND(G8,0)=0,ROUND(I8,0)=0),0,(I8-G8)/G8))</f>
        <v>0</v>
      </c>
      <c r="K8" s="294">
        <f t="shared" ref="K8:K37" si="0">K7+1</f>
        <v>3</v>
      </c>
    </row>
    <row r="9" spans="1:12" x14ac:dyDescent="0.3">
      <c r="A9" s="276" t="s">
        <v>761</v>
      </c>
      <c r="B9" s="75"/>
      <c r="C9" s="75"/>
      <c r="D9" s="269">
        <f>IF(AND(ROUND(B9,0)=0,C9&gt;B9),"INF",IF(AND(ROUND(B9,0)=0,ROUND(C9,0)=0),0,(C9-B9)/B9))</f>
        <v>0</v>
      </c>
      <c r="E9" s="75"/>
      <c r="F9" s="269">
        <f>IF(AND(ROUND(C9,0)=0,E9&gt;C9),"INF",IF(AND(ROUND(C9,0)=0,ROUND(E9,0)=0),0,(E9-C9)/C9))</f>
        <v>0</v>
      </c>
      <c r="G9" s="75"/>
      <c r="H9" s="269">
        <f>IF(AND(ROUND(E9,0)=0,G9&gt;E9),"INF",IF(AND(ROUND(E9,0)=0,ROUND(G9,0)=0),0,(G9-E9)/E9))</f>
        <v>0</v>
      </c>
      <c r="I9" s="75"/>
      <c r="J9" s="269">
        <f>IF(AND(ROUND(G9,0)=0,I9&gt;G9),"INF",IF(AND(ROUND(G9,0)=0,ROUND(I9,0)=0),0,(I9-G9)/G9))</f>
        <v>0</v>
      </c>
      <c r="K9" s="294">
        <f t="shared" si="0"/>
        <v>4</v>
      </c>
    </row>
    <row r="10" spans="1:12" x14ac:dyDescent="0.3">
      <c r="A10" s="276" t="s">
        <v>762</v>
      </c>
      <c r="B10" s="75"/>
      <c r="C10" s="75"/>
      <c r="D10" s="269">
        <f>IF(AND(ROUND(B10,0)=0,C10&gt;B10),"INF",IF(AND(ROUND(B10,0)=0,ROUND(C10,0)=0),0,(C10-B10)/B10))</f>
        <v>0</v>
      </c>
      <c r="E10" s="75"/>
      <c r="F10" s="269">
        <f>IF(AND(ROUND(C10,0)=0,E10&gt;C10),"INF",IF(AND(ROUND(C10,0)=0,ROUND(E10,0)=0),0,(E10-C10)/C10))</f>
        <v>0</v>
      </c>
      <c r="G10" s="75"/>
      <c r="H10" s="269">
        <f>IF(AND(ROUND(E10,0)=0,G10&gt;E10),"INF",IF(AND(ROUND(E10,0)=0,ROUND(G10,0)=0),0,(G10-E10)/E10))</f>
        <v>0</v>
      </c>
      <c r="I10" s="75"/>
      <c r="J10" s="269">
        <f>IF(AND(ROUND(G10,0)=0,I10&gt;G10),"INF",IF(AND(ROUND(G10,0)=0,ROUND(I10,0)=0),0,(I10-G10)/G10))</f>
        <v>0</v>
      </c>
      <c r="K10" s="294">
        <f t="shared" si="0"/>
        <v>5</v>
      </c>
    </row>
    <row r="11" spans="1:12" x14ac:dyDescent="0.3">
      <c r="A11" s="277" t="s">
        <v>8</v>
      </c>
      <c r="B11" s="268">
        <f>SUM(B12,B18,B24,B30,B36)</f>
        <v>0</v>
      </c>
      <c r="C11" s="268">
        <f>SUM(C12,C18,C24,C30,C36)</f>
        <v>0</v>
      </c>
      <c r="D11" s="269">
        <f>IF(AND(ROUND(B11,0)=0,C11&gt;B11),"INF",IF(AND(ROUND(B11,0)=0,ROUND(C11,0)=0),0,(C11-B11)/B11))</f>
        <v>0</v>
      </c>
      <c r="E11" s="268">
        <f>SUM(E12,E18,E24,E30,E36)</f>
        <v>0</v>
      </c>
      <c r="F11" s="269">
        <f>IF(AND(ROUND(C11,0)=0,E11&gt;C11),"INF",IF(AND(ROUND(C11,0)=0,ROUND(E11,0)=0),0,(E11-C11)/C11))</f>
        <v>0</v>
      </c>
      <c r="G11" s="268">
        <f>SUM(G12,G18,G24,G30,G36)</f>
        <v>0</v>
      </c>
      <c r="H11" s="269">
        <f>IF(AND(ROUND(E11,0)=0,G11&gt;E11),"INF",IF(AND(ROUND(E11,0)=0,ROUND(G11,0)=0),0,(G11-E11)/E11))</f>
        <v>0</v>
      </c>
      <c r="I11" s="268">
        <f>SUM(I12,I18,I24,I30,I36)</f>
        <v>0</v>
      </c>
      <c r="J11" s="269">
        <f>IF(AND(ROUND(G11,0)=0,I11&gt;G11),"INF",IF(AND(ROUND(G11,0)=0,ROUND(I11,0)=0),0,(I11-G11)/G11))</f>
        <v>0</v>
      </c>
      <c r="K11" s="294">
        <f t="shared" si="0"/>
        <v>6</v>
      </c>
    </row>
    <row r="12" spans="1:12" x14ac:dyDescent="0.3">
      <c r="A12" s="271" t="s">
        <v>504</v>
      </c>
      <c r="B12" s="268">
        <f>SUM(B13:B14,B17)</f>
        <v>0</v>
      </c>
      <c r="C12" s="268">
        <f>SUM(C13:C14,C17)</f>
        <v>0</v>
      </c>
      <c r="D12" s="269">
        <f>IF(AND(ROUND(B12,0)=0,C12&gt;B12),"INF",IF(AND(ROUND(B12,0)=0,ROUND(C12,0)=0),0,(C12-B12)/B12))</f>
        <v>0</v>
      </c>
      <c r="E12" s="268">
        <f>SUM(E13:E14,E17)</f>
        <v>0</v>
      </c>
      <c r="F12" s="269">
        <f>IF(AND(ROUND(C12,0)=0,E12&gt;C12),"INF",IF(AND(ROUND(C12,0)=0,ROUND(E12,0)=0),0,(E12-C12)/C12))</f>
        <v>0</v>
      </c>
      <c r="G12" s="268">
        <f>SUM(G13:G14,G17)</f>
        <v>0</v>
      </c>
      <c r="H12" s="269">
        <f>IF(AND(ROUND(E12,0)=0,G12&gt;E12),"INF",IF(AND(ROUND(E12,0)=0,ROUND(G12,0)=0),0,(G12-E12)/E12))</f>
        <v>0</v>
      </c>
      <c r="I12" s="268">
        <f>SUM(I13:I14,I17)</f>
        <v>0</v>
      </c>
      <c r="J12" s="269">
        <f>IF(AND(ROUND(G12,0)=0,I12&gt;G12),"INF",IF(AND(ROUND(G12,0)=0,ROUND(I12,0)=0),0,(I12-G12)/G12))</f>
        <v>0</v>
      </c>
      <c r="K12" s="294">
        <f t="shared" si="0"/>
        <v>7</v>
      </c>
    </row>
    <row r="13" spans="1:12" x14ac:dyDescent="0.3">
      <c r="A13" s="270" t="s">
        <v>15</v>
      </c>
      <c r="B13" s="75"/>
      <c r="C13" s="75"/>
      <c r="D13" s="269">
        <f t="shared" ref="D13:D37" si="1">IF(AND(ROUND(B13,0)=0,C13&gt;B13),"INF",IF(AND(ROUND(B13,0)=0,ROUND(C13,0)=0),0,(C13-B13)/B13))</f>
        <v>0</v>
      </c>
      <c r="E13" s="75"/>
      <c r="F13" s="269">
        <f t="shared" ref="F13:F37" si="2">IF(AND(ROUND(C13,0)=0,E13&gt;C13),"INF",IF(AND(ROUND(C13,0)=0,ROUND(E13,0)=0),0,(E13-C13)/C13))</f>
        <v>0</v>
      </c>
      <c r="G13" s="75"/>
      <c r="H13" s="269">
        <f t="shared" ref="H13:H37" si="3">IF(AND(ROUND(E13,0)=0,G13&gt;E13),"INF",IF(AND(ROUND(E13,0)=0,ROUND(G13,0)=0),0,(G13-E13)/E13))</f>
        <v>0</v>
      </c>
      <c r="I13" s="75"/>
      <c r="J13" s="269">
        <f t="shared" ref="J13:J37" si="4">IF(AND(ROUND(G13,0)=0,I13&gt;G13),"INF",IF(AND(ROUND(G13,0)=0,ROUND(I13,0)=0),0,(I13-G13)/G13))</f>
        <v>0</v>
      </c>
      <c r="K13" s="295">
        <f t="shared" si="0"/>
        <v>8</v>
      </c>
      <c r="L13" s="292"/>
    </row>
    <row r="14" spans="1:12" x14ac:dyDescent="0.3">
      <c r="A14" s="270" t="s">
        <v>16</v>
      </c>
      <c r="B14" s="268">
        <f>B16*B15</f>
        <v>0</v>
      </c>
      <c r="C14" s="268">
        <f>C16*C15</f>
        <v>0</v>
      </c>
      <c r="D14" s="269">
        <f t="shared" si="1"/>
        <v>0</v>
      </c>
      <c r="E14" s="268">
        <f>E16*E15</f>
        <v>0</v>
      </c>
      <c r="F14" s="269">
        <f t="shared" si="2"/>
        <v>0</v>
      </c>
      <c r="G14" s="268">
        <f>G16*G15</f>
        <v>0</v>
      </c>
      <c r="H14" s="269">
        <f t="shared" si="3"/>
        <v>0</v>
      </c>
      <c r="I14" s="268">
        <f>I16*I15</f>
        <v>0</v>
      </c>
      <c r="J14" s="269">
        <f t="shared" si="4"/>
        <v>0</v>
      </c>
      <c r="K14" s="295">
        <f t="shared" si="0"/>
        <v>9</v>
      </c>
      <c r="L14" s="292"/>
    </row>
    <row r="15" spans="1:12" x14ac:dyDescent="0.3">
      <c r="A15" s="270" t="s">
        <v>20</v>
      </c>
      <c r="B15" s="75"/>
      <c r="C15" s="75"/>
      <c r="D15" s="269">
        <f t="shared" si="1"/>
        <v>0</v>
      </c>
      <c r="E15" s="75"/>
      <c r="F15" s="269">
        <f t="shared" si="2"/>
        <v>0</v>
      </c>
      <c r="G15" s="75"/>
      <c r="H15" s="269">
        <f t="shared" si="3"/>
        <v>0</v>
      </c>
      <c r="I15" s="75"/>
      <c r="J15" s="269">
        <f t="shared" si="4"/>
        <v>0</v>
      </c>
      <c r="K15" s="295">
        <f t="shared" si="0"/>
        <v>10</v>
      </c>
      <c r="L15" s="293"/>
    </row>
    <row r="16" spans="1:12" x14ac:dyDescent="0.3">
      <c r="A16" s="270" t="s">
        <v>21</v>
      </c>
      <c r="B16" s="75"/>
      <c r="C16" s="75"/>
      <c r="D16" s="269">
        <f t="shared" si="1"/>
        <v>0</v>
      </c>
      <c r="E16" s="75"/>
      <c r="F16" s="269">
        <f t="shared" si="2"/>
        <v>0</v>
      </c>
      <c r="G16" s="75"/>
      <c r="H16" s="269">
        <f t="shared" si="3"/>
        <v>0</v>
      </c>
      <c r="I16" s="75"/>
      <c r="J16" s="269">
        <f t="shared" si="4"/>
        <v>0</v>
      </c>
      <c r="K16" s="295">
        <f t="shared" si="0"/>
        <v>11</v>
      </c>
      <c r="L16" s="293"/>
    </row>
    <row r="17" spans="1:12" x14ac:dyDescent="0.3">
      <c r="A17" s="270" t="s">
        <v>6</v>
      </c>
      <c r="B17" s="75"/>
      <c r="C17" s="75"/>
      <c r="D17" s="269">
        <f t="shared" si="1"/>
        <v>0</v>
      </c>
      <c r="E17" s="75"/>
      <c r="F17" s="269">
        <f t="shared" si="2"/>
        <v>0</v>
      </c>
      <c r="G17" s="75"/>
      <c r="H17" s="269">
        <f t="shared" si="3"/>
        <v>0</v>
      </c>
      <c r="I17" s="75"/>
      <c r="J17" s="269">
        <f t="shared" si="4"/>
        <v>0</v>
      </c>
      <c r="K17" s="295">
        <f t="shared" si="0"/>
        <v>12</v>
      </c>
      <c r="L17" s="292"/>
    </row>
    <row r="18" spans="1:12" x14ac:dyDescent="0.3">
      <c r="A18" s="267" t="s">
        <v>202</v>
      </c>
      <c r="B18" s="268">
        <f>SUM(B19:B20,B23)</f>
        <v>0</v>
      </c>
      <c r="C18" s="268">
        <f>SUM(C19:C20,C23)</f>
        <v>0</v>
      </c>
      <c r="D18" s="269">
        <f t="shared" si="1"/>
        <v>0</v>
      </c>
      <c r="E18" s="268">
        <f>SUM(E19:E20,E23)</f>
        <v>0</v>
      </c>
      <c r="F18" s="269">
        <f t="shared" si="2"/>
        <v>0</v>
      </c>
      <c r="G18" s="268">
        <f>SUM(G19:G20,G23)</f>
        <v>0</v>
      </c>
      <c r="H18" s="269">
        <f t="shared" si="3"/>
        <v>0</v>
      </c>
      <c r="I18" s="268">
        <f>SUM(I19:I20,I23)</f>
        <v>0</v>
      </c>
      <c r="J18" s="269">
        <f t="shared" si="4"/>
        <v>0</v>
      </c>
      <c r="K18" s="294">
        <f t="shared" si="0"/>
        <v>13</v>
      </c>
    </row>
    <row r="19" spans="1:12" x14ac:dyDescent="0.3">
      <c r="A19" s="270" t="s">
        <v>15</v>
      </c>
      <c r="B19" s="75"/>
      <c r="C19" s="75"/>
      <c r="D19" s="269">
        <f t="shared" si="1"/>
        <v>0</v>
      </c>
      <c r="E19" s="75"/>
      <c r="F19" s="269">
        <f t="shared" si="2"/>
        <v>0</v>
      </c>
      <c r="G19" s="75"/>
      <c r="H19" s="269">
        <f t="shared" si="3"/>
        <v>0</v>
      </c>
      <c r="I19" s="75"/>
      <c r="J19" s="269">
        <f t="shared" si="4"/>
        <v>0</v>
      </c>
      <c r="K19" s="294">
        <f t="shared" si="0"/>
        <v>14</v>
      </c>
    </row>
    <row r="20" spans="1:12" x14ac:dyDescent="0.3">
      <c r="A20" s="270" t="s">
        <v>16</v>
      </c>
      <c r="B20" s="268">
        <f>B22*B21</f>
        <v>0</v>
      </c>
      <c r="C20" s="268">
        <f>C22*C21</f>
        <v>0</v>
      </c>
      <c r="D20" s="269">
        <f>IF(AND(ROUND(B20,0)=0,C20&gt;B20),"INF",IF(AND(ROUND(B20,0)=0,ROUND(C20,0)=0),0,(C20-B20)/B20))</f>
        <v>0</v>
      </c>
      <c r="E20" s="268">
        <f>E22*E21</f>
        <v>0</v>
      </c>
      <c r="F20" s="269">
        <f>IF(AND(ROUND(C20,0)=0,E20&gt;C20),"INF",IF(AND(ROUND(C20,0)=0,ROUND(E20,0)=0),0,(E20-C20)/C20))</f>
        <v>0</v>
      </c>
      <c r="G20" s="268">
        <f>G22*G21</f>
        <v>0</v>
      </c>
      <c r="H20" s="269">
        <f>IF(AND(ROUND(E20,0)=0,G20&gt;E20),"INF",IF(AND(ROUND(E20,0)=0,ROUND(G20,0)=0),0,(G20-E20)/E20))</f>
        <v>0</v>
      </c>
      <c r="I20" s="268">
        <f>I22*I21</f>
        <v>0</v>
      </c>
      <c r="J20" s="269">
        <f>IF(AND(ROUND(G20,0)=0,I20&gt;G20),"INF",IF(AND(ROUND(G20,0)=0,ROUND(I20,0)=0),0,(I20-G20)/G20))</f>
        <v>0</v>
      </c>
      <c r="K20" s="294">
        <f t="shared" si="0"/>
        <v>15</v>
      </c>
    </row>
    <row r="21" spans="1:12" ht="27" x14ac:dyDescent="0.3">
      <c r="A21" s="270" t="s">
        <v>205</v>
      </c>
      <c r="B21" s="75"/>
      <c r="C21" s="75"/>
      <c r="D21" s="269">
        <f t="shared" si="1"/>
        <v>0</v>
      </c>
      <c r="E21" s="75"/>
      <c r="F21" s="269">
        <f t="shared" si="2"/>
        <v>0</v>
      </c>
      <c r="G21" s="75"/>
      <c r="H21" s="269">
        <f t="shared" si="3"/>
        <v>0</v>
      </c>
      <c r="I21" s="75"/>
      <c r="J21" s="269">
        <f t="shared" si="4"/>
        <v>0</v>
      </c>
      <c r="K21" s="294">
        <f t="shared" si="0"/>
        <v>16</v>
      </c>
    </row>
    <row r="22" spans="1:12" x14ac:dyDescent="0.3">
      <c r="A22" s="270" t="s">
        <v>21</v>
      </c>
      <c r="B22" s="75"/>
      <c r="C22" s="75"/>
      <c r="D22" s="269">
        <f t="shared" si="1"/>
        <v>0</v>
      </c>
      <c r="E22" s="75"/>
      <c r="F22" s="269">
        <f t="shared" si="2"/>
        <v>0</v>
      </c>
      <c r="G22" s="75"/>
      <c r="H22" s="269">
        <f t="shared" si="3"/>
        <v>0</v>
      </c>
      <c r="I22" s="75"/>
      <c r="J22" s="269">
        <f t="shared" si="4"/>
        <v>0</v>
      </c>
      <c r="K22" s="294">
        <f t="shared" si="0"/>
        <v>17</v>
      </c>
    </row>
    <row r="23" spans="1:12" x14ac:dyDescent="0.3">
      <c r="A23" s="270" t="s">
        <v>6</v>
      </c>
      <c r="B23" s="75"/>
      <c r="C23" s="75"/>
      <c r="D23" s="269">
        <f t="shared" si="1"/>
        <v>0</v>
      </c>
      <c r="E23" s="75"/>
      <c r="F23" s="269">
        <f t="shared" si="2"/>
        <v>0</v>
      </c>
      <c r="G23" s="75"/>
      <c r="H23" s="269">
        <f t="shared" si="3"/>
        <v>0</v>
      </c>
      <c r="I23" s="75"/>
      <c r="J23" s="269">
        <f t="shared" si="4"/>
        <v>0</v>
      </c>
      <c r="K23" s="294">
        <f t="shared" si="0"/>
        <v>18</v>
      </c>
    </row>
    <row r="24" spans="1:12" x14ac:dyDescent="0.3">
      <c r="A24" s="267" t="s">
        <v>203</v>
      </c>
      <c r="B24" s="268">
        <f>SUM(B25:B26,B29)</f>
        <v>0</v>
      </c>
      <c r="C24" s="268">
        <f>SUM(C25:C26,C29)</f>
        <v>0</v>
      </c>
      <c r="D24" s="269">
        <f t="shared" si="1"/>
        <v>0</v>
      </c>
      <c r="E24" s="268">
        <f>SUM(E25:E26,E29)</f>
        <v>0</v>
      </c>
      <c r="F24" s="269">
        <f t="shared" si="2"/>
        <v>0</v>
      </c>
      <c r="G24" s="268">
        <f>SUM(G25:G26,G29)</f>
        <v>0</v>
      </c>
      <c r="H24" s="269">
        <f t="shared" si="3"/>
        <v>0</v>
      </c>
      <c r="I24" s="268">
        <f>SUM(I25:I26,I29)</f>
        <v>0</v>
      </c>
      <c r="J24" s="269">
        <f t="shared" si="4"/>
        <v>0</v>
      </c>
      <c r="K24" s="294">
        <f t="shared" si="0"/>
        <v>19</v>
      </c>
    </row>
    <row r="25" spans="1:12" x14ac:dyDescent="0.3">
      <c r="A25" s="270" t="s">
        <v>15</v>
      </c>
      <c r="B25" s="75"/>
      <c r="C25" s="75"/>
      <c r="D25" s="269">
        <f t="shared" si="1"/>
        <v>0</v>
      </c>
      <c r="E25" s="75"/>
      <c r="F25" s="269">
        <f t="shared" si="2"/>
        <v>0</v>
      </c>
      <c r="G25" s="75"/>
      <c r="H25" s="269">
        <f t="shared" si="3"/>
        <v>0</v>
      </c>
      <c r="I25" s="75"/>
      <c r="J25" s="269">
        <f t="shared" si="4"/>
        <v>0</v>
      </c>
      <c r="K25" s="294">
        <f t="shared" si="0"/>
        <v>20</v>
      </c>
    </row>
    <row r="26" spans="1:12" x14ac:dyDescent="0.3">
      <c r="A26" s="270" t="s">
        <v>16</v>
      </c>
      <c r="B26" s="268">
        <f>B28*B27</f>
        <v>0</v>
      </c>
      <c r="C26" s="268">
        <f>C28*C27</f>
        <v>0</v>
      </c>
      <c r="D26" s="269">
        <f>IF(AND(ROUND(B26,0)=0,C26&gt;B26),"INF",IF(AND(ROUND(B26,0)=0,ROUND(C26,0)=0),0,(C26-B26)/B26))</f>
        <v>0</v>
      </c>
      <c r="E26" s="268">
        <f>E28*E27</f>
        <v>0</v>
      </c>
      <c r="F26" s="269">
        <f>IF(AND(ROUND(C26,0)=0,E26&gt;C26),"INF",IF(AND(ROUND(C26,0)=0,ROUND(E26,0)=0),0,(E26-C26)/C26))</f>
        <v>0</v>
      </c>
      <c r="G26" s="268">
        <f>G28*G27</f>
        <v>0</v>
      </c>
      <c r="H26" s="269">
        <f>IF(AND(ROUND(E26,0)=0,G26&gt;E26),"INF",IF(AND(ROUND(E26,0)=0,ROUND(G26,0)=0),0,(G26-E26)/E26))</f>
        <v>0</v>
      </c>
      <c r="I26" s="268">
        <f>I28*I27</f>
        <v>0</v>
      </c>
      <c r="J26" s="269">
        <f>IF(AND(ROUND(G26,0)=0,I26&gt;G26),"INF",IF(AND(ROUND(G26,0)=0,ROUND(I26,0)=0),0,(I26-G26)/G26))</f>
        <v>0</v>
      </c>
      <c r="K26" s="294">
        <f t="shared" si="0"/>
        <v>21</v>
      </c>
    </row>
    <row r="27" spans="1:12" x14ac:dyDescent="0.3">
      <c r="A27" s="270" t="s">
        <v>206</v>
      </c>
      <c r="B27" s="75"/>
      <c r="C27" s="75"/>
      <c r="D27" s="269">
        <f t="shared" si="1"/>
        <v>0</v>
      </c>
      <c r="E27" s="75"/>
      <c r="F27" s="269">
        <f t="shared" si="2"/>
        <v>0</v>
      </c>
      <c r="G27" s="75"/>
      <c r="H27" s="269">
        <f t="shared" si="3"/>
        <v>0</v>
      </c>
      <c r="I27" s="75"/>
      <c r="J27" s="269">
        <f t="shared" si="4"/>
        <v>0</v>
      </c>
      <c r="K27" s="294">
        <f t="shared" si="0"/>
        <v>22</v>
      </c>
    </row>
    <row r="28" spans="1:12" x14ac:dyDescent="0.3">
      <c r="A28" s="270" t="s">
        <v>21</v>
      </c>
      <c r="B28" s="75"/>
      <c r="C28" s="75"/>
      <c r="D28" s="269">
        <f t="shared" si="1"/>
        <v>0</v>
      </c>
      <c r="E28" s="75"/>
      <c r="F28" s="269">
        <f t="shared" si="2"/>
        <v>0</v>
      </c>
      <c r="G28" s="75"/>
      <c r="H28" s="269">
        <f t="shared" si="3"/>
        <v>0</v>
      </c>
      <c r="I28" s="75"/>
      <c r="J28" s="269">
        <f t="shared" si="4"/>
        <v>0</v>
      </c>
      <c r="K28" s="294">
        <f t="shared" si="0"/>
        <v>23</v>
      </c>
    </row>
    <row r="29" spans="1:12" x14ac:dyDescent="0.3">
      <c r="A29" s="270" t="s">
        <v>6</v>
      </c>
      <c r="B29" s="75"/>
      <c r="C29" s="75"/>
      <c r="D29" s="269">
        <f t="shared" si="1"/>
        <v>0</v>
      </c>
      <c r="E29" s="75"/>
      <c r="F29" s="269">
        <f t="shared" si="2"/>
        <v>0</v>
      </c>
      <c r="G29" s="75"/>
      <c r="H29" s="269">
        <f t="shared" si="3"/>
        <v>0</v>
      </c>
      <c r="I29" s="75"/>
      <c r="J29" s="269">
        <f t="shared" si="4"/>
        <v>0</v>
      </c>
      <c r="K29" s="294">
        <f t="shared" si="0"/>
        <v>24</v>
      </c>
    </row>
    <row r="30" spans="1:12" x14ac:dyDescent="0.3">
      <c r="A30" s="267" t="s">
        <v>204</v>
      </c>
      <c r="B30" s="268">
        <f>SUM(B31:B32,B35)</f>
        <v>0</v>
      </c>
      <c r="C30" s="268">
        <f>SUM(C31:C32,C35)</f>
        <v>0</v>
      </c>
      <c r="D30" s="269">
        <f t="shared" si="1"/>
        <v>0</v>
      </c>
      <c r="E30" s="268">
        <f>SUM(E31:E32,E35)</f>
        <v>0</v>
      </c>
      <c r="F30" s="269">
        <f t="shared" si="2"/>
        <v>0</v>
      </c>
      <c r="G30" s="268">
        <f>SUM(G31:G32,G35)</f>
        <v>0</v>
      </c>
      <c r="H30" s="269">
        <f t="shared" si="3"/>
        <v>0</v>
      </c>
      <c r="I30" s="268">
        <f>SUM(I31:I32,I35)</f>
        <v>0</v>
      </c>
      <c r="J30" s="269">
        <f t="shared" si="4"/>
        <v>0</v>
      </c>
      <c r="K30" s="294">
        <f t="shared" si="0"/>
        <v>25</v>
      </c>
    </row>
    <row r="31" spans="1:12" x14ac:dyDescent="0.3">
      <c r="A31" s="270" t="s">
        <v>15</v>
      </c>
      <c r="B31" s="75"/>
      <c r="C31" s="75"/>
      <c r="D31" s="269">
        <f t="shared" si="1"/>
        <v>0</v>
      </c>
      <c r="E31" s="75"/>
      <c r="F31" s="269">
        <f t="shared" si="2"/>
        <v>0</v>
      </c>
      <c r="G31" s="75"/>
      <c r="H31" s="269">
        <f t="shared" si="3"/>
        <v>0</v>
      </c>
      <c r="I31" s="75"/>
      <c r="J31" s="269">
        <f t="shared" si="4"/>
        <v>0</v>
      </c>
      <c r="K31" s="294">
        <f t="shared" si="0"/>
        <v>26</v>
      </c>
    </row>
    <row r="32" spans="1:12" x14ac:dyDescent="0.3">
      <c r="A32" s="270" t="s">
        <v>16</v>
      </c>
      <c r="B32" s="268">
        <f>B34*B33</f>
        <v>0</v>
      </c>
      <c r="C32" s="268">
        <f>C34*C33</f>
        <v>0</v>
      </c>
      <c r="D32" s="269">
        <f>IF(AND(ROUND(B32,0)=0,C32&gt;B32),"INF",IF(AND(ROUND(B32,0)=0,ROUND(C32,0)=0),0,(C32-B32)/B32))</f>
        <v>0</v>
      </c>
      <c r="E32" s="268">
        <f>E34*E33</f>
        <v>0</v>
      </c>
      <c r="F32" s="269">
        <f>IF(AND(ROUND(C32,0)=0,E32&gt;C32),"INF",IF(AND(ROUND(C32,0)=0,ROUND(E32,0)=0),0,(E32-C32)/C32))</f>
        <v>0</v>
      </c>
      <c r="G32" s="268">
        <f>G34*G33</f>
        <v>0</v>
      </c>
      <c r="H32" s="269">
        <f>IF(AND(ROUND(E32,0)=0,G32&gt;E32),"INF",IF(AND(ROUND(E32,0)=0,ROUND(G32,0)=0),0,(G32-E32)/E32))</f>
        <v>0</v>
      </c>
      <c r="I32" s="268">
        <f>I34*I33</f>
        <v>0</v>
      </c>
      <c r="J32" s="269">
        <f>IF(AND(ROUND(G32,0)=0,I32&gt;G32),"INF",IF(AND(ROUND(G32,0)=0,ROUND(I32,0)=0),0,(I32-G32)/G32))</f>
        <v>0</v>
      </c>
      <c r="K32" s="294">
        <f t="shared" si="0"/>
        <v>27</v>
      </c>
    </row>
    <row r="33" spans="1:11" x14ac:dyDescent="0.3">
      <c r="A33" s="270" t="s">
        <v>207</v>
      </c>
      <c r="B33" s="75"/>
      <c r="C33" s="75"/>
      <c r="D33" s="269">
        <f t="shared" si="1"/>
        <v>0</v>
      </c>
      <c r="E33" s="75"/>
      <c r="F33" s="269">
        <f t="shared" si="2"/>
        <v>0</v>
      </c>
      <c r="G33" s="75"/>
      <c r="H33" s="269">
        <f t="shared" si="3"/>
        <v>0</v>
      </c>
      <c r="I33" s="75"/>
      <c r="J33" s="269">
        <f t="shared" si="4"/>
        <v>0</v>
      </c>
      <c r="K33" s="294">
        <f t="shared" si="0"/>
        <v>28</v>
      </c>
    </row>
    <row r="34" spans="1:11" x14ac:dyDescent="0.3">
      <c r="A34" s="270" t="s">
        <v>21</v>
      </c>
      <c r="B34" s="75"/>
      <c r="C34" s="75"/>
      <c r="D34" s="269">
        <f t="shared" si="1"/>
        <v>0</v>
      </c>
      <c r="E34" s="75"/>
      <c r="F34" s="269">
        <f t="shared" si="2"/>
        <v>0</v>
      </c>
      <c r="G34" s="75"/>
      <c r="H34" s="269">
        <f t="shared" si="3"/>
        <v>0</v>
      </c>
      <c r="I34" s="75"/>
      <c r="J34" s="269">
        <f t="shared" si="4"/>
        <v>0</v>
      </c>
      <c r="K34" s="294">
        <f t="shared" si="0"/>
        <v>29</v>
      </c>
    </row>
    <row r="35" spans="1:11" x14ac:dyDescent="0.3">
      <c r="A35" s="270" t="s">
        <v>6</v>
      </c>
      <c r="B35" s="75"/>
      <c r="C35" s="75"/>
      <c r="D35" s="269">
        <f t="shared" si="1"/>
        <v>0</v>
      </c>
      <c r="E35" s="75"/>
      <c r="F35" s="269">
        <f t="shared" si="2"/>
        <v>0</v>
      </c>
      <c r="G35" s="75"/>
      <c r="H35" s="269">
        <f t="shared" si="3"/>
        <v>0</v>
      </c>
      <c r="I35" s="75"/>
      <c r="J35" s="269">
        <f t="shared" si="4"/>
        <v>0</v>
      </c>
      <c r="K35" s="294">
        <f t="shared" si="0"/>
        <v>30</v>
      </c>
    </row>
    <row r="36" spans="1:11" x14ac:dyDescent="0.3">
      <c r="A36" s="271" t="s">
        <v>584</v>
      </c>
      <c r="B36" s="268">
        <f>SUM(B37:B37)</f>
        <v>0</v>
      </c>
      <c r="C36" s="268">
        <f>SUM(C37:C37)</f>
        <v>0</v>
      </c>
      <c r="D36" s="269">
        <f t="shared" si="1"/>
        <v>0</v>
      </c>
      <c r="E36" s="268">
        <f>SUM(E37:E37)</f>
        <v>0</v>
      </c>
      <c r="F36" s="269">
        <f t="shared" si="2"/>
        <v>0</v>
      </c>
      <c r="G36" s="268">
        <f>SUM(G37:G37)</f>
        <v>0</v>
      </c>
      <c r="H36" s="269">
        <f t="shared" si="3"/>
        <v>0</v>
      </c>
      <c r="I36" s="268">
        <f>SUM(I37:I37)</f>
        <v>0</v>
      </c>
      <c r="J36" s="269">
        <f t="shared" si="4"/>
        <v>0</v>
      </c>
      <c r="K36" s="294">
        <f t="shared" si="0"/>
        <v>31</v>
      </c>
    </row>
    <row r="37" spans="1:11" x14ac:dyDescent="0.3">
      <c r="A37" s="270" t="s">
        <v>6</v>
      </c>
      <c r="B37" s="75"/>
      <c r="C37" s="75"/>
      <c r="D37" s="269">
        <f t="shared" si="1"/>
        <v>0</v>
      </c>
      <c r="E37" s="75"/>
      <c r="F37" s="269">
        <f t="shared" si="2"/>
        <v>0</v>
      </c>
      <c r="G37" s="75"/>
      <c r="H37" s="269">
        <f t="shared" si="3"/>
        <v>0</v>
      </c>
      <c r="I37" s="75"/>
      <c r="J37" s="269">
        <f t="shared" si="4"/>
        <v>0</v>
      </c>
      <c r="K37" s="294">
        <f t="shared" si="0"/>
        <v>32</v>
      </c>
    </row>
    <row r="38" spans="1:11" x14ac:dyDescent="0.3">
      <c r="A38" s="146"/>
      <c r="B38" s="53"/>
      <c r="C38" s="15"/>
      <c r="D38" s="263"/>
      <c r="E38" s="263"/>
      <c r="F38" s="272"/>
      <c r="G38" s="272"/>
      <c r="H38" s="272"/>
      <c r="I38" s="272"/>
      <c r="J38" s="263"/>
    </row>
    <row r="39" spans="1:11" x14ac:dyDescent="0.3">
      <c r="A39" s="273" t="s">
        <v>461</v>
      </c>
      <c r="B39" s="274">
        <f>SUM(B8,B11)</f>
        <v>0</v>
      </c>
      <c r="C39" s="274">
        <f>SUM(C8,C11)</f>
        <v>0</v>
      </c>
      <c r="D39" s="275">
        <f>IF(AND(ROUND(B39,0)=0,C39&gt;B39),"INF",IF(AND(ROUND(B39,0)=0,ROUND(C39,0)=0),0,(C39-B39)/B39))</f>
        <v>0</v>
      </c>
      <c r="E39" s="274">
        <f>SUM(E8,E11)</f>
        <v>0</v>
      </c>
      <c r="F39" s="275">
        <f>IF(AND(ROUND(C39,0)=0,E39&gt;C39),"INF",IF(AND(ROUND(C39,0)=0,ROUND(E39,0)=0),0,(E39-C39)/C39))</f>
        <v>0</v>
      </c>
      <c r="G39" s="274">
        <f>SUM(G8,G11)</f>
        <v>0</v>
      </c>
      <c r="H39" s="275">
        <f>IF(AND(ROUND(E39,0)=0,G39&gt;E39),"INF",IF(AND(ROUND(E39,0)=0,ROUND(G39,0)=0),0,(G39-E39)/E39))</f>
        <v>0</v>
      </c>
      <c r="I39" s="274">
        <f>SUM(I8,I11)</f>
        <v>0</v>
      </c>
      <c r="J39" s="275">
        <f>IF(AND(ROUND(G39,0)=0,I39&gt;G39),"INF",IF(AND(ROUND(G39,0)=0,ROUND(I39,0)=0),0,(I39-G39)/G39))</f>
        <v>0</v>
      </c>
    </row>
  </sheetData>
  <mergeCells count="5">
    <mergeCell ref="B6:B7"/>
    <mergeCell ref="C6:D6"/>
    <mergeCell ref="E6:F6"/>
    <mergeCell ref="G6:H6"/>
    <mergeCell ref="I6:J6"/>
  </mergeCells>
  <hyperlinks>
    <hyperlink ref="A1" location="TAB00!A1" display="Retour page de garde"/>
  </hyperlink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election activeCell="B38" sqref="B38"/>
    </sheetView>
  </sheetViews>
  <sheetFormatPr baseColWidth="10" defaultColWidth="9.1640625" defaultRowHeight="13.5" x14ac:dyDescent="0.3"/>
  <cols>
    <col min="1" max="1" width="60" style="7" customWidth="1"/>
    <col min="2" max="2" width="16.6640625" style="40" customWidth="1"/>
    <col min="3" max="5" width="16.6640625" style="7" customWidth="1"/>
    <col min="6" max="10" width="16.6640625" style="2" customWidth="1"/>
    <col min="11" max="16384" width="9.1640625" style="2"/>
  </cols>
  <sheetData>
    <row r="1" spans="1:10" s="254" customFormat="1" ht="15" x14ac:dyDescent="0.3">
      <c r="A1" s="124" t="s">
        <v>46</v>
      </c>
    </row>
    <row r="3" spans="1:10" ht="22.15" customHeight="1" x14ac:dyDescent="0.35">
      <c r="A3" s="83" t="str">
        <f>TAB00!B61&amp;" : "&amp;TAB00!C61</f>
        <v>TAB4 : Evolution des charges nettes contrôlables hors OSP réelles au cours de la période régulatoire</v>
      </c>
      <c r="B3" s="77"/>
      <c r="C3" s="77"/>
      <c r="D3" s="77"/>
      <c r="E3" s="77"/>
      <c r="F3" s="112"/>
      <c r="G3" s="112"/>
      <c r="H3" s="110"/>
      <c r="I3" s="110"/>
      <c r="J3" s="110"/>
    </row>
    <row r="5" spans="1:10" x14ac:dyDescent="0.3">
      <c r="A5" s="288" t="s">
        <v>22</v>
      </c>
      <c r="B5" s="54" t="str">
        <f>IF(TAB00!$E$14=2019,"BUDGET "&amp;TAB00!E14,"REALITE 2019")</f>
        <v>REALITE 2019</v>
      </c>
      <c r="C5" s="54" t="str">
        <f>IF(TAB00!$E$14=2019,"REALITE 2019","REALITE 2020")</f>
        <v>REALITE 2020</v>
      </c>
      <c r="D5" s="54" t="s">
        <v>11</v>
      </c>
      <c r="E5" s="54" t="s">
        <v>45</v>
      </c>
      <c r="F5" s="54" t="s">
        <v>11</v>
      </c>
      <c r="G5" s="54" t="s">
        <v>208</v>
      </c>
      <c r="H5" s="54" t="s">
        <v>11</v>
      </c>
      <c r="I5" s="54" t="s">
        <v>209</v>
      </c>
      <c r="J5" s="54" t="s">
        <v>11</v>
      </c>
    </row>
    <row r="6" spans="1:10" s="55" customFormat="1" x14ac:dyDescent="0.3">
      <c r="A6" s="278" t="s">
        <v>40</v>
      </c>
      <c r="B6" s="75"/>
      <c r="C6" s="75"/>
      <c r="D6" s="61">
        <f>B6-C6</f>
        <v>0</v>
      </c>
      <c r="E6" s="75"/>
      <c r="F6" s="61">
        <f>C6-E6</f>
        <v>0</v>
      </c>
      <c r="G6" s="75"/>
      <c r="H6" s="61">
        <f t="shared" ref="H6:J36" si="0">E6-G6</f>
        <v>0</v>
      </c>
      <c r="I6" s="75"/>
      <c r="J6" s="61">
        <f t="shared" si="0"/>
        <v>0</v>
      </c>
    </row>
    <row r="7" spans="1:10" s="55" customFormat="1" x14ac:dyDescent="0.3">
      <c r="A7" s="279" t="s">
        <v>39</v>
      </c>
      <c r="B7" s="61">
        <f>SUM(B8:B19)</f>
        <v>0</v>
      </c>
      <c r="C7" s="61">
        <f>SUM(C8:C19)</f>
        <v>0</v>
      </c>
      <c r="D7" s="61">
        <f t="shared" ref="D7:D36" si="1">B7-C7</f>
        <v>0</v>
      </c>
      <c r="E7" s="61">
        <f>SUM(E8:E19)</f>
        <v>0</v>
      </c>
      <c r="F7" s="61">
        <f t="shared" ref="F7:F36" si="2">C7-E7</f>
        <v>0</v>
      </c>
      <c r="G7" s="61">
        <f>SUM(G8:G19)</f>
        <v>0</v>
      </c>
      <c r="H7" s="61">
        <f t="shared" si="0"/>
        <v>0</v>
      </c>
      <c r="I7" s="61">
        <f>SUM(I8:I19)</f>
        <v>0</v>
      </c>
      <c r="J7" s="61">
        <f t="shared" si="0"/>
        <v>0</v>
      </c>
    </row>
    <row r="8" spans="1:10" s="55" customFormat="1" x14ac:dyDescent="0.3">
      <c r="A8" s="280" t="s">
        <v>27</v>
      </c>
      <c r="B8" s="75"/>
      <c r="C8" s="75"/>
      <c r="D8" s="61">
        <f t="shared" si="1"/>
        <v>0</v>
      </c>
      <c r="E8" s="75"/>
      <c r="F8" s="61">
        <f t="shared" si="2"/>
        <v>0</v>
      </c>
      <c r="G8" s="75"/>
      <c r="H8" s="61">
        <f t="shared" si="0"/>
        <v>0</v>
      </c>
      <c r="I8" s="75"/>
      <c r="J8" s="61">
        <f t="shared" si="0"/>
        <v>0</v>
      </c>
    </row>
    <row r="9" spans="1:10" s="55" customFormat="1" x14ac:dyDescent="0.3">
      <c r="A9" s="280" t="s">
        <v>28</v>
      </c>
      <c r="B9" s="75"/>
      <c r="C9" s="75"/>
      <c r="D9" s="61">
        <f t="shared" si="1"/>
        <v>0</v>
      </c>
      <c r="E9" s="75"/>
      <c r="F9" s="61">
        <f t="shared" si="2"/>
        <v>0</v>
      </c>
      <c r="G9" s="75"/>
      <c r="H9" s="61">
        <f t="shared" si="0"/>
        <v>0</v>
      </c>
      <c r="I9" s="75"/>
      <c r="J9" s="61">
        <f t="shared" si="0"/>
        <v>0</v>
      </c>
    </row>
    <row r="10" spans="1:10" s="55" customFormat="1" x14ac:dyDescent="0.3">
      <c r="A10" s="280" t="s">
        <v>29</v>
      </c>
      <c r="B10" s="75"/>
      <c r="C10" s="75"/>
      <c r="D10" s="61">
        <f t="shared" si="1"/>
        <v>0</v>
      </c>
      <c r="E10" s="75"/>
      <c r="F10" s="61">
        <f t="shared" si="2"/>
        <v>0</v>
      </c>
      <c r="G10" s="75"/>
      <c r="H10" s="61">
        <f t="shared" si="0"/>
        <v>0</v>
      </c>
      <c r="I10" s="75"/>
      <c r="J10" s="61">
        <f t="shared" si="0"/>
        <v>0</v>
      </c>
    </row>
    <row r="11" spans="1:10" s="55" customFormat="1" x14ac:dyDescent="0.3">
      <c r="A11" s="280" t="s">
        <v>30</v>
      </c>
      <c r="B11" s="75"/>
      <c r="C11" s="75"/>
      <c r="D11" s="61">
        <f t="shared" si="1"/>
        <v>0</v>
      </c>
      <c r="E11" s="75"/>
      <c r="F11" s="61">
        <f t="shared" si="2"/>
        <v>0</v>
      </c>
      <c r="G11" s="75"/>
      <c r="H11" s="61">
        <f t="shared" si="0"/>
        <v>0</v>
      </c>
      <c r="I11" s="75"/>
      <c r="J11" s="61">
        <f t="shared" si="0"/>
        <v>0</v>
      </c>
    </row>
    <row r="12" spans="1:10" s="55" customFormat="1" ht="24" customHeight="1" x14ac:dyDescent="0.3">
      <c r="A12" s="280" t="s">
        <v>31</v>
      </c>
      <c r="B12" s="75"/>
      <c r="C12" s="75"/>
      <c r="D12" s="61">
        <f t="shared" si="1"/>
        <v>0</v>
      </c>
      <c r="E12" s="75"/>
      <c r="F12" s="61">
        <f t="shared" si="2"/>
        <v>0</v>
      </c>
      <c r="G12" s="75"/>
      <c r="H12" s="61">
        <f t="shared" si="0"/>
        <v>0</v>
      </c>
      <c r="I12" s="75"/>
      <c r="J12" s="61">
        <f t="shared" si="0"/>
        <v>0</v>
      </c>
    </row>
    <row r="13" spans="1:10" s="55" customFormat="1" ht="12" customHeight="1" x14ac:dyDescent="0.3">
      <c r="A13" s="280" t="s">
        <v>32</v>
      </c>
      <c r="B13" s="75"/>
      <c r="C13" s="75"/>
      <c r="D13" s="61">
        <f t="shared" si="1"/>
        <v>0</v>
      </c>
      <c r="E13" s="75"/>
      <c r="F13" s="61">
        <f t="shared" si="2"/>
        <v>0</v>
      </c>
      <c r="G13" s="75"/>
      <c r="H13" s="61">
        <f t="shared" si="0"/>
        <v>0</v>
      </c>
      <c r="I13" s="75"/>
      <c r="J13" s="61">
        <f t="shared" si="0"/>
        <v>0</v>
      </c>
    </row>
    <row r="14" spans="1:10" s="55" customFormat="1" x14ac:dyDescent="0.3">
      <c r="A14" s="290" t="s">
        <v>33</v>
      </c>
      <c r="B14" s="75"/>
      <c r="C14" s="75"/>
      <c r="D14" s="61">
        <f t="shared" si="1"/>
        <v>0</v>
      </c>
      <c r="E14" s="75"/>
      <c r="F14" s="61">
        <f t="shared" si="2"/>
        <v>0</v>
      </c>
      <c r="G14" s="75"/>
      <c r="H14" s="61">
        <f t="shared" si="0"/>
        <v>0</v>
      </c>
      <c r="I14" s="75"/>
      <c r="J14" s="61">
        <f t="shared" si="0"/>
        <v>0</v>
      </c>
    </row>
    <row r="15" spans="1:10" s="55" customFormat="1" x14ac:dyDescent="0.3">
      <c r="A15" s="304" t="s">
        <v>41</v>
      </c>
      <c r="B15" s="75"/>
      <c r="C15" s="75"/>
      <c r="D15" s="61">
        <f t="shared" si="1"/>
        <v>0</v>
      </c>
      <c r="E15" s="75"/>
      <c r="F15" s="61">
        <f t="shared" si="2"/>
        <v>0</v>
      </c>
      <c r="G15" s="75"/>
      <c r="H15" s="61">
        <f t="shared" si="0"/>
        <v>0</v>
      </c>
      <c r="I15" s="75"/>
      <c r="J15" s="61">
        <f t="shared" si="0"/>
        <v>0</v>
      </c>
    </row>
    <row r="16" spans="1:10" s="55" customFormat="1" x14ac:dyDescent="0.3">
      <c r="A16" s="304" t="s">
        <v>81</v>
      </c>
      <c r="B16" s="75"/>
      <c r="C16" s="75"/>
      <c r="D16" s="61">
        <f t="shared" si="1"/>
        <v>0</v>
      </c>
      <c r="E16" s="75"/>
      <c r="F16" s="61">
        <f t="shared" si="2"/>
        <v>0</v>
      </c>
      <c r="G16" s="75"/>
      <c r="H16" s="61">
        <f t="shared" si="0"/>
        <v>0</v>
      </c>
      <c r="I16" s="75"/>
      <c r="J16" s="61">
        <f t="shared" si="0"/>
        <v>0</v>
      </c>
    </row>
    <row r="17" spans="1:10" s="55" customFormat="1" x14ac:dyDescent="0.3">
      <c r="A17" s="304" t="s">
        <v>82</v>
      </c>
      <c r="B17" s="75"/>
      <c r="C17" s="75"/>
      <c r="D17" s="61">
        <f t="shared" si="1"/>
        <v>0</v>
      </c>
      <c r="E17" s="75"/>
      <c r="F17" s="61">
        <f t="shared" si="2"/>
        <v>0</v>
      </c>
      <c r="G17" s="75"/>
      <c r="H17" s="61">
        <f t="shared" si="0"/>
        <v>0</v>
      </c>
      <c r="I17" s="75"/>
      <c r="J17" s="61">
        <f t="shared" si="0"/>
        <v>0</v>
      </c>
    </row>
    <row r="18" spans="1:10" s="55" customFormat="1" x14ac:dyDescent="0.3">
      <c r="A18" s="304" t="s">
        <v>83</v>
      </c>
      <c r="B18" s="75"/>
      <c r="C18" s="75"/>
      <c r="D18" s="61">
        <f t="shared" si="1"/>
        <v>0</v>
      </c>
      <c r="E18" s="75"/>
      <c r="F18" s="61">
        <f t="shared" si="2"/>
        <v>0</v>
      </c>
      <c r="G18" s="75"/>
      <c r="H18" s="61">
        <f t="shared" si="0"/>
        <v>0</v>
      </c>
      <c r="I18" s="75"/>
      <c r="J18" s="61">
        <f t="shared" si="0"/>
        <v>0</v>
      </c>
    </row>
    <row r="19" spans="1:10" s="55" customFormat="1" x14ac:dyDescent="0.3">
      <c r="A19" s="304" t="s">
        <v>84</v>
      </c>
      <c r="B19" s="75"/>
      <c r="C19" s="75"/>
      <c r="D19" s="61">
        <f t="shared" si="1"/>
        <v>0</v>
      </c>
      <c r="E19" s="75"/>
      <c r="F19" s="61">
        <f t="shared" si="2"/>
        <v>0</v>
      </c>
      <c r="G19" s="75"/>
      <c r="H19" s="61">
        <f t="shared" si="0"/>
        <v>0</v>
      </c>
      <c r="I19" s="75"/>
      <c r="J19" s="61">
        <f t="shared" si="0"/>
        <v>0</v>
      </c>
    </row>
    <row r="20" spans="1:10" s="55" customFormat="1" x14ac:dyDescent="0.3">
      <c r="A20" s="278" t="s">
        <v>42</v>
      </c>
      <c r="B20" s="61">
        <f>SUM(B21:B26)</f>
        <v>0</v>
      </c>
      <c r="C20" s="61">
        <f>SUM(C21:C26)</f>
        <v>0</v>
      </c>
      <c r="D20" s="61">
        <f t="shared" si="1"/>
        <v>0</v>
      </c>
      <c r="E20" s="61">
        <f>SUM(E21:E26)</f>
        <v>0</v>
      </c>
      <c r="F20" s="61">
        <f t="shared" si="2"/>
        <v>0</v>
      </c>
      <c r="G20" s="61">
        <f>SUM(G21:G26)</f>
        <v>0</v>
      </c>
      <c r="H20" s="61">
        <f t="shared" si="0"/>
        <v>0</v>
      </c>
      <c r="I20" s="61">
        <f>SUM(I21:I26)</f>
        <v>0</v>
      </c>
      <c r="J20" s="61">
        <f t="shared" si="0"/>
        <v>0</v>
      </c>
    </row>
    <row r="21" spans="1:10" s="55" customFormat="1" x14ac:dyDescent="0.3">
      <c r="A21" s="280" t="s">
        <v>473</v>
      </c>
      <c r="B21" s="75"/>
      <c r="C21" s="75"/>
      <c r="D21" s="61">
        <f t="shared" si="1"/>
        <v>0</v>
      </c>
      <c r="E21" s="75"/>
      <c r="F21" s="61">
        <f t="shared" si="2"/>
        <v>0</v>
      </c>
      <c r="G21" s="75"/>
      <c r="H21" s="61">
        <f t="shared" si="0"/>
        <v>0</v>
      </c>
      <c r="I21" s="75"/>
      <c r="J21" s="61">
        <f t="shared" si="0"/>
        <v>0</v>
      </c>
    </row>
    <row r="22" spans="1:10" s="55" customFormat="1" x14ac:dyDescent="0.3">
      <c r="A22" s="280" t="s">
        <v>474</v>
      </c>
      <c r="B22" s="75"/>
      <c r="C22" s="75"/>
      <c r="D22" s="61">
        <f t="shared" si="1"/>
        <v>0</v>
      </c>
      <c r="E22" s="75"/>
      <c r="F22" s="61">
        <f t="shared" si="2"/>
        <v>0</v>
      </c>
      <c r="G22" s="75"/>
      <c r="H22" s="61">
        <f t="shared" si="0"/>
        <v>0</v>
      </c>
      <c r="I22" s="75"/>
      <c r="J22" s="61">
        <f t="shared" si="0"/>
        <v>0</v>
      </c>
    </row>
    <row r="23" spans="1:10" s="55" customFormat="1" x14ac:dyDescent="0.3">
      <c r="A23" s="280" t="s">
        <v>475</v>
      </c>
      <c r="B23" s="75"/>
      <c r="C23" s="75"/>
      <c r="D23" s="61">
        <f t="shared" si="1"/>
        <v>0</v>
      </c>
      <c r="E23" s="75"/>
      <c r="F23" s="61">
        <f t="shared" si="2"/>
        <v>0</v>
      </c>
      <c r="G23" s="75"/>
      <c r="H23" s="61">
        <f t="shared" si="0"/>
        <v>0</v>
      </c>
      <c r="I23" s="75"/>
      <c r="J23" s="61">
        <f t="shared" si="0"/>
        <v>0</v>
      </c>
    </row>
    <row r="24" spans="1:10" s="55" customFormat="1" x14ac:dyDescent="0.3">
      <c r="A24" s="280" t="s">
        <v>476</v>
      </c>
      <c r="B24" s="75"/>
      <c r="C24" s="75"/>
      <c r="D24" s="61">
        <f t="shared" si="1"/>
        <v>0</v>
      </c>
      <c r="E24" s="75"/>
      <c r="F24" s="61">
        <f t="shared" si="2"/>
        <v>0</v>
      </c>
      <c r="G24" s="75"/>
      <c r="H24" s="61">
        <f t="shared" si="0"/>
        <v>0</v>
      </c>
      <c r="I24" s="75"/>
      <c r="J24" s="61">
        <f t="shared" si="0"/>
        <v>0</v>
      </c>
    </row>
    <row r="25" spans="1:10" s="55" customFormat="1" ht="36" customHeight="1" x14ac:dyDescent="0.3">
      <c r="A25" s="280" t="s">
        <v>477</v>
      </c>
      <c r="B25" s="75"/>
      <c r="C25" s="75"/>
      <c r="D25" s="61">
        <f t="shared" si="1"/>
        <v>0</v>
      </c>
      <c r="E25" s="75"/>
      <c r="F25" s="61">
        <f t="shared" si="2"/>
        <v>0</v>
      </c>
      <c r="G25" s="75"/>
      <c r="H25" s="61">
        <f t="shared" si="0"/>
        <v>0</v>
      </c>
      <c r="I25" s="75"/>
      <c r="J25" s="61">
        <f t="shared" si="0"/>
        <v>0</v>
      </c>
    </row>
    <row r="26" spans="1:10" s="55" customFormat="1" ht="12" customHeight="1" x14ac:dyDescent="0.3">
      <c r="A26" s="280" t="s">
        <v>478</v>
      </c>
      <c r="B26" s="75"/>
      <c r="C26" s="75"/>
      <c r="D26" s="61">
        <f t="shared" si="1"/>
        <v>0</v>
      </c>
      <c r="E26" s="75"/>
      <c r="F26" s="61">
        <f t="shared" si="2"/>
        <v>0</v>
      </c>
      <c r="G26" s="75"/>
      <c r="H26" s="61">
        <f t="shared" si="0"/>
        <v>0</v>
      </c>
      <c r="I26" s="75"/>
      <c r="J26" s="61">
        <f t="shared" si="0"/>
        <v>0</v>
      </c>
    </row>
    <row r="27" spans="1:10" s="55" customFormat="1" x14ac:dyDescent="0.3">
      <c r="A27" s="279" t="s">
        <v>43</v>
      </c>
      <c r="B27" s="75"/>
      <c r="C27" s="75"/>
      <c r="D27" s="61">
        <f>B27-C27</f>
        <v>0</v>
      </c>
      <c r="E27" s="75"/>
      <c r="F27" s="61">
        <f>C27-E27</f>
        <v>0</v>
      </c>
      <c r="G27" s="75"/>
      <c r="H27" s="61">
        <f>E27-G27</f>
        <v>0</v>
      </c>
      <c r="I27" s="75"/>
      <c r="J27" s="61">
        <f>G27-I27</f>
        <v>0</v>
      </c>
    </row>
    <row r="28" spans="1:10" s="55" customFormat="1" x14ac:dyDescent="0.3">
      <c r="A28" s="279" t="s">
        <v>44</v>
      </c>
      <c r="B28" s="61">
        <f>SUM(B29:B30)</f>
        <v>0</v>
      </c>
      <c r="C28" s="61">
        <f>SUM(C29:C30)</f>
        <v>0</v>
      </c>
      <c r="D28" s="61">
        <f t="shared" si="1"/>
        <v>0</v>
      </c>
      <c r="E28" s="61">
        <f>SUM(E29:E30)</f>
        <v>0</v>
      </c>
      <c r="F28" s="61">
        <f t="shared" si="2"/>
        <v>0</v>
      </c>
      <c r="G28" s="61">
        <f>SUM(G29:G30)</f>
        <v>0</v>
      </c>
      <c r="H28" s="61">
        <f t="shared" si="0"/>
        <v>0</v>
      </c>
      <c r="I28" s="61">
        <f>SUM(I29:I30)</f>
        <v>0</v>
      </c>
      <c r="J28" s="61">
        <f t="shared" si="0"/>
        <v>0</v>
      </c>
    </row>
    <row r="29" spans="1:10" s="55" customFormat="1" x14ac:dyDescent="0.3">
      <c r="A29" s="280" t="s">
        <v>34</v>
      </c>
      <c r="B29" s="75"/>
      <c r="C29" s="75"/>
      <c r="D29" s="61">
        <f t="shared" si="1"/>
        <v>0</v>
      </c>
      <c r="E29" s="75"/>
      <c r="F29" s="61">
        <f t="shared" si="2"/>
        <v>0</v>
      </c>
      <c r="G29" s="75"/>
      <c r="H29" s="61">
        <f t="shared" si="0"/>
        <v>0</v>
      </c>
      <c r="I29" s="75"/>
      <c r="J29" s="61">
        <f t="shared" si="0"/>
        <v>0</v>
      </c>
    </row>
    <row r="30" spans="1:10" s="55" customFormat="1" x14ac:dyDescent="0.3">
      <c r="A30" s="280" t="s">
        <v>35</v>
      </c>
      <c r="B30" s="75"/>
      <c r="C30" s="75"/>
      <c r="D30" s="61">
        <f t="shared" si="1"/>
        <v>0</v>
      </c>
      <c r="E30" s="75"/>
      <c r="F30" s="61">
        <f t="shared" si="2"/>
        <v>0</v>
      </c>
      <c r="G30" s="75"/>
      <c r="H30" s="61">
        <f t="shared" si="0"/>
        <v>0</v>
      </c>
      <c r="I30" s="75"/>
      <c r="J30" s="61">
        <f t="shared" si="0"/>
        <v>0</v>
      </c>
    </row>
    <row r="31" spans="1:10" s="55" customFormat="1" x14ac:dyDescent="0.3">
      <c r="A31" s="281" t="s">
        <v>36</v>
      </c>
      <c r="B31" s="75"/>
      <c r="C31" s="75"/>
      <c r="D31" s="61">
        <f>B31-C31</f>
        <v>0</v>
      </c>
      <c r="E31" s="75"/>
      <c r="F31" s="61">
        <f>C31-E31</f>
        <v>0</v>
      </c>
      <c r="G31" s="75"/>
      <c r="H31" s="61">
        <f>E31-G31</f>
        <v>0</v>
      </c>
      <c r="I31" s="75"/>
      <c r="J31" s="61">
        <f>G31-I31</f>
        <v>0</v>
      </c>
    </row>
    <row r="32" spans="1:10" s="55" customFormat="1" x14ac:dyDescent="0.3">
      <c r="A32" s="282" t="s">
        <v>296</v>
      </c>
      <c r="B32" s="75"/>
      <c r="C32" s="75"/>
      <c r="D32" s="61">
        <f t="shared" si="1"/>
        <v>0</v>
      </c>
      <c r="E32" s="75"/>
      <c r="F32" s="61">
        <f t="shared" si="2"/>
        <v>0</v>
      </c>
      <c r="G32" s="75"/>
      <c r="H32" s="61">
        <f t="shared" si="0"/>
        <v>0</v>
      </c>
      <c r="I32" s="75"/>
      <c r="J32" s="61">
        <f t="shared" si="0"/>
        <v>0</v>
      </c>
    </row>
    <row r="33" spans="1:10" s="55" customFormat="1" x14ac:dyDescent="0.3">
      <c r="A33" s="282" t="s">
        <v>479</v>
      </c>
      <c r="B33" s="75"/>
      <c r="C33" s="75"/>
      <c r="D33" s="61">
        <f t="shared" si="1"/>
        <v>0</v>
      </c>
      <c r="E33" s="75"/>
      <c r="F33" s="61">
        <f t="shared" si="2"/>
        <v>0</v>
      </c>
      <c r="G33" s="75"/>
      <c r="H33" s="61">
        <f t="shared" si="0"/>
        <v>0</v>
      </c>
      <c r="I33" s="75"/>
      <c r="J33" s="61">
        <f t="shared" si="0"/>
        <v>0</v>
      </c>
    </row>
    <row r="34" spans="1:10" s="146" customFormat="1" x14ac:dyDescent="0.3">
      <c r="A34" s="282" t="s">
        <v>468</v>
      </c>
      <c r="B34" s="75"/>
      <c r="C34" s="75"/>
      <c r="D34" s="61">
        <f t="shared" si="1"/>
        <v>0</v>
      </c>
      <c r="E34" s="75"/>
      <c r="F34" s="61">
        <f t="shared" si="2"/>
        <v>0</v>
      </c>
      <c r="G34" s="75"/>
      <c r="H34" s="61">
        <f t="shared" si="0"/>
        <v>0</v>
      </c>
      <c r="I34" s="75"/>
      <c r="J34" s="61">
        <f t="shared" si="0"/>
        <v>0</v>
      </c>
    </row>
    <row r="35" spans="1:10" s="55" customFormat="1" x14ac:dyDescent="0.3">
      <c r="A35" s="283" t="s">
        <v>761</v>
      </c>
      <c r="B35" s="61">
        <f>SUM(B6:B7,B20,B27:B28,B31:B34)</f>
        <v>0</v>
      </c>
      <c r="C35" s="61">
        <f>SUM(C6:C7,C20,C27:C28,C31:C34)</f>
        <v>0</v>
      </c>
      <c r="D35" s="61">
        <f t="shared" si="1"/>
        <v>0</v>
      </c>
      <c r="E35" s="61">
        <f>SUM(E6:E7,E20,E27:E28,E31:E34)</f>
        <v>0</v>
      </c>
      <c r="F35" s="61">
        <f t="shared" si="2"/>
        <v>0</v>
      </c>
      <c r="G35" s="61">
        <f>SUM(G6:G7,G20,G27:G28,G31:G34)</f>
        <v>0</v>
      </c>
      <c r="H35" s="61">
        <f t="shared" si="0"/>
        <v>0</v>
      </c>
      <c r="I35" s="61">
        <f>SUM(I6:I7,I20,I27:I28,I31:I34)</f>
        <v>0</v>
      </c>
      <c r="J35" s="61">
        <f t="shared" si="0"/>
        <v>0</v>
      </c>
    </row>
    <row r="36" spans="1:10" s="55" customFormat="1" x14ac:dyDescent="0.3">
      <c r="A36" s="284" t="s">
        <v>469</v>
      </c>
      <c r="B36" s="75"/>
      <c r="C36" s="75"/>
      <c r="D36" s="61">
        <f t="shared" si="1"/>
        <v>0</v>
      </c>
      <c r="E36" s="75"/>
      <c r="F36" s="61">
        <f t="shared" si="2"/>
        <v>0</v>
      </c>
      <c r="G36" s="75"/>
      <c r="H36" s="61">
        <f t="shared" si="0"/>
        <v>0</v>
      </c>
      <c r="I36" s="75"/>
      <c r="J36" s="61">
        <f t="shared" si="0"/>
        <v>0</v>
      </c>
    </row>
    <row r="37" spans="1:10" s="55" customFormat="1" ht="27" x14ac:dyDescent="0.3">
      <c r="A37" s="284" t="s">
        <v>470</v>
      </c>
      <c r="B37" s="75"/>
      <c r="C37" s="75"/>
      <c r="D37" s="61">
        <f t="shared" ref="D37:D42" si="3">B37-C37</f>
        <v>0</v>
      </c>
      <c r="E37" s="75"/>
      <c r="F37" s="61">
        <f t="shared" ref="F37:F42" si="4">C37-E37</f>
        <v>0</v>
      </c>
      <c r="G37" s="75"/>
      <c r="H37" s="61">
        <f t="shared" ref="H37:H42" si="5">E37-G37</f>
        <v>0</v>
      </c>
      <c r="I37" s="75"/>
      <c r="J37" s="61">
        <f t="shared" ref="J37:J42" si="6">G37-I37</f>
        <v>0</v>
      </c>
    </row>
    <row r="38" spans="1:10" s="55" customFormat="1" x14ac:dyDescent="0.3">
      <c r="A38" s="285" t="s">
        <v>471</v>
      </c>
      <c r="B38" s="75"/>
      <c r="C38" s="75"/>
      <c r="D38" s="61">
        <f t="shared" si="3"/>
        <v>0</v>
      </c>
      <c r="E38" s="75"/>
      <c r="F38" s="61">
        <f t="shared" si="4"/>
        <v>0</v>
      </c>
      <c r="G38" s="75"/>
      <c r="H38" s="61">
        <f t="shared" si="5"/>
        <v>0</v>
      </c>
      <c r="I38" s="75"/>
      <c r="J38" s="61">
        <f t="shared" si="6"/>
        <v>0</v>
      </c>
    </row>
    <row r="39" spans="1:10" s="55" customFormat="1" x14ac:dyDescent="0.3">
      <c r="A39" s="279" t="s">
        <v>37</v>
      </c>
      <c r="B39" s="75"/>
      <c r="C39" s="75"/>
      <c r="D39" s="61">
        <f t="shared" si="3"/>
        <v>0</v>
      </c>
      <c r="E39" s="75"/>
      <c r="F39" s="61">
        <f t="shared" si="4"/>
        <v>0</v>
      </c>
      <c r="G39" s="75"/>
      <c r="H39" s="61">
        <f t="shared" si="5"/>
        <v>0</v>
      </c>
      <c r="I39" s="75"/>
      <c r="J39" s="61">
        <f t="shared" si="6"/>
        <v>0</v>
      </c>
    </row>
    <row r="40" spans="1:10" s="55" customFormat="1" x14ac:dyDescent="0.3">
      <c r="A40" s="282" t="s">
        <v>472</v>
      </c>
      <c r="B40" s="75"/>
      <c r="C40" s="75"/>
      <c r="D40" s="61">
        <f t="shared" si="3"/>
        <v>0</v>
      </c>
      <c r="E40" s="75"/>
      <c r="F40" s="61">
        <f t="shared" si="4"/>
        <v>0</v>
      </c>
      <c r="G40" s="75"/>
      <c r="H40" s="61">
        <f t="shared" si="5"/>
        <v>0</v>
      </c>
      <c r="I40" s="75"/>
      <c r="J40" s="61">
        <f t="shared" si="6"/>
        <v>0</v>
      </c>
    </row>
    <row r="41" spans="1:10" s="55" customFormat="1" x14ac:dyDescent="0.3">
      <c r="A41" s="279" t="s">
        <v>38</v>
      </c>
      <c r="B41" s="75"/>
      <c r="C41" s="75"/>
      <c r="D41" s="61">
        <f t="shared" si="3"/>
        <v>0</v>
      </c>
      <c r="E41" s="75"/>
      <c r="F41" s="61">
        <f t="shared" si="4"/>
        <v>0</v>
      </c>
      <c r="G41" s="75"/>
      <c r="H41" s="61">
        <f t="shared" si="5"/>
        <v>0</v>
      </c>
      <c r="I41" s="75"/>
      <c r="J41" s="61">
        <f t="shared" si="6"/>
        <v>0</v>
      </c>
    </row>
    <row r="42" spans="1:10" s="55" customFormat="1" x14ac:dyDescent="0.3">
      <c r="A42" s="283" t="s">
        <v>762</v>
      </c>
      <c r="B42" s="61">
        <f>SUM(B36:B41)</f>
        <v>0</v>
      </c>
      <c r="C42" s="61">
        <f>SUM(C36:C41)</f>
        <v>0</v>
      </c>
      <c r="D42" s="61">
        <f t="shared" si="3"/>
        <v>0</v>
      </c>
      <c r="E42" s="61">
        <f>SUM(E36:E41)</f>
        <v>0</v>
      </c>
      <c r="F42" s="61">
        <f t="shared" si="4"/>
        <v>0</v>
      </c>
      <c r="G42" s="61">
        <f>SUM(G36:G41)</f>
        <v>0</v>
      </c>
      <c r="H42" s="61">
        <f t="shared" si="5"/>
        <v>0</v>
      </c>
      <c r="I42" s="61">
        <f>SUM(I36:I41)</f>
        <v>0</v>
      </c>
      <c r="J42" s="61">
        <f t="shared" si="6"/>
        <v>0</v>
      </c>
    </row>
    <row r="43" spans="1:10" s="55" customFormat="1" x14ac:dyDescent="0.3">
      <c r="A43" s="286"/>
      <c r="B43" s="53"/>
      <c r="C43" s="53"/>
      <c r="D43" s="15"/>
      <c r="E43" s="53"/>
      <c r="G43" s="53"/>
      <c r="I43" s="53"/>
    </row>
    <row r="44" spans="1:10" s="55" customFormat="1" x14ac:dyDescent="0.3">
      <c r="A44" s="287" t="s">
        <v>792</v>
      </c>
      <c r="B44" s="289">
        <f>SUM(B35,B42)</f>
        <v>0</v>
      </c>
      <c r="C44" s="289">
        <f>SUM(C35,C42)</f>
        <v>0</v>
      </c>
      <c r="D44" s="289">
        <f>B44-C44</f>
        <v>0</v>
      </c>
      <c r="E44" s="289">
        <f>SUM(E35,E42)</f>
        <v>0</v>
      </c>
      <c r="F44" s="289">
        <f>C44-E44</f>
        <v>0</v>
      </c>
      <c r="G44" s="289">
        <f>SUM(G35,G42)</f>
        <v>0</v>
      </c>
      <c r="H44" s="289">
        <f>E44-G44</f>
        <v>0</v>
      </c>
      <c r="I44" s="289">
        <f>SUM(I35,I42)</f>
        <v>0</v>
      </c>
      <c r="J44" s="289">
        <f>G44-I44</f>
        <v>0</v>
      </c>
    </row>
    <row r="45" spans="1:10" s="55" customFormat="1" x14ac:dyDescent="0.3">
      <c r="A45" s="15"/>
      <c r="B45" s="53"/>
      <c r="C45" s="15"/>
      <c r="D45" s="15"/>
      <c r="E45" s="15"/>
    </row>
    <row r="46" spans="1:10" s="55" customFormat="1" x14ac:dyDescent="0.3">
      <c r="A46" s="15"/>
      <c r="B46" s="53"/>
      <c r="C46" s="15"/>
      <c r="D46" s="15"/>
      <c r="E46" s="15"/>
    </row>
    <row r="47" spans="1:10" s="55" customFormat="1" x14ac:dyDescent="0.3">
      <c r="A47" s="15"/>
      <c r="B47" s="53"/>
      <c r="C47" s="15"/>
      <c r="D47" s="15"/>
      <c r="E47" s="15"/>
    </row>
    <row r="48" spans="1:10" s="55" customFormat="1" x14ac:dyDescent="0.3">
      <c r="A48" s="15"/>
      <c r="B48" s="53"/>
      <c r="C48" s="15"/>
      <c r="D48" s="15"/>
      <c r="E48" s="15"/>
    </row>
    <row r="49" spans="1:5" s="55" customFormat="1" x14ac:dyDescent="0.3">
      <c r="A49" s="15"/>
      <c r="B49" s="53"/>
      <c r="C49" s="15"/>
      <c r="D49" s="15"/>
      <c r="E49" s="15"/>
    </row>
    <row r="50" spans="1:5" s="55" customFormat="1" x14ac:dyDescent="0.3">
      <c r="A50" s="15"/>
      <c r="B50" s="53"/>
      <c r="C50" s="15"/>
      <c r="D50" s="15"/>
      <c r="E50" s="15"/>
    </row>
    <row r="51" spans="1:5" s="55" customFormat="1" x14ac:dyDescent="0.3">
      <c r="A51" s="15"/>
      <c r="B51" s="53"/>
      <c r="C51" s="15"/>
      <c r="D51" s="15"/>
      <c r="E51" s="15"/>
    </row>
    <row r="52" spans="1:5" s="55" customFormat="1" x14ac:dyDescent="0.3">
      <c r="A52" s="15"/>
      <c r="B52" s="53"/>
      <c r="C52" s="15"/>
      <c r="D52" s="15"/>
      <c r="E52" s="15"/>
    </row>
    <row r="53" spans="1:5" s="55" customFormat="1" x14ac:dyDescent="0.3">
      <c r="A53" s="15"/>
      <c r="B53" s="53"/>
      <c r="C53" s="15"/>
      <c r="D53" s="15"/>
      <c r="E53" s="15"/>
    </row>
    <row r="54" spans="1:5" s="55" customFormat="1" x14ac:dyDescent="0.3">
      <c r="A54" s="15"/>
      <c r="B54" s="53"/>
      <c r="C54" s="15"/>
      <c r="D54" s="15"/>
      <c r="E54" s="15"/>
    </row>
    <row r="55" spans="1:5" s="55" customFormat="1" x14ac:dyDescent="0.3">
      <c r="A55" s="15"/>
      <c r="B55" s="53"/>
      <c r="C55" s="15"/>
      <c r="D55" s="15"/>
      <c r="E55" s="15"/>
    </row>
    <row r="56" spans="1:5" s="55" customFormat="1" x14ac:dyDescent="0.3">
      <c r="A56" s="15"/>
      <c r="B56" s="53"/>
      <c r="C56" s="15"/>
      <c r="D56" s="15"/>
      <c r="E56" s="15"/>
    </row>
    <row r="57" spans="1:5" s="55" customFormat="1" x14ac:dyDescent="0.3">
      <c r="A57" s="15"/>
      <c r="B57" s="53"/>
      <c r="C57" s="15"/>
      <c r="D57" s="15"/>
      <c r="E57" s="15"/>
    </row>
    <row r="58" spans="1:5" s="55" customFormat="1" x14ac:dyDescent="0.3">
      <c r="A58" s="15"/>
      <c r="B58" s="53"/>
      <c r="C58" s="15"/>
      <c r="D58" s="15"/>
      <c r="E58" s="15"/>
    </row>
    <row r="59" spans="1:5" s="55" customFormat="1" x14ac:dyDescent="0.3">
      <c r="A59" s="15"/>
      <c r="B59" s="53"/>
      <c r="C59" s="15"/>
      <c r="D59" s="15"/>
      <c r="E59" s="15"/>
    </row>
    <row r="60" spans="1:5" s="55" customFormat="1" x14ac:dyDescent="0.3">
      <c r="A60" s="15"/>
      <c r="B60" s="53"/>
      <c r="C60" s="15"/>
      <c r="D60" s="15"/>
      <c r="E60" s="15"/>
    </row>
    <row r="61" spans="1:5" s="55" customFormat="1" x14ac:dyDescent="0.3">
      <c r="A61" s="15"/>
      <c r="B61" s="53"/>
      <c r="C61" s="15"/>
      <c r="D61" s="15"/>
      <c r="E61" s="15"/>
    </row>
    <row r="62" spans="1:5" s="55" customFormat="1" x14ac:dyDescent="0.3">
      <c r="A62" s="15"/>
      <c r="B62" s="53"/>
      <c r="C62" s="15"/>
      <c r="D62" s="15"/>
      <c r="E62" s="15"/>
    </row>
    <row r="63" spans="1:5" s="55" customFormat="1" x14ac:dyDescent="0.3">
      <c r="A63" s="15"/>
      <c r="B63" s="53"/>
      <c r="C63" s="15"/>
      <c r="D63" s="15"/>
      <c r="E63" s="15"/>
    </row>
    <row r="64" spans="1:5" s="55" customFormat="1" x14ac:dyDescent="0.3">
      <c r="A64" s="15"/>
      <c r="B64" s="53"/>
      <c r="C64" s="15"/>
      <c r="D64" s="15"/>
      <c r="E64" s="15"/>
    </row>
    <row r="65" spans="1:10" s="55" customFormat="1" x14ac:dyDescent="0.3">
      <c r="A65" s="15"/>
      <c r="B65" s="53"/>
      <c r="C65" s="15"/>
      <c r="D65" s="15"/>
      <c r="E65" s="15"/>
    </row>
    <row r="66" spans="1:10" s="55" customFormat="1" x14ac:dyDescent="0.3">
      <c r="A66" s="15"/>
      <c r="B66" s="53"/>
      <c r="C66" s="15"/>
      <c r="D66" s="15"/>
      <c r="E66" s="15"/>
    </row>
    <row r="67" spans="1:10" s="55" customFormat="1" x14ac:dyDescent="0.3">
      <c r="A67" s="15"/>
      <c r="B67" s="53"/>
      <c r="C67" s="15"/>
      <c r="D67" s="15"/>
      <c r="E67" s="15"/>
    </row>
    <row r="68" spans="1:10" s="55" customFormat="1" x14ac:dyDescent="0.3">
      <c r="A68" s="15"/>
      <c r="B68" s="53"/>
      <c r="C68" s="15"/>
      <c r="D68" s="15"/>
      <c r="E68" s="15"/>
    </row>
    <row r="69" spans="1:10" s="55" customFormat="1" x14ac:dyDescent="0.3">
      <c r="A69" s="15"/>
      <c r="B69" s="53"/>
      <c r="C69" s="15"/>
      <c r="D69" s="15"/>
      <c r="E69" s="15"/>
    </row>
    <row r="70" spans="1:10" s="55" customFormat="1" x14ac:dyDescent="0.3">
      <c r="A70" s="15"/>
      <c r="B70" s="53"/>
      <c r="C70" s="15"/>
      <c r="D70" s="15"/>
      <c r="E70" s="15"/>
    </row>
    <row r="71" spans="1:10" s="55" customFormat="1" x14ac:dyDescent="0.3">
      <c r="A71" s="15"/>
      <c r="B71" s="53"/>
      <c r="C71" s="15"/>
      <c r="D71" s="15"/>
      <c r="E71" s="15"/>
    </row>
    <row r="72" spans="1:10" s="55" customFormat="1" x14ac:dyDescent="0.3">
      <c r="A72" s="15"/>
      <c r="B72" s="53"/>
      <c r="C72" s="15"/>
      <c r="D72" s="15"/>
      <c r="E72" s="15"/>
    </row>
    <row r="73" spans="1:10" x14ac:dyDescent="0.3">
      <c r="B73" s="53"/>
      <c r="C73" s="15"/>
      <c r="D73" s="15"/>
      <c r="E73" s="15"/>
      <c r="F73" s="55"/>
      <c r="G73" s="55"/>
      <c r="H73" s="55"/>
      <c r="I73" s="55"/>
      <c r="J73" s="55"/>
    </row>
  </sheetData>
  <hyperlinks>
    <hyperlink ref="A1" location="TAB00!A1" display="Retour page de garde"/>
  </hyperlinks>
  <pageMargins left="0.7" right="0.7" top="0.75" bottom="0.75" header="0.3" footer="0.3"/>
  <pageSetup paperSize="9" orientation="portrait" verticalDpi="0" r:id="rId1"/>
  <ignoredErrors>
    <ignoredError sqref="D7 F7:G7 H7:I7 H20 F20 D20"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workbookViewId="0">
      <selection activeCell="E9" sqref="E9"/>
    </sheetView>
  </sheetViews>
  <sheetFormatPr baseColWidth="10" defaultColWidth="9.1640625" defaultRowHeight="13.5" x14ac:dyDescent="0.3"/>
  <cols>
    <col min="1" max="1" width="60" style="7" customWidth="1"/>
    <col min="2" max="2" width="16.6640625" style="40" customWidth="1"/>
    <col min="3" max="4" width="16.6640625" style="7" customWidth="1"/>
    <col min="5" max="5" width="16.6640625" style="8" customWidth="1"/>
    <col min="6" max="6" width="16.6640625" style="2" customWidth="1"/>
    <col min="7" max="16384" width="9.1640625" style="2"/>
  </cols>
  <sheetData>
    <row r="1" spans="1:12" s="254" customFormat="1" ht="15" x14ac:dyDescent="0.3">
      <c r="A1" s="124" t="s">
        <v>46</v>
      </c>
    </row>
    <row r="3" spans="1:12" ht="22.15" customHeight="1" x14ac:dyDescent="0.35">
      <c r="A3" s="83" t="str">
        <f>TAB00!B62&amp;" : "&amp;TAB00!C62</f>
        <v>TAB5 : Synthèse des écarts de l'année N relatifs aux charges nettes contrôlables OSP</v>
      </c>
      <c r="B3" s="77"/>
      <c r="C3" s="77"/>
      <c r="D3" s="77"/>
      <c r="E3" s="77"/>
      <c r="F3" s="77"/>
      <c r="G3" s="77"/>
      <c r="H3" s="77"/>
    </row>
    <row r="5" spans="1:12" s="55" customFormat="1" x14ac:dyDescent="0.3">
      <c r="A5" s="15"/>
      <c r="B5" s="53"/>
      <c r="C5" s="15"/>
      <c r="D5" s="15"/>
      <c r="E5" s="10"/>
    </row>
    <row r="6" spans="1:12" s="108" customFormat="1" ht="27" x14ac:dyDescent="0.3">
      <c r="A6" s="15"/>
      <c r="B6" s="106" t="str">
        <f>"BUDGET "&amp;TAB00!E14</f>
        <v>BUDGET 2021</v>
      </c>
      <c r="C6" s="106" t="str">
        <f>"REALITE "&amp;TAB00!E14</f>
        <v>REALITE 2021</v>
      </c>
      <c r="D6" s="107" t="s">
        <v>93</v>
      </c>
      <c r="E6" s="107" t="s">
        <v>12</v>
      </c>
      <c r="F6" s="106" t="s">
        <v>13</v>
      </c>
      <c r="H6" s="236" t="s">
        <v>404</v>
      </c>
    </row>
    <row r="7" spans="1:12" s="55" customFormat="1" ht="14.45" customHeight="1" x14ac:dyDescent="0.3">
      <c r="A7" s="57" t="str">
        <f>TAB3.3!A12</f>
        <v>Gestion des compteurs à budget</v>
      </c>
      <c r="B7" s="521">
        <f>SUM(B8:B9,B12)</f>
        <v>0</v>
      </c>
      <c r="C7" s="521">
        <f>SUM(C8:C9,C12)</f>
        <v>0</v>
      </c>
      <c r="D7" s="521">
        <f>B7-C7</f>
        <v>0</v>
      </c>
      <c r="E7" s="522">
        <f>SUM(E8:E9,E12)</f>
        <v>0</v>
      </c>
      <c r="F7" s="522">
        <f>SUM(F8:F9,F12)</f>
        <v>0</v>
      </c>
      <c r="H7" s="569" t="s">
        <v>195</v>
      </c>
    </row>
    <row r="8" spans="1:12" s="55" customFormat="1" x14ac:dyDescent="0.3">
      <c r="A8" s="58" t="s">
        <v>15</v>
      </c>
      <c r="B8" s="235">
        <f>HLOOKUP($B$6,TAB3.3!$B$6:$J$39,'TAB5'!J8,FALSE)</f>
        <v>0</v>
      </c>
      <c r="C8" s="235">
        <f>HLOOKUP($C$6,TAB5.1!$B$6:$J$37,18,FALSE)</f>
        <v>0</v>
      </c>
      <c r="D8" s="235">
        <f t="shared" ref="D8:D32" si="0">B8-C8</f>
        <v>0</v>
      </c>
      <c r="E8" s="71"/>
      <c r="F8" s="60">
        <f>B8-C8</f>
        <v>0</v>
      </c>
      <c r="H8" s="569"/>
      <c r="J8" s="294">
        <v>8</v>
      </c>
    </row>
    <row r="9" spans="1:12" s="55" customFormat="1" ht="27" x14ac:dyDescent="0.3">
      <c r="A9" s="58" t="s">
        <v>16</v>
      </c>
      <c r="B9" s="235">
        <f>HLOOKUP($B$6,TAB3.3!$B$6:$J$39,'TAB5'!J9,FALSE)</f>
        <v>0</v>
      </c>
      <c r="C9" s="235">
        <f>HLOOKUP($C$6,TAB5.1!$B$6:$J$37,2,FALSE)</f>
        <v>0</v>
      </c>
      <c r="D9" s="235">
        <f t="shared" si="0"/>
        <v>0</v>
      </c>
      <c r="E9" s="9">
        <f>SUM(E10:E11)</f>
        <v>0</v>
      </c>
      <c r="F9" s="9">
        <f>SUM(F10:F11)</f>
        <v>0</v>
      </c>
      <c r="H9" s="569"/>
      <c r="J9" s="294">
        <f>J8+1</f>
        <v>9</v>
      </c>
    </row>
    <row r="10" spans="1:12" s="55" customFormat="1" ht="27" x14ac:dyDescent="0.3">
      <c r="A10" s="70" t="s">
        <v>20</v>
      </c>
      <c r="B10" s="235">
        <f>HLOOKUP($B$6,TAB3.3!$B$6:$J$39,'TAB5'!J10,FALSE)</f>
        <v>0</v>
      </c>
      <c r="C10" s="235">
        <f>HLOOKUP($C$6,TAB5.1!$B$6:$J$37,14,FALSE)</f>
        <v>0</v>
      </c>
      <c r="D10" s="235">
        <f t="shared" si="0"/>
        <v>0</v>
      </c>
      <c r="E10" s="9">
        <f>(B10-C10)*B11</f>
        <v>0</v>
      </c>
      <c r="F10" s="71"/>
      <c r="H10" s="569"/>
      <c r="J10" s="294">
        <f t="shared" ref="J10:J33" si="1">J9+1</f>
        <v>10</v>
      </c>
    </row>
    <row r="11" spans="1:12" s="55" customFormat="1" x14ac:dyDescent="0.3">
      <c r="A11" s="70" t="s">
        <v>21</v>
      </c>
      <c r="B11" s="235">
        <f>HLOOKUP($B$6,TAB3.3!$B$6:$J$39,'TAB5'!J11,FALSE)</f>
        <v>0</v>
      </c>
      <c r="C11" s="235">
        <f>HLOOKUP($C$6,TAB5.1!$B$6:$J$37,16,FALSE)</f>
        <v>0</v>
      </c>
      <c r="D11" s="235">
        <f t="shared" si="0"/>
        <v>0</v>
      </c>
      <c r="E11" s="71"/>
      <c r="F11" s="42">
        <f>(B11-C11)*C10</f>
        <v>0</v>
      </c>
      <c r="H11" s="569"/>
      <c r="J11" s="294">
        <f t="shared" si="1"/>
        <v>11</v>
      </c>
      <c r="L11" s="220"/>
    </row>
    <row r="12" spans="1:12" s="55" customFormat="1" x14ac:dyDescent="0.3">
      <c r="A12" s="58" t="s">
        <v>6</v>
      </c>
      <c r="B12" s="235">
        <f>HLOOKUP($B$6,TAB3.3!$B$6:$J$39,'TAB5'!J12,FALSE)</f>
        <v>0</v>
      </c>
      <c r="C12" s="235">
        <f>HLOOKUP($C$6,TAB5.1!$B$6:$J$37,30,FALSE)</f>
        <v>0</v>
      </c>
      <c r="D12" s="235">
        <f t="shared" si="0"/>
        <v>0</v>
      </c>
      <c r="E12" s="71"/>
      <c r="F12" s="60">
        <f>B12-C12</f>
        <v>0</v>
      </c>
      <c r="H12" s="569"/>
      <c r="J12" s="294">
        <f t="shared" si="1"/>
        <v>12</v>
      </c>
    </row>
    <row r="13" spans="1:12" s="55" customFormat="1" x14ac:dyDescent="0.3">
      <c r="A13" s="57" t="str">
        <f>TAB3.3!A18</f>
        <v>Gestion des rechargements des compteurs à budget</v>
      </c>
      <c r="B13" s="522">
        <f>SUM(B14:B15,B18)</f>
        <v>0</v>
      </c>
      <c r="C13" s="522">
        <f>SUM(C14:C15,C18)</f>
        <v>0</v>
      </c>
      <c r="D13" s="521">
        <f t="shared" si="0"/>
        <v>0</v>
      </c>
      <c r="E13" s="522">
        <f>SUM(E14:E15,E18)</f>
        <v>0</v>
      </c>
      <c r="F13" s="522">
        <f>SUM(F14:F15,F18)</f>
        <v>0</v>
      </c>
      <c r="H13" s="569" t="s">
        <v>196</v>
      </c>
      <c r="J13" s="294">
        <f t="shared" si="1"/>
        <v>13</v>
      </c>
    </row>
    <row r="14" spans="1:12" s="55" customFormat="1" x14ac:dyDescent="0.3">
      <c r="A14" s="58" t="s">
        <v>15</v>
      </c>
      <c r="B14" s="235">
        <f>HLOOKUP($B$6,TAB3.3!$B$6:$J$39,'TAB5'!J14,FALSE)</f>
        <v>0</v>
      </c>
      <c r="C14" s="235">
        <f>HLOOKUP($C$6,TAB5.2!$B$6:$J$37,18,FALSE)</f>
        <v>0</v>
      </c>
      <c r="D14" s="235">
        <f t="shared" si="0"/>
        <v>0</v>
      </c>
      <c r="E14" s="71"/>
      <c r="F14" s="60">
        <f>B14-C14</f>
        <v>0</v>
      </c>
      <c r="H14" s="569"/>
      <c r="J14" s="294">
        <f t="shared" si="1"/>
        <v>14</v>
      </c>
    </row>
    <row r="15" spans="1:12" s="55" customFormat="1" ht="27" x14ac:dyDescent="0.3">
      <c r="A15" s="58" t="s">
        <v>16</v>
      </c>
      <c r="B15" s="235">
        <f>HLOOKUP($B$6,TAB3.3!$B$6:$J$39,'TAB5'!J15,FALSE)</f>
        <v>0</v>
      </c>
      <c r="C15" s="235">
        <f>HLOOKUP($C$6,TAB5.2!$B$6:$J$37,2,FALSE)</f>
        <v>0</v>
      </c>
      <c r="D15" s="235">
        <f t="shared" si="0"/>
        <v>0</v>
      </c>
      <c r="E15" s="9">
        <f>SUM(E16:E17)</f>
        <v>0</v>
      </c>
      <c r="F15" s="9">
        <f>SUM(F16:F17)</f>
        <v>0</v>
      </c>
      <c r="H15" s="569"/>
      <c r="J15" s="294">
        <f t="shared" si="1"/>
        <v>15</v>
      </c>
    </row>
    <row r="16" spans="1:12" s="55" customFormat="1" ht="27" x14ac:dyDescent="0.3">
      <c r="A16" s="70" t="s">
        <v>205</v>
      </c>
      <c r="B16" s="235">
        <f>HLOOKUP($B$6,TAB3.3!$B$6:$J$39,'TAB5'!J16,FALSE)</f>
        <v>0</v>
      </c>
      <c r="C16" s="235">
        <f>HLOOKUP($C$6,TAB5.2!$B$6:$J$37,14,FALSE)</f>
        <v>0</v>
      </c>
      <c r="D16" s="235">
        <f t="shared" si="0"/>
        <v>0</v>
      </c>
      <c r="E16" s="9">
        <f>(B16-C16)*B17</f>
        <v>0</v>
      </c>
      <c r="F16" s="71"/>
      <c r="H16" s="569"/>
      <c r="J16" s="294">
        <f t="shared" si="1"/>
        <v>16</v>
      </c>
    </row>
    <row r="17" spans="1:10" s="55" customFormat="1" x14ac:dyDescent="0.3">
      <c r="A17" s="70" t="s">
        <v>21</v>
      </c>
      <c r="B17" s="235">
        <f>HLOOKUP($B$6,TAB3.3!$B$6:$J$39,'TAB5'!J17,FALSE)</f>
        <v>0</v>
      </c>
      <c r="C17" s="235">
        <f>HLOOKUP($C$6,TAB5.2!$B$6:$J$37,16,FALSE)</f>
        <v>0</v>
      </c>
      <c r="D17" s="235">
        <f t="shared" si="0"/>
        <v>0</v>
      </c>
      <c r="E17" s="71"/>
      <c r="F17" s="42">
        <f>(B17-C17)*C16</f>
        <v>0</v>
      </c>
      <c r="H17" s="569"/>
      <c r="J17" s="294">
        <f t="shared" si="1"/>
        <v>17</v>
      </c>
    </row>
    <row r="18" spans="1:10" s="146" customFormat="1" x14ac:dyDescent="0.3">
      <c r="A18" s="58" t="s">
        <v>6</v>
      </c>
      <c r="B18" s="235">
        <f>HLOOKUP($B$6,TAB3.3!$B$6:$J$39,'TAB5'!J18,FALSE)</f>
        <v>0</v>
      </c>
      <c r="C18" s="235">
        <f>HLOOKUP($C$6,TAB5.2!$B$6:$J$37,30,FALSE)</f>
        <v>0</v>
      </c>
      <c r="D18" s="235">
        <f t="shared" si="0"/>
        <v>0</v>
      </c>
      <c r="E18" s="71"/>
      <c r="F18" s="60">
        <f>B18-C18</f>
        <v>0</v>
      </c>
      <c r="H18" s="569"/>
      <c r="J18" s="294">
        <f t="shared" si="1"/>
        <v>18</v>
      </c>
    </row>
    <row r="19" spans="1:10" s="55" customFormat="1" x14ac:dyDescent="0.3">
      <c r="A19" s="57" t="str">
        <f>TAB3.3!A24</f>
        <v>Gestion de la clientèle</v>
      </c>
      <c r="B19" s="521">
        <f>TAB5.1!B42</f>
        <v>0</v>
      </c>
      <c r="C19" s="522">
        <f>SUM(C20:C21,C24)</f>
        <v>0</v>
      </c>
      <c r="D19" s="521">
        <f t="shared" si="0"/>
        <v>0</v>
      </c>
      <c r="E19" s="522">
        <f>SUM(E20:E21,E24)</f>
        <v>0</v>
      </c>
      <c r="F19" s="522">
        <f>SUM(F20:F21,F24)</f>
        <v>0</v>
      </c>
      <c r="H19" s="569" t="s">
        <v>451</v>
      </c>
      <c r="J19" s="294">
        <f t="shared" si="1"/>
        <v>19</v>
      </c>
    </row>
    <row r="20" spans="1:10" s="55" customFormat="1" x14ac:dyDescent="0.3">
      <c r="A20" s="58" t="s">
        <v>15</v>
      </c>
      <c r="B20" s="235">
        <f>HLOOKUP($B$6,TAB3.3!$B$6:$J$39,'TAB5'!J20,FALSE)</f>
        <v>0</v>
      </c>
      <c r="C20" s="235">
        <f>HLOOKUP($C$6,TAB5.3!$B$6:$J$37,18,FALSE)</f>
        <v>0</v>
      </c>
      <c r="D20" s="235">
        <f t="shared" si="0"/>
        <v>0</v>
      </c>
      <c r="E20" s="71"/>
      <c r="F20" s="60">
        <f>B20-C20</f>
        <v>0</v>
      </c>
      <c r="H20" s="569"/>
      <c r="J20" s="294">
        <f t="shared" si="1"/>
        <v>20</v>
      </c>
    </row>
    <row r="21" spans="1:10" s="55" customFormat="1" ht="27" x14ac:dyDescent="0.3">
      <c r="A21" s="58" t="s">
        <v>16</v>
      </c>
      <c r="B21" s="235">
        <f>HLOOKUP($B$6,TAB3.3!$B$6:$J$39,'TAB5'!J21,FALSE)</f>
        <v>0</v>
      </c>
      <c r="C21" s="235">
        <f>HLOOKUP($C$6,TAB5.3!$B$6:$J$37,2,FALSE)</f>
        <v>0</v>
      </c>
      <c r="D21" s="235">
        <f t="shared" si="0"/>
        <v>0</v>
      </c>
      <c r="E21" s="9">
        <f>SUM(E22:E23)</f>
        <v>0</v>
      </c>
      <c r="F21" s="9">
        <f>SUM(F22:F23)</f>
        <v>0</v>
      </c>
      <c r="H21" s="569"/>
      <c r="J21" s="294">
        <f t="shared" si="1"/>
        <v>21</v>
      </c>
    </row>
    <row r="22" spans="1:10" s="55" customFormat="1" x14ac:dyDescent="0.3">
      <c r="A22" s="70" t="s">
        <v>206</v>
      </c>
      <c r="B22" s="235">
        <f>HLOOKUP($B$6,TAB3.3!$B$6:$J$39,'TAB5'!J22,FALSE)</f>
        <v>0</v>
      </c>
      <c r="C22" s="235">
        <f>HLOOKUP($C$6,TAB5.3!$B$6:$J$37,14,FALSE)</f>
        <v>0</v>
      </c>
      <c r="D22" s="235">
        <f t="shared" si="0"/>
        <v>0</v>
      </c>
      <c r="E22" s="9">
        <f>(B22-C22)*B23</f>
        <v>0</v>
      </c>
      <c r="F22" s="71"/>
      <c r="H22" s="569"/>
      <c r="J22" s="294">
        <f t="shared" si="1"/>
        <v>22</v>
      </c>
    </row>
    <row r="23" spans="1:10" s="55" customFormat="1" x14ac:dyDescent="0.3">
      <c r="A23" s="70" t="s">
        <v>21</v>
      </c>
      <c r="B23" s="235">
        <f>HLOOKUP($B$6,TAB3.3!$B$6:$J$39,'TAB5'!J23,FALSE)</f>
        <v>0</v>
      </c>
      <c r="C23" s="235">
        <f>HLOOKUP($C$6,TAB5.3!$B$6:$J$37,16,FALSE)</f>
        <v>0</v>
      </c>
      <c r="D23" s="235">
        <f t="shared" si="0"/>
        <v>0</v>
      </c>
      <c r="E23" s="71"/>
      <c r="F23" s="42">
        <f>(B23-C23)*C22</f>
        <v>0</v>
      </c>
      <c r="H23" s="569"/>
      <c r="J23" s="294">
        <f t="shared" si="1"/>
        <v>23</v>
      </c>
    </row>
    <row r="24" spans="1:10" s="146" customFormat="1" x14ac:dyDescent="0.3">
      <c r="A24" s="58" t="s">
        <v>6</v>
      </c>
      <c r="B24" s="235">
        <f>HLOOKUP($B$6,TAB3.3!$B$6:$J$39,'TAB5'!J24,FALSE)</f>
        <v>0</v>
      </c>
      <c r="C24" s="235">
        <f>HLOOKUP($C$6,TAB5.3!$B$6:$J$37,30,FALSE)</f>
        <v>0</v>
      </c>
      <c r="D24" s="235">
        <f t="shared" si="0"/>
        <v>0</v>
      </c>
      <c r="E24" s="71"/>
      <c r="F24" s="60">
        <f>B24-C24</f>
        <v>0</v>
      </c>
      <c r="H24" s="569"/>
      <c r="J24" s="294">
        <f t="shared" si="1"/>
        <v>24</v>
      </c>
    </row>
    <row r="25" spans="1:10" s="55" customFormat="1" x14ac:dyDescent="0.3">
      <c r="A25" s="57" t="str">
        <f>TAB3.3!A30</f>
        <v>Déménagements problématiques (MOZA) et fins de contrat (EOC)</v>
      </c>
      <c r="B25" s="522">
        <f>SUM(B26:B27,B30)</f>
        <v>0</v>
      </c>
      <c r="C25" s="522">
        <f>SUM(C26:C27,C30)</f>
        <v>0</v>
      </c>
      <c r="D25" s="521">
        <f t="shared" si="0"/>
        <v>0</v>
      </c>
      <c r="E25" s="522">
        <f>SUM(E26:E27,E30)</f>
        <v>0</v>
      </c>
      <c r="F25" s="522">
        <f>SUM(F26:F27,F30)</f>
        <v>0</v>
      </c>
      <c r="H25" s="569" t="s">
        <v>452</v>
      </c>
      <c r="J25" s="294">
        <f t="shared" si="1"/>
        <v>25</v>
      </c>
    </row>
    <row r="26" spans="1:10" s="55" customFormat="1" x14ac:dyDescent="0.3">
      <c r="A26" s="58" t="s">
        <v>15</v>
      </c>
      <c r="B26" s="235">
        <f>HLOOKUP($B$6,TAB3.3!$B$6:$J$39,'TAB5'!J26,FALSE)</f>
        <v>0</v>
      </c>
      <c r="C26" s="235">
        <f>HLOOKUP($C$6,TAB5.4!$B$6:$J$37,18,FALSE)</f>
        <v>0</v>
      </c>
      <c r="D26" s="235">
        <f t="shared" si="0"/>
        <v>0</v>
      </c>
      <c r="E26" s="71"/>
      <c r="F26" s="60">
        <f>B26-C26</f>
        <v>0</v>
      </c>
      <c r="H26" s="569"/>
      <c r="J26" s="294">
        <f t="shared" si="1"/>
        <v>26</v>
      </c>
    </row>
    <row r="27" spans="1:10" s="55" customFormat="1" ht="27" x14ac:dyDescent="0.3">
      <c r="A27" s="58" t="s">
        <v>16</v>
      </c>
      <c r="B27" s="235">
        <f>HLOOKUP($B$6,TAB3.3!$B$6:$J$39,'TAB5'!J27,FALSE)</f>
        <v>0</v>
      </c>
      <c r="C27" s="235">
        <f>HLOOKUP($C$6,TAB5.4!$B$6:$J$37,2,FALSE)</f>
        <v>0</v>
      </c>
      <c r="D27" s="235">
        <f t="shared" si="0"/>
        <v>0</v>
      </c>
      <c r="E27" s="9">
        <f>SUM(E28:E29)</f>
        <v>0</v>
      </c>
      <c r="F27" s="9">
        <f>SUM(F28:F29)</f>
        <v>0</v>
      </c>
      <c r="H27" s="569"/>
      <c r="J27" s="294">
        <f t="shared" si="1"/>
        <v>27</v>
      </c>
    </row>
    <row r="28" spans="1:10" s="55" customFormat="1" x14ac:dyDescent="0.3">
      <c r="A28" s="70" t="s">
        <v>207</v>
      </c>
      <c r="B28" s="235">
        <f>HLOOKUP($B$6,TAB3.3!$B$6:$J$39,'TAB5'!J28,FALSE)</f>
        <v>0</v>
      </c>
      <c r="C28" s="235">
        <f>HLOOKUP($C$6,TAB5.4!$B$6:$J$37,14,FALSE)</f>
        <v>0</v>
      </c>
      <c r="D28" s="235">
        <f t="shared" si="0"/>
        <v>0</v>
      </c>
      <c r="E28" s="9">
        <f>(B28-C28)*B29</f>
        <v>0</v>
      </c>
      <c r="F28" s="71"/>
      <c r="H28" s="569"/>
      <c r="J28" s="294">
        <f t="shared" si="1"/>
        <v>28</v>
      </c>
    </row>
    <row r="29" spans="1:10" s="55" customFormat="1" x14ac:dyDescent="0.3">
      <c r="A29" s="70" t="s">
        <v>21</v>
      </c>
      <c r="B29" s="235">
        <f>HLOOKUP($B$6,TAB3.3!$B$6:$J$39,'TAB5'!J29,FALSE)</f>
        <v>0</v>
      </c>
      <c r="C29" s="235">
        <f>HLOOKUP($C$6,TAB5.4!$B$6:$J$37,16,FALSE)</f>
        <v>0</v>
      </c>
      <c r="D29" s="235">
        <f t="shared" si="0"/>
        <v>0</v>
      </c>
      <c r="E29" s="71"/>
      <c r="F29" s="42">
        <f>(B29-C29)*C28</f>
        <v>0</v>
      </c>
      <c r="H29" s="569"/>
      <c r="J29" s="294">
        <f t="shared" si="1"/>
        <v>29</v>
      </c>
    </row>
    <row r="30" spans="1:10" s="146" customFormat="1" x14ac:dyDescent="0.3">
      <c r="A30" s="58" t="s">
        <v>6</v>
      </c>
      <c r="B30" s="235">
        <f>HLOOKUP($B$6,TAB3.3!$B$6:$J$39,'TAB5'!J30,FALSE)</f>
        <v>0</v>
      </c>
      <c r="C30" s="235">
        <f>HLOOKUP($C$6,TAB5.4!$B$6:$J$37,30,FALSE)</f>
        <v>0</v>
      </c>
      <c r="D30" s="235">
        <f t="shared" si="0"/>
        <v>0</v>
      </c>
      <c r="E30" s="71"/>
      <c r="F30" s="60">
        <f>B30-C30</f>
        <v>0</v>
      </c>
      <c r="H30" s="569"/>
      <c r="J30" s="294">
        <f t="shared" si="1"/>
        <v>30</v>
      </c>
    </row>
    <row r="31" spans="1:10" s="55" customFormat="1" x14ac:dyDescent="0.3">
      <c r="A31" s="57" t="str">
        <f>TAB3.3!A36</f>
        <v>Raccordements standard gratuits</v>
      </c>
      <c r="B31" s="522">
        <f>SUM(B32:B32)</f>
        <v>0</v>
      </c>
      <c r="C31" s="522">
        <f>SUM(C32:C32)</f>
        <v>0</v>
      </c>
      <c r="D31" s="521">
        <f t="shared" si="0"/>
        <v>0</v>
      </c>
      <c r="E31" s="523"/>
      <c r="F31" s="522">
        <f>SUM(F32:F32)</f>
        <v>0</v>
      </c>
      <c r="H31" s="569" t="s">
        <v>583</v>
      </c>
      <c r="J31" s="294">
        <f t="shared" si="1"/>
        <v>31</v>
      </c>
    </row>
    <row r="32" spans="1:10" s="146" customFormat="1" x14ac:dyDescent="0.3">
      <c r="A32" s="58" t="s">
        <v>6</v>
      </c>
      <c r="B32" s="235">
        <f>HLOOKUP($B$6,TAB3.3!$B$6:$J$39,'TAB5'!J32,FALSE)</f>
        <v>0</v>
      </c>
      <c r="C32" s="235">
        <f>HLOOKUP($C$6,TAB5.7!$B$6:$J$25,14,FALSE)</f>
        <v>0</v>
      </c>
      <c r="D32" s="235">
        <f t="shared" si="0"/>
        <v>0</v>
      </c>
      <c r="E32" s="71"/>
      <c r="F32" s="60">
        <f>B32-C32</f>
        <v>0</v>
      </c>
      <c r="H32" s="569"/>
      <c r="J32" s="294">
        <f t="shared" si="1"/>
        <v>32</v>
      </c>
    </row>
    <row r="33" spans="1:10" s="55" customFormat="1" x14ac:dyDescent="0.3">
      <c r="B33" s="53"/>
      <c r="C33" s="15"/>
      <c r="D33" s="15"/>
      <c r="E33" s="10"/>
      <c r="J33" s="294">
        <f t="shared" si="1"/>
        <v>33</v>
      </c>
    </row>
    <row r="34" spans="1:10" s="55" customFormat="1" x14ac:dyDescent="0.3">
      <c r="A34" s="73" t="s">
        <v>26</v>
      </c>
      <c r="B34" s="72">
        <f>SUM(B31,B25,B19,B13,B7)</f>
        <v>0</v>
      </c>
      <c r="C34" s="72">
        <f>SUM(C31,C25,C19,C13,C7)</f>
        <v>0</v>
      </c>
      <c r="D34" s="72">
        <f>SUM(D31,D25,D19,D13,D7)</f>
        <v>0</v>
      </c>
      <c r="E34" s="72">
        <f>SUM(E31,E25,E19,E13,E7)</f>
        <v>0</v>
      </c>
      <c r="F34" s="72">
        <f>SUM(F31,F25,F19,F13,F7)</f>
        <v>0</v>
      </c>
    </row>
    <row r="35" spans="1:10" s="55" customFormat="1" x14ac:dyDescent="0.3">
      <c r="A35" s="15"/>
      <c r="B35" s="53"/>
      <c r="C35" s="15"/>
      <c r="D35" s="15"/>
      <c r="E35" s="10"/>
    </row>
    <row r="36" spans="1:10" s="55" customFormat="1" x14ac:dyDescent="0.3">
      <c r="A36" s="15"/>
      <c r="B36" s="53"/>
      <c r="C36" s="15"/>
      <c r="D36" s="15"/>
      <c r="E36" s="10"/>
    </row>
    <row r="37" spans="1:10" s="55" customFormat="1" x14ac:dyDescent="0.3">
      <c r="A37" s="15"/>
      <c r="B37" s="53"/>
      <c r="C37" s="15"/>
      <c r="D37" s="15"/>
      <c r="E37" s="10"/>
    </row>
    <row r="38" spans="1:10" s="55" customFormat="1" x14ac:dyDescent="0.3">
      <c r="A38" s="15"/>
      <c r="B38" s="53"/>
      <c r="C38" s="15"/>
      <c r="D38" s="15"/>
      <c r="E38" s="10"/>
    </row>
    <row r="39" spans="1:10" s="55" customFormat="1" x14ac:dyDescent="0.3">
      <c r="A39" s="15"/>
      <c r="B39" s="53"/>
      <c r="C39" s="15"/>
      <c r="D39" s="15"/>
      <c r="E39" s="10"/>
    </row>
    <row r="40" spans="1:10" s="55" customFormat="1" x14ac:dyDescent="0.3">
      <c r="A40" s="15"/>
      <c r="B40" s="53"/>
      <c r="C40" s="15"/>
      <c r="D40" s="15"/>
      <c r="E40" s="10"/>
    </row>
    <row r="41" spans="1:10" s="55" customFormat="1" x14ac:dyDescent="0.3">
      <c r="A41" s="15"/>
      <c r="B41" s="53"/>
      <c r="C41" s="15"/>
      <c r="D41" s="15"/>
      <c r="E41" s="10"/>
    </row>
  </sheetData>
  <mergeCells count="5">
    <mergeCell ref="H31:H32"/>
    <mergeCell ref="H7:H12"/>
    <mergeCell ref="H13:H18"/>
    <mergeCell ref="H19:H24"/>
    <mergeCell ref="H25:H30"/>
  </mergeCells>
  <hyperlinks>
    <hyperlink ref="H7" location="TAB5.1!A1" display="TAB5.1!A1"/>
    <hyperlink ref="H13" location="TAB5.1!A1" display="TAB5.1!A1"/>
    <hyperlink ref="H13:H18" location="TAB5.2!A1" display="TAB5.2"/>
    <hyperlink ref="H19" location="TAB5.1!A1" display="TAB5.1!A1"/>
    <hyperlink ref="H19:H24" location="TAB5.3!A1" display="TAB5.3"/>
    <hyperlink ref="H25" location="TAB5.1!A1" display="TAB5.1!A1"/>
    <hyperlink ref="H25:H30" location="TAB5.4!A1" display="TAB5.4"/>
    <hyperlink ref="A1" location="TAB00!A1" display="Retour page de garde"/>
    <hyperlink ref="H31:H32" location="TAB5.7!A1" display="TAB5.7!A1"/>
  </hyperlink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workbookViewId="0">
      <selection activeCell="A3" sqref="A3:F3"/>
    </sheetView>
  </sheetViews>
  <sheetFormatPr baseColWidth="10" defaultColWidth="9.1640625" defaultRowHeight="13.5" x14ac:dyDescent="0.3"/>
  <cols>
    <col min="1" max="1" width="60" style="7" customWidth="1"/>
    <col min="2" max="2" width="16.6640625" style="40" customWidth="1"/>
    <col min="3" max="3" width="16.6640625" style="7" customWidth="1"/>
    <col min="4" max="4" width="16.6640625" style="8" customWidth="1"/>
    <col min="5" max="11" width="16.6640625" style="2" customWidth="1"/>
    <col min="12" max="13" width="21.5" style="2" customWidth="1"/>
    <col min="14" max="16384" width="9.1640625" style="2"/>
  </cols>
  <sheetData>
    <row r="1" spans="1:11" s="254" customFormat="1" ht="15" x14ac:dyDescent="0.3">
      <c r="A1" s="124" t="s">
        <v>46</v>
      </c>
    </row>
    <row r="3" spans="1:11" ht="45" customHeight="1" x14ac:dyDescent="0.35">
      <c r="A3" s="560" t="str">
        <f>TAB00!B63&amp;" : "&amp;TAB00!C63</f>
        <v>TAB5.1 : Evolution des charges nettes réelles liées à la gestion des compteurs à budget au cours de la période régulatoire</v>
      </c>
      <c r="B3" s="560"/>
      <c r="C3" s="560"/>
      <c r="D3" s="560"/>
      <c r="E3" s="560"/>
      <c r="F3" s="560"/>
      <c r="G3" s="74"/>
      <c r="H3" s="74"/>
      <c r="I3" s="74"/>
      <c r="J3" s="74"/>
    </row>
    <row r="6" spans="1:11" x14ac:dyDescent="0.3">
      <c r="B6" s="54" t="str">
        <f>IF(TAB00!$E$14=2019,"BUDGET "&amp;TAB00!E14,"REALITE 2019")</f>
        <v>REALITE 2019</v>
      </c>
      <c r="C6" s="54" t="str">
        <f>IF(TAB00!$E$14=2019,"REALITE 2019","REALITE 2020")</f>
        <v>REALITE 2020</v>
      </c>
      <c r="D6" s="54" t="s">
        <v>11</v>
      </c>
      <c r="E6" s="54" t="s">
        <v>45</v>
      </c>
      <c r="F6" s="54" t="s">
        <v>11</v>
      </c>
      <c r="G6" s="54" t="s">
        <v>208</v>
      </c>
      <c r="H6" s="54" t="s">
        <v>11</v>
      </c>
      <c r="I6" s="54" t="s">
        <v>209</v>
      </c>
      <c r="J6" s="54" t="s">
        <v>11</v>
      </c>
    </row>
    <row r="7" spans="1:11" x14ac:dyDescent="0.3">
      <c r="A7" s="78" t="s">
        <v>16</v>
      </c>
      <c r="B7" s="48">
        <f t="shared" ref="B7:J7" si="0">SUM(B8:B17)</f>
        <v>0</v>
      </c>
      <c r="C7" s="48">
        <f t="shared" si="0"/>
        <v>0</v>
      </c>
      <c r="D7" s="48">
        <f t="shared" si="0"/>
        <v>0</v>
      </c>
      <c r="E7" s="48">
        <f t="shared" si="0"/>
        <v>0</v>
      </c>
      <c r="F7" s="48">
        <f t="shared" si="0"/>
        <v>0</v>
      </c>
      <c r="G7" s="48">
        <f t="shared" si="0"/>
        <v>0</v>
      </c>
      <c r="H7" s="48">
        <f t="shared" si="0"/>
        <v>0</v>
      </c>
      <c r="I7" s="48">
        <f t="shared" si="0"/>
        <v>0</v>
      </c>
      <c r="J7" s="48">
        <f t="shared" si="0"/>
        <v>0</v>
      </c>
      <c r="K7" s="2">
        <v>2</v>
      </c>
    </row>
    <row r="8" spans="1:11" x14ac:dyDescent="0.3">
      <c r="A8" s="36" t="s">
        <v>167</v>
      </c>
      <c r="B8" s="75"/>
      <c r="C8" s="75"/>
      <c r="D8" s="5">
        <f t="shared" ref="D8:D17" si="1">B8-C8</f>
        <v>0</v>
      </c>
      <c r="E8" s="75"/>
      <c r="F8" s="5">
        <f t="shared" ref="F8:F17" si="2">C8-E8</f>
        <v>0</v>
      </c>
      <c r="G8" s="75"/>
      <c r="H8" s="5">
        <f t="shared" ref="H8:H17" si="3">E8-G8</f>
        <v>0</v>
      </c>
      <c r="I8" s="75"/>
      <c r="J8" s="5">
        <f t="shared" ref="J8:J17" si="4">G8-I8</f>
        <v>0</v>
      </c>
      <c r="K8" s="2">
        <f>K7+1</f>
        <v>3</v>
      </c>
    </row>
    <row r="9" spans="1:11" x14ac:dyDescent="0.3">
      <c r="A9" s="36" t="s">
        <v>168</v>
      </c>
      <c r="B9" s="75"/>
      <c r="C9" s="75"/>
      <c r="D9" s="5">
        <f t="shared" si="1"/>
        <v>0</v>
      </c>
      <c r="E9" s="75"/>
      <c r="F9" s="5">
        <f t="shared" si="2"/>
        <v>0</v>
      </c>
      <c r="G9" s="75"/>
      <c r="H9" s="5">
        <f t="shared" si="3"/>
        <v>0</v>
      </c>
      <c r="I9" s="75"/>
      <c r="J9" s="5">
        <f t="shared" si="4"/>
        <v>0</v>
      </c>
      <c r="K9" s="142">
        <f t="shared" ref="K9:K35" si="5">K8+1</f>
        <v>4</v>
      </c>
    </row>
    <row r="10" spans="1:11" x14ac:dyDescent="0.3">
      <c r="A10" s="36" t="s">
        <v>169</v>
      </c>
      <c r="B10" s="75"/>
      <c r="C10" s="75"/>
      <c r="D10" s="5">
        <f t="shared" si="1"/>
        <v>0</v>
      </c>
      <c r="E10" s="75"/>
      <c r="F10" s="5">
        <f t="shared" si="2"/>
        <v>0</v>
      </c>
      <c r="G10" s="75"/>
      <c r="H10" s="5">
        <f t="shared" si="3"/>
        <v>0</v>
      </c>
      <c r="I10" s="75"/>
      <c r="J10" s="5">
        <f t="shared" si="4"/>
        <v>0</v>
      </c>
      <c r="K10" s="142">
        <f t="shared" si="5"/>
        <v>5</v>
      </c>
    </row>
    <row r="11" spans="1:11" x14ac:dyDescent="0.3">
      <c r="A11" s="36" t="s">
        <v>170</v>
      </c>
      <c r="B11" s="75"/>
      <c r="C11" s="75"/>
      <c r="D11" s="5">
        <f t="shared" si="1"/>
        <v>0</v>
      </c>
      <c r="E11" s="75"/>
      <c r="F11" s="5">
        <f t="shared" si="2"/>
        <v>0</v>
      </c>
      <c r="G11" s="75"/>
      <c r="H11" s="5">
        <f t="shared" si="3"/>
        <v>0</v>
      </c>
      <c r="I11" s="75"/>
      <c r="J11" s="5">
        <f t="shared" si="4"/>
        <v>0</v>
      </c>
      <c r="K11" s="142">
        <f t="shared" si="5"/>
        <v>6</v>
      </c>
    </row>
    <row r="12" spans="1:11" x14ac:dyDescent="0.3">
      <c r="A12" s="36" t="s">
        <v>171</v>
      </c>
      <c r="B12" s="75"/>
      <c r="C12" s="75"/>
      <c r="D12" s="5">
        <f t="shared" si="1"/>
        <v>0</v>
      </c>
      <c r="E12" s="75"/>
      <c r="F12" s="5">
        <f t="shared" si="2"/>
        <v>0</v>
      </c>
      <c r="G12" s="75"/>
      <c r="H12" s="5">
        <f t="shared" si="3"/>
        <v>0</v>
      </c>
      <c r="I12" s="75"/>
      <c r="J12" s="5">
        <f t="shared" si="4"/>
        <v>0</v>
      </c>
      <c r="K12" s="142">
        <f t="shared" si="5"/>
        <v>7</v>
      </c>
    </row>
    <row r="13" spans="1:11" x14ac:dyDescent="0.3">
      <c r="A13" s="36" t="s">
        <v>210</v>
      </c>
      <c r="B13" s="75"/>
      <c r="C13" s="75"/>
      <c r="D13" s="5">
        <f t="shared" si="1"/>
        <v>0</v>
      </c>
      <c r="E13" s="75"/>
      <c r="F13" s="5">
        <f t="shared" si="2"/>
        <v>0</v>
      </c>
      <c r="G13" s="75"/>
      <c r="H13" s="5">
        <f t="shared" si="3"/>
        <v>0</v>
      </c>
      <c r="I13" s="75"/>
      <c r="J13" s="5">
        <f t="shared" si="4"/>
        <v>0</v>
      </c>
      <c r="K13" s="142">
        <f t="shared" si="5"/>
        <v>8</v>
      </c>
    </row>
    <row r="14" spans="1:11" x14ac:dyDescent="0.3">
      <c r="A14" s="36" t="s">
        <v>211</v>
      </c>
      <c r="B14" s="75"/>
      <c r="C14" s="75"/>
      <c r="D14" s="5">
        <f t="shared" si="1"/>
        <v>0</v>
      </c>
      <c r="E14" s="75"/>
      <c r="F14" s="5">
        <f t="shared" si="2"/>
        <v>0</v>
      </c>
      <c r="G14" s="75"/>
      <c r="H14" s="5">
        <f t="shared" si="3"/>
        <v>0</v>
      </c>
      <c r="I14" s="75"/>
      <c r="J14" s="5">
        <f t="shared" si="4"/>
        <v>0</v>
      </c>
      <c r="K14" s="142">
        <f t="shared" si="5"/>
        <v>9</v>
      </c>
    </row>
    <row r="15" spans="1:11" x14ac:dyDescent="0.3">
      <c r="A15" s="36" t="s">
        <v>212</v>
      </c>
      <c r="B15" s="75"/>
      <c r="C15" s="75"/>
      <c r="D15" s="5">
        <f t="shared" si="1"/>
        <v>0</v>
      </c>
      <c r="E15" s="75"/>
      <c r="F15" s="5">
        <f t="shared" si="2"/>
        <v>0</v>
      </c>
      <c r="G15" s="75"/>
      <c r="H15" s="5">
        <f t="shared" si="3"/>
        <v>0</v>
      </c>
      <c r="I15" s="75"/>
      <c r="J15" s="5">
        <f t="shared" si="4"/>
        <v>0</v>
      </c>
      <c r="K15" s="142">
        <f t="shared" si="5"/>
        <v>10</v>
      </c>
    </row>
    <row r="16" spans="1:11" x14ac:dyDescent="0.3">
      <c r="A16" s="36" t="s">
        <v>213</v>
      </c>
      <c r="B16" s="75"/>
      <c r="C16" s="75"/>
      <c r="D16" s="5">
        <f t="shared" si="1"/>
        <v>0</v>
      </c>
      <c r="E16" s="75"/>
      <c r="F16" s="5">
        <f t="shared" si="2"/>
        <v>0</v>
      </c>
      <c r="G16" s="75"/>
      <c r="H16" s="5">
        <f t="shared" si="3"/>
        <v>0</v>
      </c>
      <c r="I16" s="75"/>
      <c r="J16" s="5">
        <f t="shared" si="4"/>
        <v>0</v>
      </c>
      <c r="K16" s="142">
        <f t="shared" si="5"/>
        <v>11</v>
      </c>
    </row>
    <row r="17" spans="1:11" x14ac:dyDescent="0.3">
      <c r="A17" s="36" t="s">
        <v>214</v>
      </c>
      <c r="B17" s="75"/>
      <c r="C17" s="75"/>
      <c r="D17" s="5">
        <f t="shared" si="1"/>
        <v>0</v>
      </c>
      <c r="E17" s="75"/>
      <c r="F17" s="5">
        <f t="shared" si="2"/>
        <v>0</v>
      </c>
      <c r="G17" s="75"/>
      <c r="H17" s="5">
        <f t="shared" si="3"/>
        <v>0</v>
      </c>
      <c r="I17" s="75"/>
      <c r="J17" s="5">
        <f t="shared" si="4"/>
        <v>0</v>
      </c>
      <c r="K17" s="142">
        <f t="shared" si="5"/>
        <v>12</v>
      </c>
    </row>
    <row r="18" spans="1:11" x14ac:dyDescent="0.3">
      <c r="K18" s="142">
        <f t="shared" si="5"/>
        <v>13</v>
      </c>
    </row>
    <row r="19" spans="1:11" x14ac:dyDescent="0.3">
      <c r="A19" s="7" t="s">
        <v>20</v>
      </c>
      <c r="B19" s="75"/>
      <c r="C19" s="75"/>
      <c r="D19" s="5">
        <f>B19-C19</f>
        <v>0</v>
      </c>
      <c r="E19" s="75"/>
      <c r="F19" s="5">
        <f>C19-E19</f>
        <v>0</v>
      </c>
      <c r="G19" s="75"/>
      <c r="H19" s="5">
        <f>E19-G19</f>
        <v>0</v>
      </c>
      <c r="I19" s="75"/>
      <c r="J19" s="5">
        <f>G19-I19</f>
        <v>0</v>
      </c>
      <c r="K19" s="142">
        <f t="shared" si="5"/>
        <v>14</v>
      </c>
    </row>
    <row r="20" spans="1:11" x14ac:dyDescent="0.3">
      <c r="K20" s="142">
        <f t="shared" si="5"/>
        <v>15</v>
      </c>
    </row>
    <row r="21" spans="1:11" x14ac:dyDescent="0.3">
      <c r="A21" s="78" t="s">
        <v>21</v>
      </c>
      <c r="B21" s="47">
        <f>IFERROR(B7/B19,0)</f>
        <v>0</v>
      </c>
      <c r="C21" s="47">
        <f>IFERROR(C7/C19,0)</f>
        <v>0</v>
      </c>
      <c r="D21" s="47">
        <f>B21-C21</f>
        <v>0</v>
      </c>
      <c r="E21" s="76"/>
      <c r="F21" s="47">
        <f>C21-E21</f>
        <v>0</v>
      </c>
      <c r="G21" s="76"/>
      <c r="H21" s="47">
        <f>E21-G21</f>
        <v>0</v>
      </c>
      <c r="I21" s="76"/>
      <c r="J21" s="47">
        <f>G21-I21</f>
        <v>0</v>
      </c>
      <c r="K21" s="142">
        <f t="shared" si="5"/>
        <v>16</v>
      </c>
    </row>
    <row r="22" spans="1:11" s="55" customFormat="1" x14ac:dyDescent="0.3">
      <c r="A22" s="15"/>
      <c r="B22" s="53"/>
      <c r="C22" s="15"/>
      <c r="D22" s="10"/>
      <c r="K22" s="142">
        <f t="shared" si="5"/>
        <v>17</v>
      </c>
    </row>
    <row r="23" spans="1:11" x14ac:dyDescent="0.3">
      <c r="A23" s="78" t="s">
        <v>15</v>
      </c>
      <c r="B23" s="48">
        <f t="shared" ref="B23:J23" si="6">SUM(B24:B33)</f>
        <v>0</v>
      </c>
      <c r="C23" s="48">
        <f t="shared" si="6"/>
        <v>0</v>
      </c>
      <c r="D23" s="48">
        <f t="shared" si="6"/>
        <v>0</v>
      </c>
      <c r="E23" s="48">
        <f t="shared" si="6"/>
        <v>0</v>
      </c>
      <c r="F23" s="48">
        <f t="shared" si="6"/>
        <v>0</v>
      </c>
      <c r="G23" s="48">
        <f t="shared" si="6"/>
        <v>0</v>
      </c>
      <c r="H23" s="48">
        <f t="shared" si="6"/>
        <v>0</v>
      </c>
      <c r="I23" s="48">
        <f t="shared" si="6"/>
        <v>0</v>
      </c>
      <c r="J23" s="48">
        <f t="shared" si="6"/>
        <v>0</v>
      </c>
      <c r="K23" s="142">
        <f t="shared" si="5"/>
        <v>18</v>
      </c>
    </row>
    <row r="24" spans="1:11" x14ac:dyDescent="0.3">
      <c r="A24" s="36" t="s">
        <v>167</v>
      </c>
      <c r="B24" s="75"/>
      <c r="C24" s="75"/>
      <c r="D24" s="5">
        <f t="shared" ref="D24:D33" si="7">B24-C24</f>
        <v>0</v>
      </c>
      <c r="E24" s="75"/>
      <c r="F24" s="5">
        <f t="shared" ref="F24:F33" si="8">C24-E24</f>
        <v>0</v>
      </c>
      <c r="G24" s="75"/>
      <c r="H24" s="5">
        <f t="shared" ref="H24:H33" si="9">E24-G24</f>
        <v>0</v>
      </c>
      <c r="I24" s="75"/>
      <c r="J24" s="5">
        <f t="shared" ref="J24:J33" si="10">G24-I24</f>
        <v>0</v>
      </c>
      <c r="K24" s="142">
        <f t="shared" si="5"/>
        <v>19</v>
      </c>
    </row>
    <row r="25" spans="1:11" x14ac:dyDescent="0.3">
      <c r="A25" s="36" t="s">
        <v>168</v>
      </c>
      <c r="B25" s="75"/>
      <c r="C25" s="75"/>
      <c r="D25" s="5">
        <f t="shared" si="7"/>
        <v>0</v>
      </c>
      <c r="E25" s="75"/>
      <c r="F25" s="5">
        <f t="shared" si="8"/>
        <v>0</v>
      </c>
      <c r="G25" s="75"/>
      <c r="H25" s="5">
        <f t="shared" si="9"/>
        <v>0</v>
      </c>
      <c r="I25" s="75"/>
      <c r="J25" s="5">
        <f t="shared" si="10"/>
        <v>0</v>
      </c>
      <c r="K25" s="142">
        <f t="shared" si="5"/>
        <v>20</v>
      </c>
    </row>
    <row r="26" spans="1:11" x14ac:dyDescent="0.3">
      <c r="A26" s="36" t="s">
        <v>169</v>
      </c>
      <c r="B26" s="75"/>
      <c r="C26" s="75"/>
      <c r="D26" s="5">
        <f t="shared" si="7"/>
        <v>0</v>
      </c>
      <c r="E26" s="75"/>
      <c r="F26" s="5">
        <f t="shared" si="8"/>
        <v>0</v>
      </c>
      <c r="G26" s="75"/>
      <c r="H26" s="5">
        <f t="shared" si="9"/>
        <v>0</v>
      </c>
      <c r="I26" s="75"/>
      <c r="J26" s="5">
        <f t="shared" si="10"/>
        <v>0</v>
      </c>
      <c r="K26" s="142">
        <f t="shared" si="5"/>
        <v>21</v>
      </c>
    </row>
    <row r="27" spans="1:11" x14ac:dyDescent="0.3">
      <c r="A27" s="36" t="s">
        <v>170</v>
      </c>
      <c r="B27" s="75"/>
      <c r="C27" s="75"/>
      <c r="D27" s="5">
        <f t="shared" si="7"/>
        <v>0</v>
      </c>
      <c r="E27" s="75"/>
      <c r="F27" s="5">
        <f t="shared" si="8"/>
        <v>0</v>
      </c>
      <c r="G27" s="75"/>
      <c r="H27" s="5">
        <f t="shared" si="9"/>
        <v>0</v>
      </c>
      <c r="I27" s="75"/>
      <c r="J27" s="5">
        <f t="shared" si="10"/>
        <v>0</v>
      </c>
      <c r="K27" s="142">
        <f t="shared" si="5"/>
        <v>22</v>
      </c>
    </row>
    <row r="28" spans="1:11" x14ac:dyDescent="0.3">
      <c r="A28" s="36" t="s">
        <v>171</v>
      </c>
      <c r="B28" s="75"/>
      <c r="C28" s="75"/>
      <c r="D28" s="5">
        <f t="shared" si="7"/>
        <v>0</v>
      </c>
      <c r="E28" s="75"/>
      <c r="F28" s="5">
        <f t="shared" si="8"/>
        <v>0</v>
      </c>
      <c r="G28" s="75"/>
      <c r="H28" s="5">
        <f t="shared" si="9"/>
        <v>0</v>
      </c>
      <c r="I28" s="75"/>
      <c r="J28" s="5">
        <f t="shared" si="10"/>
        <v>0</v>
      </c>
      <c r="K28" s="142">
        <f t="shared" si="5"/>
        <v>23</v>
      </c>
    </row>
    <row r="29" spans="1:11" x14ac:dyDescent="0.3">
      <c r="A29" s="36" t="s">
        <v>210</v>
      </c>
      <c r="B29" s="75"/>
      <c r="C29" s="75"/>
      <c r="D29" s="5">
        <f t="shared" si="7"/>
        <v>0</v>
      </c>
      <c r="E29" s="75"/>
      <c r="F29" s="5">
        <f t="shared" si="8"/>
        <v>0</v>
      </c>
      <c r="G29" s="75"/>
      <c r="H29" s="5">
        <f t="shared" si="9"/>
        <v>0</v>
      </c>
      <c r="I29" s="75"/>
      <c r="J29" s="5">
        <f t="shared" si="10"/>
        <v>0</v>
      </c>
      <c r="K29" s="142">
        <f t="shared" si="5"/>
        <v>24</v>
      </c>
    </row>
    <row r="30" spans="1:11" x14ac:dyDescent="0.3">
      <c r="A30" s="36" t="s">
        <v>211</v>
      </c>
      <c r="B30" s="75"/>
      <c r="C30" s="75"/>
      <c r="D30" s="5">
        <f t="shared" si="7"/>
        <v>0</v>
      </c>
      <c r="E30" s="75"/>
      <c r="F30" s="5">
        <f t="shared" si="8"/>
        <v>0</v>
      </c>
      <c r="G30" s="75"/>
      <c r="H30" s="5">
        <f t="shared" si="9"/>
        <v>0</v>
      </c>
      <c r="I30" s="75"/>
      <c r="J30" s="5">
        <f t="shared" si="10"/>
        <v>0</v>
      </c>
      <c r="K30" s="142">
        <f t="shared" si="5"/>
        <v>25</v>
      </c>
    </row>
    <row r="31" spans="1:11" x14ac:dyDescent="0.3">
      <c r="A31" s="36" t="s">
        <v>212</v>
      </c>
      <c r="B31" s="75"/>
      <c r="C31" s="75"/>
      <c r="D31" s="5">
        <f t="shared" si="7"/>
        <v>0</v>
      </c>
      <c r="E31" s="75"/>
      <c r="F31" s="5">
        <f t="shared" si="8"/>
        <v>0</v>
      </c>
      <c r="G31" s="75"/>
      <c r="H31" s="5">
        <f t="shared" si="9"/>
        <v>0</v>
      </c>
      <c r="I31" s="75"/>
      <c r="J31" s="5">
        <f t="shared" si="10"/>
        <v>0</v>
      </c>
      <c r="K31" s="142">
        <f t="shared" si="5"/>
        <v>26</v>
      </c>
    </row>
    <row r="32" spans="1:11" x14ac:dyDescent="0.3">
      <c r="A32" s="36" t="s">
        <v>213</v>
      </c>
      <c r="B32" s="75"/>
      <c r="C32" s="75"/>
      <c r="D32" s="5">
        <f t="shared" si="7"/>
        <v>0</v>
      </c>
      <c r="E32" s="75"/>
      <c r="F32" s="5">
        <f t="shared" si="8"/>
        <v>0</v>
      </c>
      <c r="G32" s="75"/>
      <c r="H32" s="5">
        <f t="shared" si="9"/>
        <v>0</v>
      </c>
      <c r="I32" s="75"/>
      <c r="J32" s="5">
        <f t="shared" si="10"/>
        <v>0</v>
      </c>
      <c r="K32" s="142">
        <f t="shared" si="5"/>
        <v>27</v>
      </c>
    </row>
    <row r="33" spans="1:11" x14ac:dyDescent="0.3">
      <c r="A33" s="36" t="s">
        <v>214</v>
      </c>
      <c r="B33" s="75"/>
      <c r="C33" s="75"/>
      <c r="D33" s="5">
        <f t="shared" si="7"/>
        <v>0</v>
      </c>
      <c r="E33" s="75"/>
      <c r="F33" s="5">
        <f t="shared" si="8"/>
        <v>0</v>
      </c>
      <c r="G33" s="75"/>
      <c r="H33" s="5">
        <f t="shared" si="9"/>
        <v>0</v>
      </c>
      <c r="I33" s="75"/>
      <c r="J33" s="5">
        <f t="shared" si="10"/>
        <v>0</v>
      </c>
      <c r="K33" s="142">
        <f t="shared" si="5"/>
        <v>28</v>
      </c>
    </row>
    <row r="34" spans="1:11" x14ac:dyDescent="0.3">
      <c r="K34" s="142">
        <f t="shared" si="5"/>
        <v>29</v>
      </c>
    </row>
    <row r="35" spans="1:11" x14ac:dyDescent="0.3">
      <c r="A35" s="78" t="s">
        <v>6</v>
      </c>
      <c r="B35" s="75"/>
      <c r="C35" s="75"/>
      <c r="D35" s="5">
        <f>B35-C35</f>
        <v>0</v>
      </c>
      <c r="E35" s="75"/>
      <c r="F35" s="5">
        <f>C35-E35</f>
        <v>0</v>
      </c>
      <c r="G35" s="75"/>
      <c r="H35" s="5">
        <f>E35-G35</f>
        <v>0</v>
      </c>
      <c r="I35" s="75"/>
      <c r="J35" s="5">
        <f>G35-I35</f>
        <v>0</v>
      </c>
      <c r="K35" s="142">
        <f t="shared" si="5"/>
        <v>30</v>
      </c>
    </row>
    <row r="36" spans="1:11" s="55" customFormat="1" x14ac:dyDescent="0.3">
      <c r="A36" s="15"/>
      <c r="B36" s="53"/>
      <c r="C36" s="15"/>
      <c r="D36" s="10"/>
    </row>
    <row r="37" spans="1:11" s="55" customFormat="1" x14ac:dyDescent="0.3">
      <c r="A37" s="73" t="s">
        <v>26</v>
      </c>
      <c r="B37" s="72">
        <f t="shared" ref="B37:J37" si="11">SUM(B7,B23,B35)</f>
        <v>0</v>
      </c>
      <c r="C37" s="72">
        <f t="shared" si="11"/>
        <v>0</v>
      </c>
      <c r="D37" s="72">
        <f t="shared" si="11"/>
        <v>0</v>
      </c>
      <c r="E37" s="72">
        <f t="shared" si="11"/>
        <v>0</v>
      </c>
      <c r="F37" s="72">
        <f t="shared" si="11"/>
        <v>0</v>
      </c>
      <c r="G37" s="72">
        <f t="shared" si="11"/>
        <v>0</v>
      </c>
      <c r="H37" s="72">
        <f t="shared" si="11"/>
        <v>0</v>
      </c>
      <c r="I37" s="72">
        <f t="shared" si="11"/>
        <v>0</v>
      </c>
      <c r="J37" s="72">
        <f t="shared" si="11"/>
        <v>0</v>
      </c>
    </row>
    <row r="38" spans="1:11" s="55" customFormat="1" x14ac:dyDescent="0.3">
      <c r="A38" s="15"/>
      <c r="B38" s="53"/>
      <c r="C38" s="15"/>
      <c r="D38" s="10"/>
    </row>
    <row r="39" spans="1:11" s="55" customFormat="1" x14ac:dyDescent="0.3">
      <c r="A39" s="15"/>
      <c r="B39" s="53"/>
      <c r="C39" s="15"/>
      <c r="D39" s="10"/>
    </row>
    <row r="40" spans="1:11" s="55" customFormat="1" x14ac:dyDescent="0.3">
      <c r="A40" s="15"/>
      <c r="B40" s="53"/>
      <c r="C40" s="15"/>
      <c r="D40" s="10"/>
    </row>
    <row r="41" spans="1:11" s="55" customFormat="1" x14ac:dyDescent="0.3">
      <c r="A41" s="15"/>
      <c r="B41" s="53"/>
      <c r="C41" s="15"/>
      <c r="D41" s="10"/>
    </row>
    <row r="42" spans="1:11" s="55" customFormat="1" x14ac:dyDescent="0.3">
      <c r="A42" s="15"/>
      <c r="B42" s="53"/>
      <c r="C42" s="15"/>
      <c r="D42" s="10"/>
    </row>
    <row r="43" spans="1:11" s="55" customFormat="1" x14ac:dyDescent="0.3">
      <c r="A43" s="15"/>
      <c r="B43" s="53"/>
      <c r="C43" s="15"/>
      <c r="D43" s="10"/>
    </row>
    <row r="44" spans="1:11" s="55" customFormat="1" x14ac:dyDescent="0.3">
      <c r="A44" s="15"/>
      <c r="B44" s="53"/>
      <c r="C44" s="15"/>
      <c r="D44" s="10"/>
    </row>
    <row r="45" spans="1:11" s="55" customFormat="1" x14ac:dyDescent="0.3">
      <c r="A45" s="15"/>
      <c r="B45" s="53"/>
      <c r="C45" s="15"/>
      <c r="D45" s="10"/>
    </row>
    <row r="46" spans="1:11" s="55" customFormat="1" x14ac:dyDescent="0.3">
      <c r="A46" s="15"/>
      <c r="B46" s="53"/>
      <c r="C46" s="15"/>
      <c r="D46" s="10"/>
    </row>
    <row r="47" spans="1:11" s="55" customFormat="1" x14ac:dyDescent="0.3">
      <c r="A47" s="15"/>
      <c r="B47" s="53"/>
      <c r="C47" s="15"/>
      <c r="D47" s="10"/>
    </row>
    <row r="48" spans="1:11" s="55" customFormat="1" x14ac:dyDescent="0.3">
      <c r="A48" s="15"/>
      <c r="B48" s="53"/>
      <c r="C48" s="15"/>
      <c r="D48" s="10"/>
    </row>
    <row r="49" spans="1:4" s="55" customFormat="1" x14ac:dyDescent="0.3">
      <c r="A49" s="15"/>
      <c r="B49" s="53"/>
      <c r="C49" s="15"/>
      <c r="D49" s="10"/>
    </row>
    <row r="50" spans="1:4" s="55" customFormat="1" x14ac:dyDescent="0.3">
      <c r="A50" s="15"/>
      <c r="B50" s="53"/>
      <c r="C50" s="15"/>
      <c r="D50" s="10"/>
    </row>
    <row r="51" spans="1:4" s="55" customFormat="1" x14ac:dyDescent="0.3">
      <c r="A51" s="15"/>
      <c r="B51" s="53"/>
      <c r="C51" s="15"/>
      <c r="D51" s="10"/>
    </row>
    <row r="52" spans="1:4" s="55" customFormat="1" x14ac:dyDescent="0.3">
      <c r="A52" s="15"/>
      <c r="B52" s="53"/>
      <c r="C52" s="15"/>
      <c r="D52" s="10"/>
    </row>
    <row r="53" spans="1:4" s="55" customFormat="1" x14ac:dyDescent="0.3">
      <c r="A53" s="15"/>
      <c r="B53" s="53"/>
      <c r="C53" s="15"/>
      <c r="D53" s="10"/>
    </row>
    <row r="54" spans="1:4" s="55" customFormat="1" x14ac:dyDescent="0.3">
      <c r="A54" s="15"/>
      <c r="B54" s="53"/>
      <c r="C54" s="15"/>
      <c r="D54" s="10"/>
    </row>
    <row r="55" spans="1:4" s="55" customFormat="1" x14ac:dyDescent="0.3">
      <c r="A55" s="15"/>
      <c r="B55" s="53"/>
      <c r="C55" s="15"/>
      <c r="D55" s="10"/>
    </row>
    <row r="56" spans="1:4" s="55" customFormat="1" x14ac:dyDescent="0.3">
      <c r="A56" s="15"/>
      <c r="B56" s="53"/>
      <c r="C56" s="15"/>
      <c r="D56" s="10"/>
    </row>
    <row r="57" spans="1:4" s="55" customFormat="1" x14ac:dyDescent="0.3">
      <c r="A57" s="15"/>
      <c r="B57" s="53"/>
      <c r="C57" s="15"/>
      <c r="D57" s="10"/>
    </row>
    <row r="58" spans="1:4" s="55" customFormat="1" x14ac:dyDescent="0.3">
      <c r="A58" s="15"/>
      <c r="B58" s="53"/>
      <c r="C58" s="15"/>
      <c r="D58" s="10"/>
    </row>
    <row r="59" spans="1:4" s="55" customFormat="1" x14ac:dyDescent="0.3">
      <c r="A59" s="15"/>
      <c r="B59" s="53"/>
      <c r="C59" s="15"/>
      <c r="D59" s="10"/>
    </row>
    <row r="60" spans="1:4" s="55" customFormat="1" x14ac:dyDescent="0.3">
      <c r="A60" s="15"/>
      <c r="B60" s="53"/>
      <c r="C60" s="15"/>
      <c r="D60" s="10"/>
    </row>
    <row r="61" spans="1:4" s="55" customFormat="1" x14ac:dyDescent="0.3">
      <c r="A61" s="15"/>
      <c r="B61" s="53"/>
      <c r="C61" s="15"/>
      <c r="D61" s="10"/>
    </row>
    <row r="62" spans="1:4" s="55" customFormat="1" x14ac:dyDescent="0.3">
      <c r="A62" s="15"/>
      <c r="B62" s="53"/>
      <c r="C62" s="15"/>
      <c r="D62" s="10"/>
    </row>
    <row r="63" spans="1:4" s="55" customFormat="1" x14ac:dyDescent="0.3">
      <c r="A63" s="15"/>
      <c r="B63" s="53"/>
      <c r="C63" s="15"/>
      <c r="D63" s="10"/>
    </row>
    <row r="64" spans="1:4" s="55" customFormat="1" x14ac:dyDescent="0.3">
      <c r="A64" s="15"/>
      <c r="B64" s="53"/>
      <c r="C64" s="15"/>
      <c r="D64" s="10"/>
    </row>
    <row r="65" spans="1:4" s="55" customFormat="1" x14ac:dyDescent="0.3">
      <c r="A65" s="15"/>
      <c r="B65" s="53"/>
      <c r="C65" s="15"/>
      <c r="D65" s="10"/>
    </row>
    <row r="66" spans="1:4" s="55" customFormat="1" x14ac:dyDescent="0.3">
      <c r="A66" s="15"/>
      <c r="B66" s="53"/>
      <c r="C66" s="15"/>
      <c r="D66" s="10"/>
    </row>
    <row r="67" spans="1:4" s="55" customFormat="1" x14ac:dyDescent="0.3">
      <c r="A67" s="15"/>
      <c r="B67" s="53"/>
      <c r="C67" s="15"/>
      <c r="D67" s="10"/>
    </row>
    <row r="68" spans="1:4" s="55" customFormat="1" x14ac:dyDescent="0.3">
      <c r="A68" s="15"/>
      <c r="B68" s="53"/>
      <c r="C68" s="15"/>
      <c r="D68" s="10"/>
    </row>
    <row r="69" spans="1:4" s="55" customFormat="1" x14ac:dyDescent="0.3">
      <c r="A69" s="15"/>
      <c r="B69" s="53"/>
      <c r="C69" s="15"/>
      <c r="D69" s="10"/>
    </row>
    <row r="70" spans="1:4" s="55" customFormat="1" x14ac:dyDescent="0.3">
      <c r="A70" s="15"/>
      <c r="B70" s="53"/>
      <c r="C70" s="15"/>
      <c r="D70" s="10"/>
    </row>
    <row r="71" spans="1:4" s="55" customFormat="1" x14ac:dyDescent="0.3">
      <c r="A71" s="15"/>
      <c r="B71" s="53"/>
      <c r="C71" s="15"/>
      <c r="D71" s="10"/>
    </row>
    <row r="72" spans="1:4" s="55" customFormat="1" x14ac:dyDescent="0.3">
      <c r="A72" s="15"/>
      <c r="B72" s="53"/>
      <c r="C72" s="15"/>
      <c r="D72" s="10"/>
    </row>
    <row r="73" spans="1:4" s="55" customFormat="1" x14ac:dyDescent="0.3">
      <c r="A73" s="15"/>
      <c r="B73" s="53"/>
      <c r="C73" s="15"/>
      <c r="D73" s="10"/>
    </row>
    <row r="74" spans="1:4" s="55" customFormat="1" x14ac:dyDescent="0.3">
      <c r="A74" s="15"/>
      <c r="B74" s="53"/>
      <c r="C74" s="15"/>
      <c r="D74" s="10"/>
    </row>
    <row r="75" spans="1:4" s="55" customFormat="1" x14ac:dyDescent="0.3">
      <c r="A75" s="15"/>
      <c r="B75" s="53"/>
      <c r="C75" s="15"/>
      <c r="D75" s="10"/>
    </row>
  </sheetData>
  <mergeCells count="1">
    <mergeCell ref="A3:F3"/>
  </mergeCells>
  <hyperlinks>
    <hyperlink ref="A1" location="TAB00!A1" display="Retour page de garde"/>
  </hyperlinks>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3" id="{DC8557ED-986C-4CB5-A37A-B0457BA515B7}">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E1:K2 E4:K1048576 G3:K3</xm:sqref>
        </x14:conditionalFormatting>
        <x14:conditionalFormatting xmlns:xm="http://schemas.microsoft.com/office/excel/2006/main">
          <x14:cfRule type="expression" priority="2" id="{9031FD3E-B93D-46BF-81F5-685E1ACA6596}">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G1:K1048576</xm:sqref>
        </x14:conditionalFormatting>
        <x14:conditionalFormatting xmlns:xm="http://schemas.microsoft.com/office/excel/2006/main">
          <x14:cfRule type="expression" priority="1" id="{AC64D4CE-2850-42BB-9CE4-56D4346C8BBD}">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I1:K1048576</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election activeCell="A3" sqref="A3:F3"/>
    </sheetView>
  </sheetViews>
  <sheetFormatPr baseColWidth="10" defaultColWidth="9.1640625" defaultRowHeight="13.5" x14ac:dyDescent="0.3"/>
  <cols>
    <col min="1" max="1" width="60" style="7" customWidth="1"/>
    <col min="2" max="2" width="16.6640625" style="40" customWidth="1"/>
    <col min="3" max="3" width="16.6640625" style="7" customWidth="1"/>
    <col min="4" max="4" width="16.6640625" style="8" customWidth="1"/>
    <col min="5" max="11" width="16.6640625" style="2" customWidth="1"/>
    <col min="12" max="13" width="21.5" style="2" customWidth="1"/>
    <col min="14" max="16384" width="9.1640625" style="2"/>
  </cols>
  <sheetData>
    <row r="1" spans="1:10" s="254" customFormat="1" ht="15" x14ac:dyDescent="0.3">
      <c r="A1" s="124" t="s">
        <v>46</v>
      </c>
    </row>
    <row r="3" spans="1:10" ht="43.15" customHeight="1" x14ac:dyDescent="0.35">
      <c r="A3" s="560" t="str">
        <f>TAB00!B64&amp;" : "&amp;TAB00!C64</f>
        <v>TAB5.2 : Evolution des charges nettes réelles liées au rechargement des compteurs à budget au cours de la période régulatoire</v>
      </c>
      <c r="B3" s="560"/>
      <c r="C3" s="560"/>
      <c r="D3" s="560"/>
      <c r="E3" s="560"/>
      <c r="F3" s="560"/>
      <c r="G3" s="74"/>
      <c r="H3" s="74"/>
      <c r="I3" s="74"/>
      <c r="J3" s="74"/>
    </row>
    <row r="6" spans="1:10" x14ac:dyDescent="0.3">
      <c r="B6" s="54" t="str">
        <f>IF(TAB00!$E$14=2019,"BUDGET "&amp;TAB00!E14,"REALITE 2019")</f>
        <v>REALITE 2019</v>
      </c>
      <c r="C6" s="54" t="str">
        <f>IF(TAB00!$E$14=2019,"REALITE 2019","REALITE 2020")</f>
        <v>REALITE 2020</v>
      </c>
      <c r="D6" s="54" t="s">
        <v>11</v>
      </c>
      <c r="E6" s="54" t="s">
        <v>45</v>
      </c>
      <c r="F6" s="54" t="s">
        <v>11</v>
      </c>
      <c r="G6" s="54" t="s">
        <v>208</v>
      </c>
      <c r="H6" s="54" t="s">
        <v>11</v>
      </c>
      <c r="I6" s="54" t="s">
        <v>209</v>
      </c>
      <c r="J6" s="54" t="s">
        <v>11</v>
      </c>
    </row>
    <row r="7" spans="1:10" x14ac:dyDescent="0.3">
      <c r="A7" s="78" t="s">
        <v>16</v>
      </c>
      <c r="B7" s="48">
        <f t="shared" ref="B7:J7" si="0">SUM(B8:B17)</f>
        <v>0</v>
      </c>
      <c r="C7" s="48">
        <f t="shared" si="0"/>
        <v>0</v>
      </c>
      <c r="D7" s="48">
        <f t="shared" si="0"/>
        <v>0</v>
      </c>
      <c r="E7" s="48">
        <f t="shared" si="0"/>
        <v>0</v>
      </c>
      <c r="F7" s="48">
        <f t="shared" si="0"/>
        <v>0</v>
      </c>
      <c r="G7" s="48">
        <f t="shared" si="0"/>
        <v>0</v>
      </c>
      <c r="H7" s="48">
        <f t="shared" si="0"/>
        <v>0</v>
      </c>
      <c r="I7" s="48">
        <f t="shared" si="0"/>
        <v>0</v>
      </c>
      <c r="J7" s="48">
        <f t="shared" si="0"/>
        <v>0</v>
      </c>
    </row>
    <row r="8" spans="1:10" x14ac:dyDescent="0.3">
      <c r="A8" s="36" t="s">
        <v>167</v>
      </c>
      <c r="B8" s="75"/>
      <c r="C8" s="75"/>
      <c r="D8" s="5">
        <f t="shared" ref="D8:D17" si="1">B8-C8</f>
        <v>0</v>
      </c>
      <c r="E8" s="75"/>
      <c r="F8" s="5">
        <f t="shared" ref="F8:F17" si="2">C8-E8</f>
        <v>0</v>
      </c>
      <c r="G8" s="75"/>
      <c r="H8" s="5">
        <f t="shared" ref="H8:H17" si="3">E8-G8</f>
        <v>0</v>
      </c>
      <c r="I8" s="75"/>
      <c r="J8" s="5">
        <f t="shared" ref="J8:J17" si="4">G8-I8</f>
        <v>0</v>
      </c>
    </row>
    <row r="9" spans="1:10" x14ac:dyDescent="0.3">
      <c r="A9" s="36" t="s">
        <v>168</v>
      </c>
      <c r="B9" s="75"/>
      <c r="C9" s="75"/>
      <c r="D9" s="5">
        <f t="shared" si="1"/>
        <v>0</v>
      </c>
      <c r="E9" s="75"/>
      <c r="F9" s="5">
        <f t="shared" si="2"/>
        <v>0</v>
      </c>
      <c r="G9" s="75"/>
      <c r="H9" s="5">
        <f t="shared" si="3"/>
        <v>0</v>
      </c>
      <c r="I9" s="75"/>
      <c r="J9" s="5">
        <f t="shared" si="4"/>
        <v>0</v>
      </c>
    </row>
    <row r="10" spans="1:10" x14ac:dyDescent="0.3">
      <c r="A10" s="36" t="s">
        <v>169</v>
      </c>
      <c r="B10" s="75"/>
      <c r="C10" s="75"/>
      <c r="D10" s="5">
        <f t="shared" si="1"/>
        <v>0</v>
      </c>
      <c r="E10" s="75"/>
      <c r="F10" s="5">
        <f t="shared" si="2"/>
        <v>0</v>
      </c>
      <c r="G10" s="75"/>
      <c r="H10" s="5">
        <f t="shared" si="3"/>
        <v>0</v>
      </c>
      <c r="I10" s="75"/>
      <c r="J10" s="5">
        <f t="shared" si="4"/>
        <v>0</v>
      </c>
    </row>
    <row r="11" spans="1:10" x14ac:dyDescent="0.3">
      <c r="A11" s="36" t="s">
        <v>170</v>
      </c>
      <c r="B11" s="75"/>
      <c r="C11" s="75"/>
      <c r="D11" s="5">
        <f t="shared" si="1"/>
        <v>0</v>
      </c>
      <c r="E11" s="75"/>
      <c r="F11" s="5">
        <f t="shared" si="2"/>
        <v>0</v>
      </c>
      <c r="G11" s="75"/>
      <c r="H11" s="5">
        <f t="shared" si="3"/>
        <v>0</v>
      </c>
      <c r="I11" s="75"/>
      <c r="J11" s="5">
        <f t="shared" si="4"/>
        <v>0</v>
      </c>
    </row>
    <row r="12" spans="1:10" x14ac:dyDescent="0.3">
      <c r="A12" s="36" t="s">
        <v>171</v>
      </c>
      <c r="B12" s="75"/>
      <c r="C12" s="75"/>
      <c r="D12" s="5">
        <f t="shared" si="1"/>
        <v>0</v>
      </c>
      <c r="E12" s="75"/>
      <c r="F12" s="5">
        <f t="shared" si="2"/>
        <v>0</v>
      </c>
      <c r="G12" s="75"/>
      <c r="H12" s="5">
        <f t="shared" si="3"/>
        <v>0</v>
      </c>
      <c r="I12" s="75"/>
      <c r="J12" s="5">
        <f t="shared" si="4"/>
        <v>0</v>
      </c>
    </row>
    <row r="13" spans="1:10" x14ac:dyDescent="0.3">
      <c r="A13" s="36" t="s">
        <v>210</v>
      </c>
      <c r="B13" s="75"/>
      <c r="C13" s="75"/>
      <c r="D13" s="5">
        <f t="shared" si="1"/>
        <v>0</v>
      </c>
      <c r="E13" s="75"/>
      <c r="F13" s="5">
        <f t="shared" si="2"/>
        <v>0</v>
      </c>
      <c r="G13" s="75"/>
      <c r="H13" s="5">
        <f t="shared" si="3"/>
        <v>0</v>
      </c>
      <c r="I13" s="75"/>
      <c r="J13" s="5">
        <f t="shared" si="4"/>
        <v>0</v>
      </c>
    </row>
    <row r="14" spans="1:10" x14ac:dyDescent="0.3">
      <c r="A14" s="36" t="s">
        <v>211</v>
      </c>
      <c r="B14" s="75"/>
      <c r="C14" s="75"/>
      <c r="D14" s="5">
        <f t="shared" si="1"/>
        <v>0</v>
      </c>
      <c r="E14" s="75"/>
      <c r="F14" s="5">
        <f t="shared" si="2"/>
        <v>0</v>
      </c>
      <c r="G14" s="75"/>
      <c r="H14" s="5">
        <f t="shared" si="3"/>
        <v>0</v>
      </c>
      <c r="I14" s="75"/>
      <c r="J14" s="5">
        <f t="shared" si="4"/>
        <v>0</v>
      </c>
    </row>
    <row r="15" spans="1:10" x14ac:dyDescent="0.3">
      <c r="A15" s="36" t="s">
        <v>212</v>
      </c>
      <c r="B15" s="75"/>
      <c r="C15" s="75"/>
      <c r="D15" s="5">
        <f t="shared" si="1"/>
        <v>0</v>
      </c>
      <c r="E15" s="75"/>
      <c r="F15" s="5">
        <f t="shared" si="2"/>
        <v>0</v>
      </c>
      <c r="G15" s="75"/>
      <c r="H15" s="5">
        <f t="shared" si="3"/>
        <v>0</v>
      </c>
      <c r="I15" s="75"/>
      <c r="J15" s="5">
        <f t="shared" si="4"/>
        <v>0</v>
      </c>
    </row>
    <row r="16" spans="1:10" x14ac:dyDescent="0.3">
      <c r="A16" s="36" t="s">
        <v>213</v>
      </c>
      <c r="B16" s="75"/>
      <c r="C16" s="75"/>
      <c r="D16" s="5">
        <f t="shared" si="1"/>
        <v>0</v>
      </c>
      <c r="E16" s="75"/>
      <c r="F16" s="5">
        <f t="shared" si="2"/>
        <v>0</v>
      </c>
      <c r="G16" s="75"/>
      <c r="H16" s="5">
        <f t="shared" si="3"/>
        <v>0</v>
      </c>
      <c r="I16" s="75"/>
      <c r="J16" s="5">
        <f t="shared" si="4"/>
        <v>0</v>
      </c>
    </row>
    <row r="17" spans="1:10" x14ac:dyDescent="0.3">
      <c r="A17" s="36" t="s">
        <v>214</v>
      </c>
      <c r="B17" s="75"/>
      <c r="C17" s="75"/>
      <c r="D17" s="5">
        <f t="shared" si="1"/>
        <v>0</v>
      </c>
      <c r="E17" s="75"/>
      <c r="F17" s="5">
        <f t="shared" si="2"/>
        <v>0</v>
      </c>
      <c r="G17" s="75"/>
      <c r="H17" s="5">
        <f t="shared" si="3"/>
        <v>0</v>
      </c>
      <c r="I17" s="75"/>
      <c r="J17" s="5">
        <f t="shared" si="4"/>
        <v>0</v>
      </c>
    </row>
    <row r="19" spans="1:10" ht="27" x14ac:dyDescent="0.3">
      <c r="A19" s="3" t="s">
        <v>205</v>
      </c>
      <c r="B19" s="75"/>
      <c r="C19" s="75"/>
      <c r="D19" s="5">
        <f>B19-C19</f>
        <v>0</v>
      </c>
      <c r="E19" s="75"/>
      <c r="F19" s="5">
        <f>C19-E19</f>
        <v>0</v>
      </c>
      <c r="G19" s="75"/>
      <c r="H19" s="5">
        <f>E19-G19</f>
        <v>0</v>
      </c>
      <c r="I19" s="75"/>
      <c r="J19" s="5">
        <f>G19-I19</f>
        <v>0</v>
      </c>
    </row>
    <row r="21" spans="1:10" x14ac:dyDescent="0.3">
      <c r="A21" s="78" t="s">
        <v>21</v>
      </c>
      <c r="B21" s="47">
        <f>IFERROR(B7/B19,0)</f>
        <v>0</v>
      </c>
      <c r="C21" s="47">
        <f>IFERROR(C7/C19,0)</f>
        <v>0</v>
      </c>
      <c r="D21" s="47">
        <f>B21-C21</f>
        <v>0</v>
      </c>
      <c r="E21" s="76"/>
      <c r="F21" s="47">
        <f>C21-E21</f>
        <v>0</v>
      </c>
      <c r="G21" s="76"/>
      <c r="H21" s="47">
        <f>E21-G21</f>
        <v>0</v>
      </c>
      <c r="I21" s="76"/>
      <c r="J21" s="47">
        <f>G21-I21</f>
        <v>0</v>
      </c>
    </row>
    <row r="22" spans="1:10" s="55" customFormat="1" x14ac:dyDescent="0.3">
      <c r="A22" s="15"/>
      <c r="B22" s="53"/>
      <c r="C22" s="15"/>
      <c r="D22" s="10"/>
    </row>
    <row r="23" spans="1:10" x14ac:dyDescent="0.3">
      <c r="A23" s="78" t="s">
        <v>15</v>
      </c>
      <c r="B23" s="48">
        <f t="shared" ref="B23:J23" si="5">SUM(B24:B33)</f>
        <v>0</v>
      </c>
      <c r="C23" s="48">
        <f t="shared" si="5"/>
        <v>0</v>
      </c>
      <c r="D23" s="48">
        <f t="shared" si="5"/>
        <v>0</v>
      </c>
      <c r="E23" s="48">
        <f t="shared" si="5"/>
        <v>0</v>
      </c>
      <c r="F23" s="48">
        <f t="shared" si="5"/>
        <v>0</v>
      </c>
      <c r="G23" s="48">
        <f t="shared" si="5"/>
        <v>0</v>
      </c>
      <c r="H23" s="48">
        <f t="shared" si="5"/>
        <v>0</v>
      </c>
      <c r="I23" s="48">
        <f t="shared" si="5"/>
        <v>0</v>
      </c>
      <c r="J23" s="48">
        <f t="shared" si="5"/>
        <v>0</v>
      </c>
    </row>
    <row r="24" spans="1:10" x14ac:dyDescent="0.3">
      <c r="A24" s="36" t="s">
        <v>167</v>
      </c>
      <c r="B24" s="75"/>
      <c r="C24" s="75"/>
      <c r="D24" s="5">
        <f t="shared" ref="D24:D33" si="6">B24-C24</f>
        <v>0</v>
      </c>
      <c r="E24" s="75"/>
      <c r="F24" s="5">
        <f t="shared" ref="F24:F33" si="7">C24-E24</f>
        <v>0</v>
      </c>
      <c r="G24" s="75"/>
      <c r="H24" s="5">
        <f t="shared" ref="H24:H33" si="8">E24-G24</f>
        <v>0</v>
      </c>
      <c r="I24" s="75"/>
      <c r="J24" s="5">
        <f t="shared" ref="J24:J33" si="9">G24-I24</f>
        <v>0</v>
      </c>
    </row>
    <row r="25" spans="1:10" x14ac:dyDescent="0.3">
      <c r="A25" s="36" t="s">
        <v>168</v>
      </c>
      <c r="B25" s="75"/>
      <c r="C25" s="75"/>
      <c r="D25" s="5">
        <f t="shared" si="6"/>
        <v>0</v>
      </c>
      <c r="E25" s="75"/>
      <c r="F25" s="5">
        <f t="shared" si="7"/>
        <v>0</v>
      </c>
      <c r="G25" s="75"/>
      <c r="H25" s="5">
        <f t="shared" si="8"/>
        <v>0</v>
      </c>
      <c r="I25" s="75"/>
      <c r="J25" s="5">
        <f t="shared" si="9"/>
        <v>0</v>
      </c>
    </row>
    <row r="26" spans="1:10" x14ac:dyDescent="0.3">
      <c r="A26" s="36" t="s">
        <v>169</v>
      </c>
      <c r="B26" s="75"/>
      <c r="C26" s="75"/>
      <c r="D26" s="5">
        <f t="shared" si="6"/>
        <v>0</v>
      </c>
      <c r="E26" s="75"/>
      <c r="F26" s="5">
        <f t="shared" si="7"/>
        <v>0</v>
      </c>
      <c r="G26" s="75"/>
      <c r="H26" s="5">
        <f t="shared" si="8"/>
        <v>0</v>
      </c>
      <c r="I26" s="75"/>
      <c r="J26" s="5">
        <f t="shared" si="9"/>
        <v>0</v>
      </c>
    </row>
    <row r="27" spans="1:10" x14ac:dyDescent="0.3">
      <c r="A27" s="36" t="s">
        <v>170</v>
      </c>
      <c r="B27" s="75"/>
      <c r="C27" s="75"/>
      <c r="D27" s="5">
        <f t="shared" si="6"/>
        <v>0</v>
      </c>
      <c r="E27" s="75"/>
      <c r="F27" s="5">
        <f t="shared" si="7"/>
        <v>0</v>
      </c>
      <c r="G27" s="75"/>
      <c r="H27" s="5">
        <f t="shared" si="8"/>
        <v>0</v>
      </c>
      <c r="I27" s="75"/>
      <c r="J27" s="5">
        <f t="shared" si="9"/>
        <v>0</v>
      </c>
    </row>
    <row r="28" spans="1:10" x14ac:dyDescent="0.3">
      <c r="A28" s="36" t="s">
        <v>171</v>
      </c>
      <c r="B28" s="75"/>
      <c r="C28" s="75"/>
      <c r="D28" s="5">
        <f t="shared" si="6"/>
        <v>0</v>
      </c>
      <c r="E28" s="75"/>
      <c r="F28" s="5">
        <f t="shared" si="7"/>
        <v>0</v>
      </c>
      <c r="G28" s="75"/>
      <c r="H28" s="5">
        <f t="shared" si="8"/>
        <v>0</v>
      </c>
      <c r="I28" s="75"/>
      <c r="J28" s="5">
        <f t="shared" si="9"/>
        <v>0</v>
      </c>
    </row>
    <row r="29" spans="1:10" x14ac:dyDescent="0.3">
      <c r="A29" s="36" t="s">
        <v>210</v>
      </c>
      <c r="B29" s="75"/>
      <c r="C29" s="75"/>
      <c r="D29" s="5">
        <f t="shared" si="6"/>
        <v>0</v>
      </c>
      <c r="E29" s="75"/>
      <c r="F29" s="5">
        <f t="shared" si="7"/>
        <v>0</v>
      </c>
      <c r="G29" s="75"/>
      <c r="H29" s="5">
        <f t="shared" si="8"/>
        <v>0</v>
      </c>
      <c r="I29" s="75"/>
      <c r="J29" s="5">
        <f t="shared" si="9"/>
        <v>0</v>
      </c>
    </row>
    <row r="30" spans="1:10" x14ac:dyDescent="0.3">
      <c r="A30" s="36" t="s">
        <v>211</v>
      </c>
      <c r="B30" s="75"/>
      <c r="C30" s="75"/>
      <c r="D30" s="5">
        <f t="shared" si="6"/>
        <v>0</v>
      </c>
      <c r="E30" s="75"/>
      <c r="F30" s="5">
        <f t="shared" si="7"/>
        <v>0</v>
      </c>
      <c r="G30" s="75"/>
      <c r="H30" s="5">
        <f t="shared" si="8"/>
        <v>0</v>
      </c>
      <c r="I30" s="75"/>
      <c r="J30" s="5">
        <f t="shared" si="9"/>
        <v>0</v>
      </c>
    </row>
    <row r="31" spans="1:10" x14ac:dyDescent="0.3">
      <c r="A31" s="36" t="s">
        <v>212</v>
      </c>
      <c r="B31" s="75"/>
      <c r="C31" s="75"/>
      <c r="D31" s="5">
        <f t="shared" si="6"/>
        <v>0</v>
      </c>
      <c r="E31" s="75"/>
      <c r="F31" s="5">
        <f t="shared" si="7"/>
        <v>0</v>
      </c>
      <c r="G31" s="75"/>
      <c r="H31" s="5">
        <f t="shared" si="8"/>
        <v>0</v>
      </c>
      <c r="I31" s="75"/>
      <c r="J31" s="5">
        <f t="shared" si="9"/>
        <v>0</v>
      </c>
    </row>
    <row r="32" spans="1:10" x14ac:dyDescent="0.3">
      <c r="A32" s="36" t="s">
        <v>213</v>
      </c>
      <c r="B32" s="75"/>
      <c r="C32" s="75"/>
      <c r="D32" s="5">
        <f t="shared" si="6"/>
        <v>0</v>
      </c>
      <c r="E32" s="75"/>
      <c r="F32" s="5">
        <f t="shared" si="7"/>
        <v>0</v>
      </c>
      <c r="G32" s="75"/>
      <c r="H32" s="5">
        <f t="shared" si="8"/>
        <v>0</v>
      </c>
      <c r="I32" s="75"/>
      <c r="J32" s="5">
        <f t="shared" si="9"/>
        <v>0</v>
      </c>
    </row>
    <row r="33" spans="1:10" x14ac:dyDescent="0.3">
      <c r="A33" s="36" t="s">
        <v>214</v>
      </c>
      <c r="B33" s="75"/>
      <c r="C33" s="75"/>
      <c r="D33" s="5">
        <f t="shared" si="6"/>
        <v>0</v>
      </c>
      <c r="E33" s="75"/>
      <c r="F33" s="5">
        <f t="shared" si="7"/>
        <v>0</v>
      </c>
      <c r="G33" s="75"/>
      <c r="H33" s="5">
        <f t="shared" si="8"/>
        <v>0</v>
      </c>
      <c r="I33" s="75"/>
      <c r="J33" s="5">
        <f t="shared" si="9"/>
        <v>0</v>
      </c>
    </row>
    <row r="35" spans="1:10" s="142" customFormat="1" x14ac:dyDescent="0.3">
      <c r="A35" s="78" t="s">
        <v>6</v>
      </c>
      <c r="B35" s="75"/>
      <c r="C35" s="75"/>
      <c r="D35" s="141">
        <f>B35-C35</f>
        <v>0</v>
      </c>
      <c r="E35" s="75"/>
      <c r="F35" s="141">
        <f>C35-E35</f>
        <v>0</v>
      </c>
      <c r="G35" s="75"/>
      <c r="H35" s="141">
        <f>E35-G35</f>
        <v>0</v>
      </c>
      <c r="I35" s="75"/>
      <c r="J35" s="141">
        <f>G35-I35</f>
        <v>0</v>
      </c>
    </row>
    <row r="36" spans="1:10" s="146" customFormat="1" x14ac:dyDescent="0.3">
      <c r="A36" s="15"/>
      <c r="B36" s="53"/>
      <c r="C36" s="15"/>
      <c r="D36" s="10"/>
    </row>
    <row r="37" spans="1:10" s="146" customFormat="1" x14ac:dyDescent="0.3">
      <c r="A37" s="73" t="s">
        <v>26</v>
      </c>
      <c r="B37" s="72">
        <f t="shared" ref="B37:J37" si="10">SUM(B7,B23,B35)</f>
        <v>0</v>
      </c>
      <c r="C37" s="72">
        <f t="shared" si="10"/>
        <v>0</v>
      </c>
      <c r="D37" s="72">
        <f t="shared" si="10"/>
        <v>0</v>
      </c>
      <c r="E37" s="72">
        <f t="shared" si="10"/>
        <v>0</v>
      </c>
      <c r="F37" s="72">
        <f t="shared" si="10"/>
        <v>0</v>
      </c>
      <c r="G37" s="72">
        <f t="shared" si="10"/>
        <v>0</v>
      </c>
      <c r="H37" s="72">
        <f t="shared" si="10"/>
        <v>0</v>
      </c>
      <c r="I37" s="72">
        <f t="shared" si="10"/>
        <v>0</v>
      </c>
      <c r="J37" s="72">
        <f t="shared" si="10"/>
        <v>0</v>
      </c>
    </row>
    <row r="38" spans="1:10" s="55" customFormat="1" x14ac:dyDescent="0.3">
      <c r="A38" s="15"/>
      <c r="B38" s="53"/>
      <c r="C38" s="15"/>
      <c r="D38" s="10"/>
    </row>
    <row r="39" spans="1:10" s="55" customFormat="1" x14ac:dyDescent="0.3">
      <c r="A39" s="15"/>
      <c r="B39" s="53"/>
      <c r="C39" s="15"/>
      <c r="D39" s="10"/>
    </row>
    <row r="40" spans="1:10" s="55" customFormat="1" x14ac:dyDescent="0.3">
      <c r="A40" s="15"/>
      <c r="B40" s="53"/>
      <c r="C40" s="15"/>
      <c r="D40" s="10"/>
    </row>
    <row r="41" spans="1:10" s="55" customFormat="1" x14ac:dyDescent="0.3">
      <c r="A41" s="15"/>
      <c r="B41" s="53"/>
      <c r="C41" s="15"/>
      <c r="D41" s="10"/>
    </row>
    <row r="42" spans="1:10" s="55" customFormat="1" x14ac:dyDescent="0.3">
      <c r="A42" s="15"/>
      <c r="B42" s="53"/>
      <c r="C42" s="15"/>
      <c r="D42" s="10"/>
    </row>
    <row r="43" spans="1:10" s="55" customFormat="1" x14ac:dyDescent="0.3">
      <c r="A43" s="15"/>
      <c r="B43" s="53"/>
      <c r="C43" s="15"/>
      <c r="D43" s="10"/>
    </row>
    <row r="44" spans="1:10" s="55" customFormat="1" x14ac:dyDescent="0.3">
      <c r="A44" s="15"/>
      <c r="B44" s="53"/>
      <c r="C44" s="15"/>
      <c r="D44" s="10"/>
    </row>
    <row r="45" spans="1:10" s="55" customFormat="1" x14ac:dyDescent="0.3">
      <c r="A45" s="15"/>
      <c r="B45" s="53"/>
      <c r="C45" s="15"/>
      <c r="D45" s="10"/>
    </row>
    <row r="46" spans="1:10" s="55" customFormat="1" x14ac:dyDescent="0.3">
      <c r="A46" s="15"/>
      <c r="B46" s="53"/>
      <c r="C46" s="15"/>
      <c r="D46" s="10"/>
    </row>
    <row r="47" spans="1:10" s="55" customFormat="1" x14ac:dyDescent="0.3">
      <c r="A47" s="15"/>
      <c r="B47" s="53"/>
      <c r="C47" s="15"/>
      <c r="D47" s="10"/>
    </row>
    <row r="48" spans="1:10" s="55" customFormat="1" x14ac:dyDescent="0.3">
      <c r="A48" s="15"/>
      <c r="B48" s="53"/>
      <c r="C48" s="15"/>
      <c r="D48" s="10"/>
    </row>
    <row r="49" spans="1:4" s="55" customFormat="1" x14ac:dyDescent="0.3">
      <c r="A49" s="15"/>
      <c r="B49" s="53"/>
      <c r="C49" s="15"/>
      <c r="D49" s="10"/>
    </row>
    <row r="50" spans="1:4" s="55" customFormat="1" x14ac:dyDescent="0.3">
      <c r="A50" s="15"/>
      <c r="B50" s="53"/>
      <c r="C50" s="15"/>
      <c r="D50" s="10"/>
    </row>
    <row r="51" spans="1:4" s="55" customFormat="1" x14ac:dyDescent="0.3">
      <c r="A51" s="15"/>
      <c r="B51" s="53"/>
      <c r="C51" s="15"/>
      <c r="D51" s="10"/>
    </row>
    <row r="52" spans="1:4" s="55" customFormat="1" x14ac:dyDescent="0.3">
      <c r="A52" s="15"/>
      <c r="B52" s="53"/>
      <c r="C52" s="15"/>
      <c r="D52" s="10"/>
    </row>
    <row r="53" spans="1:4" s="55" customFormat="1" x14ac:dyDescent="0.3">
      <c r="A53" s="15"/>
      <c r="B53" s="53"/>
      <c r="C53" s="15"/>
      <c r="D53" s="10"/>
    </row>
    <row r="54" spans="1:4" s="55" customFormat="1" x14ac:dyDescent="0.3">
      <c r="A54" s="15"/>
      <c r="B54" s="53"/>
      <c r="C54" s="15"/>
      <c r="D54" s="10"/>
    </row>
    <row r="55" spans="1:4" s="55" customFormat="1" x14ac:dyDescent="0.3">
      <c r="A55" s="15"/>
      <c r="B55" s="53"/>
      <c r="C55" s="15"/>
      <c r="D55" s="10"/>
    </row>
    <row r="56" spans="1:4" s="55" customFormat="1" x14ac:dyDescent="0.3">
      <c r="A56" s="15"/>
      <c r="B56" s="53"/>
      <c r="C56" s="15"/>
      <c r="D56" s="10"/>
    </row>
    <row r="57" spans="1:4" s="55" customFormat="1" x14ac:dyDescent="0.3">
      <c r="A57" s="15"/>
      <c r="B57" s="53"/>
      <c r="C57" s="15"/>
      <c r="D57" s="10"/>
    </row>
    <row r="58" spans="1:4" s="55" customFormat="1" x14ac:dyDescent="0.3">
      <c r="A58" s="15"/>
      <c r="B58" s="53"/>
      <c r="C58" s="15"/>
      <c r="D58" s="10"/>
    </row>
    <row r="59" spans="1:4" s="55" customFormat="1" x14ac:dyDescent="0.3">
      <c r="A59" s="15"/>
      <c r="B59" s="53"/>
      <c r="C59" s="15"/>
      <c r="D59" s="10"/>
    </row>
    <row r="60" spans="1:4" s="55" customFormat="1" x14ac:dyDescent="0.3">
      <c r="A60" s="15"/>
      <c r="B60" s="53"/>
      <c r="C60" s="15"/>
      <c r="D60" s="10"/>
    </row>
    <row r="61" spans="1:4" s="55" customFormat="1" x14ac:dyDescent="0.3">
      <c r="A61" s="15"/>
      <c r="B61" s="53"/>
      <c r="C61" s="15"/>
      <c r="D61" s="10"/>
    </row>
    <row r="62" spans="1:4" s="55" customFormat="1" x14ac:dyDescent="0.3">
      <c r="A62" s="15"/>
      <c r="B62" s="53"/>
      <c r="C62" s="15"/>
      <c r="D62" s="10"/>
    </row>
    <row r="63" spans="1:4" s="55" customFormat="1" x14ac:dyDescent="0.3">
      <c r="A63" s="15"/>
      <c r="B63" s="53"/>
      <c r="C63" s="15"/>
      <c r="D63" s="10"/>
    </row>
    <row r="64" spans="1:4" s="55" customFormat="1" x14ac:dyDescent="0.3">
      <c r="A64" s="15"/>
      <c r="B64" s="53"/>
      <c r="C64" s="15"/>
      <c r="D64" s="10"/>
    </row>
    <row r="65" spans="1:4" s="55" customFormat="1" x14ac:dyDescent="0.3">
      <c r="A65" s="15"/>
      <c r="B65" s="53"/>
      <c r="C65" s="15"/>
      <c r="D65" s="10"/>
    </row>
    <row r="66" spans="1:4" s="55" customFormat="1" x14ac:dyDescent="0.3">
      <c r="A66" s="15"/>
      <c r="B66" s="53"/>
      <c r="C66" s="15"/>
      <c r="D66" s="10"/>
    </row>
    <row r="67" spans="1:4" s="55" customFormat="1" x14ac:dyDescent="0.3">
      <c r="A67" s="15"/>
      <c r="B67" s="53"/>
      <c r="C67" s="15"/>
      <c r="D67" s="10"/>
    </row>
    <row r="68" spans="1:4" s="55" customFormat="1" x14ac:dyDescent="0.3">
      <c r="A68" s="15"/>
      <c r="B68" s="53"/>
      <c r="C68" s="15"/>
      <c r="D68" s="10"/>
    </row>
    <row r="69" spans="1:4" s="55" customFormat="1" x14ac:dyDescent="0.3">
      <c r="A69" s="15"/>
      <c r="B69" s="53"/>
      <c r="C69" s="15"/>
      <c r="D69" s="10"/>
    </row>
    <row r="70" spans="1:4" s="55" customFormat="1" x14ac:dyDescent="0.3">
      <c r="A70" s="15"/>
      <c r="B70" s="53"/>
      <c r="C70" s="15"/>
      <c r="D70" s="10"/>
    </row>
    <row r="71" spans="1:4" s="55" customFormat="1" x14ac:dyDescent="0.3">
      <c r="A71" s="15"/>
      <c r="B71" s="53"/>
      <c r="C71" s="15"/>
      <c r="D71" s="10"/>
    </row>
    <row r="72" spans="1:4" s="55" customFormat="1" x14ac:dyDescent="0.3">
      <c r="A72" s="15"/>
      <c r="B72" s="53"/>
      <c r="C72" s="15"/>
      <c r="D72" s="10"/>
    </row>
    <row r="73" spans="1:4" s="55" customFormat="1" x14ac:dyDescent="0.3">
      <c r="A73" s="15"/>
      <c r="B73" s="53"/>
      <c r="C73" s="15"/>
      <c r="D73" s="10"/>
    </row>
    <row r="74" spans="1:4" s="55" customFormat="1" x14ac:dyDescent="0.3">
      <c r="A74" s="15"/>
      <c r="B74" s="53"/>
      <c r="C74" s="15"/>
      <c r="D74" s="10"/>
    </row>
  </sheetData>
  <mergeCells count="1">
    <mergeCell ref="A3:F3"/>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6" id="{F80C4FAF-A5B1-4CE7-92DA-EE77911AEB05}">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E38:K1048576 E1:K2 E4:K34 G3:K3</xm:sqref>
        </x14:conditionalFormatting>
        <x14:conditionalFormatting xmlns:xm="http://schemas.microsoft.com/office/excel/2006/main">
          <x14:cfRule type="expression" priority="5" id="{638308F4-35B0-4417-A837-76A45FF6806D}">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G38:K1048576 G1:K34</xm:sqref>
        </x14:conditionalFormatting>
        <x14:conditionalFormatting xmlns:xm="http://schemas.microsoft.com/office/excel/2006/main">
          <x14:cfRule type="expression" priority="4" id="{75332C75-5C93-4841-A571-09CEB23680E9}">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I38:K1048576 I1:K34</xm:sqref>
        </x14:conditionalFormatting>
        <x14:conditionalFormatting xmlns:xm="http://schemas.microsoft.com/office/excel/2006/main">
          <x14:cfRule type="expression" priority="3" id="{B0B3A2EB-F213-4B11-80E4-6D1307004D03}">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E35:K37</xm:sqref>
        </x14:conditionalFormatting>
        <x14:conditionalFormatting xmlns:xm="http://schemas.microsoft.com/office/excel/2006/main">
          <x14:cfRule type="expression" priority="2" id="{F3B395C9-DDC3-4F27-8E12-F9D296AFE189}">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G35:K37</xm:sqref>
        </x14:conditionalFormatting>
        <x14:conditionalFormatting xmlns:xm="http://schemas.microsoft.com/office/excel/2006/main">
          <x14:cfRule type="expression" priority="1" id="{F4DC0E66-F499-47DA-8AB3-465918B44C96}">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I35:K37</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election activeCell="A3" sqref="A3:F3"/>
    </sheetView>
  </sheetViews>
  <sheetFormatPr baseColWidth="10" defaultColWidth="9.1640625" defaultRowHeight="13.5" x14ac:dyDescent="0.3"/>
  <cols>
    <col min="1" max="1" width="60" style="7" customWidth="1"/>
    <col min="2" max="2" width="16.6640625" style="40" customWidth="1"/>
    <col min="3" max="3" width="16.6640625" style="7" customWidth="1"/>
    <col min="4" max="4" width="16.6640625" style="8" customWidth="1"/>
    <col min="5" max="11" width="16.6640625" style="2" customWidth="1"/>
    <col min="12" max="13" width="21.5" style="2" customWidth="1"/>
    <col min="14" max="16384" width="9.1640625" style="2"/>
  </cols>
  <sheetData>
    <row r="1" spans="1:10" s="254" customFormat="1" ht="15" x14ac:dyDescent="0.3">
      <c r="A1" s="124" t="s">
        <v>46</v>
      </c>
    </row>
    <row r="3" spans="1:10" ht="21" x14ac:dyDescent="0.35">
      <c r="A3" s="597" t="str">
        <f>TAB00!B65&amp;" : "&amp;TAB00!C65</f>
        <v>TAB5.3 : Evolution des charges nettes réelles liées à la gestion de la clientèle propre au cours de la période régulatoire</v>
      </c>
      <c r="B3" s="597"/>
      <c r="C3" s="597"/>
      <c r="D3" s="597"/>
      <c r="E3" s="597"/>
      <c r="F3" s="597"/>
      <c r="G3" s="74"/>
      <c r="H3" s="74"/>
      <c r="I3" s="74"/>
      <c r="J3" s="74"/>
    </row>
    <row r="6" spans="1:10" x14ac:dyDescent="0.3">
      <c r="B6" s="54" t="str">
        <f>IF(TAB00!$E$14=2019,"BUDGET "&amp;TAB00!E14,"REALITE 2019")</f>
        <v>REALITE 2019</v>
      </c>
      <c r="C6" s="54" t="str">
        <f>IF(TAB00!$E$14=2019,"REALITE 2019","REALITE 2020")</f>
        <v>REALITE 2020</v>
      </c>
      <c r="D6" s="54" t="s">
        <v>11</v>
      </c>
      <c r="E6" s="54" t="s">
        <v>45</v>
      </c>
      <c r="F6" s="54" t="s">
        <v>11</v>
      </c>
      <c r="G6" s="54" t="s">
        <v>208</v>
      </c>
      <c r="H6" s="54" t="s">
        <v>11</v>
      </c>
      <c r="I6" s="54" t="s">
        <v>209</v>
      </c>
      <c r="J6" s="54" t="s">
        <v>11</v>
      </c>
    </row>
    <row r="7" spans="1:10" x14ac:dyDescent="0.3">
      <c r="A7" s="78" t="s">
        <v>16</v>
      </c>
      <c r="B7" s="48">
        <f t="shared" ref="B7:J7" si="0">SUM(B8:B17)</f>
        <v>0</v>
      </c>
      <c r="C7" s="48">
        <f t="shared" si="0"/>
        <v>0</v>
      </c>
      <c r="D7" s="48">
        <f t="shared" si="0"/>
        <v>0</v>
      </c>
      <c r="E7" s="48">
        <f t="shared" si="0"/>
        <v>0</v>
      </c>
      <c r="F7" s="48">
        <f t="shared" si="0"/>
        <v>0</v>
      </c>
      <c r="G7" s="48">
        <f t="shared" si="0"/>
        <v>0</v>
      </c>
      <c r="H7" s="48">
        <f t="shared" si="0"/>
        <v>0</v>
      </c>
      <c r="I7" s="48">
        <f t="shared" si="0"/>
        <v>0</v>
      </c>
      <c r="J7" s="48">
        <f t="shared" si="0"/>
        <v>0</v>
      </c>
    </row>
    <row r="8" spans="1:10" x14ac:dyDescent="0.3">
      <c r="A8" s="36" t="s">
        <v>167</v>
      </c>
      <c r="B8" s="75"/>
      <c r="C8" s="75"/>
      <c r="D8" s="5">
        <f t="shared" ref="D8:D17" si="1">B8-C8</f>
        <v>0</v>
      </c>
      <c r="E8" s="75"/>
      <c r="F8" s="5">
        <f t="shared" ref="F8:F17" si="2">C8-E8</f>
        <v>0</v>
      </c>
      <c r="G8" s="75"/>
      <c r="H8" s="5">
        <f t="shared" ref="H8:H17" si="3">E8-G8</f>
        <v>0</v>
      </c>
      <c r="I8" s="75"/>
      <c r="J8" s="5">
        <f t="shared" ref="J8:J17" si="4">G8-I8</f>
        <v>0</v>
      </c>
    </row>
    <row r="9" spans="1:10" x14ac:dyDescent="0.3">
      <c r="A9" s="36" t="s">
        <v>168</v>
      </c>
      <c r="B9" s="75"/>
      <c r="C9" s="75"/>
      <c r="D9" s="5">
        <f t="shared" si="1"/>
        <v>0</v>
      </c>
      <c r="E9" s="75"/>
      <c r="F9" s="5">
        <f t="shared" si="2"/>
        <v>0</v>
      </c>
      <c r="G9" s="75"/>
      <c r="H9" s="5">
        <f t="shared" si="3"/>
        <v>0</v>
      </c>
      <c r="I9" s="75"/>
      <c r="J9" s="5">
        <f t="shared" si="4"/>
        <v>0</v>
      </c>
    </row>
    <row r="10" spans="1:10" x14ac:dyDescent="0.3">
      <c r="A10" s="36" t="s">
        <v>169</v>
      </c>
      <c r="B10" s="75"/>
      <c r="C10" s="75"/>
      <c r="D10" s="5">
        <f t="shared" si="1"/>
        <v>0</v>
      </c>
      <c r="E10" s="75"/>
      <c r="F10" s="5">
        <f t="shared" si="2"/>
        <v>0</v>
      </c>
      <c r="G10" s="75"/>
      <c r="H10" s="5">
        <f t="shared" si="3"/>
        <v>0</v>
      </c>
      <c r="I10" s="75"/>
      <c r="J10" s="5">
        <f t="shared" si="4"/>
        <v>0</v>
      </c>
    </row>
    <row r="11" spans="1:10" x14ac:dyDescent="0.3">
      <c r="A11" s="36" t="s">
        <v>170</v>
      </c>
      <c r="B11" s="75"/>
      <c r="C11" s="75"/>
      <c r="D11" s="5">
        <f t="shared" si="1"/>
        <v>0</v>
      </c>
      <c r="E11" s="75"/>
      <c r="F11" s="5">
        <f t="shared" si="2"/>
        <v>0</v>
      </c>
      <c r="G11" s="75"/>
      <c r="H11" s="5">
        <f t="shared" si="3"/>
        <v>0</v>
      </c>
      <c r="I11" s="75"/>
      <c r="J11" s="5">
        <f t="shared" si="4"/>
        <v>0</v>
      </c>
    </row>
    <row r="12" spans="1:10" x14ac:dyDescent="0.3">
      <c r="A12" s="36" t="s">
        <v>171</v>
      </c>
      <c r="B12" s="75"/>
      <c r="C12" s="75"/>
      <c r="D12" s="5">
        <f t="shared" si="1"/>
        <v>0</v>
      </c>
      <c r="E12" s="75"/>
      <c r="F12" s="5">
        <f t="shared" si="2"/>
        <v>0</v>
      </c>
      <c r="G12" s="75"/>
      <c r="H12" s="5">
        <f t="shared" si="3"/>
        <v>0</v>
      </c>
      <c r="I12" s="75"/>
      <c r="J12" s="5">
        <f t="shared" si="4"/>
        <v>0</v>
      </c>
    </row>
    <row r="13" spans="1:10" x14ac:dyDescent="0.3">
      <c r="A13" s="36" t="s">
        <v>210</v>
      </c>
      <c r="B13" s="75"/>
      <c r="C13" s="75"/>
      <c r="D13" s="5">
        <f t="shared" si="1"/>
        <v>0</v>
      </c>
      <c r="E13" s="75"/>
      <c r="F13" s="5">
        <f t="shared" si="2"/>
        <v>0</v>
      </c>
      <c r="G13" s="75"/>
      <c r="H13" s="5">
        <f t="shared" si="3"/>
        <v>0</v>
      </c>
      <c r="I13" s="75"/>
      <c r="J13" s="5">
        <f t="shared" si="4"/>
        <v>0</v>
      </c>
    </row>
    <row r="14" spans="1:10" x14ac:dyDescent="0.3">
      <c r="A14" s="36" t="s">
        <v>211</v>
      </c>
      <c r="B14" s="75"/>
      <c r="C14" s="75"/>
      <c r="D14" s="5">
        <f t="shared" si="1"/>
        <v>0</v>
      </c>
      <c r="E14" s="75"/>
      <c r="F14" s="5">
        <f t="shared" si="2"/>
        <v>0</v>
      </c>
      <c r="G14" s="75"/>
      <c r="H14" s="5">
        <f t="shared" si="3"/>
        <v>0</v>
      </c>
      <c r="I14" s="75"/>
      <c r="J14" s="5">
        <f t="shared" si="4"/>
        <v>0</v>
      </c>
    </row>
    <row r="15" spans="1:10" x14ac:dyDescent="0.3">
      <c r="A15" s="36" t="s">
        <v>212</v>
      </c>
      <c r="B15" s="75"/>
      <c r="C15" s="75"/>
      <c r="D15" s="5">
        <f t="shared" si="1"/>
        <v>0</v>
      </c>
      <c r="E15" s="75"/>
      <c r="F15" s="5">
        <f t="shared" si="2"/>
        <v>0</v>
      </c>
      <c r="G15" s="75"/>
      <c r="H15" s="5">
        <f t="shared" si="3"/>
        <v>0</v>
      </c>
      <c r="I15" s="75"/>
      <c r="J15" s="5">
        <f t="shared" si="4"/>
        <v>0</v>
      </c>
    </row>
    <row r="16" spans="1:10" x14ac:dyDescent="0.3">
      <c r="A16" s="36" t="s">
        <v>213</v>
      </c>
      <c r="B16" s="75"/>
      <c r="C16" s="75"/>
      <c r="D16" s="5">
        <f t="shared" si="1"/>
        <v>0</v>
      </c>
      <c r="E16" s="75"/>
      <c r="F16" s="5">
        <f t="shared" si="2"/>
        <v>0</v>
      </c>
      <c r="G16" s="75"/>
      <c r="H16" s="5">
        <f t="shared" si="3"/>
        <v>0</v>
      </c>
      <c r="I16" s="75"/>
      <c r="J16" s="5">
        <f t="shared" si="4"/>
        <v>0</v>
      </c>
    </row>
    <row r="17" spans="1:10" x14ac:dyDescent="0.3">
      <c r="A17" s="36" t="s">
        <v>214</v>
      </c>
      <c r="B17" s="75"/>
      <c r="C17" s="75"/>
      <c r="D17" s="5">
        <f t="shared" si="1"/>
        <v>0</v>
      </c>
      <c r="E17" s="75"/>
      <c r="F17" s="5">
        <f t="shared" si="2"/>
        <v>0</v>
      </c>
      <c r="G17" s="75"/>
      <c r="H17" s="5">
        <f t="shared" si="3"/>
        <v>0</v>
      </c>
      <c r="I17" s="75"/>
      <c r="J17" s="5">
        <f t="shared" si="4"/>
        <v>0</v>
      </c>
    </row>
    <row r="19" spans="1:10" x14ac:dyDescent="0.3">
      <c r="A19" s="3" t="s">
        <v>206</v>
      </c>
      <c r="B19" s="75"/>
      <c r="C19" s="75"/>
      <c r="D19" s="5">
        <f>B19-C19</f>
        <v>0</v>
      </c>
      <c r="E19" s="75"/>
      <c r="F19" s="5">
        <f>C19-E19</f>
        <v>0</v>
      </c>
      <c r="G19" s="75"/>
      <c r="H19" s="5">
        <f>E19-G19</f>
        <v>0</v>
      </c>
      <c r="I19" s="75"/>
      <c r="J19" s="5">
        <f>G19-I19</f>
        <v>0</v>
      </c>
    </row>
    <row r="21" spans="1:10" x14ac:dyDescent="0.3">
      <c r="A21" s="78" t="s">
        <v>21</v>
      </c>
      <c r="B21" s="47">
        <f>IFERROR(B7/B19,0)</f>
        <v>0</v>
      </c>
      <c r="C21" s="47">
        <f>IFERROR(C7/C19,0)</f>
        <v>0</v>
      </c>
      <c r="D21" s="47">
        <f>B21-C21</f>
        <v>0</v>
      </c>
      <c r="E21" s="76"/>
      <c r="F21" s="47">
        <f>C21-E21</f>
        <v>0</v>
      </c>
      <c r="G21" s="76"/>
      <c r="H21" s="47">
        <f>E21-G21</f>
        <v>0</v>
      </c>
      <c r="I21" s="76"/>
      <c r="J21" s="47">
        <f>G21-I21</f>
        <v>0</v>
      </c>
    </row>
    <row r="22" spans="1:10" s="55" customFormat="1" x14ac:dyDescent="0.3">
      <c r="A22" s="15"/>
      <c r="B22" s="53"/>
      <c r="C22" s="15"/>
      <c r="D22" s="10"/>
    </row>
    <row r="23" spans="1:10" x14ac:dyDescent="0.3">
      <c r="A23" s="78" t="s">
        <v>15</v>
      </c>
      <c r="B23" s="48">
        <f t="shared" ref="B23:J23" si="5">SUM(B24:B33)</f>
        <v>0</v>
      </c>
      <c r="C23" s="48">
        <f t="shared" si="5"/>
        <v>0</v>
      </c>
      <c r="D23" s="48">
        <f t="shared" si="5"/>
        <v>0</v>
      </c>
      <c r="E23" s="48">
        <f t="shared" si="5"/>
        <v>0</v>
      </c>
      <c r="F23" s="48">
        <f t="shared" si="5"/>
        <v>0</v>
      </c>
      <c r="G23" s="48">
        <f t="shared" si="5"/>
        <v>0</v>
      </c>
      <c r="H23" s="48">
        <f t="shared" si="5"/>
        <v>0</v>
      </c>
      <c r="I23" s="48">
        <f t="shared" si="5"/>
        <v>0</v>
      </c>
      <c r="J23" s="48">
        <f t="shared" si="5"/>
        <v>0</v>
      </c>
    </row>
    <row r="24" spans="1:10" x14ac:dyDescent="0.3">
      <c r="A24" s="36" t="s">
        <v>167</v>
      </c>
      <c r="B24" s="75"/>
      <c r="C24" s="75"/>
      <c r="D24" s="5">
        <f t="shared" ref="D24:D33" si="6">B24-C24</f>
        <v>0</v>
      </c>
      <c r="E24" s="75"/>
      <c r="F24" s="5">
        <f t="shared" ref="F24:F33" si="7">C24-E24</f>
        <v>0</v>
      </c>
      <c r="G24" s="75"/>
      <c r="H24" s="5">
        <f t="shared" ref="H24:H33" si="8">E24-G24</f>
        <v>0</v>
      </c>
      <c r="I24" s="75"/>
      <c r="J24" s="5">
        <f t="shared" ref="J24:J33" si="9">G24-I24</f>
        <v>0</v>
      </c>
    </row>
    <row r="25" spans="1:10" x14ac:dyDescent="0.3">
      <c r="A25" s="36" t="s">
        <v>168</v>
      </c>
      <c r="B25" s="75"/>
      <c r="C25" s="75"/>
      <c r="D25" s="5">
        <f t="shared" si="6"/>
        <v>0</v>
      </c>
      <c r="E25" s="75"/>
      <c r="F25" s="5">
        <f t="shared" si="7"/>
        <v>0</v>
      </c>
      <c r="G25" s="75"/>
      <c r="H25" s="5">
        <f t="shared" si="8"/>
        <v>0</v>
      </c>
      <c r="I25" s="75"/>
      <c r="J25" s="5">
        <f t="shared" si="9"/>
        <v>0</v>
      </c>
    </row>
    <row r="26" spans="1:10" x14ac:dyDescent="0.3">
      <c r="A26" s="36" t="s">
        <v>169</v>
      </c>
      <c r="B26" s="75"/>
      <c r="C26" s="75"/>
      <c r="D26" s="5">
        <f t="shared" si="6"/>
        <v>0</v>
      </c>
      <c r="E26" s="75"/>
      <c r="F26" s="5">
        <f t="shared" si="7"/>
        <v>0</v>
      </c>
      <c r="G26" s="75"/>
      <c r="H26" s="5">
        <f t="shared" si="8"/>
        <v>0</v>
      </c>
      <c r="I26" s="75"/>
      <c r="J26" s="5">
        <f t="shared" si="9"/>
        <v>0</v>
      </c>
    </row>
    <row r="27" spans="1:10" x14ac:dyDescent="0.3">
      <c r="A27" s="36" t="s">
        <v>170</v>
      </c>
      <c r="B27" s="75"/>
      <c r="C27" s="75"/>
      <c r="D27" s="5">
        <f t="shared" si="6"/>
        <v>0</v>
      </c>
      <c r="E27" s="75"/>
      <c r="F27" s="5">
        <f t="shared" si="7"/>
        <v>0</v>
      </c>
      <c r="G27" s="75"/>
      <c r="H27" s="5">
        <f t="shared" si="8"/>
        <v>0</v>
      </c>
      <c r="I27" s="75"/>
      <c r="J27" s="5">
        <f t="shared" si="9"/>
        <v>0</v>
      </c>
    </row>
    <row r="28" spans="1:10" x14ac:dyDescent="0.3">
      <c r="A28" s="36" t="s">
        <v>171</v>
      </c>
      <c r="B28" s="75"/>
      <c r="C28" s="75"/>
      <c r="D28" s="5">
        <f t="shared" si="6"/>
        <v>0</v>
      </c>
      <c r="E28" s="75"/>
      <c r="F28" s="5">
        <f t="shared" si="7"/>
        <v>0</v>
      </c>
      <c r="G28" s="75"/>
      <c r="H28" s="5">
        <f t="shared" si="8"/>
        <v>0</v>
      </c>
      <c r="I28" s="75"/>
      <c r="J28" s="5">
        <f t="shared" si="9"/>
        <v>0</v>
      </c>
    </row>
    <row r="29" spans="1:10" x14ac:dyDescent="0.3">
      <c r="A29" s="36" t="s">
        <v>210</v>
      </c>
      <c r="B29" s="75"/>
      <c r="C29" s="75"/>
      <c r="D29" s="5">
        <f t="shared" si="6"/>
        <v>0</v>
      </c>
      <c r="E29" s="75"/>
      <c r="F29" s="5">
        <f t="shared" si="7"/>
        <v>0</v>
      </c>
      <c r="G29" s="75"/>
      <c r="H29" s="5">
        <f t="shared" si="8"/>
        <v>0</v>
      </c>
      <c r="I29" s="75"/>
      <c r="J29" s="5">
        <f t="shared" si="9"/>
        <v>0</v>
      </c>
    </row>
    <row r="30" spans="1:10" x14ac:dyDescent="0.3">
      <c r="A30" s="36" t="s">
        <v>211</v>
      </c>
      <c r="B30" s="75"/>
      <c r="C30" s="75"/>
      <c r="D30" s="5">
        <f t="shared" si="6"/>
        <v>0</v>
      </c>
      <c r="E30" s="75"/>
      <c r="F30" s="5">
        <f t="shared" si="7"/>
        <v>0</v>
      </c>
      <c r="G30" s="75"/>
      <c r="H30" s="5">
        <f t="shared" si="8"/>
        <v>0</v>
      </c>
      <c r="I30" s="75"/>
      <c r="J30" s="5">
        <f t="shared" si="9"/>
        <v>0</v>
      </c>
    </row>
    <row r="31" spans="1:10" x14ac:dyDescent="0.3">
      <c r="A31" s="36" t="s">
        <v>212</v>
      </c>
      <c r="B31" s="75"/>
      <c r="C31" s="75"/>
      <c r="D31" s="5">
        <f t="shared" si="6"/>
        <v>0</v>
      </c>
      <c r="E31" s="75"/>
      <c r="F31" s="5">
        <f t="shared" si="7"/>
        <v>0</v>
      </c>
      <c r="G31" s="75"/>
      <c r="H31" s="5">
        <f t="shared" si="8"/>
        <v>0</v>
      </c>
      <c r="I31" s="75"/>
      <c r="J31" s="5">
        <f t="shared" si="9"/>
        <v>0</v>
      </c>
    </row>
    <row r="32" spans="1:10" x14ac:dyDescent="0.3">
      <c r="A32" s="36" t="s">
        <v>213</v>
      </c>
      <c r="B32" s="75"/>
      <c r="C32" s="75"/>
      <c r="D32" s="5">
        <f t="shared" si="6"/>
        <v>0</v>
      </c>
      <c r="E32" s="75"/>
      <c r="F32" s="5">
        <f t="shared" si="7"/>
        <v>0</v>
      </c>
      <c r="G32" s="75"/>
      <c r="H32" s="5">
        <f t="shared" si="8"/>
        <v>0</v>
      </c>
      <c r="I32" s="75"/>
      <c r="J32" s="5">
        <f t="shared" si="9"/>
        <v>0</v>
      </c>
    </row>
    <row r="33" spans="1:10" x14ac:dyDescent="0.3">
      <c r="A33" s="36" t="s">
        <v>214</v>
      </c>
      <c r="B33" s="75"/>
      <c r="C33" s="75"/>
      <c r="D33" s="5">
        <f t="shared" si="6"/>
        <v>0</v>
      </c>
      <c r="E33" s="75"/>
      <c r="F33" s="5">
        <f t="shared" si="7"/>
        <v>0</v>
      </c>
      <c r="G33" s="75"/>
      <c r="H33" s="5">
        <f t="shared" si="8"/>
        <v>0</v>
      </c>
      <c r="I33" s="75"/>
      <c r="J33" s="5">
        <f t="shared" si="9"/>
        <v>0</v>
      </c>
    </row>
    <row r="35" spans="1:10" s="142" customFormat="1" x14ac:dyDescent="0.3">
      <c r="A35" s="78" t="s">
        <v>6</v>
      </c>
      <c r="B35" s="75"/>
      <c r="C35" s="75"/>
      <c r="D35" s="141">
        <f>B35-C35</f>
        <v>0</v>
      </c>
      <c r="E35" s="75"/>
      <c r="F35" s="141">
        <f>C35-E35</f>
        <v>0</v>
      </c>
      <c r="G35" s="75"/>
      <c r="H35" s="141">
        <f>E35-G35</f>
        <v>0</v>
      </c>
      <c r="I35" s="75"/>
      <c r="J35" s="141">
        <f>G35-I35</f>
        <v>0</v>
      </c>
    </row>
    <row r="36" spans="1:10" s="146" customFormat="1" x14ac:dyDescent="0.3">
      <c r="A36" s="15"/>
      <c r="B36" s="53"/>
      <c r="C36" s="15"/>
      <c r="D36" s="10"/>
    </row>
    <row r="37" spans="1:10" s="146" customFormat="1" x14ac:dyDescent="0.3">
      <c r="A37" s="73" t="s">
        <v>26</v>
      </c>
      <c r="B37" s="72">
        <f t="shared" ref="B37:J37" si="10">SUM(B7,B23,B35)</f>
        <v>0</v>
      </c>
      <c r="C37" s="72">
        <f t="shared" si="10"/>
        <v>0</v>
      </c>
      <c r="D37" s="72">
        <f t="shared" si="10"/>
        <v>0</v>
      </c>
      <c r="E37" s="72">
        <f t="shared" si="10"/>
        <v>0</v>
      </c>
      <c r="F37" s="72">
        <f t="shared" si="10"/>
        <v>0</v>
      </c>
      <c r="G37" s="72">
        <f t="shared" si="10"/>
        <v>0</v>
      </c>
      <c r="H37" s="72">
        <f t="shared" si="10"/>
        <v>0</v>
      </c>
      <c r="I37" s="72">
        <f t="shared" si="10"/>
        <v>0</v>
      </c>
      <c r="J37" s="72">
        <f t="shared" si="10"/>
        <v>0</v>
      </c>
    </row>
    <row r="38" spans="1:10" s="55" customFormat="1" x14ac:dyDescent="0.3">
      <c r="A38" s="15"/>
      <c r="B38" s="53"/>
      <c r="C38" s="15"/>
      <c r="D38" s="10"/>
    </row>
    <row r="39" spans="1:10" s="55" customFormat="1" x14ac:dyDescent="0.3">
      <c r="A39" s="15"/>
      <c r="B39" s="53"/>
      <c r="C39" s="15"/>
      <c r="D39" s="10"/>
    </row>
    <row r="40" spans="1:10" s="55" customFormat="1" x14ac:dyDescent="0.3">
      <c r="A40" s="15"/>
      <c r="B40" s="53"/>
      <c r="C40" s="15"/>
      <c r="D40" s="10"/>
    </row>
    <row r="41" spans="1:10" s="55" customFormat="1" x14ac:dyDescent="0.3">
      <c r="A41" s="15"/>
      <c r="B41" s="53"/>
      <c r="C41" s="15"/>
      <c r="D41" s="10"/>
    </row>
    <row r="42" spans="1:10" s="55" customFormat="1" x14ac:dyDescent="0.3">
      <c r="A42" s="15"/>
      <c r="B42" s="53"/>
      <c r="C42" s="15"/>
      <c r="D42" s="10"/>
    </row>
    <row r="43" spans="1:10" s="55" customFormat="1" x14ac:dyDescent="0.3">
      <c r="A43" s="15"/>
      <c r="B43" s="53"/>
      <c r="C43" s="15"/>
      <c r="D43" s="10"/>
    </row>
    <row r="44" spans="1:10" s="55" customFormat="1" x14ac:dyDescent="0.3">
      <c r="A44" s="15"/>
      <c r="B44" s="53"/>
      <c r="C44" s="15"/>
      <c r="D44" s="10"/>
    </row>
    <row r="45" spans="1:10" s="55" customFormat="1" x14ac:dyDescent="0.3">
      <c r="A45" s="15"/>
      <c r="B45" s="53"/>
      <c r="C45" s="15"/>
      <c r="D45" s="10"/>
    </row>
    <row r="46" spans="1:10" s="55" customFormat="1" x14ac:dyDescent="0.3">
      <c r="A46" s="15"/>
      <c r="B46" s="53"/>
      <c r="C46" s="15"/>
      <c r="D46" s="10"/>
    </row>
    <row r="47" spans="1:10" s="55" customFormat="1" x14ac:dyDescent="0.3">
      <c r="A47" s="15"/>
      <c r="B47" s="53"/>
      <c r="C47" s="15"/>
      <c r="D47" s="10"/>
    </row>
    <row r="48" spans="1:10" s="55" customFormat="1" x14ac:dyDescent="0.3">
      <c r="A48" s="15"/>
      <c r="B48" s="53"/>
      <c r="C48" s="15"/>
      <c r="D48" s="10"/>
    </row>
    <row r="49" spans="1:4" s="55" customFormat="1" x14ac:dyDescent="0.3">
      <c r="A49" s="15"/>
      <c r="B49" s="53"/>
      <c r="C49" s="15"/>
      <c r="D49" s="10"/>
    </row>
    <row r="50" spans="1:4" s="55" customFormat="1" x14ac:dyDescent="0.3">
      <c r="A50" s="15"/>
      <c r="B50" s="53"/>
      <c r="C50" s="15"/>
      <c r="D50" s="10"/>
    </row>
    <row r="51" spans="1:4" s="55" customFormat="1" x14ac:dyDescent="0.3">
      <c r="A51" s="15"/>
      <c r="B51" s="53"/>
      <c r="C51" s="15"/>
      <c r="D51" s="10"/>
    </row>
    <row r="52" spans="1:4" s="55" customFormat="1" x14ac:dyDescent="0.3">
      <c r="A52" s="15"/>
      <c r="B52" s="53"/>
      <c r="C52" s="15"/>
      <c r="D52" s="10"/>
    </row>
    <row r="53" spans="1:4" s="55" customFormat="1" x14ac:dyDescent="0.3">
      <c r="A53" s="15"/>
      <c r="B53" s="53"/>
      <c r="C53" s="15"/>
      <c r="D53" s="10"/>
    </row>
    <row r="54" spans="1:4" s="55" customFormat="1" x14ac:dyDescent="0.3">
      <c r="A54" s="15"/>
      <c r="B54" s="53"/>
      <c r="C54" s="15"/>
      <c r="D54" s="10"/>
    </row>
    <row r="55" spans="1:4" s="55" customFormat="1" x14ac:dyDescent="0.3">
      <c r="A55" s="15"/>
      <c r="B55" s="53"/>
      <c r="C55" s="15"/>
      <c r="D55" s="10"/>
    </row>
    <row r="56" spans="1:4" s="55" customFormat="1" x14ac:dyDescent="0.3">
      <c r="A56" s="15"/>
      <c r="B56" s="53"/>
      <c r="C56" s="15"/>
      <c r="D56" s="10"/>
    </row>
    <row r="57" spans="1:4" s="55" customFormat="1" x14ac:dyDescent="0.3">
      <c r="A57" s="15"/>
      <c r="B57" s="53"/>
      <c r="C57" s="15"/>
      <c r="D57" s="10"/>
    </row>
    <row r="58" spans="1:4" s="55" customFormat="1" x14ac:dyDescent="0.3">
      <c r="A58" s="15"/>
      <c r="B58" s="53"/>
      <c r="C58" s="15"/>
      <c r="D58" s="10"/>
    </row>
    <row r="59" spans="1:4" s="55" customFormat="1" x14ac:dyDescent="0.3">
      <c r="A59" s="15"/>
      <c r="B59" s="53"/>
      <c r="C59" s="15"/>
      <c r="D59" s="10"/>
    </row>
    <row r="60" spans="1:4" s="55" customFormat="1" x14ac:dyDescent="0.3">
      <c r="A60" s="15"/>
      <c r="B60" s="53"/>
      <c r="C60" s="15"/>
      <c r="D60" s="10"/>
    </row>
    <row r="61" spans="1:4" s="55" customFormat="1" x14ac:dyDescent="0.3">
      <c r="A61" s="15"/>
      <c r="B61" s="53"/>
      <c r="C61" s="15"/>
      <c r="D61" s="10"/>
    </row>
    <row r="62" spans="1:4" s="55" customFormat="1" x14ac:dyDescent="0.3">
      <c r="A62" s="15"/>
      <c r="B62" s="53"/>
      <c r="C62" s="15"/>
      <c r="D62" s="10"/>
    </row>
    <row r="63" spans="1:4" s="55" customFormat="1" x14ac:dyDescent="0.3">
      <c r="A63" s="15"/>
      <c r="B63" s="53"/>
      <c r="C63" s="15"/>
      <c r="D63" s="10"/>
    </row>
    <row r="64" spans="1:4" s="55" customFormat="1" x14ac:dyDescent="0.3">
      <c r="A64" s="15"/>
      <c r="B64" s="53"/>
      <c r="C64" s="15"/>
      <c r="D64" s="10"/>
    </row>
    <row r="65" spans="1:4" s="55" customFormat="1" x14ac:dyDescent="0.3">
      <c r="A65" s="15"/>
      <c r="B65" s="53"/>
      <c r="C65" s="15"/>
      <c r="D65" s="10"/>
    </row>
    <row r="66" spans="1:4" s="55" customFormat="1" x14ac:dyDescent="0.3">
      <c r="A66" s="15"/>
      <c r="B66" s="53"/>
      <c r="C66" s="15"/>
      <c r="D66" s="10"/>
    </row>
    <row r="67" spans="1:4" s="55" customFormat="1" x14ac:dyDescent="0.3">
      <c r="A67" s="15"/>
      <c r="B67" s="53"/>
      <c r="C67" s="15"/>
      <c r="D67" s="10"/>
    </row>
    <row r="68" spans="1:4" s="55" customFormat="1" x14ac:dyDescent="0.3">
      <c r="A68" s="15"/>
      <c r="B68" s="53"/>
      <c r="C68" s="15"/>
      <c r="D68" s="10"/>
    </row>
    <row r="69" spans="1:4" s="55" customFormat="1" x14ac:dyDescent="0.3">
      <c r="A69" s="15"/>
      <c r="B69" s="53"/>
      <c r="C69" s="15"/>
      <c r="D69" s="10"/>
    </row>
    <row r="70" spans="1:4" s="55" customFormat="1" x14ac:dyDescent="0.3">
      <c r="A70" s="15"/>
      <c r="B70" s="53"/>
      <c r="C70" s="15"/>
      <c r="D70" s="10"/>
    </row>
    <row r="71" spans="1:4" s="55" customFormat="1" x14ac:dyDescent="0.3">
      <c r="A71" s="15"/>
      <c r="B71" s="53"/>
      <c r="C71" s="15"/>
      <c r="D71" s="10"/>
    </row>
    <row r="72" spans="1:4" s="55" customFormat="1" x14ac:dyDescent="0.3">
      <c r="A72" s="15"/>
      <c r="B72" s="53"/>
      <c r="C72" s="15"/>
      <c r="D72" s="10"/>
    </row>
    <row r="73" spans="1:4" s="55" customFormat="1" x14ac:dyDescent="0.3">
      <c r="A73" s="15"/>
      <c r="B73" s="53"/>
      <c r="C73" s="15"/>
      <c r="D73" s="10"/>
    </row>
    <row r="74" spans="1:4" s="55" customFormat="1" x14ac:dyDescent="0.3">
      <c r="A74" s="15"/>
      <c r="B74" s="53"/>
      <c r="C74" s="15"/>
      <c r="D74" s="10"/>
    </row>
  </sheetData>
  <mergeCells count="1">
    <mergeCell ref="A3:F3"/>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4" id="{D4EEE491-DE26-4DC2-BBF0-B9D5E74A12A6}">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I38:K1048576 I1:K34</xm:sqref>
        </x14:conditionalFormatting>
        <x14:conditionalFormatting xmlns:xm="http://schemas.microsoft.com/office/excel/2006/main">
          <x14:cfRule type="expression" priority="6" id="{A71BA549-D496-478D-969B-BC879B906C77}">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E38:K1048576 E1:K2 E4:K34 G3:K3</xm:sqref>
        </x14:conditionalFormatting>
        <x14:conditionalFormatting xmlns:xm="http://schemas.microsoft.com/office/excel/2006/main">
          <x14:cfRule type="expression" priority="5" id="{B71F1E72-5ADC-4F60-A272-6EA541EEBB99}">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G38:K1048576 G1:K34</xm:sqref>
        </x14:conditionalFormatting>
        <x14:conditionalFormatting xmlns:xm="http://schemas.microsoft.com/office/excel/2006/main">
          <x14:cfRule type="expression" priority="3" id="{77A423BB-0BBF-43C6-A12C-35A07CE625C3}">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E35:K37</xm:sqref>
        </x14:conditionalFormatting>
        <x14:conditionalFormatting xmlns:xm="http://schemas.microsoft.com/office/excel/2006/main">
          <x14:cfRule type="expression" priority="2" id="{CEED276D-3CCB-4332-A53C-988FE8B9533E}">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G35:K37</xm:sqref>
        </x14:conditionalFormatting>
        <x14:conditionalFormatting xmlns:xm="http://schemas.microsoft.com/office/excel/2006/main">
          <x14:cfRule type="expression" priority="1" id="{936C78EC-C9E9-4F8D-8743-E4857DF277BD}">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I35:K37</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election activeCell="C16" sqref="C16"/>
    </sheetView>
  </sheetViews>
  <sheetFormatPr baseColWidth="10" defaultColWidth="9.1640625" defaultRowHeight="13.5" x14ac:dyDescent="0.3"/>
  <cols>
    <col min="1" max="1" width="64.33203125" style="7" customWidth="1"/>
    <col min="2" max="2" width="16.6640625" style="40" customWidth="1"/>
    <col min="3" max="3" width="16.6640625" style="7" customWidth="1"/>
    <col min="4" max="4" width="16.6640625" style="8" customWidth="1"/>
    <col min="5" max="11" width="16.6640625" style="2" customWidth="1"/>
    <col min="12" max="13" width="21.5" style="2" customWidth="1"/>
    <col min="14" max="16384" width="9.1640625" style="2"/>
  </cols>
  <sheetData>
    <row r="1" spans="1:10" s="254" customFormat="1" ht="15" x14ac:dyDescent="0.3">
      <c r="A1" s="124" t="s">
        <v>46</v>
      </c>
    </row>
    <row r="3" spans="1:10" ht="22.15" customHeight="1" x14ac:dyDescent="0.35">
      <c r="A3" s="83" t="str">
        <f>TAB00!B66&amp;" : "&amp;TAB00!C66</f>
        <v>TAB5.4 : Evolution des charges nettes réelles liées à la gestion des MOZA et EOC au cours de la période régulatoire</v>
      </c>
      <c r="B3" s="77"/>
      <c r="C3" s="77"/>
      <c r="D3" s="77"/>
      <c r="E3" s="77"/>
      <c r="F3" s="74"/>
      <c r="G3" s="74"/>
      <c r="H3" s="74"/>
      <c r="I3" s="74"/>
      <c r="J3" s="74"/>
    </row>
    <row r="6" spans="1:10" x14ac:dyDescent="0.3">
      <c r="B6" s="54" t="str">
        <f>IF(TAB00!$E$14=2019,"BUDGET "&amp;TAB00!E14,"REALITE 2019")</f>
        <v>REALITE 2019</v>
      </c>
      <c r="C6" s="54" t="str">
        <f>IF(TAB00!$E$14=2019,"REALITE 2019","REALITE 2020")</f>
        <v>REALITE 2020</v>
      </c>
      <c r="D6" s="54" t="s">
        <v>11</v>
      </c>
      <c r="E6" s="54" t="s">
        <v>45</v>
      </c>
      <c r="F6" s="54" t="s">
        <v>11</v>
      </c>
      <c r="G6" s="54" t="s">
        <v>208</v>
      </c>
      <c r="H6" s="54" t="s">
        <v>11</v>
      </c>
      <c r="I6" s="54" t="s">
        <v>209</v>
      </c>
      <c r="J6" s="54" t="s">
        <v>11</v>
      </c>
    </row>
    <row r="7" spans="1:10" x14ac:dyDescent="0.3">
      <c r="A7" s="78" t="s">
        <v>16</v>
      </c>
      <c r="B7" s="48">
        <f t="shared" ref="B7:J7" si="0">SUM(B8:B17)</f>
        <v>0</v>
      </c>
      <c r="C7" s="48">
        <f t="shared" si="0"/>
        <v>0</v>
      </c>
      <c r="D7" s="48">
        <f t="shared" si="0"/>
        <v>0</v>
      </c>
      <c r="E7" s="48">
        <f t="shared" si="0"/>
        <v>0</v>
      </c>
      <c r="F7" s="48">
        <f t="shared" si="0"/>
        <v>0</v>
      </c>
      <c r="G7" s="48">
        <f t="shared" si="0"/>
        <v>0</v>
      </c>
      <c r="H7" s="48">
        <f t="shared" si="0"/>
        <v>0</v>
      </c>
      <c r="I7" s="48">
        <f t="shared" si="0"/>
        <v>0</v>
      </c>
      <c r="J7" s="48">
        <f t="shared" si="0"/>
        <v>0</v>
      </c>
    </row>
    <row r="8" spans="1:10" x14ac:dyDescent="0.3">
      <c r="A8" s="36" t="s">
        <v>167</v>
      </c>
      <c r="B8" s="75"/>
      <c r="C8" s="75"/>
      <c r="D8" s="5">
        <f t="shared" ref="D8:D17" si="1">B8-C8</f>
        <v>0</v>
      </c>
      <c r="E8" s="75"/>
      <c r="F8" s="5">
        <f t="shared" ref="F8:F17" si="2">C8-E8</f>
        <v>0</v>
      </c>
      <c r="G8" s="75"/>
      <c r="H8" s="5">
        <f t="shared" ref="H8:H17" si="3">E8-G8</f>
        <v>0</v>
      </c>
      <c r="I8" s="75"/>
      <c r="J8" s="5">
        <f t="shared" ref="J8:J17" si="4">G8-I8</f>
        <v>0</v>
      </c>
    </row>
    <row r="9" spans="1:10" x14ac:dyDescent="0.3">
      <c r="A9" s="36" t="s">
        <v>168</v>
      </c>
      <c r="B9" s="75"/>
      <c r="C9" s="75"/>
      <c r="D9" s="5">
        <f t="shared" si="1"/>
        <v>0</v>
      </c>
      <c r="E9" s="75"/>
      <c r="F9" s="5">
        <f t="shared" si="2"/>
        <v>0</v>
      </c>
      <c r="G9" s="75"/>
      <c r="H9" s="5">
        <f t="shared" si="3"/>
        <v>0</v>
      </c>
      <c r="I9" s="75"/>
      <c r="J9" s="5">
        <f t="shared" si="4"/>
        <v>0</v>
      </c>
    </row>
    <row r="10" spans="1:10" x14ac:dyDescent="0.3">
      <c r="A10" s="36" t="s">
        <v>169</v>
      </c>
      <c r="B10" s="75"/>
      <c r="C10" s="75"/>
      <c r="D10" s="5">
        <f t="shared" si="1"/>
        <v>0</v>
      </c>
      <c r="E10" s="75"/>
      <c r="F10" s="5">
        <f t="shared" si="2"/>
        <v>0</v>
      </c>
      <c r="G10" s="75"/>
      <c r="H10" s="5">
        <f t="shared" si="3"/>
        <v>0</v>
      </c>
      <c r="I10" s="75"/>
      <c r="J10" s="5">
        <f t="shared" si="4"/>
        <v>0</v>
      </c>
    </row>
    <row r="11" spans="1:10" x14ac:dyDescent="0.3">
      <c r="A11" s="36" t="s">
        <v>170</v>
      </c>
      <c r="B11" s="75"/>
      <c r="C11" s="75"/>
      <c r="D11" s="5">
        <f t="shared" si="1"/>
        <v>0</v>
      </c>
      <c r="E11" s="75"/>
      <c r="F11" s="5">
        <f t="shared" si="2"/>
        <v>0</v>
      </c>
      <c r="G11" s="75"/>
      <c r="H11" s="5">
        <f t="shared" si="3"/>
        <v>0</v>
      </c>
      <c r="I11" s="75"/>
      <c r="J11" s="5">
        <f t="shared" si="4"/>
        <v>0</v>
      </c>
    </row>
    <row r="12" spans="1:10" x14ac:dyDescent="0.3">
      <c r="A12" s="36" t="s">
        <v>171</v>
      </c>
      <c r="B12" s="75"/>
      <c r="C12" s="75"/>
      <c r="D12" s="5">
        <f t="shared" si="1"/>
        <v>0</v>
      </c>
      <c r="E12" s="75"/>
      <c r="F12" s="5">
        <f t="shared" si="2"/>
        <v>0</v>
      </c>
      <c r="G12" s="75"/>
      <c r="H12" s="5">
        <f t="shared" si="3"/>
        <v>0</v>
      </c>
      <c r="I12" s="75"/>
      <c r="J12" s="5">
        <f t="shared" si="4"/>
        <v>0</v>
      </c>
    </row>
    <row r="13" spans="1:10" x14ac:dyDescent="0.3">
      <c r="A13" s="36" t="s">
        <v>210</v>
      </c>
      <c r="B13" s="75"/>
      <c r="C13" s="75"/>
      <c r="D13" s="5">
        <f t="shared" si="1"/>
        <v>0</v>
      </c>
      <c r="E13" s="75"/>
      <c r="F13" s="5">
        <f t="shared" si="2"/>
        <v>0</v>
      </c>
      <c r="G13" s="75"/>
      <c r="H13" s="5">
        <f t="shared" si="3"/>
        <v>0</v>
      </c>
      <c r="I13" s="75"/>
      <c r="J13" s="5">
        <f t="shared" si="4"/>
        <v>0</v>
      </c>
    </row>
    <row r="14" spans="1:10" x14ac:dyDescent="0.3">
      <c r="A14" s="36" t="s">
        <v>211</v>
      </c>
      <c r="B14" s="75"/>
      <c r="C14" s="75"/>
      <c r="D14" s="5">
        <f t="shared" si="1"/>
        <v>0</v>
      </c>
      <c r="E14" s="75"/>
      <c r="F14" s="5">
        <f t="shared" si="2"/>
        <v>0</v>
      </c>
      <c r="G14" s="75"/>
      <c r="H14" s="5">
        <f t="shared" si="3"/>
        <v>0</v>
      </c>
      <c r="I14" s="75"/>
      <c r="J14" s="5">
        <f t="shared" si="4"/>
        <v>0</v>
      </c>
    </row>
    <row r="15" spans="1:10" x14ac:dyDescent="0.3">
      <c r="A15" s="36" t="s">
        <v>212</v>
      </c>
      <c r="B15" s="75"/>
      <c r="C15" s="75"/>
      <c r="D15" s="5">
        <f t="shared" si="1"/>
        <v>0</v>
      </c>
      <c r="E15" s="75"/>
      <c r="F15" s="5">
        <f t="shared" si="2"/>
        <v>0</v>
      </c>
      <c r="G15" s="75"/>
      <c r="H15" s="5">
        <f t="shared" si="3"/>
        <v>0</v>
      </c>
      <c r="I15" s="75"/>
      <c r="J15" s="5">
        <f t="shared" si="4"/>
        <v>0</v>
      </c>
    </row>
    <row r="16" spans="1:10" x14ac:dyDescent="0.3">
      <c r="A16" s="36" t="s">
        <v>213</v>
      </c>
      <c r="B16" s="75"/>
      <c r="C16" s="75"/>
      <c r="D16" s="5">
        <f t="shared" si="1"/>
        <v>0</v>
      </c>
      <c r="E16" s="75"/>
      <c r="F16" s="5">
        <f t="shared" si="2"/>
        <v>0</v>
      </c>
      <c r="G16" s="75"/>
      <c r="H16" s="5">
        <f t="shared" si="3"/>
        <v>0</v>
      </c>
      <c r="I16" s="75"/>
      <c r="J16" s="5">
        <f t="shared" si="4"/>
        <v>0</v>
      </c>
    </row>
    <row r="17" spans="1:10" x14ac:dyDescent="0.3">
      <c r="A17" s="36" t="s">
        <v>214</v>
      </c>
      <c r="B17" s="75"/>
      <c r="C17" s="75"/>
      <c r="D17" s="5">
        <f t="shared" si="1"/>
        <v>0</v>
      </c>
      <c r="E17" s="75"/>
      <c r="F17" s="5">
        <f t="shared" si="2"/>
        <v>0</v>
      </c>
      <c r="G17" s="75"/>
      <c r="H17" s="5">
        <f t="shared" si="3"/>
        <v>0</v>
      </c>
      <c r="I17" s="75"/>
      <c r="J17" s="5">
        <f t="shared" si="4"/>
        <v>0</v>
      </c>
    </row>
    <row r="19" spans="1:10" x14ac:dyDescent="0.3">
      <c r="A19" s="3" t="s">
        <v>207</v>
      </c>
      <c r="B19" s="75"/>
      <c r="C19" s="75"/>
      <c r="D19" s="5">
        <f>B19-C19</f>
        <v>0</v>
      </c>
      <c r="E19" s="75"/>
      <c r="F19" s="5">
        <f>C19-E19</f>
        <v>0</v>
      </c>
      <c r="G19" s="75"/>
      <c r="H19" s="5">
        <f>E19-G19</f>
        <v>0</v>
      </c>
      <c r="I19" s="75"/>
      <c r="J19" s="5">
        <f>G19-I19</f>
        <v>0</v>
      </c>
    </row>
    <row r="21" spans="1:10" x14ac:dyDescent="0.3">
      <c r="A21" s="78" t="s">
        <v>21</v>
      </c>
      <c r="B21" s="47">
        <f>IFERROR(B7/B19,0)</f>
        <v>0</v>
      </c>
      <c r="C21" s="47">
        <f>IFERROR(C7/C19,0)</f>
        <v>0</v>
      </c>
      <c r="D21" s="47">
        <f>B21-C21</f>
        <v>0</v>
      </c>
      <c r="E21" s="76"/>
      <c r="F21" s="47">
        <f>C21-E21</f>
        <v>0</v>
      </c>
      <c r="G21" s="76"/>
      <c r="H21" s="47">
        <f>E21-G21</f>
        <v>0</v>
      </c>
      <c r="I21" s="76"/>
      <c r="J21" s="47">
        <f>G21-I21</f>
        <v>0</v>
      </c>
    </row>
    <row r="22" spans="1:10" s="55" customFormat="1" x14ac:dyDescent="0.3">
      <c r="A22" s="15"/>
      <c r="B22" s="53"/>
      <c r="C22" s="15"/>
      <c r="D22" s="10"/>
    </row>
    <row r="23" spans="1:10" x14ac:dyDescent="0.3">
      <c r="A23" s="78" t="s">
        <v>15</v>
      </c>
      <c r="B23" s="48">
        <f t="shared" ref="B23:J23" si="5">SUM(B24:B33)</f>
        <v>0</v>
      </c>
      <c r="C23" s="48">
        <f t="shared" si="5"/>
        <v>0</v>
      </c>
      <c r="D23" s="48">
        <f t="shared" si="5"/>
        <v>0</v>
      </c>
      <c r="E23" s="48">
        <f t="shared" si="5"/>
        <v>0</v>
      </c>
      <c r="F23" s="48">
        <f t="shared" si="5"/>
        <v>0</v>
      </c>
      <c r="G23" s="48">
        <f t="shared" si="5"/>
        <v>0</v>
      </c>
      <c r="H23" s="48">
        <f t="shared" si="5"/>
        <v>0</v>
      </c>
      <c r="I23" s="48">
        <f t="shared" si="5"/>
        <v>0</v>
      </c>
      <c r="J23" s="48">
        <f t="shared" si="5"/>
        <v>0</v>
      </c>
    </row>
    <row r="24" spans="1:10" x14ac:dyDescent="0.3">
      <c r="A24" s="36" t="s">
        <v>167</v>
      </c>
      <c r="B24" s="75"/>
      <c r="C24" s="75"/>
      <c r="D24" s="5">
        <f t="shared" ref="D24:D33" si="6">B24-C24</f>
        <v>0</v>
      </c>
      <c r="E24" s="75"/>
      <c r="F24" s="5">
        <f t="shared" ref="F24:F33" si="7">C24-E24</f>
        <v>0</v>
      </c>
      <c r="G24" s="75"/>
      <c r="H24" s="5">
        <f t="shared" ref="H24:H33" si="8">E24-G24</f>
        <v>0</v>
      </c>
      <c r="I24" s="75"/>
      <c r="J24" s="5">
        <f t="shared" ref="J24:J33" si="9">G24-I24</f>
        <v>0</v>
      </c>
    </row>
    <row r="25" spans="1:10" x14ac:dyDescent="0.3">
      <c r="A25" s="36" t="s">
        <v>168</v>
      </c>
      <c r="B25" s="75"/>
      <c r="C25" s="75"/>
      <c r="D25" s="5">
        <f t="shared" si="6"/>
        <v>0</v>
      </c>
      <c r="E25" s="75"/>
      <c r="F25" s="5">
        <f t="shared" si="7"/>
        <v>0</v>
      </c>
      <c r="G25" s="75"/>
      <c r="H25" s="5">
        <f t="shared" si="8"/>
        <v>0</v>
      </c>
      <c r="I25" s="75"/>
      <c r="J25" s="5">
        <f t="shared" si="9"/>
        <v>0</v>
      </c>
    </row>
    <row r="26" spans="1:10" x14ac:dyDescent="0.3">
      <c r="A26" s="36" t="s">
        <v>169</v>
      </c>
      <c r="B26" s="75"/>
      <c r="C26" s="75"/>
      <c r="D26" s="5">
        <f t="shared" si="6"/>
        <v>0</v>
      </c>
      <c r="E26" s="75"/>
      <c r="F26" s="5">
        <f t="shared" si="7"/>
        <v>0</v>
      </c>
      <c r="G26" s="75"/>
      <c r="H26" s="5">
        <f t="shared" si="8"/>
        <v>0</v>
      </c>
      <c r="I26" s="75"/>
      <c r="J26" s="5">
        <f t="shared" si="9"/>
        <v>0</v>
      </c>
    </row>
    <row r="27" spans="1:10" x14ac:dyDescent="0.3">
      <c r="A27" s="36" t="s">
        <v>170</v>
      </c>
      <c r="B27" s="75"/>
      <c r="C27" s="75"/>
      <c r="D27" s="5">
        <f t="shared" si="6"/>
        <v>0</v>
      </c>
      <c r="E27" s="75"/>
      <c r="F27" s="5">
        <f t="shared" si="7"/>
        <v>0</v>
      </c>
      <c r="G27" s="75"/>
      <c r="H27" s="5">
        <f t="shared" si="8"/>
        <v>0</v>
      </c>
      <c r="I27" s="75"/>
      <c r="J27" s="5">
        <f t="shared" si="9"/>
        <v>0</v>
      </c>
    </row>
    <row r="28" spans="1:10" x14ac:dyDescent="0.3">
      <c r="A28" s="36" t="s">
        <v>171</v>
      </c>
      <c r="B28" s="75"/>
      <c r="C28" s="75"/>
      <c r="D28" s="5">
        <f t="shared" si="6"/>
        <v>0</v>
      </c>
      <c r="E28" s="75"/>
      <c r="F28" s="5">
        <f t="shared" si="7"/>
        <v>0</v>
      </c>
      <c r="G28" s="75"/>
      <c r="H28" s="5">
        <f t="shared" si="8"/>
        <v>0</v>
      </c>
      <c r="I28" s="75"/>
      <c r="J28" s="5">
        <f t="shared" si="9"/>
        <v>0</v>
      </c>
    </row>
    <row r="29" spans="1:10" x14ac:dyDescent="0.3">
      <c r="A29" s="36" t="s">
        <v>210</v>
      </c>
      <c r="B29" s="75"/>
      <c r="C29" s="75"/>
      <c r="D29" s="5">
        <f t="shared" si="6"/>
        <v>0</v>
      </c>
      <c r="E29" s="75"/>
      <c r="F29" s="5">
        <f t="shared" si="7"/>
        <v>0</v>
      </c>
      <c r="G29" s="75"/>
      <c r="H29" s="5">
        <f t="shared" si="8"/>
        <v>0</v>
      </c>
      <c r="I29" s="75"/>
      <c r="J29" s="5">
        <f t="shared" si="9"/>
        <v>0</v>
      </c>
    </row>
    <row r="30" spans="1:10" x14ac:dyDescent="0.3">
      <c r="A30" s="36" t="s">
        <v>211</v>
      </c>
      <c r="B30" s="75"/>
      <c r="C30" s="75"/>
      <c r="D30" s="5">
        <f t="shared" si="6"/>
        <v>0</v>
      </c>
      <c r="E30" s="75"/>
      <c r="F30" s="5">
        <f t="shared" si="7"/>
        <v>0</v>
      </c>
      <c r="G30" s="75"/>
      <c r="H30" s="5">
        <f t="shared" si="8"/>
        <v>0</v>
      </c>
      <c r="I30" s="75"/>
      <c r="J30" s="5">
        <f t="shared" si="9"/>
        <v>0</v>
      </c>
    </row>
    <row r="31" spans="1:10" x14ac:dyDescent="0.3">
      <c r="A31" s="36" t="s">
        <v>212</v>
      </c>
      <c r="B31" s="75"/>
      <c r="C31" s="75"/>
      <c r="D31" s="5">
        <f t="shared" si="6"/>
        <v>0</v>
      </c>
      <c r="E31" s="75"/>
      <c r="F31" s="5">
        <f t="shared" si="7"/>
        <v>0</v>
      </c>
      <c r="G31" s="75"/>
      <c r="H31" s="5">
        <f t="shared" si="8"/>
        <v>0</v>
      </c>
      <c r="I31" s="75"/>
      <c r="J31" s="5">
        <f t="shared" si="9"/>
        <v>0</v>
      </c>
    </row>
    <row r="32" spans="1:10" x14ac:dyDescent="0.3">
      <c r="A32" s="36" t="s">
        <v>213</v>
      </c>
      <c r="B32" s="75"/>
      <c r="C32" s="75"/>
      <c r="D32" s="5">
        <f t="shared" si="6"/>
        <v>0</v>
      </c>
      <c r="E32" s="75"/>
      <c r="F32" s="5">
        <f t="shared" si="7"/>
        <v>0</v>
      </c>
      <c r="G32" s="75"/>
      <c r="H32" s="5">
        <f t="shared" si="8"/>
        <v>0</v>
      </c>
      <c r="I32" s="75"/>
      <c r="J32" s="5">
        <f t="shared" si="9"/>
        <v>0</v>
      </c>
    </row>
    <row r="33" spans="1:10" x14ac:dyDescent="0.3">
      <c r="A33" s="36" t="s">
        <v>214</v>
      </c>
      <c r="B33" s="75"/>
      <c r="C33" s="75"/>
      <c r="D33" s="5">
        <f t="shared" si="6"/>
        <v>0</v>
      </c>
      <c r="E33" s="75"/>
      <c r="F33" s="5">
        <f t="shared" si="7"/>
        <v>0</v>
      </c>
      <c r="G33" s="75"/>
      <c r="H33" s="5">
        <f t="shared" si="8"/>
        <v>0</v>
      </c>
      <c r="I33" s="75"/>
      <c r="J33" s="5">
        <f t="shared" si="9"/>
        <v>0</v>
      </c>
    </row>
    <row r="35" spans="1:10" s="142" customFormat="1" x14ac:dyDescent="0.3">
      <c r="A35" s="78" t="s">
        <v>6</v>
      </c>
      <c r="B35" s="75"/>
      <c r="C35" s="75"/>
      <c r="D35" s="141">
        <f>B35-C35</f>
        <v>0</v>
      </c>
      <c r="E35" s="75"/>
      <c r="F35" s="141">
        <f>C35-E35</f>
        <v>0</v>
      </c>
      <c r="G35" s="75"/>
      <c r="H35" s="141">
        <f>E35-G35</f>
        <v>0</v>
      </c>
      <c r="I35" s="75"/>
      <c r="J35" s="141">
        <f>G35-I35</f>
        <v>0</v>
      </c>
    </row>
    <row r="36" spans="1:10" s="146" customFormat="1" x14ac:dyDescent="0.3">
      <c r="A36" s="15"/>
      <c r="B36" s="53"/>
      <c r="C36" s="15"/>
      <c r="D36" s="10"/>
    </row>
    <row r="37" spans="1:10" s="146" customFormat="1" x14ac:dyDescent="0.3">
      <c r="A37" s="73" t="s">
        <v>26</v>
      </c>
      <c r="B37" s="72">
        <f t="shared" ref="B37:J37" si="10">SUM(B7,B23,B35)</f>
        <v>0</v>
      </c>
      <c r="C37" s="72">
        <f t="shared" si="10"/>
        <v>0</v>
      </c>
      <c r="D37" s="72">
        <f t="shared" si="10"/>
        <v>0</v>
      </c>
      <c r="E37" s="72">
        <f t="shared" si="10"/>
        <v>0</v>
      </c>
      <c r="F37" s="72">
        <f t="shared" si="10"/>
        <v>0</v>
      </c>
      <c r="G37" s="72">
        <f t="shared" si="10"/>
        <v>0</v>
      </c>
      <c r="H37" s="72">
        <f t="shared" si="10"/>
        <v>0</v>
      </c>
      <c r="I37" s="72">
        <f t="shared" si="10"/>
        <v>0</v>
      </c>
      <c r="J37" s="72">
        <f t="shared" si="10"/>
        <v>0</v>
      </c>
    </row>
    <row r="38" spans="1:10" s="55" customFormat="1" x14ac:dyDescent="0.3">
      <c r="A38" s="15"/>
      <c r="B38" s="53"/>
      <c r="C38" s="15"/>
      <c r="D38" s="10"/>
    </row>
    <row r="39" spans="1:10" s="55" customFormat="1" x14ac:dyDescent="0.3">
      <c r="A39" s="15"/>
      <c r="B39" s="53"/>
      <c r="C39" s="15"/>
      <c r="D39" s="10"/>
    </row>
    <row r="40" spans="1:10" s="55" customFormat="1" x14ac:dyDescent="0.3">
      <c r="A40" s="15"/>
      <c r="B40" s="53"/>
      <c r="C40" s="15"/>
      <c r="D40" s="10"/>
    </row>
    <row r="41" spans="1:10" s="55" customFormat="1" x14ac:dyDescent="0.3">
      <c r="A41" s="15"/>
      <c r="B41" s="53"/>
      <c r="C41" s="15"/>
      <c r="D41" s="10"/>
    </row>
    <row r="42" spans="1:10" s="55" customFormat="1" x14ac:dyDescent="0.3">
      <c r="A42" s="15"/>
      <c r="B42" s="53"/>
      <c r="C42" s="15"/>
      <c r="D42" s="10"/>
    </row>
    <row r="43" spans="1:10" s="55" customFormat="1" x14ac:dyDescent="0.3">
      <c r="A43" s="15"/>
      <c r="B43" s="53"/>
      <c r="C43" s="15"/>
      <c r="D43" s="10"/>
    </row>
    <row r="44" spans="1:10" s="55" customFormat="1" x14ac:dyDescent="0.3">
      <c r="A44" s="15"/>
      <c r="B44" s="53"/>
      <c r="C44" s="15"/>
      <c r="D44" s="10"/>
    </row>
    <row r="45" spans="1:10" s="55" customFormat="1" x14ac:dyDescent="0.3">
      <c r="A45" s="15"/>
      <c r="B45" s="53"/>
      <c r="C45" s="15"/>
      <c r="D45" s="10"/>
    </row>
    <row r="46" spans="1:10" s="55" customFormat="1" x14ac:dyDescent="0.3">
      <c r="A46" s="15"/>
      <c r="B46" s="53"/>
      <c r="C46" s="15"/>
      <c r="D46" s="10"/>
    </row>
    <row r="47" spans="1:10" s="55" customFormat="1" x14ac:dyDescent="0.3">
      <c r="A47" s="15"/>
      <c r="B47" s="53"/>
      <c r="C47" s="15"/>
      <c r="D47" s="10"/>
    </row>
    <row r="48" spans="1:10" s="55" customFormat="1" x14ac:dyDescent="0.3">
      <c r="A48" s="15"/>
      <c r="B48" s="53"/>
      <c r="C48" s="15"/>
      <c r="D48" s="10"/>
    </row>
    <row r="49" spans="1:4" s="55" customFormat="1" x14ac:dyDescent="0.3">
      <c r="A49" s="15"/>
      <c r="B49" s="53"/>
      <c r="C49" s="15"/>
      <c r="D49" s="10"/>
    </row>
    <row r="50" spans="1:4" s="55" customFormat="1" x14ac:dyDescent="0.3">
      <c r="A50" s="15"/>
      <c r="B50" s="53"/>
      <c r="C50" s="15"/>
      <c r="D50" s="10"/>
    </row>
    <row r="51" spans="1:4" s="55" customFormat="1" x14ac:dyDescent="0.3">
      <c r="A51" s="15"/>
      <c r="B51" s="53"/>
      <c r="C51" s="15"/>
      <c r="D51" s="10"/>
    </row>
    <row r="52" spans="1:4" s="55" customFormat="1" x14ac:dyDescent="0.3">
      <c r="A52" s="15"/>
      <c r="B52" s="53"/>
      <c r="C52" s="15"/>
      <c r="D52" s="10"/>
    </row>
    <row r="53" spans="1:4" s="55" customFormat="1" x14ac:dyDescent="0.3">
      <c r="A53" s="15"/>
      <c r="B53" s="53"/>
      <c r="C53" s="15"/>
      <c r="D53" s="10"/>
    </row>
    <row r="54" spans="1:4" s="55" customFormat="1" x14ac:dyDescent="0.3">
      <c r="A54" s="15"/>
      <c r="B54" s="53"/>
      <c r="C54" s="15"/>
      <c r="D54" s="10"/>
    </row>
    <row r="55" spans="1:4" s="55" customFormat="1" x14ac:dyDescent="0.3">
      <c r="A55" s="15"/>
      <c r="B55" s="53"/>
      <c r="C55" s="15"/>
      <c r="D55" s="10"/>
    </row>
    <row r="56" spans="1:4" s="55" customFormat="1" x14ac:dyDescent="0.3">
      <c r="A56" s="15"/>
      <c r="B56" s="53"/>
      <c r="C56" s="15"/>
      <c r="D56" s="10"/>
    </row>
    <row r="57" spans="1:4" s="55" customFormat="1" x14ac:dyDescent="0.3">
      <c r="A57" s="15"/>
      <c r="B57" s="53"/>
      <c r="C57" s="15"/>
      <c r="D57" s="10"/>
    </row>
    <row r="58" spans="1:4" s="55" customFormat="1" x14ac:dyDescent="0.3">
      <c r="A58" s="15"/>
      <c r="B58" s="53"/>
      <c r="C58" s="15"/>
      <c r="D58" s="10"/>
    </row>
    <row r="59" spans="1:4" s="55" customFormat="1" x14ac:dyDescent="0.3">
      <c r="A59" s="15"/>
      <c r="B59" s="53"/>
      <c r="C59" s="15"/>
      <c r="D59" s="10"/>
    </row>
    <row r="60" spans="1:4" s="55" customFormat="1" x14ac:dyDescent="0.3">
      <c r="A60" s="15"/>
      <c r="B60" s="53"/>
      <c r="C60" s="15"/>
      <c r="D60" s="10"/>
    </row>
    <row r="61" spans="1:4" s="55" customFormat="1" x14ac:dyDescent="0.3">
      <c r="A61" s="15"/>
      <c r="B61" s="53"/>
      <c r="C61" s="15"/>
      <c r="D61" s="10"/>
    </row>
    <row r="62" spans="1:4" s="55" customFormat="1" x14ac:dyDescent="0.3">
      <c r="A62" s="15"/>
      <c r="B62" s="53"/>
      <c r="C62" s="15"/>
      <c r="D62" s="10"/>
    </row>
    <row r="63" spans="1:4" s="55" customFormat="1" x14ac:dyDescent="0.3">
      <c r="A63" s="15"/>
      <c r="B63" s="53"/>
      <c r="C63" s="15"/>
      <c r="D63" s="10"/>
    </row>
    <row r="64" spans="1:4" s="55" customFormat="1" x14ac:dyDescent="0.3">
      <c r="A64" s="15"/>
      <c r="B64" s="53"/>
      <c r="C64" s="15"/>
      <c r="D64" s="10"/>
    </row>
    <row r="65" spans="1:4" s="55" customFormat="1" x14ac:dyDescent="0.3">
      <c r="A65" s="15"/>
      <c r="B65" s="53"/>
      <c r="C65" s="15"/>
      <c r="D65" s="10"/>
    </row>
    <row r="66" spans="1:4" s="55" customFormat="1" x14ac:dyDescent="0.3">
      <c r="A66" s="15"/>
      <c r="B66" s="53"/>
      <c r="C66" s="15"/>
      <c r="D66" s="10"/>
    </row>
    <row r="67" spans="1:4" s="55" customFormat="1" x14ac:dyDescent="0.3">
      <c r="A67" s="15"/>
      <c r="B67" s="53"/>
      <c r="C67" s="15"/>
      <c r="D67" s="10"/>
    </row>
    <row r="68" spans="1:4" s="55" customFormat="1" x14ac:dyDescent="0.3">
      <c r="A68" s="15"/>
      <c r="B68" s="53"/>
      <c r="C68" s="15"/>
      <c r="D68" s="10"/>
    </row>
    <row r="69" spans="1:4" s="55" customFormat="1" x14ac:dyDescent="0.3">
      <c r="A69" s="15"/>
      <c r="B69" s="53"/>
      <c r="C69" s="15"/>
      <c r="D69" s="10"/>
    </row>
    <row r="70" spans="1:4" s="55" customFormat="1" x14ac:dyDescent="0.3">
      <c r="A70" s="15"/>
      <c r="B70" s="53"/>
      <c r="C70" s="15"/>
      <c r="D70" s="10"/>
    </row>
    <row r="71" spans="1:4" s="55" customFormat="1" x14ac:dyDescent="0.3">
      <c r="A71" s="15"/>
      <c r="B71" s="53"/>
      <c r="C71" s="15"/>
      <c r="D71" s="10"/>
    </row>
    <row r="72" spans="1:4" s="55" customFormat="1" x14ac:dyDescent="0.3">
      <c r="A72" s="15"/>
      <c r="B72" s="53"/>
      <c r="C72" s="15"/>
      <c r="D72" s="10"/>
    </row>
    <row r="73" spans="1:4" s="55" customFormat="1" x14ac:dyDescent="0.3">
      <c r="A73" s="15"/>
      <c r="B73" s="53"/>
      <c r="C73" s="15"/>
      <c r="D73" s="10"/>
    </row>
    <row r="74" spans="1:4" s="55" customFormat="1" x14ac:dyDescent="0.3">
      <c r="A74" s="15"/>
      <c r="B74" s="53"/>
      <c r="C74" s="15"/>
      <c r="D74" s="10"/>
    </row>
  </sheetData>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6" id="{392CC1D1-2B7B-4F08-B364-42D91DDB4084}">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E38:K1048576 E1:K34</xm:sqref>
        </x14:conditionalFormatting>
        <x14:conditionalFormatting xmlns:xm="http://schemas.microsoft.com/office/excel/2006/main">
          <x14:cfRule type="expression" priority="5" id="{283B7F87-3634-4032-94AB-73566FC00EAB}">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G38:K1048576 G1:K34</xm:sqref>
        </x14:conditionalFormatting>
        <x14:conditionalFormatting xmlns:xm="http://schemas.microsoft.com/office/excel/2006/main">
          <x14:cfRule type="expression" priority="4" id="{BA5226E3-F101-4209-951E-2911E138784A}">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I38:K1048576 I1:K34</xm:sqref>
        </x14:conditionalFormatting>
        <x14:conditionalFormatting xmlns:xm="http://schemas.microsoft.com/office/excel/2006/main">
          <x14:cfRule type="expression" priority="3" id="{1A5B5E65-C5A0-4B15-8069-C8ED23E4B49B}">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E35:K37</xm:sqref>
        </x14:conditionalFormatting>
        <x14:conditionalFormatting xmlns:xm="http://schemas.microsoft.com/office/excel/2006/main">
          <x14:cfRule type="expression" priority="2" id="{6745B044-2321-4394-BD6A-B471D887A2DE}">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G35:K37</xm:sqref>
        </x14:conditionalFormatting>
        <x14:conditionalFormatting xmlns:xm="http://schemas.microsoft.com/office/excel/2006/main">
          <x14:cfRule type="expression" priority="1" id="{4B468DDB-030A-47E6-A9EE-445FBA9FAF68}">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I35:K37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selection activeCell="G14" sqref="G14"/>
    </sheetView>
  </sheetViews>
  <sheetFormatPr baseColWidth="10" defaultColWidth="9.1640625" defaultRowHeight="13.5" x14ac:dyDescent="0.3"/>
  <cols>
    <col min="1" max="1" width="60" style="7" customWidth="1"/>
    <col min="2" max="2" width="16.6640625" style="40" customWidth="1"/>
    <col min="3" max="3" width="16.6640625" style="7" customWidth="1"/>
    <col min="4" max="4" width="16.6640625" style="8" customWidth="1"/>
    <col min="5" max="11" width="16.6640625" style="2" customWidth="1"/>
    <col min="12" max="13" width="21.5" style="2" customWidth="1"/>
    <col min="14" max="16384" width="9.1640625" style="2"/>
  </cols>
  <sheetData>
    <row r="1" spans="1:10" s="254" customFormat="1" ht="15" x14ac:dyDescent="0.3">
      <c r="A1" s="124" t="s">
        <v>46</v>
      </c>
    </row>
    <row r="3" spans="1:10" ht="46.9" customHeight="1" x14ac:dyDescent="0.35">
      <c r="A3" s="560" t="str">
        <f>TAB00!B69&amp;" : "&amp;TAB00!C69</f>
        <v>TAB5.7 : Evolution des charges d'amortissement des raccordements standards gratuits au cours de la période régulatoire</v>
      </c>
      <c r="B3" s="560"/>
      <c r="C3" s="560"/>
      <c r="D3" s="560"/>
      <c r="E3" s="560"/>
      <c r="F3" s="560"/>
      <c r="G3" s="74"/>
      <c r="H3" s="74"/>
      <c r="I3" s="74"/>
      <c r="J3" s="74"/>
    </row>
    <row r="6" spans="1:10" x14ac:dyDescent="0.3">
      <c r="B6" s="54" t="str">
        <f>IF(TAB00!$E$14=2019,"BUDGET "&amp;TAB00!E14,"REALITE 2019")</f>
        <v>REALITE 2019</v>
      </c>
      <c r="C6" s="54" t="str">
        <f>IF(TAB00!$E$14=2019,"REALITE 2019","REALITE 2020")</f>
        <v>REALITE 2020</v>
      </c>
      <c r="D6" s="54" t="s">
        <v>11</v>
      </c>
      <c r="E6" s="54" t="s">
        <v>45</v>
      </c>
      <c r="F6" s="54" t="s">
        <v>11</v>
      </c>
      <c r="G6" s="54" t="s">
        <v>208</v>
      </c>
      <c r="H6" s="54" t="s">
        <v>11</v>
      </c>
      <c r="I6" s="54" t="s">
        <v>209</v>
      </c>
      <c r="J6" s="54" t="s">
        <v>11</v>
      </c>
    </row>
    <row r="8" spans="1:10" s="142" customFormat="1" x14ac:dyDescent="0.3">
      <c r="A8" s="78" t="s">
        <v>6</v>
      </c>
      <c r="B8" s="75"/>
      <c r="C8" s="75"/>
      <c r="D8" s="141">
        <f>B8-C8</f>
        <v>0</v>
      </c>
      <c r="E8" s="75"/>
      <c r="F8" s="141">
        <f>C8-E8</f>
        <v>0</v>
      </c>
      <c r="G8" s="75"/>
      <c r="H8" s="141">
        <f>E8-G8</f>
        <v>0</v>
      </c>
      <c r="I8" s="75"/>
      <c r="J8" s="141">
        <f>G8-I8</f>
        <v>0</v>
      </c>
    </row>
    <row r="9" spans="1:10" s="146" customFormat="1" x14ac:dyDescent="0.3">
      <c r="A9" s="15"/>
      <c r="B9" s="53"/>
      <c r="C9" s="15"/>
      <c r="D9" s="10"/>
    </row>
    <row r="10" spans="1:10" s="146" customFormat="1" x14ac:dyDescent="0.3">
      <c r="A10" s="73" t="s">
        <v>26</v>
      </c>
      <c r="B10" s="72">
        <f>B8</f>
        <v>0</v>
      </c>
      <c r="C10" s="72">
        <f t="shared" ref="C10:J10" si="0">C8</f>
        <v>0</v>
      </c>
      <c r="D10" s="72">
        <f t="shared" si="0"/>
        <v>0</v>
      </c>
      <c r="E10" s="72">
        <f t="shared" si="0"/>
        <v>0</v>
      </c>
      <c r="F10" s="72">
        <f t="shared" si="0"/>
        <v>0</v>
      </c>
      <c r="G10" s="72">
        <f t="shared" si="0"/>
        <v>0</v>
      </c>
      <c r="H10" s="72">
        <f t="shared" si="0"/>
        <v>0</v>
      </c>
      <c r="I10" s="72">
        <f t="shared" si="0"/>
        <v>0</v>
      </c>
      <c r="J10" s="72">
        <f t="shared" si="0"/>
        <v>0</v>
      </c>
    </row>
    <row r="11" spans="1:10" s="146" customFormat="1" x14ac:dyDescent="0.3">
      <c r="A11" s="15"/>
      <c r="B11" s="53"/>
      <c r="C11" s="15"/>
      <c r="D11" s="10"/>
    </row>
    <row r="12" spans="1:10" s="55" customFormat="1" ht="27" x14ac:dyDescent="0.3">
      <c r="A12" s="131" t="s">
        <v>837</v>
      </c>
      <c r="B12" s="75"/>
      <c r="C12" s="75"/>
      <c r="D12" s="141">
        <f>B12-C12</f>
        <v>0</v>
      </c>
      <c r="E12" s="75"/>
      <c r="F12" s="141">
        <f>C12-E12</f>
        <v>0</v>
      </c>
    </row>
    <row r="13" spans="1:10" s="55" customFormat="1" ht="40.5" x14ac:dyDescent="0.3">
      <c r="A13" s="644" t="s">
        <v>838</v>
      </c>
      <c r="B13" s="645">
        <f>IFERROR(B8/B12,0)</f>
        <v>0</v>
      </c>
      <c r="C13" s="645">
        <f>IFERROR(C8/C12,0)</f>
        <v>0</v>
      </c>
      <c r="D13" s="10"/>
      <c r="E13" s="645">
        <f>IFERROR(E8/E12,0)</f>
        <v>0</v>
      </c>
    </row>
    <row r="14" spans="1:10" s="55" customFormat="1" x14ac:dyDescent="0.3">
      <c r="A14" s="15"/>
      <c r="B14" s="53"/>
      <c r="C14" s="15"/>
      <c r="D14" s="10"/>
    </row>
    <row r="15" spans="1:10" s="55" customFormat="1" x14ac:dyDescent="0.3">
      <c r="A15" s="15"/>
      <c r="B15" s="53"/>
      <c r="C15" s="15"/>
      <c r="D15" s="10"/>
    </row>
    <row r="16" spans="1:10" s="55" customFormat="1" x14ac:dyDescent="0.3">
      <c r="A16" s="15"/>
      <c r="B16" s="53"/>
      <c r="C16" s="15"/>
      <c r="D16" s="10"/>
    </row>
    <row r="17" spans="1:4" s="55" customFormat="1" x14ac:dyDescent="0.3">
      <c r="A17" s="15"/>
      <c r="B17" s="53"/>
      <c r="C17" s="15"/>
      <c r="D17" s="10"/>
    </row>
    <row r="18" spans="1:4" s="55" customFormat="1" x14ac:dyDescent="0.3">
      <c r="A18" s="15"/>
      <c r="B18" s="53"/>
      <c r="C18" s="15"/>
      <c r="D18" s="10"/>
    </row>
    <row r="19" spans="1:4" s="55" customFormat="1" x14ac:dyDescent="0.3">
      <c r="A19" s="15"/>
      <c r="B19" s="53"/>
      <c r="C19" s="15"/>
      <c r="D19" s="10"/>
    </row>
    <row r="20" spans="1:4" s="55" customFormat="1" x14ac:dyDescent="0.3">
      <c r="A20" s="15"/>
      <c r="B20" s="53"/>
      <c r="C20" s="15"/>
      <c r="D20" s="10"/>
    </row>
    <row r="21" spans="1:4" s="55" customFormat="1" x14ac:dyDescent="0.3">
      <c r="A21" s="15"/>
      <c r="B21" s="53"/>
      <c r="C21" s="15"/>
      <c r="D21" s="10"/>
    </row>
    <row r="22" spans="1:4" s="55" customFormat="1" x14ac:dyDescent="0.3">
      <c r="A22" s="15"/>
      <c r="B22" s="53"/>
      <c r="C22" s="15"/>
      <c r="D22" s="10"/>
    </row>
    <row r="23" spans="1:4" s="55" customFormat="1" x14ac:dyDescent="0.3">
      <c r="A23" s="15"/>
      <c r="B23" s="53"/>
      <c r="C23" s="15"/>
      <c r="D23" s="10"/>
    </row>
    <row r="24" spans="1:4" s="55" customFormat="1" x14ac:dyDescent="0.3">
      <c r="A24" s="15"/>
      <c r="B24" s="53"/>
      <c r="C24" s="15"/>
      <c r="D24" s="10"/>
    </row>
    <row r="25" spans="1:4" s="55" customFormat="1" x14ac:dyDescent="0.3">
      <c r="A25" s="15"/>
      <c r="B25" s="53"/>
      <c r="C25" s="15"/>
      <c r="D25" s="10"/>
    </row>
    <row r="26" spans="1:4" s="55" customFormat="1" x14ac:dyDescent="0.3">
      <c r="A26" s="15"/>
      <c r="B26" s="53"/>
      <c r="C26" s="15"/>
      <c r="D26" s="10"/>
    </row>
    <row r="27" spans="1:4" s="55" customFormat="1" x14ac:dyDescent="0.3">
      <c r="A27" s="15"/>
      <c r="B27" s="53"/>
      <c r="C27" s="15"/>
      <c r="D27" s="10"/>
    </row>
    <row r="28" spans="1:4" s="55" customFormat="1" x14ac:dyDescent="0.3">
      <c r="A28" s="15"/>
      <c r="B28" s="53"/>
      <c r="C28" s="15"/>
      <c r="D28" s="10"/>
    </row>
    <row r="29" spans="1:4" s="55" customFormat="1" x14ac:dyDescent="0.3">
      <c r="A29" s="15"/>
      <c r="B29" s="53"/>
      <c r="C29" s="15"/>
      <c r="D29" s="10"/>
    </row>
    <row r="30" spans="1:4" s="55" customFormat="1" x14ac:dyDescent="0.3">
      <c r="A30" s="15"/>
      <c r="B30" s="53"/>
      <c r="C30" s="15"/>
      <c r="D30" s="10"/>
    </row>
    <row r="31" spans="1:4" s="55" customFormat="1" x14ac:dyDescent="0.3">
      <c r="A31" s="15"/>
      <c r="B31" s="53"/>
      <c r="C31" s="15"/>
      <c r="D31" s="10"/>
    </row>
    <row r="32" spans="1:4" s="55" customFormat="1" x14ac:dyDescent="0.3">
      <c r="A32" s="15"/>
      <c r="B32" s="53"/>
      <c r="C32" s="15"/>
      <c r="D32" s="10"/>
    </row>
    <row r="33" spans="1:4" s="55" customFormat="1" x14ac:dyDescent="0.3">
      <c r="A33" s="15"/>
      <c r="B33" s="53"/>
      <c r="C33" s="15"/>
      <c r="D33" s="10"/>
    </row>
    <row r="34" spans="1:4" s="55" customFormat="1" x14ac:dyDescent="0.3">
      <c r="A34" s="15"/>
      <c r="B34" s="53"/>
      <c r="C34" s="15"/>
      <c r="D34" s="10"/>
    </row>
    <row r="35" spans="1:4" s="55" customFormat="1" x14ac:dyDescent="0.3">
      <c r="A35" s="15"/>
      <c r="B35" s="53"/>
      <c r="C35" s="15"/>
      <c r="D35" s="10"/>
    </row>
    <row r="36" spans="1:4" s="55" customFormat="1" x14ac:dyDescent="0.3">
      <c r="A36" s="15"/>
      <c r="B36" s="53"/>
      <c r="C36" s="15"/>
      <c r="D36" s="10"/>
    </row>
    <row r="37" spans="1:4" s="55" customFormat="1" x14ac:dyDescent="0.3">
      <c r="A37" s="15"/>
      <c r="B37" s="53"/>
      <c r="C37" s="15"/>
      <c r="D37" s="10"/>
    </row>
    <row r="38" spans="1:4" s="55" customFormat="1" x14ac:dyDescent="0.3">
      <c r="A38" s="15"/>
      <c r="B38" s="53"/>
      <c r="C38" s="15"/>
      <c r="D38" s="10"/>
    </row>
    <row r="39" spans="1:4" s="55" customFormat="1" x14ac:dyDescent="0.3">
      <c r="A39" s="15"/>
      <c r="B39" s="53"/>
      <c r="C39" s="15"/>
      <c r="D39" s="10"/>
    </row>
    <row r="40" spans="1:4" s="55" customFormat="1" x14ac:dyDescent="0.3">
      <c r="A40" s="15"/>
      <c r="B40" s="53"/>
      <c r="C40" s="15"/>
      <c r="D40" s="10"/>
    </row>
    <row r="41" spans="1:4" s="55" customFormat="1" x14ac:dyDescent="0.3">
      <c r="A41" s="15"/>
      <c r="B41" s="53"/>
      <c r="C41" s="15"/>
      <c r="D41" s="10"/>
    </row>
  </sheetData>
  <mergeCells count="1">
    <mergeCell ref="A3:F3"/>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6" id="{A8F60DDB-A176-4AA3-B3EF-9088D2528E7A}">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E14:K1048576 E1:K2 G3:K3 E4:K7 G12:K12 F13:K13</xm:sqref>
        </x14:conditionalFormatting>
        <x14:conditionalFormatting xmlns:xm="http://schemas.microsoft.com/office/excel/2006/main">
          <x14:cfRule type="expression" priority="15" id="{2EA36F01-AC9C-4ECD-B495-3B4002C25111}">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G12:K1048576 G1:K7</xm:sqref>
        </x14:conditionalFormatting>
        <x14:conditionalFormatting xmlns:xm="http://schemas.microsoft.com/office/excel/2006/main">
          <x14:cfRule type="expression" priority="14" id="{3E67CFA4-21CB-4FA5-B7F3-1687C0035A69}">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I12:K1048576 I1:K7</xm:sqref>
        </x14:conditionalFormatting>
        <x14:conditionalFormatting xmlns:xm="http://schemas.microsoft.com/office/excel/2006/main">
          <x14:cfRule type="expression" priority="13" id="{C7851EE8-FE6E-4BAD-B00E-EFC59FBC919E}">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E11:K11</xm:sqref>
        </x14:conditionalFormatting>
        <x14:conditionalFormatting xmlns:xm="http://schemas.microsoft.com/office/excel/2006/main">
          <x14:cfRule type="expression" priority="12" id="{FEB1C578-1AEF-4820-A76D-63E1A275F15C}">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G11:K11</xm:sqref>
        </x14:conditionalFormatting>
        <x14:conditionalFormatting xmlns:xm="http://schemas.microsoft.com/office/excel/2006/main">
          <x14:cfRule type="expression" priority="11" id="{6FC4A046-38B5-4370-A9EC-F4D9D1A5C8E5}">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I11:K11</xm:sqref>
        </x14:conditionalFormatting>
        <x14:conditionalFormatting xmlns:xm="http://schemas.microsoft.com/office/excel/2006/main">
          <x14:cfRule type="expression" priority="10" id="{1FAD2F14-0622-4B92-82F3-E611F676B839}">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E8:K10</xm:sqref>
        </x14:conditionalFormatting>
        <x14:conditionalFormatting xmlns:xm="http://schemas.microsoft.com/office/excel/2006/main">
          <x14:cfRule type="expression" priority="9" id="{EC0348EA-8667-417D-8899-EA08C929A702}">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G8:K10</xm:sqref>
        </x14:conditionalFormatting>
        <x14:conditionalFormatting xmlns:xm="http://schemas.microsoft.com/office/excel/2006/main">
          <x14:cfRule type="expression" priority="8" id="{1068F38B-6DA1-488F-8CA9-69BA0700269D}">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I8:K10</xm:sqref>
        </x14:conditionalFormatting>
        <x14:conditionalFormatting xmlns:xm="http://schemas.microsoft.com/office/excel/2006/main">
          <x14:cfRule type="expression" priority="1" id="{6615892B-1DAA-4583-B631-2E6B8BF92026}">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E12:F12</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8"/>
  <sheetViews>
    <sheetView workbookViewId="0">
      <selection activeCell="A7" sqref="A7"/>
    </sheetView>
  </sheetViews>
  <sheetFormatPr baseColWidth="10" defaultColWidth="9.1640625" defaultRowHeight="13.5" x14ac:dyDescent="0.3"/>
  <cols>
    <col min="1" max="1" width="65.6640625" style="7" customWidth="1"/>
    <col min="2" max="2" width="16.6640625" style="40" customWidth="1"/>
    <col min="3" max="4" width="16.6640625" style="7" customWidth="1"/>
    <col min="5" max="5" width="16.6640625" style="140" customWidth="1"/>
    <col min="6" max="6" width="16.6640625" style="142" customWidth="1"/>
    <col min="7" max="7" width="9.1640625" style="147"/>
    <col min="8" max="16384" width="9.1640625" style="142"/>
  </cols>
  <sheetData>
    <row r="1" spans="1:8" s="254" customFormat="1" ht="15" x14ac:dyDescent="0.3">
      <c r="A1" s="124" t="s">
        <v>46</v>
      </c>
    </row>
    <row r="3" spans="1:8" ht="47.45" customHeight="1" x14ac:dyDescent="0.35">
      <c r="A3" s="560" t="str">
        <f>TAB00!B70&amp;" : "&amp;TAB00!C70</f>
        <v>TAB6 : Synthèse des écarts de l'année N relatifs aux charges et produits non-contrôlables - hors OSP</v>
      </c>
      <c r="B3" s="560"/>
      <c r="C3" s="560"/>
      <c r="D3" s="560"/>
      <c r="E3" s="560"/>
      <c r="F3" s="560"/>
      <c r="G3" s="560"/>
    </row>
    <row r="6" spans="1:8" s="108" customFormat="1" ht="27" x14ac:dyDescent="0.3">
      <c r="A6" s="15"/>
      <c r="B6" s="106" t="str">
        <f>"BUDGET "&amp;TAB00!E14</f>
        <v>BUDGET 2021</v>
      </c>
      <c r="C6" s="106" t="str">
        <f>"REALITE "&amp;TAB00!E14</f>
        <v>REALITE 2021</v>
      </c>
      <c r="D6" s="106" t="s">
        <v>11</v>
      </c>
      <c r="E6" s="107" t="s">
        <v>12</v>
      </c>
      <c r="F6" s="106" t="s">
        <v>13</v>
      </c>
      <c r="G6" s="106" t="s">
        <v>404</v>
      </c>
    </row>
    <row r="7" spans="1:8" s="146" customFormat="1" ht="27" x14ac:dyDescent="0.3">
      <c r="A7" s="81" t="s">
        <v>483</v>
      </c>
      <c r="B7" s="248">
        <f>TAB6.3!F6</f>
        <v>0</v>
      </c>
      <c r="C7" s="248">
        <f>TAB6.3!G6</f>
        <v>0</v>
      </c>
      <c r="D7" s="249">
        <f t="shared" ref="D7:D12" si="0">B7-C7</f>
        <v>0</v>
      </c>
      <c r="E7" s="248">
        <f t="shared" ref="E7:E12" si="1">D7</f>
        <v>0</v>
      </c>
      <c r="F7" s="252"/>
      <c r="G7" s="257" t="s">
        <v>491</v>
      </c>
      <c r="H7" s="108"/>
    </row>
    <row r="8" spans="1:8" s="146" customFormat="1" ht="15" x14ac:dyDescent="0.3">
      <c r="A8" s="81" t="s">
        <v>5</v>
      </c>
      <c r="B8" s="248">
        <f>TAB6.4!F7</f>
        <v>0</v>
      </c>
      <c r="C8" s="248">
        <f>TAB6.4!G7</f>
        <v>0</v>
      </c>
      <c r="D8" s="249">
        <f t="shared" si="0"/>
        <v>0</v>
      </c>
      <c r="E8" s="248">
        <f t="shared" si="1"/>
        <v>0</v>
      </c>
      <c r="F8" s="252"/>
      <c r="G8" s="257" t="s">
        <v>492</v>
      </c>
      <c r="H8" s="108"/>
    </row>
    <row r="9" spans="1:8" s="146" customFormat="1" ht="15" x14ac:dyDescent="0.3">
      <c r="A9" s="81" t="s">
        <v>484</v>
      </c>
      <c r="B9" s="248">
        <f>TAB6.5!G40</f>
        <v>0</v>
      </c>
      <c r="C9" s="248">
        <f>TAB6.5!H40</f>
        <v>0</v>
      </c>
      <c r="D9" s="249">
        <f t="shared" si="0"/>
        <v>0</v>
      </c>
      <c r="E9" s="248">
        <f t="shared" si="1"/>
        <v>0</v>
      </c>
      <c r="F9" s="252"/>
      <c r="G9" s="257" t="s">
        <v>493</v>
      </c>
      <c r="H9" s="108"/>
    </row>
    <row r="10" spans="1:8" s="146" customFormat="1" ht="15" x14ac:dyDescent="0.3">
      <c r="A10" s="358" t="s">
        <v>454</v>
      </c>
      <c r="B10" s="248">
        <f>TAB6.6!F16</f>
        <v>0</v>
      </c>
      <c r="C10" s="248">
        <f>TAB6.6!G16</f>
        <v>0</v>
      </c>
      <c r="D10" s="249">
        <f t="shared" si="0"/>
        <v>0</v>
      </c>
      <c r="E10" s="248">
        <f t="shared" si="1"/>
        <v>0</v>
      </c>
      <c r="F10" s="252"/>
      <c r="G10" s="257" t="s">
        <v>494</v>
      </c>
      <c r="H10" s="108"/>
    </row>
    <row r="11" spans="1:8" s="146" customFormat="1" ht="40.5" x14ac:dyDescent="0.3">
      <c r="A11" s="81" t="s">
        <v>485</v>
      </c>
      <c r="B11" s="248">
        <f>TAB6.7!F43</f>
        <v>0</v>
      </c>
      <c r="C11" s="248">
        <f>TAB6.7!G43</f>
        <v>0</v>
      </c>
      <c r="D11" s="249">
        <f t="shared" si="0"/>
        <v>0</v>
      </c>
      <c r="E11" s="248">
        <f t="shared" si="1"/>
        <v>0</v>
      </c>
      <c r="F11" s="252"/>
      <c r="G11" s="257" t="s">
        <v>495</v>
      </c>
      <c r="H11" s="108"/>
    </row>
    <row r="12" spans="1:8" s="146" customFormat="1" ht="15" x14ac:dyDescent="0.3">
      <c r="A12" s="81" t="s">
        <v>486</v>
      </c>
      <c r="B12" s="248">
        <f>TAB6.8!F35</f>
        <v>0</v>
      </c>
      <c r="C12" s="248">
        <f>TAB6.8!G35</f>
        <v>0</v>
      </c>
      <c r="D12" s="249">
        <f t="shared" si="0"/>
        <v>0</v>
      </c>
      <c r="E12" s="248">
        <f t="shared" si="1"/>
        <v>0</v>
      </c>
      <c r="F12" s="252"/>
      <c r="G12" s="257" t="s">
        <v>496</v>
      </c>
      <c r="H12" s="108"/>
    </row>
    <row r="13" spans="1:8" s="245" customFormat="1" x14ac:dyDescent="0.3">
      <c r="A13" s="246" t="s">
        <v>26</v>
      </c>
      <c r="B13" s="72">
        <f>SUM(B7:B12)</f>
        <v>0</v>
      </c>
      <c r="C13" s="72">
        <f>SUM(C7:C12)</f>
        <v>0</v>
      </c>
      <c r="D13" s="72">
        <f>SUM(D7:D12)</f>
        <v>0</v>
      </c>
      <c r="E13" s="72">
        <f>SUM(E7:E12)</f>
        <v>0</v>
      </c>
      <c r="F13" s="72">
        <f>SUM(F7:F12)</f>
        <v>0</v>
      </c>
      <c r="G13" s="244"/>
    </row>
    <row r="14" spans="1:8" s="146" customFormat="1" x14ac:dyDescent="0.3">
      <c r="A14" s="59"/>
      <c r="B14" s="248"/>
      <c r="C14" s="249"/>
      <c r="D14" s="249"/>
      <c r="E14" s="248"/>
      <c r="F14" s="250"/>
      <c r="G14" s="185"/>
    </row>
    <row r="15" spans="1:8" s="146" customFormat="1" x14ac:dyDescent="0.3">
      <c r="A15" s="15"/>
      <c r="B15" s="60"/>
      <c r="C15" s="61"/>
      <c r="D15" s="61"/>
      <c r="E15" s="60"/>
      <c r="F15" s="62"/>
      <c r="G15" s="185"/>
    </row>
    <row r="16" spans="1:8" s="146" customFormat="1" x14ac:dyDescent="0.3">
      <c r="A16" s="15"/>
      <c r="B16" s="60"/>
      <c r="C16" s="61"/>
      <c r="D16" s="61"/>
      <c r="E16" s="60"/>
      <c r="F16" s="62"/>
      <c r="G16" s="185"/>
    </row>
    <row r="17" spans="1:7" s="146" customFormat="1" x14ac:dyDescent="0.3">
      <c r="A17" s="15"/>
      <c r="B17" s="60"/>
      <c r="C17" s="61"/>
      <c r="D17" s="61"/>
      <c r="E17" s="60"/>
      <c r="F17" s="62"/>
      <c r="G17" s="185"/>
    </row>
    <row r="18" spans="1:7" s="146" customFormat="1" x14ac:dyDescent="0.3">
      <c r="A18" s="15"/>
      <c r="B18" s="60"/>
      <c r="C18" s="61"/>
      <c r="D18" s="61"/>
      <c r="E18" s="60"/>
      <c r="F18" s="62"/>
      <c r="G18" s="185"/>
    </row>
    <row r="19" spans="1:7" s="146" customFormat="1" x14ac:dyDescent="0.3">
      <c r="A19" s="15"/>
      <c r="B19" s="60"/>
      <c r="C19" s="61"/>
      <c r="D19" s="61"/>
      <c r="E19" s="60"/>
      <c r="F19" s="62"/>
      <c r="G19" s="185"/>
    </row>
    <row r="20" spans="1:7" s="146" customFormat="1" x14ac:dyDescent="0.3">
      <c r="A20" s="15"/>
      <c r="B20" s="60"/>
      <c r="C20" s="61"/>
      <c r="D20" s="61"/>
      <c r="E20" s="60"/>
      <c r="F20" s="62"/>
      <c r="G20" s="185"/>
    </row>
    <row r="21" spans="1:7" s="146" customFormat="1" x14ac:dyDescent="0.3">
      <c r="A21" s="15"/>
      <c r="B21" s="60"/>
      <c r="C21" s="61"/>
      <c r="D21" s="61"/>
      <c r="E21" s="60"/>
      <c r="F21" s="62"/>
      <c r="G21" s="185"/>
    </row>
    <row r="22" spans="1:7" s="146" customFormat="1" x14ac:dyDescent="0.3">
      <c r="A22" s="15"/>
      <c r="B22" s="60"/>
      <c r="C22" s="61"/>
      <c r="D22" s="61"/>
      <c r="E22" s="60"/>
      <c r="F22" s="62"/>
      <c r="G22" s="185"/>
    </row>
    <row r="23" spans="1:7" s="146" customFormat="1" x14ac:dyDescent="0.3">
      <c r="A23" s="15"/>
      <c r="B23" s="60"/>
      <c r="C23" s="61"/>
      <c r="D23" s="61"/>
      <c r="E23" s="60"/>
      <c r="F23" s="62"/>
      <c r="G23" s="185"/>
    </row>
    <row r="24" spans="1:7" s="146" customFormat="1" x14ac:dyDescent="0.3">
      <c r="A24" s="15"/>
      <c r="B24" s="60"/>
      <c r="C24" s="61"/>
      <c r="D24" s="61"/>
      <c r="E24" s="60"/>
      <c r="F24" s="62"/>
      <c r="G24" s="185"/>
    </row>
    <row r="25" spans="1:7" s="146" customFormat="1" x14ac:dyDescent="0.3">
      <c r="A25" s="15"/>
      <c r="B25" s="60"/>
      <c r="C25" s="61"/>
      <c r="D25" s="61"/>
      <c r="E25" s="60"/>
      <c r="F25" s="62"/>
      <c r="G25" s="185"/>
    </row>
    <row r="26" spans="1:7" s="146" customFormat="1" x14ac:dyDescent="0.3">
      <c r="A26" s="15"/>
      <c r="B26" s="60"/>
      <c r="C26" s="61"/>
      <c r="D26" s="61"/>
      <c r="E26" s="60"/>
      <c r="F26" s="62"/>
      <c r="G26" s="185"/>
    </row>
    <row r="27" spans="1:7" s="146" customFormat="1" x14ac:dyDescent="0.3">
      <c r="A27" s="15"/>
      <c r="B27" s="60"/>
      <c r="C27" s="61"/>
      <c r="D27" s="61"/>
      <c r="E27" s="60"/>
      <c r="F27" s="62"/>
      <c r="G27" s="185"/>
    </row>
    <row r="28" spans="1:7" s="146" customFormat="1" x14ac:dyDescent="0.3">
      <c r="A28" s="15"/>
      <c r="B28" s="60"/>
      <c r="C28" s="61"/>
      <c r="D28" s="61"/>
      <c r="E28" s="60"/>
      <c r="F28" s="62"/>
      <c r="G28" s="185"/>
    </row>
    <row r="29" spans="1:7" s="146" customFormat="1" x14ac:dyDescent="0.3">
      <c r="A29" s="15"/>
      <c r="B29" s="60"/>
      <c r="C29" s="61"/>
      <c r="D29" s="61"/>
      <c r="E29" s="60"/>
      <c r="F29" s="62"/>
      <c r="G29" s="185"/>
    </row>
    <row r="30" spans="1:7" s="146" customFormat="1" x14ac:dyDescent="0.3">
      <c r="A30" s="15"/>
      <c r="B30" s="60"/>
      <c r="C30" s="61"/>
      <c r="D30" s="61"/>
      <c r="E30" s="60"/>
      <c r="F30" s="62"/>
      <c r="G30" s="185"/>
    </row>
    <row r="31" spans="1:7" s="146" customFormat="1" x14ac:dyDescent="0.3">
      <c r="A31" s="15"/>
      <c r="B31" s="60"/>
      <c r="C31" s="61"/>
      <c r="D31" s="61"/>
      <c r="E31" s="60"/>
      <c r="F31" s="62"/>
      <c r="G31" s="185"/>
    </row>
    <row r="32" spans="1:7" s="146" customFormat="1" x14ac:dyDescent="0.3">
      <c r="A32" s="15"/>
      <c r="B32" s="60"/>
      <c r="C32" s="61"/>
      <c r="D32" s="61"/>
      <c r="E32" s="60"/>
      <c r="F32" s="62"/>
      <c r="G32" s="185"/>
    </row>
    <row r="33" spans="1:7" s="146" customFormat="1" x14ac:dyDescent="0.3">
      <c r="A33" s="15"/>
      <c r="B33" s="60"/>
      <c r="C33" s="61"/>
      <c r="D33" s="61"/>
      <c r="E33" s="60"/>
      <c r="F33" s="62"/>
      <c r="G33" s="185"/>
    </row>
    <row r="34" spans="1:7" s="146" customFormat="1" x14ac:dyDescent="0.3">
      <c r="A34" s="15"/>
      <c r="B34" s="60"/>
      <c r="C34" s="61"/>
      <c r="D34" s="61"/>
      <c r="E34" s="60"/>
      <c r="F34" s="62"/>
      <c r="G34" s="185"/>
    </row>
    <row r="35" spans="1:7" s="146" customFormat="1" x14ac:dyDescent="0.3">
      <c r="A35" s="15"/>
      <c r="B35" s="60"/>
      <c r="C35" s="61"/>
      <c r="D35" s="61"/>
      <c r="E35" s="60"/>
      <c r="F35" s="62"/>
      <c r="G35" s="185"/>
    </row>
    <row r="36" spans="1:7" s="146" customFormat="1" x14ac:dyDescent="0.3">
      <c r="A36" s="15"/>
      <c r="B36" s="60"/>
      <c r="C36" s="61"/>
      <c r="D36" s="61"/>
      <c r="E36" s="60"/>
      <c r="F36" s="62"/>
      <c r="G36" s="185"/>
    </row>
    <row r="37" spans="1:7" s="146" customFormat="1" x14ac:dyDescent="0.3">
      <c r="A37" s="15"/>
      <c r="B37" s="60"/>
      <c r="C37" s="61"/>
      <c r="D37" s="61"/>
      <c r="E37" s="60"/>
      <c r="F37" s="62"/>
      <c r="G37" s="185"/>
    </row>
    <row r="38" spans="1:7" s="146" customFormat="1" x14ac:dyDescent="0.3">
      <c r="A38" s="15"/>
      <c r="B38" s="60"/>
      <c r="C38" s="61"/>
      <c r="D38" s="61"/>
      <c r="E38" s="60"/>
      <c r="F38" s="62"/>
      <c r="G38" s="185"/>
    </row>
    <row r="39" spans="1:7" s="146" customFormat="1" x14ac:dyDescent="0.3">
      <c r="A39" s="15"/>
      <c r="B39" s="60"/>
      <c r="C39" s="61"/>
      <c r="D39" s="61"/>
      <c r="E39" s="60"/>
      <c r="F39" s="62"/>
      <c r="G39" s="185"/>
    </row>
    <row r="40" spans="1:7" s="146" customFormat="1" x14ac:dyDescent="0.3">
      <c r="A40" s="15"/>
      <c r="B40" s="60"/>
      <c r="C40" s="61"/>
      <c r="D40" s="61"/>
      <c r="E40" s="60"/>
      <c r="F40" s="62"/>
      <c r="G40" s="185"/>
    </row>
    <row r="41" spans="1:7" s="146" customFormat="1" x14ac:dyDescent="0.3">
      <c r="A41" s="15"/>
      <c r="B41" s="60"/>
      <c r="C41" s="61"/>
      <c r="D41" s="61"/>
      <c r="E41" s="60"/>
      <c r="F41" s="62"/>
      <c r="G41" s="185"/>
    </row>
    <row r="42" spans="1:7" s="146" customFormat="1" x14ac:dyDescent="0.3">
      <c r="A42" s="15"/>
      <c r="B42" s="60"/>
      <c r="C42" s="61"/>
      <c r="D42" s="61"/>
      <c r="E42" s="60"/>
      <c r="F42" s="62"/>
      <c r="G42" s="185"/>
    </row>
    <row r="43" spans="1:7" s="146" customFormat="1" x14ac:dyDescent="0.3">
      <c r="A43" s="15"/>
      <c r="B43" s="60"/>
      <c r="C43" s="61"/>
      <c r="D43" s="61"/>
      <c r="E43" s="60"/>
      <c r="F43" s="62"/>
      <c r="G43" s="185"/>
    </row>
    <row r="44" spans="1:7" s="146" customFormat="1" x14ac:dyDescent="0.3">
      <c r="A44" s="15"/>
      <c r="B44" s="60"/>
      <c r="C44" s="61"/>
      <c r="D44" s="61"/>
      <c r="E44" s="60"/>
      <c r="F44" s="62"/>
      <c r="G44" s="185"/>
    </row>
    <row r="45" spans="1:7" s="146" customFormat="1" x14ac:dyDescent="0.3">
      <c r="A45" s="15"/>
      <c r="B45" s="60"/>
      <c r="C45" s="61"/>
      <c r="D45" s="61"/>
      <c r="E45" s="60"/>
      <c r="F45" s="62"/>
      <c r="G45" s="185"/>
    </row>
    <row r="46" spans="1:7" s="146" customFormat="1" x14ac:dyDescent="0.3">
      <c r="A46" s="15"/>
      <c r="B46" s="53"/>
      <c r="C46" s="15"/>
      <c r="D46" s="15"/>
      <c r="E46" s="10"/>
      <c r="G46" s="185"/>
    </row>
    <row r="47" spans="1:7" s="146" customFormat="1" x14ac:dyDescent="0.3">
      <c r="A47" s="15"/>
      <c r="B47" s="53"/>
      <c r="C47" s="15"/>
      <c r="D47" s="15"/>
      <c r="E47" s="10"/>
      <c r="G47" s="185"/>
    </row>
    <row r="48" spans="1:7" s="146" customFormat="1" x14ac:dyDescent="0.3">
      <c r="A48" s="15"/>
      <c r="B48" s="53"/>
      <c r="C48" s="15"/>
      <c r="D48" s="15"/>
      <c r="E48" s="10"/>
      <c r="G48" s="185"/>
    </row>
    <row r="49" spans="1:7" s="146" customFormat="1" x14ac:dyDescent="0.3">
      <c r="A49" s="15"/>
      <c r="B49" s="53"/>
      <c r="C49" s="15"/>
      <c r="D49" s="15"/>
      <c r="E49" s="10"/>
      <c r="G49" s="185"/>
    </row>
    <row r="50" spans="1:7" s="146" customFormat="1" x14ac:dyDescent="0.3">
      <c r="A50" s="15"/>
      <c r="B50" s="53"/>
      <c r="C50" s="15"/>
      <c r="D50" s="15"/>
      <c r="E50" s="10"/>
      <c r="G50" s="185"/>
    </row>
    <row r="51" spans="1:7" s="146" customFormat="1" x14ac:dyDescent="0.3">
      <c r="A51" s="15"/>
      <c r="B51" s="53"/>
      <c r="C51" s="15"/>
      <c r="D51" s="15"/>
      <c r="E51" s="10"/>
      <c r="G51" s="185"/>
    </row>
    <row r="52" spans="1:7" s="146" customFormat="1" x14ac:dyDescent="0.3">
      <c r="A52" s="15"/>
      <c r="B52" s="53"/>
      <c r="C52" s="15"/>
      <c r="D52" s="15"/>
      <c r="E52" s="10"/>
      <c r="G52" s="185"/>
    </row>
    <row r="53" spans="1:7" s="146" customFormat="1" x14ac:dyDescent="0.3">
      <c r="A53" s="15"/>
      <c r="B53" s="53"/>
      <c r="C53" s="15"/>
      <c r="D53" s="15"/>
      <c r="E53" s="10"/>
      <c r="G53" s="185"/>
    </row>
    <row r="54" spans="1:7" s="146" customFormat="1" x14ac:dyDescent="0.3">
      <c r="A54" s="15"/>
      <c r="B54" s="53"/>
      <c r="C54" s="15"/>
      <c r="D54" s="15"/>
      <c r="E54" s="10"/>
      <c r="G54" s="185"/>
    </row>
    <row r="55" spans="1:7" s="146" customFormat="1" x14ac:dyDescent="0.3">
      <c r="A55" s="15"/>
      <c r="B55" s="53"/>
      <c r="C55" s="15"/>
      <c r="D55" s="15"/>
      <c r="E55" s="10"/>
      <c r="G55" s="185"/>
    </row>
    <row r="56" spans="1:7" s="146" customFormat="1" x14ac:dyDescent="0.3">
      <c r="A56" s="15"/>
      <c r="B56" s="53"/>
      <c r="C56" s="15"/>
      <c r="D56" s="15"/>
      <c r="E56" s="10"/>
      <c r="G56" s="185"/>
    </row>
    <row r="57" spans="1:7" s="146" customFormat="1" x14ac:dyDescent="0.3">
      <c r="A57" s="15"/>
      <c r="B57" s="53"/>
      <c r="C57" s="15"/>
      <c r="D57" s="15"/>
      <c r="E57" s="10"/>
      <c r="G57" s="185"/>
    </row>
    <row r="58" spans="1:7" s="146" customFormat="1" x14ac:dyDescent="0.3">
      <c r="A58" s="15"/>
      <c r="B58" s="53"/>
      <c r="C58" s="15"/>
      <c r="D58" s="15"/>
      <c r="E58" s="10"/>
      <c r="G58" s="185"/>
    </row>
    <row r="59" spans="1:7" s="146" customFormat="1" x14ac:dyDescent="0.3">
      <c r="A59" s="15"/>
      <c r="B59" s="53"/>
      <c r="C59" s="15"/>
      <c r="D59" s="15"/>
      <c r="E59" s="10"/>
      <c r="G59" s="185"/>
    </row>
    <row r="60" spans="1:7" s="146" customFormat="1" x14ac:dyDescent="0.3">
      <c r="A60" s="15"/>
      <c r="B60" s="53"/>
      <c r="C60" s="15"/>
      <c r="D60" s="15"/>
      <c r="E60" s="10"/>
      <c r="G60" s="185"/>
    </row>
    <row r="61" spans="1:7" s="146" customFormat="1" x14ac:dyDescent="0.3">
      <c r="A61" s="15"/>
      <c r="B61" s="53"/>
      <c r="C61" s="15"/>
      <c r="D61" s="15"/>
      <c r="E61" s="10"/>
      <c r="G61" s="185"/>
    </row>
    <row r="62" spans="1:7" s="146" customFormat="1" x14ac:dyDescent="0.3">
      <c r="A62" s="15"/>
      <c r="B62" s="53"/>
      <c r="C62" s="15"/>
      <c r="D62" s="15"/>
      <c r="E62" s="10"/>
      <c r="G62" s="185"/>
    </row>
    <row r="63" spans="1:7" s="146" customFormat="1" x14ac:dyDescent="0.3">
      <c r="A63" s="15"/>
      <c r="B63" s="53"/>
      <c r="C63" s="15"/>
      <c r="D63" s="15"/>
      <c r="E63" s="10"/>
      <c r="G63" s="185"/>
    </row>
    <row r="64" spans="1:7" s="146" customFormat="1" x14ac:dyDescent="0.3">
      <c r="A64" s="15"/>
      <c r="B64" s="53"/>
      <c r="C64" s="15"/>
      <c r="D64" s="15"/>
      <c r="E64" s="10"/>
      <c r="G64" s="185"/>
    </row>
    <row r="65" spans="1:7" s="146" customFormat="1" x14ac:dyDescent="0.3">
      <c r="A65" s="15"/>
      <c r="B65" s="53"/>
      <c r="C65" s="15"/>
      <c r="D65" s="15"/>
      <c r="E65" s="10"/>
      <c r="G65" s="185"/>
    </row>
    <row r="66" spans="1:7" s="146" customFormat="1" x14ac:dyDescent="0.3">
      <c r="A66" s="15"/>
      <c r="B66" s="53"/>
      <c r="C66" s="15"/>
      <c r="D66" s="15"/>
      <c r="E66" s="10"/>
      <c r="G66" s="185"/>
    </row>
    <row r="67" spans="1:7" s="146" customFormat="1" x14ac:dyDescent="0.3">
      <c r="A67" s="15"/>
      <c r="B67" s="53"/>
      <c r="C67" s="15"/>
      <c r="D67" s="15"/>
      <c r="E67" s="10"/>
      <c r="G67" s="185"/>
    </row>
    <row r="68" spans="1:7" s="146" customFormat="1" x14ac:dyDescent="0.3">
      <c r="A68" s="15"/>
      <c r="B68" s="53"/>
      <c r="C68" s="15"/>
      <c r="D68" s="15"/>
      <c r="E68" s="10"/>
      <c r="G68" s="185"/>
    </row>
    <row r="69" spans="1:7" s="146" customFormat="1" x14ac:dyDescent="0.3">
      <c r="A69" s="15"/>
      <c r="B69" s="53"/>
      <c r="C69" s="15"/>
      <c r="D69" s="15"/>
      <c r="E69" s="10"/>
      <c r="G69" s="185"/>
    </row>
    <row r="70" spans="1:7" s="146" customFormat="1" x14ac:dyDescent="0.3">
      <c r="A70" s="15"/>
      <c r="B70" s="53"/>
      <c r="C70" s="15"/>
      <c r="D70" s="15"/>
      <c r="E70" s="10"/>
      <c r="G70" s="185"/>
    </row>
    <row r="71" spans="1:7" s="146" customFormat="1" x14ac:dyDescent="0.3">
      <c r="A71" s="15"/>
      <c r="B71" s="53"/>
      <c r="C71" s="15"/>
      <c r="D71" s="15"/>
      <c r="E71" s="10"/>
      <c r="G71" s="185"/>
    </row>
    <row r="72" spans="1:7" s="146" customFormat="1" x14ac:dyDescent="0.3">
      <c r="A72" s="15"/>
      <c r="B72" s="53"/>
      <c r="C72" s="15"/>
      <c r="D72" s="15"/>
      <c r="E72" s="10"/>
      <c r="G72" s="185"/>
    </row>
    <row r="73" spans="1:7" s="146" customFormat="1" x14ac:dyDescent="0.3">
      <c r="A73" s="15"/>
      <c r="B73" s="53"/>
      <c r="C73" s="15"/>
      <c r="D73" s="15"/>
      <c r="E73" s="10"/>
      <c r="G73" s="185"/>
    </row>
    <row r="74" spans="1:7" s="146" customFormat="1" x14ac:dyDescent="0.3">
      <c r="A74" s="15"/>
      <c r="B74" s="53"/>
      <c r="C74" s="15"/>
      <c r="D74" s="15"/>
      <c r="E74" s="10"/>
      <c r="G74" s="185"/>
    </row>
    <row r="75" spans="1:7" s="146" customFormat="1" x14ac:dyDescent="0.3">
      <c r="A75" s="15"/>
      <c r="B75" s="53"/>
      <c r="C75" s="15"/>
      <c r="D75" s="15"/>
      <c r="E75" s="10"/>
      <c r="G75" s="185"/>
    </row>
    <row r="76" spans="1:7" s="146" customFormat="1" x14ac:dyDescent="0.3">
      <c r="A76" s="15"/>
      <c r="B76" s="53"/>
      <c r="C76" s="15"/>
      <c r="D76" s="15"/>
      <c r="E76" s="10"/>
      <c r="G76" s="185"/>
    </row>
    <row r="77" spans="1:7" s="146" customFormat="1" x14ac:dyDescent="0.3">
      <c r="A77" s="15"/>
      <c r="B77" s="53"/>
      <c r="C77" s="15"/>
      <c r="D77" s="15"/>
      <c r="E77" s="10"/>
      <c r="G77" s="185"/>
    </row>
    <row r="78" spans="1:7" s="146" customFormat="1" x14ac:dyDescent="0.3">
      <c r="A78" s="15"/>
      <c r="B78" s="53"/>
      <c r="C78" s="15"/>
      <c r="D78" s="15"/>
      <c r="E78" s="10"/>
      <c r="G78" s="185"/>
    </row>
    <row r="79" spans="1:7" s="146" customFormat="1" x14ac:dyDescent="0.3">
      <c r="A79" s="15"/>
      <c r="B79" s="53"/>
      <c r="C79" s="15"/>
      <c r="D79" s="15"/>
      <c r="E79" s="10"/>
      <c r="G79" s="185"/>
    </row>
    <row r="80" spans="1:7" s="146" customFormat="1" x14ac:dyDescent="0.3">
      <c r="A80" s="15"/>
      <c r="B80" s="53"/>
      <c r="C80" s="15"/>
      <c r="D80" s="15"/>
      <c r="E80" s="10"/>
      <c r="G80" s="185"/>
    </row>
    <row r="81" spans="1:7" s="146" customFormat="1" x14ac:dyDescent="0.3">
      <c r="A81" s="15"/>
      <c r="B81" s="53"/>
      <c r="C81" s="15"/>
      <c r="D81" s="15"/>
      <c r="E81" s="10"/>
      <c r="G81" s="185"/>
    </row>
    <row r="82" spans="1:7" s="146" customFormat="1" x14ac:dyDescent="0.3">
      <c r="A82" s="15"/>
      <c r="B82" s="53"/>
      <c r="C82" s="15"/>
      <c r="D82" s="15"/>
      <c r="E82" s="10"/>
      <c r="G82" s="185"/>
    </row>
    <row r="83" spans="1:7" s="146" customFormat="1" x14ac:dyDescent="0.3">
      <c r="A83" s="15"/>
      <c r="B83" s="53"/>
      <c r="C83" s="15"/>
      <c r="D83" s="15"/>
      <c r="E83" s="10"/>
      <c r="G83" s="185"/>
    </row>
    <row r="84" spans="1:7" s="146" customFormat="1" x14ac:dyDescent="0.3">
      <c r="A84" s="15"/>
      <c r="B84" s="53"/>
      <c r="C84" s="15"/>
      <c r="D84" s="15"/>
      <c r="E84" s="10"/>
      <c r="G84" s="185"/>
    </row>
    <row r="85" spans="1:7" s="146" customFormat="1" x14ac:dyDescent="0.3">
      <c r="A85" s="15"/>
      <c r="B85" s="53"/>
      <c r="C85" s="15"/>
      <c r="D85" s="15"/>
      <c r="E85" s="10"/>
      <c r="G85" s="185"/>
    </row>
    <row r="86" spans="1:7" s="146" customFormat="1" x14ac:dyDescent="0.3">
      <c r="A86" s="15"/>
      <c r="B86" s="53"/>
      <c r="C86" s="15"/>
      <c r="D86" s="15"/>
      <c r="E86" s="10"/>
      <c r="G86" s="185"/>
    </row>
    <row r="87" spans="1:7" s="146" customFormat="1" x14ac:dyDescent="0.3">
      <c r="A87" s="15"/>
      <c r="B87" s="53"/>
      <c r="C87" s="15"/>
      <c r="D87" s="15"/>
      <c r="E87" s="10"/>
      <c r="G87" s="185"/>
    </row>
    <row r="88" spans="1:7" s="146" customFormat="1" x14ac:dyDescent="0.3">
      <c r="A88" s="15"/>
      <c r="B88" s="53"/>
      <c r="C88" s="15"/>
      <c r="D88" s="15"/>
      <c r="E88" s="10"/>
      <c r="G88" s="185"/>
    </row>
    <row r="89" spans="1:7" s="146" customFormat="1" x14ac:dyDescent="0.3">
      <c r="A89" s="15"/>
      <c r="B89" s="53"/>
      <c r="C89" s="15"/>
      <c r="D89" s="15"/>
      <c r="E89" s="10"/>
      <c r="G89" s="185"/>
    </row>
    <row r="90" spans="1:7" s="146" customFormat="1" x14ac:dyDescent="0.3">
      <c r="A90" s="15"/>
      <c r="B90" s="53"/>
      <c r="C90" s="15"/>
      <c r="D90" s="15"/>
      <c r="E90" s="10"/>
      <c r="G90" s="185"/>
    </row>
    <row r="91" spans="1:7" s="146" customFormat="1" x14ac:dyDescent="0.3">
      <c r="A91" s="15"/>
      <c r="B91" s="53"/>
      <c r="C91" s="15"/>
      <c r="D91" s="15"/>
      <c r="E91" s="10"/>
      <c r="G91" s="185"/>
    </row>
    <row r="92" spans="1:7" s="146" customFormat="1" x14ac:dyDescent="0.3">
      <c r="A92" s="15"/>
      <c r="B92" s="53"/>
      <c r="C92" s="15"/>
      <c r="D92" s="15"/>
      <c r="E92" s="10"/>
      <c r="G92" s="185"/>
    </row>
    <row r="93" spans="1:7" s="146" customFormat="1" x14ac:dyDescent="0.3">
      <c r="A93" s="15"/>
      <c r="B93" s="53"/>
      <c r="C93" s="15"/>
      <c r="D93" s="15"/>
      <c r="E93" s="10"/>
      <c r="G93" s="185"/>
    </row>
    <row r="94" spans="1:7" s="146" customFormat="1" x14ac:dyDescent="0.3">
      <c r="A94" s="15"/>
      <c r="B94" s="53"/>
      <c r="C94" s="15"/>
      <c r="D94" s="15"/>
      <c r="E94" s="10"/>
      <c r="G94" s="185"/>
    </row>
    <row r="95" spans="1:7" s="146" customFormat="1" x14ac:dyDescent="0.3">
      <c r="A95" s="15"/>
      <c r="B95" s="53"/>
      <c r="C95" s="15"/>
      <c r="D95" s="15"/>
      <c r="E95" s="10"/>
      <c r="G95" s="185"/>
    </row>
    <row r="96" spans="1:7" s="146" customFormat="1" x14ac:dyDescent="0.3">
      <c r="A96" s="15"/>
      <c r="B96" s="53"/>
      <c r="C96" s="15"/>
      <c r="D96" s="15"/>
      <c r="E96" s="10"/>
      <c r="G96" s="185"/>
    </row>
    <row r="97" spans="1:7" s="146" customFormat="1" x14ac:dyDescent="0.3">
      <c r="A97" s="15"/>
      <c r="B97" s="53"/>
      <c r="C97" s="15"/>
      <c r="D97" s="15"/>
      <c r="E97" s="10"/>
      <c r="G97" s="185"/>
    </row>
    <row r="98" spans="1:7" s="146" customFormat="1" x14ac:dyDescent="0.3">
      <c r="A98" s="15"/>
      <c r="B98" s="53"/>
      <c r="C98" s="15"/>
      <c r="D98" s="15"/>
      <c r="E98" s="10"/>
      <c r="G98" s="185"/>
    </row>
    <row r="99" spans="1:7" s="146" customFormat="1" x14ac:dyDescent="0.3">
      <c r="A99" s="15"/>
      <c r="B99" s="53"/>
      <c r="C99" s="15"/>
      <c r="D99" s="15"/>
      <c r="E99" s="10"/>
      <c r="G99" s="185"/>
    </row>
    <row r="100" spans="1:7" s="146" customFormat="1" x14ac:dyDescent="0.3">
      <c r="A100" s="15"/>
      <c r="B100" s="53"/>
      <c r="C100" s="15"/>
      <c r="D100" s="15"/>
      <c r="E100" s="10"/>
      <c r="G100" s="185"/>
    </row>
    <row r="101" spans="1:7" s="146" customFormat="1" x14ac:dyDescent="0.3">
      <c r="A101" s="15"/>
      <c r="B101" s="53"/>
      <c r="C101" s="15"/>
      <c r="D101" s="15"/>
      <c r="E101" s="10"/>
      <c r="G101" s="185"/>
    </row>
    <row r="102" spans="1:7" s="146" customFormat="1" x14ac:dyDescent="0.3">
      <c r="A102" s="15"/>
      <c r="B102" s="53"/>
      <c r="C102" s="15"/>
      <c r="D102" s="15"/>
      <c r="E102" s="10"/>
      <c r="G102" s="185"/>
    </row>
    <row r="103" spans="1:7" s="146" customFormat="1" x14ac:dyDescent="0.3">
      <c r="A103" s="15"/>
      <c r="B103" s="53"/>
      <c r="C103" s="15"/>
      <c r="D103" s="15"/>
      <c r="E103" s="10"/>
      <c r="G103" s="185"/>
    </row>
    <row r="104" spans="1:7" s="146" customFormat="1" x14ac:dyDescent="0.3">
      <c r="A104" s="15"/>
      <c r="B104" s="53"/>
      <c r="C104" s="15"/>
      <c r="D104" s="15"/>
      <c r="E104" s="10"/>
      <c r="G104" s="185"/>
    </row>
    <row r="105" spans="1:7" s="146" customFormat="1" x14ac:dyDescent="0.3">
      <c r="A105" s="15"/>
      <c r="B105" s="53"/>
      <c r="C105" s="15"/>
      <c r="D105" s="15"/>
      <c r="E105" s="10"/>
      <c r="G105" s="185"/>
    </row>
    <row r="106" spans="1:7" s="146" customFormat="1" x14ac:dyDescent="0.3">
      <c r="A106" s="15"/>
      <c r="B106" s="53"/>
      <c r="C106" s="15"/>
      <c r="D106" s="15"/>
      <c r="E106" s="10"/>
      <c r="G106" s="185"/>
    </row>
    <row r="107" spans="1:7" s="146" customFormat="1" x14ac:dyDescent="0.3">
      <c r="A107" s="15"/>
      <c r="B107" s="53"/>
      <c r="C107" s="15"/>
      <c r="D107" s="15"/>
      <c r="E107" s="10"/>
      <c r="G107" s="185"/>
    </row>
    <row r="108" spans="1:7" s="146" customFormat="1" x14ac:dyDescent="0.3">
      <c r="A108" s="15"/>
      <c r="B108" s="53"/>
      <c r="C108" s="15"/>
      <c r="D108" s="15"/>
      <c r="E108" s="10"/>
      <c r="G108" s="185"/>
    </row>
    <row r="109" spans="1:7" s="146" customFormat="1" x14ac:dyDescent="0.3">
      <c r="A109" s="15"/>
      <c r="B109" s="53"/>
      <c r="C109" s="15"/>
      <c r="D109" s="15"/>
      <c r="E109" s="10"/>
      <c r="G109" s="185"/>
    </row>
    <row r="110" spans="1:7" s="146" customFormat="1" x14ac:dyDescent="0.3">
      <c r="A110" s="15"/>
      <c r="B110" s="53"/>
      <c r="C110" s="15"/>
      <c r="D110" s="15"/>
      <c r="E110" s="10"/>
      <c r="G110" s="185"/>
    </row>
    <row r="111" spans="1:7" s="146" customFormat="1" x14ac:dyDescent="0.3">
      <c r="A111" s="15"/>
      <c r="B111" s="53"/>
      <c r="C111" s="15"/>
      <c r="D111" s="15"/>
      <c r="E111" s="10"/>
      <c r="G111" s="185"/>
    </row>
    <row r="112" spans="1:7" s="146" customFormat="1" x14ac:dyDescent="0.3">
      <c r="A112" s="15"/>
      <c r="B112" s="53"/>
      <c r="C112" s="15"/>
      <c r="D112" s="15"/>
      <c r="E112" s="10"/>
      <c r="G112" s="185"/>
    </row>
    <row r="113" spans="1:7" s="146" customFormat="1" x14ac:dyDescent="0.3">
      <c r="A113" s="15"/>
      <c r="B113" s="53"/>
      <c r="C113" s="15"/>
      <c r="D113" s="15"/>
      <c r="E113" s="10"/>
      <c r="G113" s="185"/>
    </row>
    <row r="114" spans="1:7" s="146" customFormat="1" x14ac:dyDescent="0.3">
      <c r="A114" s="15"/>
      <c r="B114" s="53"/>
      <c r="C114" s="15"/>
      <c r="D114" s="15"/>
      <c r="E114" s="10"/>
      <c r="G114" s="185"/>
    </row>
    <row r="115" spans="1:7" s="146" customFormat="1" x14ac:dyDescent="0.3">
      <c r="A115" s="15"/>
      <c r="B115" s="53"/>
      <c r="C115" s="15"/>
      <c r="D115" s="15"/>
      <c r="E115" s="10"/>
      <c r="G115" s="185"/>
    </row>
    <row r="116" spans="1:7" s="146" customFormat="1" x14ac:dyDescent="0.3">
      <c r="A116" s="15"/>
      <c r="B116" s="53"/>
      <c r="C116" s="15"/>
      <c r="D116" s="15"/>
      <c r="E116" s="10"/>
      <c r="G116" s="185"/>
    </row>
    <row r="117" spans="1:7" s="146" customFormat="1" x14ac:dyDescent="0.3">
      <c r="A117" s="15"/>
      <c r="B117" s="53"/>
      <c r="C117" s="15"/>
      <c r="D117" s="15"/>
      <c r="E117" s="10"/>
      <c r="G117" s="185"/>
    </row>
    <row r="118" spans="1:7" s="146" customFormat="1" x14ac:dyDescent="0.3">
      <c r="A118" s="15"/>
      <c r="B118" s="53"/>
      <c r="C118" s="15"/>
      <c r="D118" s="15"/>
      <c r="E118" s="10"/>
      <c r="G118" s="185"/>
    </row>
    <row r="119" spans="1:7" s="146" customFormat="1" x14ac:dyDescent="0.3">
      <c r="A119" s="15"/>
      <c r="B119" s="53"/>
      <c r="C119" s="15"/>
      <c r="D119" s="15"/>
      <c r="E119" s="10"/>
      <c r="G119" s="185"/>
    </row>
    <row r="120" spans="1:7" s="146" customFormat="1" x14ac:dyDescent="0.3">
      <c r="A120" s="15"/>
      <c r="B120" s="53"/>
      <c r="C120" s="15"/>
      <c r="D120" s="15"/>
      <c r="E120" s="10"/>
      <c r="G120" s="185"/>
    </row>
    <row r="121" spans="1:7" s="146" customFormat="1" x14ac:dyDescent="0.3">
      <c r="A121" s="15"/>
      <c r="B121" s="53"/>
      <c r="C121" s="15"/>
      <c r="D121" s="15"/>
      <c r="E121" s="10"/>
      <c r="G121" s="185"/>
    </row>
    <row r="122" spans="1:7" s="146" customFormat="1" x14ac:dyDescent="0.3">
      <c r="A122" s="15"/>
      <c r="B122" s="53"/>
      <c r="C122" s="15"/>
      <c r="D122" s="15"/>
      <c r="E122" s="10"/>
      <c r="G122" s="185"/>
    </row>
    <row r="123" spans="1:7" s="146" customFormat="1" x14ac:dyDescent="0.3">
      <c r="A123" s="15"/>
      <c r="B123" s="53"/>
      <c r="C123" s="15"/>
      <c r="D123" s="15"/>
      <c r="E123" s="10"/>
      <c r="G123" s="185"/>
    </row>
    <row r="124" spans="1:7" s="146" customFormat="1" x14ac:dyDescent="0.3">
      <c r="A124" s="15"/>
      <c r="B124" s="53"/>
      <c r="C124" s="15"/>
      <c r="D124" s="15"/>
      <c r="E124" s="10"/>
      <c r="G124" s="185"/>
    </row>
    <row r="125" spans="1:7" s="146" customFormat="1" x14ac:dyDescent="0.3">
      <c r="A125" s="15"/>
      <c r="B125" s="53"/>
      <c r="C125" s="15"/>
      <c r="D125" s="15"/>
      <c r="E125" s="10"/>
      <c r="G125" s="185"/>
    </row>
    <row r="126" spans="1:7" s="146" customFormat="1" x14ac:dyDescent="0.3">
      <c r="A126" s="15"/>
      <c r="B126" s="53"/>
      <c r="C126" s="15"/>
      <c r="D126" s="15"/>
      <c r="E126" s="10"/>
      <c r="G126" s="185"/>
    </row>
    <row r="127" spans="1:7" s="146" customFormat="1" x14ac:dyDescent="0.3">
      <c r="A127" s="15"/>
      <c r="B127" s="53"/>
      <c r="C127" s="15"/>
      <c r="D127" s="15"/>
      <c r="E127" s="10"/>
      <c r="G127" s="185"/>
    </row>
    <row r="128" spans="1:7" s="146" customFormat="1" x14ac:dyDescent="0.3">
      <c r="A128" s="15"/>
      <c r="B128" s="53"/>
      <c r="C128" s="15"/>
      <c r="D128" s="15"/>
      <c r="E128" s="10"/>
      <c r="G128" s="185"/>
    </row>
    <row r="129" spans="1:7" s="146" customFormat="1" x14ac:dyDescent="0.3">
      <c r="A129" s="15"/>
      <c r="B129" s="53"/>
      <c r="C129" s="15"/>
      <c r="D129" s="15"/>
      <c r="E129" s="10"/>
      <c r="G129" s="185"/>
    </row>
    <row r="130" spans="1:7" s="146" customFormat="1" x14ac:dyDescent="0.3">
      <c r="A130" s="15"/>
      <c r="B130" s="53"/>
      <c r="C130" s="15"/>
      <c r="D130" s="15"/>
      <c r="E130" s="10"/>
      <c r="G130" s="185"/>
    </row>
    <row r="131" spans="1:7" s="146" customFormat="1" x14ac:dyDescent="0.3">
      <c r="A131" s="15"/>
      <c r="B131" s="53"/>
      <c r="C131" s="15"/>
      <c r="D131" s="15"/>
      <c r="E131" s="10"/>
      <c r="G131" s="185"/>
    </row>
    <row r="132" spans="1:7" s="146" customFormat="1" x14ac:dyDescent="0.3">
      <c r="A132" s="15"/>
      <c r="B132" s="53"/>
      <c r="C132" s="15"/>
      <c r="D132" s="15"/>
      <c r="E132" s="10"/>
      <c r="G132" s="185"/>
    </row>
    <row r="133" spans="1:7" s="146" customFormat="1" x14ac:dyDescent="0.3">
      <c r="A133" s="15"/>
      <c r="B133" s="53"/>
      <c r="C133" s="15"/>
      <c r="D133" s="15"/>
      <c r="E133" s="10"/>
      <c r="G133" s="185"/>
    </row>
    <row r="134" spans="1:7" s="146" customFormat="1" x14ac:dyDescent="0.3">
      <c r="A134" s="15"/>
      <c r="B134" s="53"/>
      <c r="C134" s="15"/>
      <c r="D134" s="15"/>
      <c r="E134" s="10"/>
      <c r="G134" s="185"/>
    </row>
    <row r="135" spans="1:7" s="146" customFormat="1" x14ac:dyDescent="0.3">
      <c r="A135" s="15"/>
      <c r="B135" s="53"/>
      <c r="C135" s="15"/>
      <c r="D135" s="15"/>
      <c r="E135" s="10"/>
      <c r="G135" s="185"/>
    </row>
    <row r="136" spans="1:7" s="146" customFormat="1" x14ac:dyDescent="0.3">
      <c r="A136" s="15"/>
      <c r="B136" s="53"/>
      <c r="C136" s="15"/>
      <c r="D136" s="15"/>
      <c r="E136" s="10"/>
      <c r="G136" s="185"/>
    </row>
    <row r="137" spans="1:7" s="146" customFormat="1" x14ac:dyDescent="0.3">
      <c r="A137" s="15"/>
      <c r="B137" s="53"/>
      <c r="C137" s="15"/>
      <c r="D137" s="15"/>
      <c r="E137" s="10"/>
      <c r="G137" s="185"/>
    </row>
    <row r="138" spans="1:7" s="146" customFormat="1" x14ac:dyDescent="0.3">
      <c r="A138" s="15"/>
      <c r="B138" s="53"/>
      <c r="C138" s="15"/>
      <c r="D138" s="15"/>
      <c r="E138" s="10"/>
      <c r="G138" s="185"/>
    </row>
  </sheetData>
  <mergeCells count="1">
    <mergeCell ref="A3:G3"/>
  </mergeCells>
  <hyperlinks>
    <hyperlink ref="A1" location="TAB00!A1" display="Retour page de garde"/>
    <hyperlink ref="G7" location="TAB6.3!A1" display="TAB6.3"/>
    <hyperlink ref="G8" location="TAB6.4!A1" display="TAB6.4!A1"/>
    <hyperlink ref="G9" location="TAB6.5!A1" display="TAB6.5!A1"/>
    <hyperlink ref="G10" location="TAB6.6!A1" display="TAB6.6!A1"/>
    <hyperlink ref="G11" location="TAB6.7!A1" display="TAB6.7!A1"/>
    <hyperlink ref="G12" location="TAB6.8!A1" display="TAB6.8!A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workbookViewId="0">
      <selection activeCell="A6" sqref="A6"/>
    </sheetView>
  </sheetViews>
  <sheetFormatPr baseColWidth="10" defaultColWidth="9.1640625" defaultRowHeight="13.5" x14ac:dyDescent="0.3"/>
  <cols>
    <col min="1" max="1" width="55.5" style="142" customWidth="1"/>
    <col min="2" max="7" width="16.5" style="142" customWidth="1"/>
    <col min="8" max="8" width="18.33203125" style="142" customWidth="1"/>
    <col min="9" max="16384" width="9.1640625" style="142"/>
  </cols>
  <sheetData>
    <row r="1" spans="1:17" s="254" customFormat="1" ht="15" x14ac:dyDescent="0.3">
      <c r="A1" s="124" t="s">
        <v>46</v>
      </c>
    </row>
    <row r="3" spans="1:17" s="187" customFormat="1" ht="42.6" customHeight="1" x14ac:dyDescent="0.35">
      <c r="A3" s="560" t="str">
        <f>TAB00!B73&amp;" : "&amp;TAB00!C73</f>
        <v xml:space="preserve">TAB6.3 : Ecart entre le budget et la réalité relatif aux charges émanant de factures émises par la société FeReSO dans le cadre du processus de réconciliation </v>
      </c>
      <c r="B3" s="560"/>
      <c r="C3" s="560"/>
      <c r="D3" s="560"/>
      <c r="E3" s="560"/>
      <c r="F3" s="560"/>
      <c r="G3" s="560"/>
      <c r="H3" s="560"/>
    </row>
    <row r="4" spans="1:17" ht="14.25" thickBot="1" x14ac:dyDescent="0.35"/>
    <row r="5" spans="1:17" s="14" customFormat="1" ht="24.6" customHeight="1" x14ac:dyDescent="0.3">
      <c r="A5" s="129" t="s">
        <v>22</v>
      </c>
      <c r="B5" s="181" t="str">
        <f>"REALITE "&amp;TAB00!E14-4</f>
        <v>REALITE 2017</v>
      </c>
      <c r="C5" s="165" t="str">
        <f>"REALITE "&amp;TAB00!E14-3</f>
        <v>REALITE 2018</v>
      </c>
      <c r="D5" s="165" t="str">
        <f>"REALITE "&amp;TAB00!E14-2</f>
        <v>REALITE 2019</v>
      </c>
      <c r="E5" s="165" t="str">
        <f>"REALITE "&amp;TAB00!E14-1</f>
        <v>REALITE 2020</v>
      </c>
      <c r="F5" s="165" t="str">
        <f>"BUDGET "&amp;TAB00!E14</f>
        <v>BUDGET 2021</v>
      </c>
      <c r="G5" s="165" t="str">
        <f>"REALITE "&amp;TAB00!E14</f>
        <v>REALITE 2021</v>
      </c>
      <c r="H5" s="262" t="str">
        <f>"ECART "&amp;F5&amp;" - "&amp;G5</f>
        <v>ECART BUDGET 2021 - REALITE 2021</v>
      </c>
      <c r="I5" s="187"/>
      <c r="J5" s="187"/>
      <c r="K5" s="187"/>
      <c r="L5" s="187"/>
      <c r="M5" s="187"/>
      <c r="N5" s="187"/>
      <c r="O5" s="187"/>
      <c r="P5" s="187"/>
      <c r="Q5" s="187"/>
    </row>
    <row r="6" spans="1:17" s="14" customFormat="1" ht="39.75" customHeight="1" x14ac:dyDescent="0.3">
      <c r="A6" s="167" t="str">
        <f>'TAB6'!A7</f>
        <v xml:space="preserve">Charges et produits émanant de factures et de notes de crédit émises par la société FeReSO dans le cadre du processus de réconciliation </v>
      </c>
      <c r="B6" s="155"/>
      <c r="C6" s="155"/>
      <c r="D6" s="155"/>
      <c r="E6" s="155"/>
      <c r="F6" s="155"/>
      <c r="G6" s="155"/>
      <c r="H6" s="164">
        <f>F6-G6</f>
        <v>0</v>
      </c>
    </row>
    <row r="7" spans="1:17" s="14" customFormat="1" ht="24.6" customHeight="1" x14ac:dyDescent="0.3">
      <c r="A7" s="167" t="s">
        <v>505</v>
      </c>
      <c r="B7" s="155"/>
      <c r="C7" s="155"/>
      <c r="D7" s="155"/>
      <c r="E7" s="155"/>
      <c r="F7" s="155"/>
      <c r="G7" s="155"/>
      <c r="H7" s="164">
        <f>F7-G7</f>
        <v>0</v>
      </c>
    </row>
    <row r="8" spans="1:17" x14ac:dyDescent="0.3">
      <c r="A8" s="308" t="s">
        <v>506</v>
      </c>
      <c r="B8" s="145">
        <f>IFERROR(B6/B7,0)</f>
        <v>0</v>
      </c>
      <c r="C8" s="145">
        <f t="shared" ref="C8:H8" si="0">IFERROR(C6/C7,0)</f>
        <v>0</v>
      </c>
      <c r="D8" s="145">
        <f t="shared" si="0"/>
        <v>0</v>
      </c>
      <c r="E8" s="145">
        <f t="shared" si="0"/>
        <v>0</v>
      </c>
      <c r="F8" s="145">
        <f t="shared" si="0"/>
        <v>0</v>
      </c>
      <c r="G8" s="145">
        <f t="shared" si="0"/>
        <v>0</v>
      </c>
      <c r="H8" s="145">
        <f t="shared" si="0"/>
        <v>0</v>
      </c>
    </row>
    <row r="10" spans="1:17" ht="14.25" thickBot="1" x14ac:dyDescent="0.35">
      <c r="A10" s="598" t="s">
        <v>507</v>
      </c>
      <c r="B10" s="599"/>
      <c r="C10" s="599"/>
      <c r="D10" s="599"/>
      <c r="E10" s="599"/>
      <c r="F10" s="599"/>
      <c r="G10" s="599"/>
      <c r="H10" s="599"/>
    </row>
    <row r="11" spans="1:17" s="14" customFormat="1" ht="24.6" customHeight="1" x14ac:dyDescent="0.3">
      <c r="A11" s="129" t="s">
        <v>22</v>
      </c>
      <c r="B11" s="31" t="str">
        <f>B5</f>
        <v>REALITE 2017</v>
      </c>
      <c r="C11" s="31" t="str">
        <f t="shared" ref="C11:H11" si="1">C5</f>
        <v>REALITE 2018</v>
      </c>
      <c r="D11" s="31" t="str">
        <f t="shared" si="1"/>
        <v>REALITE 2019</v>
      </c>
      <c r="E11" s="31" t="str">
        <f t="shared" si="1"/>
        <v>REALITE 2020</v>
      </c>
      <c r="F11" s="31" t="str">
        <f t="shared" si="1"/>
        <v>BUDGET 2021</v>
      </c>
      <c r="G11" s="31" t="str">
        <f t="shared" si="1"/>
        <v>REALITE 2021</v>
      </c>
      <c r="H11" s="226" t="str">
        <f t="shared" si="1"/>
        <v>ECART BUDGET 2021 - REALITE 2021</v>
      </c>
      <c r="I11" s="187"/>
      <c r="J11" s="187"/>
      <c r="K11" s="187"/>
      <c r="L11" s="187"/>
      <c r="M11" s="187"/>
      <c r="N11" s="187"/>
      <c r="O11" s="187"/>
      <c r="P11" s="187"/>
      <c r="Q11" s="187"/>
    </row>
    <row r="12" spans="1:17" s="14" customFormat="1" ht="34.9" customHeight="1" x14ac:dyDescent="0.3">
      <c r="A12" s="167" t="str">
        <f>A6</f>
        <v xml:space="preserve">Charges et produits émanant de factures et de notes de crédit émises par la société FeReSO dans le cadre du processus de réconciliation </v>
      </c>
      <c r="B12" s="155"/>
      <c r="C12" s="155"/>
      <c r="D12" s="155"/>
      <c r="E12" s="155"/>
      <c r="F12" s="155"/>
      <c r="G12" s="155"/>
      <c r="H12" s="164">
        <f>F12-G12</f>
        <v>0</v>
      </c>
    </row>
    <row r="13" spans="1:17" x14ac:dyDescent="0.3">
      <c r="A13" s="167" t="s">
        <v>505</v>
      </c>
      <c r="B13" s="155"/>
      <c r="C13" s="155"/>
      <c r="D13" s="155"/>
      <c r="E13" s="155"/>
      <c r="F13" s="155"/>
      <c r="G13" s="155"/>
      <c r="H13" s="164">
        <f>F13-G13</f>
        <v>0</v>
      </c>
    </row>
    <row r="14" spans="1:17" x14ac:dyDescent="0.3">
      <c r="A14" s="308" t="s">
        <v>506</v>
      </c>
      <c r="B14" s="145">
        <f t="shared" ref="B14:H14" si="2">IFERROR(B12/B13,0)</f>
        <v>0</v>
      </c>
      <c r="C14" s="145">
        <f t="shared" si="2"/>
        <v>0</v>
      </c>
      <c r="D14" s="145">
        <f t="shared" si="2"/>
        <v>0</v>
      </c>
      <c r="E14" s="145">
        <f t="shared" si="2"/>
        <v>0</v>
      </c>
      <c r="F14" s="145">
        <f t="shared" si="2"/>
        <v>0</v>
      </c>
      <c r="G14" s="145">
        <f t="shared" si="2"/>
        <v>0</v>
      </c>
      <c r="H14" s="145">
        <f t="shared" si="2"/>
        <v>0</v>
      </c>
    </row>
  </sheetData>
  <mergeCells count="2">
    <mergeCell ref="A10:H10"/>
    <mergeCell ref="A3:H3"/>
  </mergeCells>
  <hyperlinks>
    <hyperlink ref="A1" location="TAB00!A1" display="Retour page de gard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workbookViewId="0">
      <selection activeCell="A3" sqref="A3:C3"/>
    </sheetView>
  </sheetViews>
  <sheetFormatPr baseColWidth="10" defaultRowHeight="12.75" x14ac:dyDescent="0.2"/>
  <cols>
    <col min="1" max="1" width="25.5" style="441" customWidth="1"/>
    <col min="2" max="2" width="29.6640625" style="442" customWidth="1"/>
    <col min="3" max="3" width="145.83203125" style="442" customWidth="1"/>
    <col min="4" max="4" width="31.6640625" style="441" customWidth="1"/>
    <col min="5" max="16384" width="12" style="442"/>
  </cols>
  <sheetData>
    <row r="1" spans="1:4" ht="15" x14ac:dyDescent="0.3">
      <c r="A1" s="124" t="s">
        <v>46</v>
      </c>
      <c r="B1" s="115"/>
      <c r="C1" s="117"/>
    </row>
    <row r="2" spans="1:4" ht="14.25" x14ac:dyDescent="0.3">
      <c r="A2" s="117"/>
      <c r="B2" s="115"/>
      <c r="C2" s="117"/>
    </row>
    <row r="3" spans="1:4" ht="21" x14ac:dyDescent="0.35">
      <c r="A3" s="560" t="s">
        <v>725</v>
      </c>
      <c r="B3" s="560"/>
      <c r="C3" s="560"/>
    </row>
    <row r="4" spans="1:4" ht="14.25" x14ac:dyDescent="0.3">
      <c r="A4" s="443"/>
      <c r="B4" s="444"/>
      <c r="C4" s="147"/>
    </row>
    <row r="5" spans="1:4" ht="13.5" x14ac:dyDescent="0.2">
      <c r="A5" s="445" t="s">
        <v>671</v>
      </c>
      <c r="B5" s="446" t="s">
        <v>672</v>
      </c>
      <c r="C5" s="447" t="s">
        <v>673</v>
      </c>
    </row>
    <row r="6" spans="1:4" ht="14.25" x14ac:dyDescent="0.3">
      <c r="A6" s="142"/>
      <c r="B6" s="142"/>
      <c r="C6" s="142"/>
    </row>
    <row r="7" spans="1:4" s="450" customFormat="1" ht="30" customHeight="1" x14ac:dyDescent="0.3">
      <c r="A7" s="448" t="s">
        <v>674</v>
      </c>
      <c r="B7" s="448" t="s">
        <v>675</v>
      </c>
      <c r="C7" s="458" t="s">
        <v>676</v>
      </c>
      <c r="D7" s="449"/>
    </row>
    <row r="8" spans="1:4" s="450" customFormat="1" ht="30" customHeight="1" x14ac:dyDescent="0.3">
      <c r="A8" s="448" t="s">
        <v>677</v>
      </c>
      <c r="B8" s="448" t="s">
        <v>675</v>
      </c>
      <c r="C8" s="458" t="s">
        <v>678</v>
      </c>
      <c r="D8" s="449"/>
    </row>
    <row r="9" spans="1:4" s="450" customFormat="1" ht="30" customHeight="1" x14ac:dyDescent="0.3">
      <c r="A9" s="448" t="s">
        <v>679</v>
      </c>
      <c r="B9" s="448" t="s">
        <v>675</v>
      </c>
      <c r="C9" s="458" t="s">
        <v>680</v>
      </c>
      <c r="D9" s="449"/>
    </row>
    <row r="10" spans="1:4" s="450" customFormat="1" ht="30" customHeight="1" x14ac:dyDescent="0.3">
      <c r="A10" s="448" t="s">
        <v>681</v>
      </c>
      <c r="B10" s="448" t="s">
        <v>675</v>
      </c>
      <c r="C10" s="458" t="s">
        <v>682</v>
      </c>
      <c r="D10" s="449"/>
    </row>
    <row r="11" spans="1:4" s="450" customFormat="1" ht="30" customHeight="1" x14ac:dyDescent="0.3">
      <c r="A11" s="448" t="s">
        <v>683</v>
      </c>
      <c r="B11" s="448" t="s">
        <v>675</v>
      </c>
      <c r="C11" s="458" t="s">
        <v>684</v>
      </c>
      <c r="D11" s="449"/>
    </row>
    <row r="12" spans="1:4" s="450" customFormat="1" ht="30" customHeight="1" x14ac:dyDescent="0.3">
      <c r="A12" s="448" t="s">
        <v>685</v>
      </c>
      <c r="B12" s="448" t="s">
        <v>675</v>
      </c>
      <c r="C12" s="458" t="s">
        <v>686</v>
      </c>
      <c r="D12" s="449"/>
    </row>
    <row r="13" spans="1:4" s="450" customFormat="1" ht="30" customHeight="1" x14ac:dyDescent="0.3">
      <c r="A13" s="448" t="s">
        <v>687</v>
      </c>
      <c r="B13" s="448" t="s">
        <v>675</v>
      </c>
      <c r="C13" s="458" t="s">
        <v>688</v>
      </c>
      <c r="D13" s="449"/>
    </row>
    <row r="14" spans="1:4" s="450" customFormat="1" ht="30" customHeight="1" x14ac:dyDescent="0.3">
      <c r="A14" s="448" t="s">
        <v>689</v>
      </c>
      <c r="B14" s="448" t="s">
        <v>675</v>
      </c>
      <c r="C14" s="458" t="s">
        <v>690</v>
      </c>
      <c r="D14" s="449"/>
    </row>
    <row r="15" spans="1:4" s="450" customFormat="1" ht="30" customHeight="1" x14ac:dyDescent="0.3">
      <c r="A15" s="448" t="s">
        <v>691</v>
      </c>
      <c r="B15" s="448" t="s">
        <v>675</v>
      </c>
      <c r="C15" s="458" t="s">
        <v>692</v>
      </c>
      <c r="D15" s="449"/>
    </row>
    <row r="16" spans="1:4" s="450" customFormat="1" ht="30" customHeight="1" x14ac:dyDescent="0.3">
      <c r="A16" s="448" t="s">
        <v>693</v>
      </c>
      <c r="B16" s="448" t="s">
        <v>675</v>
      </c>
      <c r="C16" s="458" t="s">
        <v>694</v>
      </c>
      <c r="D16" s="449"/>
    </row>
    <row r="17" spans="1:11" s="450" customFormat="1" ht="30" customHeight="1" x14ac:dyDescent="0.3">
      <c r="A17" s="448" t="s">
        <v>695</v>
      </c>
      <c r="B17" s="448" t="s">
        <v>696</v>
      </c>
      <c r="C17" s="459" t="s">
        <v>719</v>
      </c>
      <c r="D17" s="449"/>
    </row>
    <row r="18" spans="1:11" s="450" customFormat="1" ht="30" customHeight="1" x14ac:dyDescent="0.3">
      <c r="A18" s="448" t="s">
        <v>697</v>
      </c>
      <c r="B18" s="448" t="s">
        <v>698</v>
      </c>
      <c r="C18" s="458" t="s">
        <v>582</v>
      </c>
      <c r="D18" s="449"/>
    </row>
    <row r="19" spans="1:11" s="450" customFormat="1" ht="30" customHeight="1" x14ac:dyDescent="0.3">
      <c r="A19" s="448" t="s">
        <v>699</v>
      </c>
      <c r="B19" s="448" t="s">
        <v>700</v>
      </c>
      <c r="C19" s="458" t="s">
        <v>701</v>
      </c>
      <c r="D19" s="451"/>
      <c r="E19" s="451"/>
    </row>
    <row r="20" spans="1:11" s="450" customFormat="1" ht="30" customHeight="1" x14ac:dyDescent="0.3">
      <c r="A20" s="448" t="s">
        <v>702</v>
      </c>
      <c r="B20" s="448" t="str">
        <f>[1]TAB00!B74</f>
        <v>TAB6.4</v>
      </c>
      <c r="C20" s="460" t="s">
        <v>710</v>
      </c>
      <c r="D20" s="449"/>
    </row>
    <row r="21" spans="1:11" s="450" customFormat="1" ht="30" customHeight="1" x14ac:dyDescent="0.3">
      <c r="A21" s="448" t="s">
        <v>703</v>
      </c>
      <c r="B21" s="448" t="s">
        <v>704</v>
      </c>
      <c r="C21" s="458" t="s">
        <v>705</v>
      </c>
      <c r="D21" s="449"/>
    </row>
    <row r="22" spans="1:11" s="450" customFormat="1" ht="30" customHeight="1" x14ac:dyDescent="0.3">
      <c r="A22" s="448" t="s">
        <v>706</v>
      </c>
      <c r="B22" s="448" t="str">
        <f>[1]TAB00!B76</f>
        <v>TAB6.6</v>
      </c>
      <c r="C22" s="458" t="s">
        <v>720</v>
      </c>
      <c r="D22" s="449"/>
    </row>
    <row r="23" spans="1:11" s="450" customFormat="1" ht="30" customHeight="1" x14ac:dyDescent="0.3">
      <c r="A23" s="448" t="s">
        <v>708</v>
      </c>
      <c r="B23" s="448" t="s">
        <v>709</v>
      </c>
      <c r="C23" s="458" t="s">
        <v>707</v>
      </c>
      <c r="D23" s="449"/>
      <c r="E23" s="561"/>
      <c r="F23" s="561"/>
      <c r="G23" s="561"/>
      <c r="H23" s="561"/>
      <c r="I23" s="561"/>
      <c r="J23" s="561"/>
      <c r="K23" s="561"/>
    </row>
    <row r="24" spans="1:11" s="450" customFormat="1" ht="30" customHeight="1" x14ac:dyDescent="0.3">
      <c r="A24" s="448" t="s">
        <v>711</v>
      </c>
      <c r="B24" s="448" t="str">
        <f>[1]TAB00!B80</f>
        <v>TAB7.1</v>
      </c>
      <c r="C24" s="458" t="s">
        <v>721</v>
      </c>
      <c r="D24" s="451"/>
      <c r="E24" s="451"/>
    </row>
    <row r="25" spans="1:11" s="450" customFormat="1" ht="30" customHeight="1" x14ac:dyDescent="0.3">
      <c r="A25" s="448" t="s">
        <v>712</v>
      </c>
      <c r="B25" s="448" t="str">
        <f>[1]TAB00!B90</f>
        <v>TAB9.1</v>
      </c>
      <c r="C25" s="458" t="s">
        <v>722</v>
      </c>
      <c r="D25" s="449"/>
    </row>
    <row r="26" spans="1:11" s="450" customFormat="1" ht="30" customHeight="1" x14ac:dyDescent="0.3">
      <c r="A26" s="448" t="s">
        <v>713</v>
      </c>
      <c r="B26" s="448" t="str">
        <f>[1]TAB00!B90</f>
        <v>TAB9.1</v>
      </c>
      <c r="C26" s="458" t="s">
        <v>714</v>
      </c>
      <c r="D26" s="449"/>
    </row>
    <row r="27" spans="1:11" s="450" customFormat="1" ht="30" customHeight="1" x14ac:dyDescent="0.3">
      <c r="A27" s="448" t="s">
        <v>715</v>
      </c>
      <c r="B27" s="448" t="str">
        <f>[1]TAB00!B93</f>
        <v>TAB11</v>
      </c>
      <c r="C27" s="461" t="s">
        <v>716</v>
      </c>
      <c r="D27" s="449"/>
    </row>
    <row r="28" spans="1:11" ht="30" customHeight="1" x14ac:dyDescent="0.2">
      <c r="A28" s="448" t="s">
        <v>717</v>
      </c>
      <c r="B28" s="448" t="str">
        <f>[1]TAB00!B97</f>
        <v>TAB11.4</v>
      </c>
      <c r="C28" s="461" t="s">
        <v>718</v>
      </c>
      <c r="D28" s="452"/>
    </row>
    <row r="29" spans="1:11" x14ac:dyDescent="0.2">
      <c r="A29" s="452"/>
      <c r="B29" s="453"/>
      <c r="C29" s="453"/>
      <c r="D29" s="452"/>
    </row>
    <row r="30" spans="1:11" x14ac:dyDescent="0.2">
      <c r="A30" s="454"/>
      <c r="B30" s="453"/>
      <c r="C30" s="453"/>
      <c r="D30" s="452"/>
    </row>
    <row r="31" spans="1:11" x14ac:dyDescent="0.2">
      <c r="A31" s="454"/>
      <c r="B31" s="453"/>
      <c r="C31" s="453"/>
      <c r="D31" s="452"/>
    </row>
    <row r="32" spans="1:11" x14ac:dyDescent="0.2">
      <c r="A32" s="452"/>
      <c r="B32" s="453"/>
      <c r="C32" s="453"/>
      <c r="D32" s="452"/>
    </row>
    <row r="34" spans="1:5" x14ac:dyDescent="0.2">
      <c r="A34" s="455"/>
      <c r="B34" s="453"/>
      <c r="C34" s="456"/>
      <c r="D34" s="453"/>
      <c r="E34" s="453"/>
    </row>
    <row r="35" spans="1:5" x14ac:dyDescent="0.2">
      <c r="A35" s="454"/>
      <c r="B35" s="457"/>
      <c r="C35" s="454"/>
      <c r="D35" s="452"/>
    </row>
    <row r="36" spans="1:5" x14ac:dyDescent="0.2">
      <c r="A36" s="454"/>
      <c r="B36" s="457"/>
      <c r="C36" s="454"/>
      <c r="D36" s="452"/>
    </row>
    <row r="37" spans="1:5" x14ac:dyDescent="0.2">
      <c r="A37" s="442"/>
      <c r="D37" s="442"/>
    </row>
    <row r="38" spans="1:5" x14ac:dyDescent="0.2">
      <c r="A38" s="442"/>
      <c r="D38" s="442"/>
    </row>
  </sheetData>
  <mergeCells count="2">
    <mergeCell ref="A3:C3"/>
    <mergeCell ref="E23:K23"/>
  </mergeCells>
  <hyperlinks>
    <hyperlink ref="A1" location="TAB00!A1" display="Retour page de gard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H5" sqref="B5:H5"/>
    </sheetView>
  </sheetViews>
  <sheetFormatPr baseColWidth="10" defaultColWidth="9.1640625" defaultRowHeight="13.5" x14ac:dyDescent="0.3"/>
  <cols>
    <col min="1" max="1" width="40.33203125" style="142" customWidth="1"/>
    <col min="2" max="7" width="16.6640625" style="142" customWidth="1"/>
    <col min="8" max="8" width="20.83203125" style="142" customWidth="1"/>
    <col min="9" max="16384" width="9.1640625" style="142"/>
  </cols>
  <sheetData>
    <row r="1" spans="1:8" s="254" customFormat="1" ht="15" x14ac:dyDescent="0.3">
      <c r="A1" s="124" t="s">
        <v>46</v>
      </c>
    </row>
    <row r="2" spans="1:8" x14ac:dyDescent="0.3">
      <c r="A2" s="7"/>
      <c r="B2" s="7"/>
      <c r="C2" s="140"/>
      <c r="D2" s="140"/>
    </row>
    <row r="3" spans="1:8" s="187" customFormat="1" ht="22.15" customHeight="1" x14ac:dyDescent="0.35">
      <c r="A3" s="560" t="str">
        <f>TAB00!B74&amp;" : "&amp;TAB00!C74</f>
        <v>TAB6.4 : Ecart entre le budget et la réalité relatif à la redevance de voirie</v>
      </c>
      <c r="B3" s="560"/>
      <c r="C3" s="560"/>
      <c r="D3" s="560"/>
      <c r="E3" s="560"/>
      <c r="F3" s="560"/>
      <c r="G3" s="560"/>
      <c r="H3" s="560"/>
    </row>
    <row r="4" spans="1:8" s="10" customFormat="1" ht="31.9" customHeight="1" x14ac:dyDescent="0.3">
      <c r="A4" s="11"/>
      <c r="B4" s="12"/>
      <c r="C4" s="11"/>
      <c r="D4" s="11"/>
      <c r="E4" s="9"/>
      <c r="F4" s="9"/>
      <c r="G4" s="9"/>
    </row>
    <row r="5" spans="1:8" s="10" customFormat="1" ht="24" customHeight="1" x14ac:dyDescent="0.3">
      <c r="A5" s="600" t="s">
        <v>22</v>
      </c>
      <c r="B5" s="181" t="str">
        <f>"REALITE "&amp;TAB00!E14-4</f>
        <v>REALITE 2017</v>
      </c>
      <c r="C5" s="165" t="str">
        <f>"REALITE "&amp;TAB00!E14-3</f>
        <v>REALITE 2018</v>
      </c>
      <c r="D5" s="165" t="str">
        <f>"REALITE "&amp;TAB00!E14-2</f>
        <v>REALITE 2019</v>
      </c>
      <c r="E5" s="165" t="str">
        <f>"REALITE "&amp;TAB00!E14-1</f>
        <v>REALITE 2020</v>
      </c>
      <c r="F5" s="165" t="str">
        <f>"BUDGET "&amp;TAB00!E14</f>
        <v>BUDGET 2021</v>
      </c>
      <c r="G5" s="165" t="str">
        <f>"REALITE "&amp;TAB00!E14</f>
        <v>REALITE 2021</v>
      </c>
      <c r="H5" s="126" t="str">
        <f>"ECART "&amp;F5&amp;" - "&amp;G5</f>
        <v>ECART BUDGET 2021 - REALITE 2021</v>
      </c>
    </row>
    <row r="6" spans="1:8" s="10" customFormat="1" x14ac:dyDescent="0.3">
      <c r="A6" s="600"/>
      <c r="B6" s="182" t="s">
        <v>47</v>
      </c>
      <c r="C6" s="13" t="s">
        <v>47</v>
      </c>
      <c r="D6" s="13" t="s">
        <v>47</v>
      </c>
      <c r="E6" s="13" t="s">
        <v>47</v>
      </c>
      <c r="F6" s="13" t="s">
        <v>47</v>
      </c>
      <c r="G6" s="13" t="s">
        <v>47</v>
      </c>
      <c r="H6" s="165" t="s">
        <v>47</v>
      </c>
    </row>
    <row r="7" spans="1:8" x14ac:dyDescent="0.3">
      <c r="A7" s="221" t="s">
        <v>533</v>
      </c>
      <c r="B7" s="148"/>
      <c r="C7" s="148"/>
      <c r="D7" s="148"/>
      <c r="E7" s="148"/>
      <c r="F7" s="148"/>
      <c r="G7" s="148"/>
      <c r="H7" s="183">
        <f>F7-G7</f>
        <v>0</v>
      </c>
    </row>
  </sheetData>
  <mergeCells count="2">
    <mergeCell ref="A5:A6"/>
    <mergeCell ref="A3:H3"/>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B37F3C77-0596-4C06-86C4-6B126E614BF4}">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4EC02B79-69BB-4EA5-B393-EF99291673C4}">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3" workbookViewId="0">
      <selection activeCell="C27" sqref="C27"/>
    </sheetView>
  </sheetViews>
  <sheetFormatPr baseColWidth="10" defaultColWidth="9.1640625" defaultRowHeight="13.5" x14ac:dyDescent="0.3"/>
  <cols>
    <col min="1" max="1" width="66.5" style="117" customWidth="1"/>
    <col min="2" max="2" width="17.5" style="117" customWidth="1"/>
    <col min="3" max="3" width="16.6640625" style="115" customWidth="1"/>
    <col min="4" max="4" width="16.6640625" style="117" customWidth="1"/>
    <col min="5" max="9" width="16.6640625" style="115" customWidth="1"/>
    <col min="10" max="16384" width="9.1640625" style="115"/>
  </cols>
  <sheetData>
    <row r="1" spans="1:14" s="254" customFormat="1" ht="15" x14ac:dyDescent="0.3">
      <c r="A1" s="124" t="s">
        <v>46</v>
      </c>
    </row>
    <row r="2" spans="1:14" ht="15" x14ac:dyDescent="0.3">
      <c r="A2" s="139"/>
      <c r="B2" s="120"/>
      <c r="C2" s="138"/>
      <c r="E2" s="120"/>
      <c r="G2" s="120"/>
      <c r="I2" s="120"/>
      <c r="J2" s="120"/>
      <c r="L2" s="120"/>
      <c r="N2" s="120"/>
    </row>
    <row r="4" spans="1:14" ht="22.15" customHeight="1" x14ac:dyDescent="0.35">
      <c r="A4" s="560" t="str">
        <f>TAB00!B75&amp;" : "&amp;TAB00!C75</f>
        <v>TAB6.5 : Ecart entre le budget et la réalité relatif à l'impôt des sociétés</v>
      </c>
      <c r="B4" s="560"/>
      <c r="C4" s="560"/>
      <c r="D4" s="560"/>
      <c r="E4" s="560"/>
      <c r="F4" s="560"/>
      <c r="G4" s="560"/>
      <c r="H4" s="560"/>
      <c r="I4" s="216"/>
    </row>
    <row r="5" spans="1:14" x14ac:dyDescent="0.3">
      <c r="H5" s="116"/>
      <c r="I5" s="116"/>
    </row>
    <row r="6" spans="1:14" s="116" customFormat="1" ht="24" customHeight="1" x14ac:dyDescent="0.3">
      <c r="A6" s="600" t="s">
        <v>22</v>
      </c>
      <c r="B6" s="600"/>
      <c r="C6" s="126" t="str">
        <f>"REALITE "&amp;TAB00!E14-4</f>
        <v>REALITE 2017</v>
      </c>
      <c r="D6" s="126" t="str">
        <f>"REALITE "&amp;TAB00!E14-3</f>
        <v>REALITE 2018</v>
      </c>
      <c r="E6" s="126" t="str">
        <f>"REALITE "&amp;TAB00!E14-2</f>
        <v>REALITE 2019</v>
      </c>
      <c r="F6" s="126" t="str">
        <f>"REALITE "&amp;TAB00!E14-1</f>
        <v>REALITE 2020</v>
      </c>
      <c r="G6" s="126" t="str">
        <f>"BUDGET "&amp;TAB00!E14</f>
        <v>BUDGET 2021</v>
      </c>
      <c r="H6" s="126" t="str">
        <f>"REALITE "&amp;TAB00!E14</f>
        <v>REALITE 2021</v>
      </c>
      <c r="I6" s="126" t="str">
        <f>"ECART "&amp;G6&amp;" - "&amp;H6</f>
        <v>ECART BUDGET 2021 - REALITE 2021</v>
      </c>
    </row>
    <row r="7" spans="1:14" x14ac:dyDescent="0.3">
      <c r="A7" s="117" t="s">
        <v>4</v>
      </c>
      <c r="B7" s="117" t="s">
        <v>297</v>
      </c>
      <c r="C7" s="150"/>
      <c r="D7" s="150"/>
      <c r="E7" s="150"/>
      <c r="F7" s="150"/>
      <c r="G7" s="215"/>
      <c r="H7" s="150"/>
    </row>
    <row r="8" spans="1:14" x14ac:dyDescent="0.3">
      <c r="A8" s="117" t="s">
        <v>298</v>
      </c>
      <c r="B8" s="117" t="s">
        <v>299</v>
      </c>
      <c r="C8" s="150"/>
      <c r="D8" s="150"/>
      <c r="E8" s="150"/>
      <c r="F8" s="150"/>
      <c r="G8" s="97"/>
      <c r="H8" s="150"/>
    </row>
    <row r="9" spans="1:14" s="142" customFormat="1" x14ac:dyDescent="0.3">
      <c r="A9" s="142" t="s">
        <v>437</v>
      </c>
      <c r="C9" s="148"/>
      <c r="D9" s="151"/>
      <c r="E9" s="148"/>
      <c r="F9" s="148"/>
      <c r="G9" s="150"/>
      <c r="H9" s="148"/>
    </row>
    <row r="10" spans="1:14" x14ac:dyDescent="0.3">
      <c r="A10" s="117" t="s">
        <v>300</v>
      </c>
      <c r="C10" s="132">
        <v>0.33989999999999998</v>
      </c>
      <c r="D10" s="132">
        <v>0.33989999999999998</v>
      </c>
      <c r="E10" s="132">
        <v>0.33989999999999998</v>
      </c>
      <c r="F10" s="132">
        <v>0.33989999999999998</v>
      </c>
      <c r="G10" s="132">
        <v>0.33989999999999998</v>
      </c>
      <c r="H10" s="132">
        <v>0.33989999999999998</v>
      </c>
      <c r="I10" s="217">
        <f>G10-H10</f>
        <v>0</v>
      </c>
    </row>
    <row r="11" spans="1:14" ht="27" x14ac:dyDescent="0.3">
      <c r="A11" s="128" t="s">
        <v>301</v>
      </c>
      <c r="B11" s="117" t="s">
        <v>302</v>
      </c>
      <c r="C11" s="120">
        <f t="shared" ref="C11:H11" si="0">SUM(C7:C9)/(1-C10)</f>
        <v>0</v>
      </c>
      <c r="D11" s="120">
        <f t="shared" si="0"/>
        <v>0</v>
      </c>
      <c r="E11" s="120">
        <f t="shared" si="0"/>
        <v>0</v>
      </c>
      <c r="F11" s="120">
        <f t="shared" si="0"/>
        <v>0</v>
      </c>
      <c r="G11" s="120">
        <f t="shared" si="0"/>
        <v>0</v>
      </c>
      <c r="H11" s="120">
        <f t="shared" si="0"/>
        <v>0</v>
      </c>
      <c r="I11" s="120">
        <f>G11-H11</f>
        <v>0</v>
      </c>
    </row>
    <row r="12" spans="1:14" x14ac:dyDescent="0.3">
      <c r="A12" s="117" t="s">
        <v>303</v>
      </c>
      <c r="B12" s="117" t="s">
        <v>304</v>
      </c>
      <c r="C12" s="120">
        <f t="shared" ref="C12:H12" si="1">C11-SUM(C7:C9)</f>
        <v>0</v>
      </c>
      <c r="D12" s="120">
        <f t="shared" si="1"/>
        <v>0</v>
      </c>
      <c r="E12" s="120">
        <f t="shared" si="1"/>
        <v>0</v>
      </c>
      <c r="F12" s="120">
        <f t="shared" si="1"/>
        <v>0</v>
      </c>
      <c r="G12" s="120">
        <f t="shared" si="1"/>
        <v>0</v>
      </c>
      <c r="H12" s="120">
        <f t="shared" si="1"/>
        <v>0</v>
      </c>
      <c r="I12" s="120">
        <f>G12-H12</f>
        <v>0</v>
      </c>
    </row>
    <row r="13" spans="1:14" x14ac:dyDescent="0.3">
      <c r="H13" s="120"/>
    </row>
    <row r="14" spans="1:14" x14ac:dyDescent="0.3">
      <c r="A14" s="127" t="s">
        <v>305</v>
      </c>
      <c r="B14" s="127" t="s">
        <v>306</v>
      </c>
      <c r="C14" s="152">
        <f t="shared" ref="C14:H14" si="2">SUM(C15:C22)</f>
        <v>0</v>
      </c>
      <c r="D14" s="152">
        <f t="shared" si="2"/>
        <v>0</v>
      </c>
      <c r="E14" s="152">
        <f t="shared" si="2"/>
        <v>0</v>
      </c>
      <c r="F14" s="152">
        <f t="shared" si="2"/>
        <v>0</v>
      </c>
      <c r="G14" s="152">
        <f t="shared" si="2"/>
        <v>0</v>
      </c>
      <c r="H14" s="152">
        <f t="shared" si="2"/>
        <v>0</v>
      </c>
      <c r="I14" s="120">
        <f t="shared" ref="I14:I23" si="3">G14-H14</f>
        <v>0</v>
      </c>
    </row>
    <row r="15" spans="1:14" x14ac:dyDescent="0.3">
      <c r="A15" s="117" t="s">
        <v>307</v>
      </c>
      <c r="B15" s="117" t="s">
        <v>308</v>
      </c>
      <c r="C15" s="148"/>
      <c r="D15" s="151"/>
      <c r="E15" s="148"/>
      <c r="F15" s="148"/>
      <c r="G15" s="148"/>
      <c r="H15" s="148"/>
      <c r="I15" s="120">
        <f t="shared" si="3"/>
        <v>0</v>
      </c>
    </row>
    <row r="16" spans="1:14" x14ac:dyDescent="0.3">
      <c r="A16" s="117" t="s">
        <v>309</v>
      </c>
      <c r="B16" s="117" t="s">
        <v>310</v>
      </c>
      <c r="C16" s="148"/>
      <c r="D16" s="151"/>
      <c r="E16" s="148"/>
      <c r="F16" s="148"/>
      <c r="G16" s="148"/>
      <c r="H16" s="148"/>
      <c r="I16" s="120">
        <f t="shared" si="3"/>
        <v>0</v>
      </c>
    </row>
    <row r="17" spans="1:9" x14ac:dyDescent="0.3">
      <c r="A17" s="117" t="s">
        <v>311</v>
      </c>
      <c r="B17" s="117" t="s">
        <v>312</v>
      </c>
      <c r="C17" s="148"/>
      <c r="D17" s="151"/>
      <c r="E17" s="148"/>
      <c r="F17" s="148"/>
      <c r="G17" s="148"/>
      <c r="H17" s="148"/>
      <c r="I17" s="120">
        <f t="shared" si="3"/>
        <v>0</v>
      </c>
    </row>
    <row r="18" spans="1:9" x14ac:dyDescent="0.3">
      <c r="A18" s="117" t="s">
        <v>313</v>
      </c>
      <c r="B18" s="117" t="s">
        <v>314</v>
      </c>
      <c r="C18" s="148"/>
      <c r="D18" s="151"/>
      <c r="E18" s="148"/>
      <c r="F18" s="148"/>
      <c r="G18" s="148"/>
      <c r="H18" s="148"/>
      <c r="I18" s="120">
        <f t="shared" si="3"/>
        <v>0</v>
      </c>
    </row>
    <row r="19" spans="1:9" x14ac:dyDescent="0.3">
      <c r="A19" s="117" t="s">
        <v>315</v>
      </c>
      <c r="B19" s="117" t="s">
        <v>316</v>
      </c>
      <c r="C19" s="148"/>
      <c r="D19" s="151"/>
      <c r="E19" s="148"/>
      <c r="F19" s="148"/>
      <c r="G19" s="148"/>
      <c r="H19" s="148"/>
      <c r="I19" s="120">
        <f t="shared" si="3"/>
        <v>0</v>
      </c>
    </row>
    <row r="20" spans="1:9" x14ac:dyDescent="0.3">
      <c r="A20" s="117" t="s">
        <v>317</v>
      </c>
      <c r="B20" s="117" t="s">
        <v>318</v>
      </c>
      <c r="C20" s="148"/>
      <c r="D20" s="151"/>
      <c r="E20" s="148"/>
      <c r="F20" s="148"/>
      <c r="G20" s="148"/>
      <c r="H20" s="148"/>
      <c r="I20" s="120">
        <f t="shared" si="3"/>
        <v>0</v>
      </c>
    </row>
    <row r="21" spans="1:9" x14ac:dyDescent="0.3">
      <c r="A21" s="117" t="s">
        <v>319</v>
      </c>
      <c r="B21" s="117" t="s">
        <v>320</v>
      </c>
      <c r="C21" s="148"/>
      <c r="D21" s="151"/>
      <c r="E21" s="148"/>
      <c r="F21" s="148"/>
      <c r="G21" s="148"/>
      <c r="H21" s="148"/>
      <c r="I21" s="120">
        <f t="shared" si="3"/>
        <v>0</v>
      </c>
    </row>
    <row r="22" spans="1:9" x14ac:dyDescent="0.3">
      <c r="A22" s="117" t="s">
        <v>321</v>
      </c>
      <c r="B22" s="117" t="s">
        <v>322</v>
      </c>
      <c r="C22" s="148"/>
      <c r="D22" s="151"/>
      <c r="E22" s="148"/>
      <c r="F22" s="148"/>
      <c r="G22" s="148"/>
      <c r="H22" s="148"/>
      <c r="I22" s="120">
        <f t="shared" si="3"/>
        <v>0</v>
      </c>
    </row>
    <row r="23" spans="1:9" x14ac:dyDescent="0.3">
      <c r="A23" s="117" t="s">
        <v>300</v>
      </c>
      <c r="B23" s="133"/>
      <c r="C23" s="132">
        <v>0.33989999999999998</v>
      </c>
      <c r="D23" s="132">
        <v>0.33989999999999998</v>
      </c>
      <c r="E23" s="132">
        <v>0.33989999999999998</v>
      </c>
      <c r="F23" s="132">
        <v>0.33989999999999998</v>
      </c>
      <c r="G23" s="132">
        <v>0.33989999999999998</v>
      </c>
      <c r="H23" s="132">
        <v>0.33989999999999998</v>
      </c>
      <c r="I23" s="217">
        <f t="shared" si="3"/>
        <v>0</v>
      </c>
    </row>
    <row r="24" spans="1:9" ht="27" x14ac:dyDescent="0.3">
      <c r="A24" s="117" t="s">
        <v>323</v>
      </c>
      <c r="B24" s="117" t="s">
        <v>324</v>
      </c>
      <c r="C24" s="120">
        <f t="shared" ref="C24:H24" si="4">C14*C23</f>
        <v>0</v>
      </c>
      <c r="D24" s="120">
        <f t="shared" si="4"/>
        <v>0</v>
      </c>
      <c r="E24" s="120">
        <f t="shared" si="4"/>
        <v>0</v>
      </c>
      <c r="F24" s="120">
        <f t="shared" si="4"/>
        <v>0</v>
      </c>
      <c r="G24" s="120">
        <f t="shared" si="4"/>
        <v>0</v>
      </c>
      <c r="H24" s="120">
        <f t="shared" si="4"/>
        <v>0</v>
      </c>
      <c r="I24" s="120">
        <f>G24-H24</f>
        <v>0</v>
      </c>
    </row>
    <row r="25" spans="1:9" ht="27" x14ac:dyDescent="0.3">
      <c r="A25" s="128" t="s">
        <v>325</v>
      </c>
      <c r="B25" s="117" t="s">
        <v>326</v>
      </c>
      <c r="C25" s="120">
        <f t="shared" ref="C25:H25" si="5">C24/(1-C23)</f>
        <v>0</v>
      </c>
      <c r="D25" s="120">
        <f t="shared" si="5"/>
        <v>0</v>
      </c>
      <c r="E25" s="120">
        <f t="shared" si="5"/>
        <v>0</v>
      </c>
      <c r="F25" s="120">
        <f t="shared" si="5"/>
        <v>0</v>
      </c>
      <c r="G25" s="120">
        <f t="shared" si="5"/>
        <v>0</v>
      </c>
      <c r="H25" s="120">
        <f t="shared" si="5"/>
        <v>0</v>
      </c>
      <c r="I25" s="120">
        <f>G25-H25</f>
        <v>0</v>
      </c>
    </row>
    <row r="27" spans="1:9" x14ac:dyDescent="0.3">
      <c r="A27" s="127" t="s">
        <v>327</v>
      </c>
      <c r="B27" s="127" t="s">
        <v>328</v>
      </c>
      <c r="C27" s="153">
        <f t="shared" ref="C27:H27" si="6">C31*C32*-1</f>
        <v>0</v>
      </c>
      <c r="D27" s="153">
        <f t="shared" si="6"/>
        <v>0</v>
      </c>
      <c r="E27" s="153">
        <f t="shared" si="6"/>
        <v>0</v>
      </c>
      <c r="F27" s="153">
        <f t="shared" si="6"/>
        <v>0</v>
      </c>
      <c r="G27" s="153">
        <f t="shared" si="6"/>
        <v>0</v>
      </c>
      <c r="H27" s="153">
        <f t="shared" si="6"/>
        <v>0</v>
      </c>
      <c r="I27" s="120">
        <f>G27-H27</f>
        <v>0</v>
      </c>
    </row>
    <row r="28" spans="1:9" x14ac:dyDescent="0.3">
      <c r="A28" s="117" t="s">
        <v>329</v>
      </c>
      <c r="B28" s="117" t="s">
        <v>330</v>
      </c>
      <c r="C28" s="148"/>
      <c r="D28" s="151"/>
      <c r="E28" s="148"/>
      <c r="F28" s="148"/>
      <c r="G28" s="148"/>
      <c r="H28" s="148"/>
      <c r="I28" s="120">
        <f t="shared" ref="I28:I42" si="7">G28-H28</f>
        <v>0</v>
      </c>
    </row>
    <row r="29" spans="1:9" x14ac:dyDescent="0.3">
      <c r="A29" s="117" t="s">
        <v>331</v>
      </c>
      <c r="B29" s="117" t="s">
        <v>332</v>
      </c>
      <c r="C29" s="148"/>
      <c r="D29" s="151"/>
      <c r="E29" s="148"/>
      <c r="F29" s="148"/>
      <c r="G29" s="148"/>
      <c r="H29" s="148"/>
      <c r="I29" s="120">
        <f t="shared" si="7"/>
        <v>0</v>
      </c>
    </row>
    <row r="30" spans="1:9" x14ac:dyDescent="0.3">
      <c r="A30" s="117" t="s">
        <v>333</v>
      </c>
      <c r="B30" s="117" t="s">
        <v>334</v>
      </c>
      <c r="C30" s="148"/>
      <c r="D30" s="151"/>
      <c r="E30" s="148"/>
      <c r="F30" s="148"/>
      <c r="G30" s="148"/>
      <c r="H30" s="148"/>
      <c r="I30" s="120">
        <f t="shared" si="7"/>
        <v>0</v>
      </c>
    </row>
    <row r="31" spans="1:9" ht="27" x14ac:dyDescent="0.3">
      <c r="A31" s="117" t="s">
        <v>335</v>
      </c>
      <c r="B31" s="117" t="s">
        <v>336</v>
      </c>
      <c r="C31" s="120">
        <f t="shared" ref="C31:H31" si="8">C28-C29-C30</f>
        <v>0</v>
      </c>
      <c r="D31" s="120">
        <f t="shared" si="8"/>
        <v>0</v>
      </c>
      <c r="E31" s="120">
        <f t="shared" si="8"/>
        <v>0</v>
      </c>
      <c r="F31" s="120">
        <f t="shared" si="8"/>
        <v>0</v>
      </c>
      <c r="G31" s="120">
        <f t="shared" si="8"/>
        <v>0</v>
      </c>
      <c r="H31" s="120">
        <f t="shared" si="8"/>
        <v>0</v>
      </c>
      <c r="I31" s="120">
        <f t="shared" si="7"/>
        <v>0</v>
      </c>
    </row>
    <row r="32" spans="1:9" x14ac:dyDescent="0.3">
      <c r="A32" s="134" t="s">
        <v>337</v>
      </c>
      <c r="B32" s="117" t="s">
        <v>338</v>
      </c>
      <c r="C32" s="218"/>
      <c r="D32" s="219"/>
      <c r="E32" s="218"/>
      <c r="F32" s="218"/>
      <c r="G32" s="218"/>
      <c r="H32" s="218"/>
      <c r="I32" s="120">
        <f t="shared" si="7"/>
        <v>0</v>
      </c>
    </row>
    <row r="33" spans="1:9" x14ac:dyDescent="0.3">
      <c r="A33" s="134" t="s">
        <v>300</v>
      </c>
      <c r="C33" s="121">
        <f t="shared" ref="C33:H33" si="9">C23</f>
        <v>0.33989999999999998</v>
      </c>
      <c r="D33" s="121">
        <f t="shared" si="9"/>
        <v>0.33989999999999998</v>
      </c>
      <c r="E33" s="121">
        <f t="shared" si="9"/>
        <v>0.33989999999999998</v>
      </c>
      <c r="F33" s="121">
        <f t="shared" si="9"/>
        <v>0.33989999999999998</v>
      </c>
      <c r="G33" s="121">
        <f t="shared" si="9"/>
        <v>0.33989999999999998</v>
      </c>
      <c r="H33" s="121">
        <f t="shared" si="9"/>
        <v>0.33989999999999998</v>
      </c>
      <c r="I33" s="217">
        <f t="shared" si="7"/>
        <v>0</v>
      </c>
    </row>
    <row r="34" spans="1:9" ht="27" x14ac:dyDescent="0.3">
      <c r="A34" s="134" t="s">
        <v>339</v>
      </c>
      <c r="B34" s="117" t="s">
        <v>340</v>
      </c>
      <c r="C34" s="115">
        <f t="shared" ref="C34:H34" si="10">C27*C33</f>
        <v>0</v>
      </c>
      <c r="D34" s="115">
        <f t="shared" si="10"/>
        <v>0</v>
      </c>
      <c r="E34" s="115">
        <f t="shared" si="10"/>
        <v>0</v>
      </c>
      <c r="F34" s="115">
        <f t="shared" si="10"/>
        <v>0</v>
      </c>
      <c r="G34" s="115">
        <f t="shared" si="10"/>
        <v>0</v>
      </c>
      <c r="H34" s="115">
        <f t="shared" si="10"/>
        <v>0</v>
      </c>
      <c r="I34" s="120">
        <f t="shared" si="7"/>
        <v>0</v>
      </c>
    </row>
    <row r="35" spans="1:9" ht="27" x14ac:dyDescent="0.3">
      <c r="A35" s="128" t="s">
        <v>341</v>
      </c>
      <c r="B35" s="117" t="s">
        <v>342</v>
      </c>
      <c r="C35" s="115">
        <f t="shared" ref="C35:H35" si="11">C34/(1-C33)</f>
        <v>0</v>
      </c>
      <c r="D35" s="115">
        <f t="shared" si="11"/>
        <v>0</v>
      </c>
      <c r="E35" s="115">
        <f t="shared" si="11"/>
        <v>0</v>
      </c>
      <c r="F35" s="115">
        <f t="shared" si="11"/>
        <v>0</v>
      </c>
      <c r="G35" s="115">
        <f t="shared" si="11"/>
        <v>0</v>
      </c>
      <c r="H35" s="115">
        <f t="shared" si="11"/>
        <v>0</v>
      </c>
      <c r="I35" s="120">
        <f t="shared" si="7"/>
        <v>0</v>
      </c>
    </row>
    <row r="36" spans="1:9" x14ac:dyDescent="0.3">
      <c r="I36" s="120">
        <f t="shared" si="7"/>
        <v>0</v>
      </c>
    </row>
    <row r="37" spans="1:9" s="118" customFormat="1" x14ac:dyDescent="0.3">
      <c r="A37" s="130" t="s">
        <v>343</v>
      </c>
      <c r="B37" s="130" t="s">
        <v>344</v>
      </c>
      <c r="C37" s="122">
        <f t="shared" ref="C37:H37" si="12">SUM(C11,C25,C35)</f>
        <v>0</v>
      </c>
      <c r="D37" s="122">
        <f t="shared" si="12"/>
        <v>0</v>
      </c>
      <c r="E37" s="122">
        <f t="shared" si="12"/>
        <v>0</v>
      </c>
      <c r="F37" s="122">
        <f t="shared" si="12"/>
        <v>0</v>
      </c>
      <c r="G37" s="122">
        <f t="shared" si="12"/>
        <v>0</v>
      </c>
      <c r="H37" s="122">
        <f t="shared" si="12"/>
        <v>0</v>
      </c>
      <c r="I37" s="120">
        <f t="shared" si="7"/>
        <v>0</v>
      </c>
    </row>
    <row r="38" spans="1:9" s="118" customFormat="1" x14ac:dyDescent="0.3">
      <c r="A38" s="130" t="s">
        <v>345</v>
      </c>
      <c r="B38" s="130" t="s">
        <v>346</v>
      </c>
      <c r="C38" s="122">
        <f t="shared" ref="C38:H38" si="13">SUM(C37,C14,C27)</f>
        <v>0</v>
      </c>
      <c r="D38" s="122">
        <f t="shared" si="13"/>
        <v>0</v>
      </c>
      <c r="E38" s="122">
        <f t="shared" si="13"/>
        <v>0</v>
      </c>
      <c r="F38" s="122">
        <f t="shared" si="13"/>
        <v>0</v>
      </c>
      <c r="G38" s="122">
        <f t="shared" si="13"/>
        <v>0</v>
      </c>
      <c r="H38" s="122">
        <f t="shared" si="13"/>
        <v>0</v>
      </c>
      <c r="I38" s="120">
        <f t="shared" si="7"/>
        <v>0</v>
      </c>
    </row>
    <row r="39" spans="1:9" s="118" customFormat="1" x14ac:dyDescent="0.3">
      <c r="A39" s="130" t="s">
        <v>300</v>
      </c>
      <c r="B39" s="130">
        <v>0.33989999999999998</v>
      </c>
      <c r="C39" s="135">
        <f t="shared" ref="C39:H39" si="14">C33</f>
        <v>0.33989999999999998</v>
      </c>
      <c r="D39" s="135">
        <f t="shared" si="14"/>
        <v>0.33989999999999998</v>
      </c>
      <c r="E39" s="135">
        <f t="shared" si="14"/>
        <v>0.33989999999999998</v>
      </c>
      <c r="F39" s="135">
        <f t="shared" si="14"/>
        <v>0.33989999999999998</v>
      </c>
      <c r="G39" s="135">
        <f t="shared" si="14"/>
        <v>0.33989999999999998</v>
      </c>
      <c r="H39" s="135">
        <f t="shared" si="14"/>
        <v>0.33989999999999998</v>
      </c>
      <c r="I39" s="217">
        <f t="shared" si="7"/>
        <v>0</v>
      </c>
    </row>
    <row r="40" spans="1:9" s="118" customFormat="1" ht="27" x14ac:dyDescent="0.3">
      <c r="A40" s="130" t="s">
        <v>347</v>
      </c>
      <c r="B40" s="130" t="s">
        <v>348</v>
      </c>
      <c r="C40" s="122">
        <f t="shared" ref="C40:H40" si="15">C38*C39</f>
        <v>0</v>
      </c>
      <c r="D40" s="130">
        <f t="shared" si="15"/>
        <v>0</v>
      </c>
      <c r="E40" s="118">
        <f t="shared" si="15"/>
        <v>0</v>
      </c>
      <c r="F40" s="118">
        <f t="shared" si="15"/>
        <v>0</v>
      </c>
      <c r="G40" s="118">
        <f t="shared" si="15"/>
        <v>0</v>
      </c>
      <c r="H40" s="118">
        <f t="shared" si="15"/>
        <v>0</v>
      </c>
      <c r="I40" s="120">
        <f>G40-H40</f>
        <v>0</v>
      </c>
    </row>
    <row r="41" spans="1:9" s="118" customFormat="1" ht="27" x14ac:dyDescent="0.3">
      <c r="A41" s="130" t="s">
        <v>349</v>
      </c>
      <c r="B41" s="130" t="s">
        <v>350</v>
      </c>
      <c r="C41" s="136">
        <f t="shared" ref="C41:H41" si="16">IFERROR(C40/C37,0)</f>
        <v>0</v>
      </c>
      <c r="D41" s="137">
        <f t="shared" si="16"/>
        <v>0</v>
      </c>
      <c r="E41" s="136">
        <f t="shared" si="16"/>
        <v>0</v>
      </c>
      <c r="F41" s="136">
        <f t="shared" si="16"/>
        <v>0</v>
      </c>
      <c r="G41" s="136">
        <f t="shared" si="16"/>
        <v>0</v>
      </c>
      <c r="H41" s="136">
        <f t="shared" si="16"/>
        <v>0</v>
      </c>
      <c r="I41" s="217">
        <f t="shared" si="7"/>
        <v>0</v>
      </c>
    </row>
    <row r="42" spans="1:9" s="118" customFormat="1" x14ac:dyDescent="0.3">
      <c r="A42" s="130" t="s">
        <v>351</v>
      </c>
      <c r="B42" s="130" t="s">
        <v>352</v>
      </c>
      <c r="C42" s="136">
        <f t="shared" ref="C42:H42" si="17">IFERROR(C40/SUM(C7:C9),0)</f>
        <v>0</v>
      </c>
      <c r="D42" s="136">
        <f t="shared" si="17"/>
        <v>0</v>
      </c>
      <c r="E42" s="136">
        <f t="shared" si="17"/>
        <v>0</v>
      </c>
      <c r="F42" s="136">
        <f t="shared" si="17"/>
        <v>0</v>
      </c>
      <c r="G42" s="136">
        <f t="shared" si="17"/>
        <v>0</v>
      </c>
      <c r="H42" s="136">
        <f t="shared" si="17"/>
        <v>0</v>
      </c>
      <c r="I42" s="217">
        <f t="shared" si="7"/>
        <v>0</v>
      </c>
    </row>
  </sheetData>
  <mergeCells count="2">
    <mergeCell ref="A4:H4"/>
    <mergeCell ref="A6:B6"/>
  </mergeCells>
  <hyperlinks>
    <hyperlink ref="A1" location="TAB00!A1" display="Retour page de garde"/>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A3" sqref="A3:H3"/>
    </sheetView>
  </sheetViews>
  <sheetFormatPr baseColWidth="10" defaultColWidth="9.1640625" defaultRowHeight="13.5" x14ac:dyDescent="0.3"/>
  <cols>
    <col min="1" max="1" width="40.33203125" style="142" customWidth="1"/>
    <col min="2" max="7" width="16.6640625" style="142" customWidth="1"/>
    <col min="8" max="8" width="22.5" style="142" customWidth="1"/>
    <col min="9" max="16384" width="9.1640625" style="142"/>
  </cols>
  <sheetData>
    <row r="1" spans="1:8" s="254" customFormat="1" ht="15" x14ac:dyDescent="0.3">
      <c r="A1" s="124" t="s">
        <v>46</v>
      </c>
    </row>
    <row r="2" spans="1:8" x14ac:dyDescent="0.3">
      <c r="A2" s="7"/>
      <c r="B2" s="7"/>
      <c r="C2" s="140"/>
      <c r="D2" s="140"/>
    </row>
    <row r="3" spans="1:8" s="187" customFormat="1" ht="45" customHeight="1" x14ac:dyDescent="0.35">
      <c r="A3" s="601" t="str">
        <f>TAB00!B76&amp;" : "&amp;TAB00!C76</f>
        <v>TAB6.6 : Ecart entre le budget et la réalité relatif aux autres impôts (Redevances, taxes, surcharges)</v>
      </c>
      <c r="B3" s="601"/>
      <c r="C3" s="601"/>
      <c r="D3" s="601"/>
      <c r="E3" s="601"/>
      <c r="F3" s="601"/>
      <c r="G3" s="601"/>
      <c r="H3" s="601"/>
    </row>
    <row r="4" spans="1:8" s="10" customFormat="1" ht="31.9" customHeight="1" x14ac:dyDescent="0.3">
      <c r="A4" s="11"/>
      <c r="B4" s="12"/>
      <c r="C4" s="11"/>
      <c r="D4" s="11"/>
      <c r="E4" s="9"/>
      <c r="F4" s="9"/>
      <c r="G4" s="9"/>
    </row>
    <row r="5" spans="1:8" s="10" customFormat="1" ht="24" customHeight="1" x14ac:dyDescent="0.3">
      <c r="A5" s="125" t="s">
        <v>22</v>
      </c>
      <c r="B5" s="181" t="str">
        <f>"REALITE "&amp;TAB00!E14-4</f>
        <v>REALITE 2017</v>
      </c>
      <c r="C5" s="165" t="str">
        <f>"REALITE "&amp;TAB00!E14-3</f>
        <v>REALITE 2018</v>
      </c>
      <c r="D5" s="165" t="str">
        <f>"REALITE "&amp;TAB00!E14-2</f>
        <v>REALITE 2019</v>
      </c>
      <c r="E5" s="165" t="str">
        <f>"REALITE "&amp;TAB00!E14-1</f>
        <v>REALITE 2020</v>
      </c>
      <c r="F5" s="165" t="str">
        <f>"BUDGET "&amp;TAB00!E14</f>
        <v>BUDGET 2021</v>
      </c>
      <c r="G5" s="165" t="str">
        <f>"REALITE "&amp;TAB00!E14</f>
        <v>REALITE 2021</v>
      </c>
      <c r="H5" s="126" t="str">
        <f>"ECART "&amp;F5&amp;" - "&amp;G5</f>
        <v>ECART BUDGET 2021 - REALITE 2021</v>
      </c>
    </row>
    <row r="6" spans="1:8" x14ac:dyDescent="0.3">
      <c r="A6" s="89" t="s">
        <v>41</v>
      </c>
      <c r="B6" s="148"/>
      <c r="C6" s="148"/>
      <c r="D6" s="148"/>
      <c r="E6" s="148"/>
      <c r="F6" s="148"/>
      <c r="G6" s="148"/>
      <c r="H6" s="183">
        <f>F6-G6</f>
        <v>0</v>
      </c>
    </row>
    <row r="7" spans="1:8" x14ac:dyDescent="0.3">
      <c r="A7" s="89" t="s">
        <v>81</v>
      </c>
      <c r="B7" s="148"/>
      <c r="C7" s="148"/>
      <c r="D7" s="148"/>
      <c r="E7" s="148"/>
      <c r="F7" s="148"/>
      <c r="G7" s="148"/>
      <c r="H7" s="183">
        <f t="shared" ref="H7:H15" si="0">F7-G7</f>
        <v>0</v>
      </c>
    </row>
    <row r="8" spans="1:8" x14ac:dyDescent="0.3">
      <c r="A8" s="89" t="s">
        <v>82</v>
      </c>
      <c r="B8" s="148"/>
      <c r="C8" s="148"/>
      <c r="D8" s="148"/>
      <c r="E8" s="148"/>
      <c r="F8" s="148"/>
      <c r="G8" s="148"/>
      <c r="H8" s="183">
        <f t="shared" si="0"/>
        <v>0</v>
      </c>
    </row>
    <row r="9" spans="1:8" x14ac:dyDescent="0.3">
      <c r="A9" s="89" t="s">
        <v>83</v>
      </c>
      <c r="B9" s="148"/>
      <c r="C9" s="148"/>
      <c r="D9" s="148"/>
      <c r="E9" s="148"/>
      <c r="F9" s="148"/>
      <c r="G9" s="148"/>
      <c r="H9" s="183">
        <f t="shared" si="0"/>
        <v>0</v>
      </c>
    </row>
    <row r="10" spans="1:8" x14ac:dyDescent="0.3">
      <c r="A10" s="89" t="s">
        <v>84</v>
      </c>
      <c r="B10" s="148"/>
      <c r="C10" s="148"/>
      <c r="D10" s="148"/>
      <c r="E10" s="148"/>
      <c r="F10" s="148"/>
      <c r="G10" s="148"/>
      <c r="H10" s="183">
        <f t="shared" si="0"/>
        <v>0</v>
      </c>
    </row>
    <row r="11" spans="1:8" x14ac:dyDescent="0.3">
      <c r="A11" s="89" t="s">
        <v>290</v>
      </c>
      <c r="B11" s="148"/>
      <c r="C11" s="148"/>
      <c r="D11" s="148"/>
      <c r="E11" s="148"/>
      <c r="F11" s="148"/>
      <c r="G11" s="148"/>
      <c r="H11" s="183">
        <f t="shared" si="0"/>
        <v>0</v>
      </c>
    </row>
    <row r="12" spans="1:8" x14ac:dyDescent="0.3">
      <c r="A12" s="89" t="s">
        <v>291</v>
      </c>
      <c r="B12" s="148"/>
      <c r="C12" s="148"/>
      <c r="D12" s="148"/>
      <c r="E12" s="148"/>
      <c r="F12" s="148"/>
      <c r="G12" s="148"/>
      <c r="H12" s="183">
        <f t="shared" si="0"/>
        <v>0</v>
      </c>
    </row>
    <row r="13" spans="1:8" x14ac:dyDescent="0.3">
      <c r="A13" s="89" t="s">
        <v>292</v>
      </c>
      <c r="B13" s="148"/>
      <c r="C13" s="148"/>
      <c r="D13" s="148"/>
      <c r="E13" s="148"/>
      <c r="F13" s="148"/>
      <c r="G13" s="148"/>
      <c r="H13" s="183">
        <f t="shared" si="0"/>
        <v>0</v>
      </c>
    </row>
    <row r="14" spans="1:8" x14ac:dyDescent="0.3">
      <c r="A14" s="89" t="s">
        <v>293</v>
      </c>
      <c r="B14" s="148"/>
      <c r="C14" s="148"/>
      <c r="D14" s="148"/>
      <c r="E14" s="148"/>
      <c r="F14" s="148"/>
      <c r="G14" s="148"/>
      <c r="H14" s="183">
        <f t="shared" si="0"/>
        <v>0</v>
      </c>
    </row>
    <row r="15" spans="1:8" x14ac:dyDescent="0.3">
      <c r="A15" s="222" t="s">
        <v>294</v>
      </c>
      <c r="B15" s="223"/>
      <c r="C15" s="223"/>
      <c r="D15" s="223"/>
      <c r="E15" s="223"/>
      <c r="F15" s="223"/>
      <c r="G15" s="223"/>
      <c r="H15" s="188">
        <f t="shared" si="0"/>
        <v>0</v>
      </c>
    </row>
    <row r="16" spans="1:8" x14ac:dyDescent="0.3">
      <c r="A16" s="111" t="s">
        <v>26</v>
      </c>
      <c r="B16" s="224">
        <f t="shared" ref="B16:G16" si="1">SUM(B6:B15)</f>
        <v>0</v>
      </c>
      <c r="C16" s="224">
        <f t="shared" si="1"/>
        <v>0</v>
      </c>
      <c r="D16" s="224">
        <f t="shared" si="1"/>
        <v>0</v>
      </c>
      <c r="E16" s="224">
        <f t="shared" si="1"/>
        <v>0</v>
      </c>
      <c r="F16" s="224">
        <f t="shared" si="1"/>
        <v>0</v>
      </c>
      <c r="G16" s="224">
        <f t="shared" si="1"/>
        <v>0</v>
      </c>
      <c r="H16" s="225">
        <f>F16-G16</f>
        <v>0</v>
      </c>
    </row>
  </sheetData>
  <mergeCells count="1">
    <mergeCell ref="A3:H3"/>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70D11D55-4533-4C94-B643-F1F98FD9970A}">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B1E48BC7-4467-47F5-943A-59E820431455}">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topLeftCell="A46" workbookViewId="0">
      <selection activeCell="A4" sqref="A4:H4"/>
    </sheetView>
  </sheetViews>
  <sheetFormatPr baseColWidth="10" defaultColWidth="9.1640625" defaultRowHeight="13.5" x14ac:dyDescent="0.3"/>
  <cols>
    <col min="1" max="1" width="60" style="144" customWidth="1"/>
    <col min="2" max="7" width="14.6640625" style="144"/>
    <col min="8" max="8" width="18.6640625" style="144" customWidth="1"/>
    <col min="9" max="16384" width="9.1640625" style="144"/>
  </cols>
  <sheetData>
    <row r="1" spans="1:8" s="254" customFormat="1" ht="15" x14ac:dyDescent="0.3">
      <c r="A1" s="124" t="s">
        <v>46</v>
      </c>
    </row>
    <row r="2" spans="1:8" ht="15" x14ac:dyDescent="0.3">
      <c r="A2" s="139"/>
    </row>
    <row r="4" spans="1:8" ht="48.6" customHeight="1" x14ac:dyDescent="0.35">
      <c r="A4" s="560" t="str">
        <f>TAB00!B77&amp;" : "&amp;TAB00!C77</f>
        <v>TAB6.7 : Ecart entre le budget et la réalité relatif aux cotisations de responsabilisation de l’ONSSAPL</v>
      </c>
      <c r="B4" s="560"/>
      <c r="C4" s="560"/>
      <c r="D4" s="560"/>
      <c r="E4" s="560"/>
      <c r="F4" s="560"/>
      <c r="G4" s="560"/>
      <c r="H4" s="560"/>
    </row>
    <row r="6" spans="1:8" x14ac:dyDescent="0.3">
      <c r="A6" s="195" t="s">
        <v>409</v>
      </c>
      <c r="B6" s="195"/>
      <c r="C6" s="195"/>
      <c r="D6" s="195"/>
      <c r="E6" s="195"/>
      <c r="F6" s="195"/>
      <c r="G6" s="195"/>
      <c r="H6" s="195"/>
    </row>
    <row r="8" spans="1:8" ht="24" customHeight="1" x14ac:dyDescent="0.3">
      <c r="B8" s="194" t="str">
        <f>"REALITE "&amp;TAB00!E14-4</f>
        <v>REALITE 2017</v>
      </c>
      <c r="C8" s="126" t="str">
        <f>"REALITE "&amp;TAB00!E14-3</f>
        <v>REALITE 2018</v>
      </c>
      <c r="D8" s="126" t="str">
        <f>"REALITE "&amp;TAB00!E14-2</f>
        <v>REALITE 2019</v>
      </c>
      <c r="E8" s="126" t="str">
        <f>"REALITE "&amp;TAB00!E14-1</f>
        <v>REALITE 2020</v>
      </c>
      <c r="F8" s="126" t="str">
        <f>"BUDGET "&amp;TAB00!E14</f>
        <v>BUDGET 2021</v>
      </c>
      <c r="G8" s="126" t="str">
        <f>"REALITE "&amp;TAB00!E14</f>
        <v>REALITE 2021</v>
      </c>
      <c r="H8" s="126" t="str">
        <f>"ECART "&amp;F8&amp;" - "&amp;G8</f>
        <v>ECART BUDGET 2021 - REALITE 2021</v>
      </c>
    </row>
    <row r="9" spans="1:8" x14ac:dyDescent="0.3">
      <c r="A9" s="144" t="s">
        <v>410</v>
      </c>
      <c r="B9" s="155"/>
      <c r="C9" s="155"/>
      <c r="D9" s="155"/>
      <c r="E9" s="155"/>
      <c r="F9" s="155"/>
      <c r="G9" s="155"/>
      <c r="H9" s="183">
        <f>F9-G9</f>
        <v>0</v>
      </c>
    </row>
    <row r="10" spans="1:8" x14ac:dyDescent="0.3">
      <c r="A10" s="144" t="s">
        <v>411</v>
      </c>
      <c r="B10" s="155"/>
      <c r="C10" s="155"/>
      <c r="D10" s="155"/>
      <c r="E10" s="155"/>
      <c r="F10" s="155"/>
      <c r="G10" s="155"/>
      <c r="H10" s="183">
        <f>F10-G10</f>
        <v>0</v>
      </c>
    </row>
    <row r="11" spans="1:8" x14ac:dyDescent="0.3">
      <c r="A11" s="144" t="s">
        <v>412</v>
      </c>
      <c r="B11" s="196">
        <f t="shared" ref="B11:G11" si="0">B9+B10</f>
        <v>0</v>
      </c>
      <c r="C11" s="196">
        <f t="shared" si="0"/>
        <v>0</v>
      </c>
      <c r="D11" s="196">
        <f t="shared" si="0"/>
        <v>0</v>
      </c>
      <c r="E11" s="196">
        <f t="shared" si="0"/>
        <v>0</v>
      </c>
      <c r="F11" s="196">
        <f t="shared" si="0"/>
        <v>0</v>
      </c>
      <c r="G11" s="196">
        <f t="shared" si="0"/>
        <v>0</v>
      </c>
      <c r="H11" s="183">
        <f>F11-G11</f>
        <v>0</v>
      </c>
    </row>
    <row r="12" spans="1:8" ht="15.75" x14ac:dyDescent="0.3">
      <c r="A12" s="197" t="s">
        <v>413</v>
      </c>
      <c r="B12" s="198">
        <f t="shared" ref="B12:G12" si="1">IFERROR(B10/B11,0)</f>
        <v>0</v>
      </c>
      <c r="C12" s="198">
        <f t="shared" si="1"/>
        <v>0</v>
      </c>
      <c r="D12" s="198">
        <f t="shared" si="1"/>
        <v>0</v>
      </c>
      <c r="E12" s="198">
        <f t="shared" si="1"/>
        <v>0</v>
      </c>
      <c r="F12" s="198">
        <f t="shared" si="1"/>
        <v>0</v>
      </c>
      <c r="G12" s="198">
        <f t="shared" si="1"/>
        <v>0</v>
      </c>
      <c r="H12" s="198">
        <f>F12-G12</f>
        <v>0</v>
      </c>
    </row>
    <row r="14" spans="1:8" ht="38.25" x14ac:dyDescent="0.3">
      <c r="A14" s="143" t="s">
        <v>414</v>
      </c>
      <c r="B14" s="155"/>
      <c r="C14" s="155"/>
      <c r="D14" s="155"/>
      <c r="E14" s="155"/>
      <c r="F14" s="155"/>
      <c r="G14" s="155"/>
      <c r="H14" s="183">
        <f>F14-G14</f>
        <v>0</v>
      </c>
    </row>
    <row r="15" spans="1:8" x14ac:dyDescent="0.3">
      <c r="A15" s="144" t="s">
        <v>415</v>
      </c>
      <c r="B15" s="199">
        <f t="shared" ref="B15:G15" si="2">B16*B17</f>
        <v>0</v>
      </c>
      <c r="C15" s="199">
        <f t="shared" si="2"/>
        <v>0</v>
      </c>
      <c r="D15" s="199">
        <f t="shared" si="2"/>
        <v>0</v>
      </c>
      <c r="E15" s="199">
        <f t="shared" si="2"/>
        <v>0</v>
      </c>
      <c r="F15" s="199">
        <f t="shared" si="2"/>
        <v>0</v>
      </c>
      <c r="G15" s="209">
        <f t="shared" si="2"/>
        <v>0</v>
      </c>
      <c r="H15" s="208">
        <f>F15-G15</f>
        <v>0</v>
      </c>
    </row>
    <row r="16" spans="1:8" x14ac:dyDescent="0.3">
      <c r="A16" s="200" t="s">
        <v>416</v>
      </c>
      <c r="B16" s="201">
        <f t="shared" ref="B16:G16" si="3">B14</f>
        <v>0</v>
      </c>
      <c r="C16" s="201">
        <f t="shared" si="3"/>
        <v>0</v>
      </c>
      <c r="D16" s="201">
        <f t="shared" si="3"/>
        <v>0</v>
      </c>
      <c r="E16" s="201">
        <f t="shared" si="3"/>
        <v>0</v>
      </c>
      <c r="F16" s="201">
        <f t="shared" si="3"/>
        <v>0</v>
      </c>
      <c r="G16" s="210">
        <f t="shared" si="3"/>
        <v>0</v>
      </c>
      <c r="H16" s="208">
        <f>F16-G16</f>
        <v>0</v>
      </c>
    </row>
    <row r="17" spans="1:8" x14ac:dyDescent="0.3">
      <c r="A17" s="200" t="s">
        <v>417</v>
      </c>
      <c r="B17" s="191"/>
      <c r="C17" s="191"/>
      <c r="D17" s="191"/>
      <c r="E17" s="191"/>
      <c r="F17" s="191"/>
      <c r="G17" s="191"/>
      <c r="H17" s="192">
        <f>F17-G17</f>
        <v>0</v>
      </c>
    </row>
    <row r="19" spans="1:8" x14ac:dyDescent="0.3">
      <c r="A19" s="195" t="s">
        <v>418</v>
      </c>
      <c r="B19" s="195"/>
      <c r="C19" s="195"/>
      <c r="D19" s="195"/>
      <c r="E19" s="195"/>
      <c r="F19" s="195"/>
      <c r="G19" s="195"/>
      <c r="H19" s="195"/>
    </row>
    <row r="21" spans="1:8" ht="23.45" customHeight="1" x14ac:dyDescent="0.3">
      <c r="B21" s="194" t="str">
        <f t="shared" ref="B21:H21" si="4">B8</f>
        <v>REALITE 2017</v>
      </c>
      <c r="C21" s="194" t="str">
        <f t="shared" si="4"/>
        <v>REALITE 2018</v>
      </c>
      <c r="D21" s="194" t="str">
        <f t="shared" si="4"/>
        <v>REALITE 2019</v>
      </c>
      <c r="E21" s="194" t="str">
        <f t="shared" si="4"/>
        <v>REALITE 2020</v>
      </c>
      <c r="F21" s="194" t="str">
        <f t="shared" si="4"/>
        <v>BUDGET 2021</v>
      </c>
      <c r="G21" s="194" t="str">
        <f t="shared" si="4"/>
        <v>REALITE 2021</v>
      </c>
      <c r="H21" s="207" t="str">
        <f t="shared" si="4"/>
        <v>ECART BUDGET 2021 - REALITE 2021</v>
      </c>
    </row>
    <row r="22" spans="1:8" ht="51" x14ac:dyDescent="0.3">
      <c r="A22" s="144" t="s">
        <v>419</v>
      </c>
      <c r="B22" s="155"/>
      <c r="C22" s="155"/>
      <c r="D22" s="155"/>
      <c r="E22" s="155"/>
      <c r="F22" s="155"/>
      <c r="G22" s="155"/>
      <c r="H22" s="188">
        <f>F22-G22</f>
        <v>0</v>
      </c>
    </row>
    <row r="23" spans="1:8" ht="39.75" x14ac:dyDescent="0.3">
      <c r="A23" s="144" t="s">
        <v>420</v>
      </c>
      <c r="B23" s="199">
        <f t="shared" ref="B23:G23" si="5">B14</f>
        <v>0</v>
      </c>
      <c r="C23" s="199">
        <f t="shared" si="5"/>
        <v>0</v>
      </c>
      <c r="D23" s="199">
        <f t="shared" si="5"/>
        <v>0</v>
      </c>
      <c r="E23" s="199">
        <f t="shared" si="5"/>
        <v>0</v>
      </c>
      <c r="F23" s="199">
        <f t="shared" si="5"/>
        <v>0</v>
      </c>
      <c r="G23" s="199">
        <f t="shared" si="5"/>
        <v>0</v>
      </c>
      <c r="H23" s="188">
        <f>F23-G23</f>
        <v>0</v>
      </c>
    </row>
    <row r="24" spans="1:8" ht="15.75" x14ac:dyDescent="0.3">
      <c r="A24" s="197" t="s">
        <v>421</v>
      </c>
      <c r="B24" s="198">
        <f t="shared" ref="B24:G24" si="6">IFERROR(B22/B23,0)</f>
        <v>0</v>
      </c>
      <c r="C24" s="198">
        <f t="shared" si="6"/>
        <v>0</v>
      </c>
      <c r="D24" s="198">
        <f t="shared" si="6"/>
        <v>0</v>
      </c>
      <c r="E24" s="198">
        <f t="shared" si="6"/>
        <v>0</v>
      </c>
      <c r="F24" s="198">
        <f t="shared" si="6"/>
        <v>0</v>
      </c>
      <c r="G24" s="198">
        <f t="shared" si="6"/>
        <v>0</v>
      </c>
      <c r="H24" s="198">
        <f>F24-G24</f>
        <v>0</v>
      </c>
    </row>
    <row r="26" spans="1:8" x14ac:dyDescent="0.3">
      <c r="A26" s="195" t="s">
        <v>422</v>
      </c>
      <c r="B26" s="195"/>
      <c r="C26" s="195"/>
      <c r="D26" s="195"/>
      <c r="E26" s="195"/>
      <c r="F26" s="195"/>
      <c r="G26" s="195"/>
      <c r="H26" s="195"/>
    </row>
    <row r="28" spans="1:8" ht="27" customHeight="1" x14ac:dyDescent="0.3">
      <c r="B28" s="194" t="str">
        <f t="shared" ref="B28:H28" si="7">B21</f>
        <v>REALITE 2017</v>
      </c>
      <c r="C28" s="194" t="str">
        <f t="shared" si="7"/>
        <v>REALITE 2018</v>
      </c>
      <c r="D28" s="194" t="str">
        <f t="shared" si="7"/>
        <v>REALITE 2019</v>
      </c>
      <c r="E28" s="194" t="str">
        <f t="shared" si="7"/>
        <v>REALITE 2020</v>
      </c>
      <c r="F28" s="194" t="str">
        <f t="shared" si="7"/>
        <v>BUDGET 2021</v>
      </c>
      <c r="G28" s="194" t="str">
        <f t="shared" si="7"/>
        <v>REALITE 2021</v>
      </c>
      <c r="H28" s="207" t="str">
        <f t="shared" si="7"/>
        <v>ECART BUDGET 2021 - REALITE 2021</v>
      </c>
    </row>
    <row r="29" spans="1:8" x14ac:dyDescent="0.3">
      <c r="A29" s="144" t="s">
        <v>423</v>
      </c>
      <c r="B29" s="191"/>
      <c r="C29" s="191"/>
      <c r="D29" s="191"/>
      <c r="E29" s="191"/>
      <c r="F29" s="191"/>
      <c r="G29" s="191"/>
      <c r="H29" s="193">
        <f>F29-G29</f>
        <v>0</v>
      </c>
    </row>
    <row r="30" spans="1:8" ht="24" x14ac:dyDescent="0.3">
      <c r="A30" s="202" t="s">
        <v>424</v>
      </c>
    </row>
    <row r="31" spans="1:8" x14ac:dyDescent="0.3">
      <c r="A31" s="195" t="s">
        <v>425</v>
      </c>
      <c r="B31" s="195"/>
      <c r="C31" s="195"/>
      <c r="D31" s="195"/>
      <c r="E31" s="195"/>
      <c r="F31" s="195"/>
      <c r="G31" s="195"/>
      <c r="H31" s="195"/>
    </row>
    <row r="33" spans="1:8" ht="26.45" customHeight="1" x14ac:dyDescent="0.3">
      <c r="B33" s="194" t="str">
        <f t="shared" ref="B33:H33" si="8">B28</f>
        <v>REALITE 2017</v>
      </c>
      <c r="C33" s="194" t="str">
        <f t="shared" si="8"/>
        <v>REALITE 2018</v>
      </c>
      <c r="D33" s="194" t="str">
        <f t="shared" si="8"/>
        <v>REALITE 2019</v>
      </c>
      <c r="E33" s="194" t="str">
        <f t="shared" si="8"/>
        <v>REALITE 2020</v>
      </c>
      <c r="F33" s="194" t="str">
        <f t="shared" si="8"/>
        <v>BUDGET 2021</v>
      </c>
      <c r="G33" s="194" t="str">
        <f t="shared" si="8"/>
        <v>REALITE 2021</v>
      </c>
      <c r="H33" s="207" t="str">
        <f t="shared" si="8"/>
        <v>ECART BUDGET 2021 - REALITE 2021</v>
      </c>
    </row>
    <row r="34" spans="1:8" x14ac:dyDescent="0.3">
      <c r="A34" s="144" t="s">
        <v>426</v>
      </c>
      <c r="B34" s="203">
        <f t="shared" ref="B34:G34" si="9">B22</f>
        <v>0</v>
      </c>
      <c r="C34" s="203">
        <f t="shared" si="9"/>
        <v>0</v>
      </c>
      <c r="D34" s="203">
        <f t="shared" si="9"/>
        <v>0</v>
      </c>
      <c r="E34" s="203">
        <f t="shared" si="9"/>
        <v>0</v>
      </c>
      <c r="F34" s="203">
        <f t="shared" si="9"/>
        <v>0</v>
      </c>
      <c r="G34" s="213">
        <f t="shared" si="9"/>
        <v>0</v>
      </c>
      <c r="H34" s="211">
        <f>F34-G34</f>
        <v>0</v>
      </c>
    </row>
    <row r="35" spans="1:8" x14ac:dyDescent="0.3">
      <c r="A35" s="144" t="s">
        <v>427</v>
      </c>
      <c r="B35" s="203">
        <f t="shared" ref="B35:G35" si="10">B15</f>
        <v>0</v>
      </c>
      <c r="C35" s="203">
        <f t="shared" si="10"/>
        <v>0</v>
      </c>
      <c r="D35" s="203">
        <f t="shared" si="10"/>
        <v>0</v>
      </c>
      <c r="E35" s="203">
        <f t="shared" si="10"/>
        <v>0</v>
      </c>
      <c r="F35" s="203">
        <f t="shared" si="10"/>
        <v>0</v>
      </c>
      <c r="G35" s="213">
        <f t="shared" si="10"/>
        <v>0</v>
      </c>
      <c r="H35" s="211">
        <f>F35-G35</f>
        <v>0</v>
      </c>
    </row>
    <row r="36" spans="1:8" ht="18" x14ac:dyDescent="0.35">
      <c r="A36" s="144" t="s">
        <v>428</v>
      </c>
      <c r="B36" s="203">
        <f t="shared" ref="B36:G36" si="11">B34-B35</f>
        <v>0</v>
      </c>
      <c r="C36" s="203">
        <f t="shared" si="11"/>
        <v>0</v>
      </c>
      <c r="D36" s="203">
        <f t="shared" si="11"/>
        <v>0</v>
      </c>
      <c r="E36" s="203">
        <f t="shared" si="11"/>
        <v>0</v>
      </c>
      <c r="F36" s="203">
        <f t="shared" si="11"/>
        <v>0</v>
      </c>
      <c r="G36" s="213">
        <f t="shared" si="11"/>
        <v>0</v>
      </c>
      <c r="H36" s="211">
        <f>F36-G36</f>
        <v>0</v>
      </c>
    </row>
    <row r="37" spans="1:8" x14ac:dyDescent="0.3">
      <c r="A37" s="144" t="s">
        <v>429</v>
      </c>
      <c r="B37" s="204">
        <f t="shared" ref="B37:G37" si="12">B29</f>
        <v>0</v>
      </c>
      <c r="C37" s="204">
        <f t="shared" si="12"/>
        <v>0</v>
      </c>
      <c r="D37" s="204">
        <f t="shared" si="12"/>
        <v>0</v>
      </c>
      <c r="E37" s="204">
        <f t="shared" si="12"/>
        <v>0</v>
      </c>
      <c r="F37" s="204">
        <f t="shared" si="12"/>
        <v>0</v>
      </c>
      <c r="G37" s="214">
        <f t="shared" si="12"/>
        <v>0</v>
      </c>
      <c r="H37" s="212">
        <f>F37-G37</f>
        <v>0</v>
      </c>
    </row>
    <row r="38" spans="1:8" ht="18" x14ac:dyDescent="0.35">
      <c r="A38" s="197" t="s">
        <v>430</v>
      </c>
      <c r="B38" s="205">
        <f t="shared" ref="B38:G38" si="13">IF(B36&gt;0,B36*B37,0)</f>
        <v>0</v>
      </c>
      <c r="C38" s="205">
        <f t="shared" si="13"/>
        <v>0</v>
      </c>
      <c r="D38" s="205">
        <f t="shared" si="13"/>
        <v>0</v>
      </c>
      <c r="E38" s="205">
        <f t="shared" si="13"/>
        <v>0</v>
      </c>
      <c r="F38" s="205">
        <f t="shared" si="13"/>
        <v>0</v>
      </c>
      <c r="G38" s="205">
        <f t="shared" si="13"/>
        <v>0</v>
      </c>
      <c r="H38" s="205">
        <f>H36-H37</f>
        <v>0</v>
      </c>
    </row>
    <row r="40" spans="1:8" ht="27" x14ac:dyDescent="0.3">
      <c r="A40" s="195" t="s">
        <v>431</v>
      </c>
      <c r="B40" s="195"/>
      <c r="C40" s="195"/>
      <c r="D40" s="195"/>
      <c r="E40" s="195"/>
      <c r="F40" s="195"/>
      <c r="G40" s="195"/>
      <c r="H40" s="195"/>
    </row>
    <row r="42" spans="1:8" ht="24" customHeight="1" x14ac:dyDescent="0.3">
      <c r="A42" s="206" t="s">
        <v>432</v>
      </c>
      <c r="B42" s="194" t="str">
        <f t="shared" ref="B42:H42" si="14">B33</f>
        <v>REALITE 2017</v>
      </c>
      <c r="C42" s="194" t="str">
        <f t="shared" si="14"/>
        <v>REALITE 2018</v>
      </c>
      <c r="D42" s="194" t="str">
        <f t="shared" si="14"/>
        <v>REALITE 2019</v>
      </c>
      <c r="E42" s="194" t="str">
        <f t="shared" si="14"/>
        <v>REALITE 2020</v>
      </c>
      <c r="F42" s="194" t="str">
        <f t="shared" si="14"/>
        <v>BUDGET 2021</v>
      </c>
      <c r="G42" s="194" t="str">
        <f t="shared" si="14"/>
        <v>REALITE 2021</v>
      </c>
      <c r="H42" s="207" t="str">
        <f t="shared" si="14"/>
        <v>ECART BUDGET 2021 - REALITE 2021</v>
      </c>
    </row>
    <row r="43" spans="1:8" x14ac:dyDescent="0.3">
      <c r="A43" s="144" t="s">
        <v>433</v>
      </c>
      <c r="B43" s="155"/>
      <c r="C43" s="155"/>
      <c r="D43" s="155"/>
      <c r="E43" s="155"/>
      <c r="F43" s="155"/>
      <c r="G43" s="155"/>
      <c r="H43" s="155"/>
    </row>
    <row r="44" spans="1:8" x14ac:dyDescent="0.3">
      <c r="A44" s="144" t="s">
        <v>434</v>
      </c>
      <c r="B44" s="155"/>
      <c r="C44" s="155"/>
      <c r="D44" s="155"/>
      <c r="E44" s="155"/>
      <c r="F44" s="155"/>
      <c r="G44" s="155"/>
      <c r="H44" s="155"/>
    </row>
    <row r="45" spans="1:8" x14ac:dyDescent="0.3">
      <c r="A45" s="144" t="s">
        <v>435</v>
      </c>
      <c r="B45" s="155"/>
      <c r="C45" s="155"/>
      <c r="D45" s="155"/>
      <c r="E45" s="155"/>
      <c r="F45" s="155"/>
      <c r="G45" s="155"/>
      <c r="H45" s="155"/>
    </row>
    <row r="46" spans="1:8" x14ac:dyDescent="0.3">
      <c r="A46" s="144" t="s">
        <v>436</v>
      </c>
      <c r="B46" s="203">
        <f>SUM(B43:B45)</f>
        <v>0</v>
      </c>
      <c r="C46" s="203">
        <f t="shared" ref="C46:H46" si="15">SUM(C43:C45)</f>
        <v>0</v>
      </c>
      <c r="D46" s="203">
        <f t="shared" si="15"/>
        <v>0</v>
      </c>
      <c r="E46" s="203">
        <f t="shared" si="15"/>
        <v>0</v>
      </c>
      <c r="F46" s="203">
        <f t="shared" si="15"/>
        <v>0</v>
      </c>
      <c r="G46" s="203">
        <f t="shared" si="15"/>
        <v>0</v>
      </c>
      <c r="H46" s="203">
        <f t="shared" si="15"/>
        <v>0</v>
      </c>
    </row>
  </sheetData>
  <mergeCells count="1">
    <mergeCell ref="A4:H4"/>
  </mergeCells>
  <hyperlinks>
    <hyperlink ref="A1" location="TAB00!A1" display="Retour page de garde"/>
  </hyperlinks>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topLeftCell="A10" workbookViewId="0">
      <selection activeCell="B5" sqref="B5:F5"/>
    </sheetView>
  </sheetViews>
  <sheetFormatPr baseColWidth="10" defaultColWidth="7.83203125" defaultRowHeight="13.5" x14ac:dyDescent="0.3"/>
  <cols>
    <col min="1" max="1" width="45.83203125" style="7" customWidth="1"/>
    <col min="2" max="3" width="19.5" style="7" customWidth="1"/>
    <col min="4" max="7" width="19.5" style="140" customWidth="1"/>
    <col min="8" max="8" width="19" style="140" customWidth="1"/>
    <col min="9" max="9" width="16.6640625" style="140" customWidth="1"/>
    <col min="10" max="16384" width="7.83203125" style="140"/>
  </cols>
  <sheetData>
    <row r="1" spans="1:9" s="254" customFormat="1" ht="15" x14ac:dyDescent="0.3">
      <c r="A1" s="124" t="s">
        <v>46</v>
      </c>
    </row>
    <row r="2" spans="1:9" s="142" customFormat="1" x14ac:dyDescent="0.3">
      <c r="A2" s="7"/>
      <c r="B2" s="7"/>
      <c r="C2" s="140"/>
      <c r="D2" s="140"/>
    </row>
    <row r="3" spans="1:9" s="346" customFormat="1" ht="43.15" customHeight="1" x14ac:dyDescent="0.35">
      <c r="A3" s="602" t="str">
        <f>TAB00!B78&amp;" : "&amp;TAB00!C78</f>
        <v>TAB6.8 : Ecart entre le budget et la réalité relatif aux charges de pension non-capitalisées (uniquement destiné à ORES)</v>
      </c>
      <c r="B3" s="603"/>
      <c r="C3" s="603"/>
      <c r="D3" s="603"/>
      <c r="E3" s="603"/>
      <c r="F3" s="603"/>
      <c r="G3" s="603"/>
      <c r="H3" s="603"/>
      <c r="I3" s="604"/>
    </row>
    <row r="4" spans="1:9" s="10" customFormat="1" ht="31.9" customHeight="1" x14ac:dyDescent="0.3">
      <c r="A4" s="11"/>
      <c r="B4" s="12"/>
      <c r="C4" s="11"/>
      <c r="D4" s="11"/>
      <c r="E4" s="9"/>
      <c r="F4" s="9"/>
      <c r="G4" s="9"/>
    </row>
    <row r="5" spans="1:9" s="10" customFormat="1" ht="31.9" customHeight="1" x14ac:dyDescent="0.3">
      <c r="A5" s="288"/>
      <c r="B5" s="309" t="s">
        <v>508</v>
      </c>
      <c r="C5" s="309" t="s">
        <v>49</v>
      </c>
      <c r="D5" s="309" t="s">
        <v>509</v>
      </c>
      <c r="E5" s="309" t="s">
        <v>510</v>
      </c>
      <c r="F5" s="309" t="s">
        <v>50</v>
      </c>
      <c r="G5" s="309" t="s">
        <v>26</v>
      </c>
    </row>
    <row r="6" spans="1:9" s="10" customFormat="1" x14ac:dyDescent="0.3">
      <c r="A6" s="310" t="s">
        <v>511</v>
      </c>
      <c r="B6" s="155"/>
      <c r="C6" s="155"/>
      <c r="D6" s="155"/>
      <c r="E6" s="155"/>
      <c r="F6" s="155"/>
      <c r="G6" s="311">
        <f t="shared" ref="G6:G28" si="0">SUM(B6:F6)</f>
        <v>0</v>
      </c>
    </row>
    <row r="7" spans="1:9" s="10" customFormat="1" x14ac:dyDescent="0.3">
      <c r="A7" s="310" t="s">
        <v>512</v>
      </c>
      <c r="B7" s="155"/>
      <c r="C7" s="155"/>
      <c r="D7" s="155"/>
      <c r="E7" s="155"/>
      <c r="F7" s="155"/>
      <c r="G7" s="311">
        <f t="shared" si="0"/>
        <v>0</v>
      </c>
    </row>
    <row r="8" spans="1:9" s="10" customFormat="1" x14ac:dyDescent="0.3">
      <c r="A8" s="310" t="s">
        <v>513</v>
      </c>
      <c r="B8" s="155"/>
      <c r="C8" s="155"/>
      <c r="D8" s="155"/>
      <c r="E8" s="155"/>
      <c r="F8" s="155"/>
      <c r="G8" s="311">
        <f t="shared" si="0"/>
        <v>0</v>
      </c>
    </row>
    <row r="9" spans="1:9" s="10" customFormat="1" x14ac:dyDescent="0.3">
      <c r="A9" s="310" t="s">
        <v>514</v>
      </c>
      <c r="B9" s="155"/>
      <c r="C9" s="155"/>
      <c r="D9" s="155"/>
      <c r="E9" s="155"/>
      <c r="F9" s="155"/>
      <c r="G9" s="311">
        <f t="shared" si="0"/>
        <v>0</v>
      </c>
    </row>
    <row r="10" spans="1:9" s="10" customFormat="1" x14ac:dyDescent="0.3">
      <c r="A10" s="310" t="s">
        <v>515</v>
      </c>
      <c r="B10" s="155"/>
      <c r="C10" s="155"/>
      <c r="D10" s="155"/>
      <c r="E10" s="155"/>
      <c r="F10" s="155"/>
      <c r="G10" s="311">
        <f t="shared" si="0"/>
        <v>0</v>
      </c>
    </row>
    <row r="11" spans="1:9" s="10" customFormat="1" x14ac:dyDescent="0.3">
      <c r="A11" s="310" t="s">
        <v>516</v>
      </c>
      <c r="B11" s="155"/>
      <c r="C11" s="155"/>
      <c r="D11" s="155"/>
      <c r="E11" s="155"/>
      <c r="F11" s="155"/>
      <c r="G11" s="311">
        <f t="shared" si="0"/>
        <v>0</v>
      </c>
    </row>
    <row r="12" spans="1:9" s="10" customFormat="1" x14ac:dyDescent="0.3">
      <c r="A12" s="310" t="s">
        <v>517</v>
      </c>
      <c r="B12" s="155"/>
      <c r="C12" s="155"/>
      <c r="D12" s="155"/>
      <c r="E12" s="155"/>
      <c r="F12" s="155"/>
      <c r="G12" s="311">
        <f t="shared" si="0"/>
        <v>0</v>
      </c>
    </row>
    <row r="13" spans="1:9" s="10" customFormat="1" x14ac:dyDescent="0.3">
      <c r="A13" s="310" t="s">
        <v>518</v>
      </c>
      <c r="B13" s="155"/>
      <c r="C13" s="155"/>
      <c r="D13" s="155"/>
      <c r="E13" s="155"/>
      <c r="F13" s="155"/>
      <c r="G13" s="311">
        <f t="shared" si="0"/>
        <v>0</v>
      </c>
    </row>
    <row r="14" spans="1:9" s="10" customFormat="1" x14ac:dyDescent="0.3">
      <c r="A14" s="310" t="s">
        <v>519</v>
      </c>
      <c r="B14" s="155"/>
      <c r="C14" s="155"/>
      <c r="D14" s="155"/>
      <c r="E14" s="155"/>
      <c r="F14" s="155"/>
      <c r="G14" s="311">
        <f t="shared" si="0"/>
        <v>0</v>
      </c>
    </row>
    <row r="15" spans="1:9" s="10" customFormat="1" x14ac:dyDescent="0.3">
      <c r="A15" s="310" t="s">
        <v>520</v>
      </c>
      <c r="B15" s="155"/>
      <c r="C15" s="155"/>
      <c r="D15" s="155"/>
      <c r="E15" s="155"/>
      <c r="F15" s="155"/>
      <c r="G15" s="311">
        <f t="shared" si="0"/>
        <v>0</v>
      </c>
    </row>
    <row r="16" spans="1:9" s="10" customFormat="1" x14ac:dyDescent="0.3">
      <c r="A16" s="310" t="s">
        <v>521</v>
      </c>
      <c r="B16" s="155"/>
      <c r="C16" s="155"/>
      <c r="D16" s="155"/>
      <c r="E16" s="155"/>
      <c r="F16" s="155"/>
      <c r="G16" s="311">
        <f t="shared" si="0"/>
        <v>0</v>
      </c>
    </row>
    <row r="17" spans="1:8" s="10" customFormat="1" x14ac:dyDescent="0.3">
      <c r="A17" s="310" t="s">
        <v>522</v>
      </c>
      <c r="B17" s="155"/>
      <c r="C17" s="155"/>
      <c r="D17" s="155"/>
      <c r="E17" s="155"/>
      <c r="F17" s="155"/>
      <c r="G17" s="311">
        <f t="shared" si="0"/>
        <v>0</v>
      </c>
    </row>
    <row r="18" spans="1:8" s="10" customFormat="1" x14ac:dyDescent="0.3">
      <c r="A18" s="310" t="s">
        <v>523</v>
      </c>
      <c r="B18" s="155"/>
      <c r="C18" s="155"/>
      <c r="D18" s="155"/>
      <c r="E18" s="155"/>
      <c r="F18" s="155"/>
      <c r="G18" s="311">
        <f t="shared" si="0"/>
        <v>0</v>
      </c>
    </row>
    <row r="19" spans="1:8" s="10" customFormat="1" x14ac:dyDescent="0.3">
      <c r="A19" s="310" t="s">
        <v>524</v>
      </c>
      <c r="B19" s="155"/>
      <c r="C19" s="155"/>
      <c r="D19" s="155"/>
      <c r="E19" s="155"/>
      <c r="F19" s="155"/>
      <c r="G19" s="311">
        <f t="shared" si="0"/>
        <v>0</v>
      </c>
    </row>
    <row r="20" spans="1:8" s="10" customFormat="1" x14ac:dyDescent="0.3">
      <c r="A20" s="310" t="s">
        <v>525</v>
      </c>
      <c r="B20" s="155"/>
      <c r="C20" s="155"/>
      <c r="D20" s="155"/>
      <c r="E20" s="155"/>
      <c r="F20" s="155"/>
      <c r="G20" s="311">
        <f t="shared" si="0"/>
        <v>0</v>
      </c>
    </row>
    <row r="21" spans="1:8" s="10" customFormat="1" x14ac:dyDescent="0.3">
      <c r="A21" s="310" t="s">
        <v>526</v>
      </c>
      <c r="B21" s="155"/>
      <c r="C21" s="155"/>
      <c r="D21" s="155"/>
      <c r="E21" s="155"/>
      <c r="F21" s="155"/>
      <c r="G21" s="311">
        <f t="shared" si="0"/>
        <v>0</v>
      </c>
    </row>
    <row r="22" spans="1:8" s="10" customFormat="1" x14ac:dyDescent="0.3">
      <c r="A22" s="310" t="s">
        <v>527</v>
      </c>
      <c r="B22" s="155"/>
      <c r="C22" s="155"/>
      <c r="D22" s="155"/>
      <c r="E22" s="155"/>
      <c r="F22" s="155"/>
      <c r="G22" s="311">
        <f t="shared" si="0"/>
        <v>0</v>
      </c>
    </row>
    <row r="23" spans="1:8" s="10" customFormat="1" x14ac:dyDescent="0.3">
      <c r="A23" s="310" t="s">
        <v>528</v>
      </c>
      <c r="B23" s="155"/>
      <c r="C23" s="155"/>
      <c r="D23" s="155"/>
      <c r="E23" s="155"/>
      <c r="F23" s="155"/>
      <c r="G23" s="311">
        <f t="shared" si="0"/>
        <v>0</v>
      </c>
    </row>
    <row r="24" spans="1:8" s="10" customFormat="1" x14ac:dyDescent="0.3">
      <c r="A24" s="310" t="s">
        <v>529</v>
      </c>
      <c r="B24" s="155"/>
      <c r="C24" s="155"/>
      <c r="D24" s="155"/>
      <c r="E24" s="155"/>
      <c r="F24" s="155"/>
      <c r="G24" s="311">
        <f t="shared" si="0"/>
        <v>0</v>
      </c>
    </row>
    <row r="25" spans="1:8" s="10" customFormat="1" x14ac:dyDescent="0.3">
      <c r="A25" s="310" t="s">
        <v>530</v>
      </c>
      <c r="B25" s="155"/>
      <c r="C25" s="155"/>
      <c r="D25" s="155"/>
      <c r="E25" s="155"/>
      <c r="F25" s="155"/>
      <c r="G25" s="311">
        <f t="shared" si="0"/>
        <v>0</v>
      </c>
    </row>
    <row r="26" spans="1:8" s="10" customFormat="1" x14ac:dyDescent="0.3">
      <c r="A26" s="310" t="s">
        <v>531</v>
      </c>
      <c r="B26" s="155"/>
      <c r="C26" s="155"/>
      <c r="D26" s="155"/>
      <c r="E26" s="155"/>
      <c r="F26" s="155"/>
      <c r="G26" s="311">
        <f t="shared" si="0"/>
        <v>0</v>
      </c>
    </row>
    <row r="27" spans="1:8" s="10" customFormat="1" x14ac:dyDescent="0.3">
      <c r="A27" s="310" t="s">
        <v>532</v>
      </c>
      <c r="B27" s="155"/>
      <c r="C27" s="155"/>
      <c r="D27" s="155"/>
      <c r="E27" s="155"/>
      <c r="F27" s="155"/>
      <c r="G27" s="311">
        <f t="shared" si="0"/>
        <v>0</v>
      </c>
    </row>
    <row r="28" spans="1:8" s="10" customFormat="1" x14ac:dyDescent="0.3">
      <c r="A28" s="288" t="s">
        <v>26</v>
      </c>
      <c r="B28" s="312">
        <f t="shared" ref="B28:F28" si="1">SUM(B6:B27)</f>
        <v>0</v>
      </c>
      <c r="C28" s="312">
        <f t="shared" si="1"/>
        <v>0</v>
      </c>
      <c r="D28" s="312">
        <f t="shared" si="1"/>
        <v>0</v>
      </c>
      <c r="E28" s="312">
        <f t="shared" si="1"/>
        <v>0</v>
      </c>
      <c r="F28" s="312">
        <f t="shared" si="1"/>
        <v>0</v>
      </c>
      <c r="G28" s="312">
        <f t="shared" si="0"/>
        <v>0</v>
      </c>
    </row>
    <row r="29" spans="1:8" s="10" customFormat="1" ht="31.9" customHeight="1" x14ac:dyDescent="0.3">
      <c r="A29" s="11"/>
      <c r="B29" s="12"/>
      <c r="C29" s="11"/>
      <c r="D29" s="11"/>
      <c r="E29" s="9"/>
      <c r="F29" s="9"/>
      <c r="G29" s="9"/>
    </row>
    <row r="30" spans="1:8" s="10" customFormat="1" ht="31.9" customHeight="1" x14ac:dyDescent="0.3">
      <c r="A30" s="11"/>
      <c r="B30" s="12"/>
      <c r="C30" s="11"/>
      <c r="D30" s="11"/>
      <c r="E30" s="9"/>
      <c r="F30" s="9"/>
      <c r="G30" s="9"/>
    </row>
    <row r="31" spans="1:8" s="10" customFormat="1" ht="24" customHeight="1" x14ac:dyDescent="0.3">
      <c r="A31" s="125" t="s">
        <v>22</v>
      </c>
      <c r="B31" s="181" t="str">
        <f>"REALITE "&amp;TAB00!E14-4</f>
        <v>REALITE 2017</v>
      </c>
      <c r="C31" s="165" t="str">
        <f>"REALITE "&amp;TAB00!E14-3</f>
        <v>REALITE 2018</v>
      </c>
      <c r="D31" s="165" t="str">
        <f>"REALITE "&amp;TAB00!E14-2</f>
        <v>REALITE 2019</v>
      </c>
      <c r="E31" s="165" t="str">
        <f>"REALITE "&amp;TAB00!E14-1</f>
        <v>REALITE 2020</v>
      </c>
      <c r="F31" s="165" t="str">
        <f>"BUDGET "&amp;TAB00!E14</f>
        <v>BUDGET 2021</v>
      </c>
      <c r="G31" s="165" t="str">
        <f>"REALITE "&amp;TAB00!E14</f>
        <v>REALITE 2021</v>
      </c>
      <c r="H31" s="126" t="str">
        <f>"ECART "&amp;F31&amp;" - "&amp;G31</f>
        <v>ECART BUDGET 2021 - REALITE 2021</v>
      </c>
    </row>
    <row r="32" spans="1:8" s="14" customFormat="1" ht="24.6" customHeight="1" x14ac:dyDescent="0.3">
      <c r="A32" s="117" t="s">
        <v>406</v>
      </c>
      <c r="B32" s="155"/>
      <c r="C32" s="155"/>
      <c r="D32" s="155"/>
      <c r="E32" s="155"/>
      <c r="F32" s="155"/>
      <c r="G32" s="155"/>
      <c r="H32" s="183">
        <f>F32-G32</f>
        <v>0</v>
      </c>
    </row>
    <row r="33" spans="1:8" s="14" customFormat="1" ht="24.6" customHeight="1" x14ac:dyDescent="0.3">
      <c r="A33" s="117" t="s">
        <v>407</v>
      </c>
      <c r="B33" s="155"/>
      <c r="C33" s="155"/>
      <c r="D33" s="155"/>
      <c r="E33" s="155"/>
      <c r="F33" s="155"/>
      <c r="G33" s="155"/>
      <c r="H33" s="183">
        <f>F33-G33</f>
        <v>0</v>
      </c>
    </row>
    <row r="34" spans="1:8" s="14" customFormat="1" ht="24.6" customHeight="1" x14ac:dyDescent="0.3">
      <c r="A34" s="117" t="s">
        <v>408</v>
      </c>
      <c r="B34" s="155"/>
      <c r="C34" s="155"/>
      <c r="D34" s="155"/>
      <c r="E34" s="155"/>
      <c r="F34" s="155"/>
      <c r="G34" s="155"/>
      <c r="H34" s="183">
        <f>F34-G34</f>
        <v>0</v>
      </c>
    </row>
    <row r="35" spans="1:8" s="14" customFormat="1" x14ac:dyDescent="0.3">
      <c r="A35" s="189" t="s">
        <v>26</v>
      </c>
      <c r="B35" s="190">
        <f>SUM(B32:B34)</f>
        <v>0</v>
      </c>
      <c r="C35" s="190">
        <f t="shared" ref="C35:H35" si="2">SUM(C32:C34)</f>
        <v>0</v>
      </c>
      <c r="D35" s="190">
        <f t="shared" si="2"/>
        <v>0</v>
      </c>
      <c r="E35" s="190">
        <f t="shared" si="2"/>
        <v>0</v>
      </c>
      <c r="F35" s="190">
        <f t="shared" si="2"/>
        <v>0</v>
      </c>
      <c r="G35" s="190">
        <f t="shared" si="2"/>
        <v>0</v>
      </c>
      <c r="H35" s="190">
        <f t="shared" si="2"/>
        <v>0</v>
      </c>
    </row>
    <row r="36" spans="1:8" s="14" customFormat="1" x14ac:dyDescent="0.3">
      <c r="A36" s="21"/>
      <c r="B36" s="22"/>
      <c r="C36" s="22"/>
      <c r="D36" s="22"/>
      <c r="E36" s="22"/>
      <c r="F36" s="22"/>
      <c r="G36" s="22"/>
      <c r="H36" s="22"/>
    </row>
  </sheetData>
  <mergeCells count="1">
    <mergeCell ref="A3:I3"/>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2" id="{35266E91-DBD1-4EFB-A2CF-349DE10C9DBB}">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1" id="{CDCE45E7-664B-4861-9048-374274C8A72D}">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8"/>
  <sheetViews>
    <sheetView workbookViewId="0">
      <selection activeCell="B9" sqref="B9"/>
    </sheetView>
  </sheetViews>
  <sheetFormatPr baseColWidth="10" defaultColWidth="9.1640625" defaultRowHeight="13.5" x14ac:dyDescent="0.3"/>
  <cols>
    <col min="1" max="1" width="65.6640625" style="7" customWidth="1"/>
    <col min="2" max="2" width="16.6640625" style="40" customWidth="1"/>
    <col min="3" max="4" width="16.6640625" style="7" customWidth="1"/>
    <col min="5" max="5" width="16.6640625" style="140" customWidth="1"/>
    <col min="6" max="6" width="16.6640625" style="142" customWidth="1"/>
    <col min="7" max="7" width="9.1640625" style="147"/>
    <col min="8" max="16384" width="9.1640625" style="142"/>
  </cols>
  <sheetData>
    <row r="1" spans="1:8" s="254" customFormat="1" ht="15" x14ac:dyDescent="0.3">
      <c r="A1" s="124" t="s">
        <v>46</v>
      </c>
    </row>
    <row r="3" spans="1:8" ht="22.15" customHeight="1" x14ac:dyDescent="0.35">
      <c r="A3" s="83" t="str">
        <f>TAB00!B79&amp;" : "&amp;TAB00!C79</f>
        <v>TAB7 : Synthèse des écarts de l'année N relatifs aux charges et produits non-contrôlables - OSP</v>
      </c>
      <c r="B3" s="77"/>
      <c r="C3" s="77"/>
      <c r="D3" s="77"/>
      <c r="E3" s="77"/>
      <c r="F3" s="77"/>
      <c r="G3" s="77"/>
    </row>
    <row r="6" spans="1:8" s="108" customFormat="1" ht="27" x14ac:dyDescent="0.3">
      <c r="A6" s="15"/>
      <c r="B6" s="106" t="str">
        <f>"BUDGET "&amp;TAB00!E14</f>
        <v>BUDGET 2021</v>
      </c>
      <c r="C6" s="106" t="str">
        <f>"REALITE "&amp;TAB00!E14</f>
        <v>REALITE 2021</v>
      </c>
      <c r="D6" s="106" t="s">
        <v>11</v>
      </c>
      <c r="E6" s="107" t="s">
        <v>12</v>
      </c>
      <c r="F6" s="106" t="s">
        <v>13</v>
      </c>
      <c r="G6" s="106" t="s">
        <v>404</v>
      </c>
    </row>
    <row r="7" spans="1:8" s="146" customFormat="1" ht="40.5" x14ac:dyDescent="0.3">
      <c r="A7" s="342" t="s">
        <v>585</v>
      </c>
      <c r="B7" s="248">
        <f>TAB7.1!F8</f>
        <v>0</v>
      </c>
      <c r="C7" s="248">
        <f>TAB7.1!G8</f>
        <v>0</v>
      </c>
      <c r="D7" s="249">
        <f t="shared" ref="D7:D12" si="0">B7-C7</f>
        <v>0</v>
      </c>
      <c r="E7" s="248">
        <f>TAB7.1!B18</f>
        <v>0</v>
      </c>
      <c r="F7" s="251">
        <f>TAB7.1!B19</f>
        <v>0</v>
      </c>
      <c r="G7" s="257" t="s">
        <v>542</v>
      </c>
      <c r="H7" s="108"/>
    </row>
    <row r="8" spans="1:8" s="146" customFormat="1" ht="15" x14ac:dyDescent="0.3">
      <c r="A8" s="342" t="s">
        <v>586</v>
      </c>
      <c r="B8" s="248">
        <f>TAB7.2!B8</f>
        <v>0</v>
      </c>
      <c r="C8" s="248">
        <f>TAB7.2!C8</f>
        <v>0</v>
      </c>
      <c r="D8" s="249">
        <f t="shared" si="0"/>
        <v>0</v>
      </c>
      <c r="E8" s="248">
        <f>TAB7.2!E8</f>
        <v>0</v>
      </c>
      <c r="F8" s="252"/>
      <c r="G8" s="257" t="s">
        <v>543</v>
      </c>
      <c r="H8" s="108"/>
    </row>
    <row r="9" spans="1:8" s="146" customFormat="1" ht="40.5" x14ac:dyDescent="0.3">
      <c r="A9" s="343" t="s">
        <v>587</v>
      </c>
      <c r="B9" s="248">
        <f>SUM(TAB7.4!F7,TAB7.4!F16,TAB7.4!F10,TAB7.4!F19,TAB7.4!F25)</f>
        <v>0</v>
      </c>
      <c r="C9" s="248">
        <f>SUM(TAB7.4!G7,TAB7.4!G16,TAB7.4!G10,TAB7.4!G19,TAB7.4!G25)</f>
        <v>0</v>
      </c>
      <c r="D9" s="249">
        <f>B9-C9</f>
        <v>0</v>
      </c>
      <c r="E9" s="248">
        <f>D9</f>
        <v>0</v>
      </c>
      <c r="F9" s="252"/>
      <c r="G9" s="257" t="s">
        <v>545</v>
      </c>
      <c r="H9" s="108"/>
    </row>
    <row r="10" spans="1:8" s="146" customFormat="1" ht="27" x14ac:dyDescent="0.3">
      <c r="A10" s="342" t="s">
        <v>483</v>
      </c>
      <c r="B10" s="248">
        <f>TAB6.3!F12</f>
        <v>0</v>
      </c>
      <c r="C10" s="248">
        <f>TAB6.3!G12</f>
        <v>0</v>
      </c>
      <c r="D10" s="249">
        <f t="shared" ref="D10" si="1">B10-C10</f>
        <v>0</v>
      </c>
      <c r="E10" s="248">
        <f>D10</f>
        <v>0</v>
      </c>
      <c r="F10" s="252"/>
      <c r="G10" s="260" t="s">
        <v>491</v>
      </c>
      <c r="H10" s="108"/>
    </row>
    <row r="11" spans="1:8" s="146" customFormat="1" ht="40.5" x14ac:dyDescent="0.3">
      <c r="A11" s="343" t="s">
        <v>588</v>
      </c>
      <c r="B11" s="248">
        <f>TAB7.7!F6</f>
        <v>0</v>
      </c>
      <c r="C11" s="248">
        <f>TAB7.7!G6</f>
        <v>0</v>
      </c>
      <c r="D11" s="249">
        <f t="shared" si="0"/>
        <v>0</v>
      </c>
      <c r="E11" s="248">
        <f>TAB7.7!B13</f>
        <v>0</v>
      </c>
      <c r="F11" s="251">
        <f>TAB7.7!B14</f>
        <v>0</v>
      </c>
      <c r="G11" s="260" t="s">
        <v>548</v>
      </c>
      <c r="H11" s="108"/>
    </row>
    <row r="12" spans="1:8" s="146" customFormat="1" ht="15" x14ac:dyDescent="0.3">
      <c r="A12" s="343" t="s">
        <v>589</v>
      </c>
      <c r="B12" s="248">
        <f>TAB7.8!F6</f>
        <v>0</v>
      </c>
      <c r="C12" s="248">
        <f>TAB7.8!G6</f>
        <v>0</v>
      </c>
      <c r="D12" s="249">
        <f t="shared" si="0"/>
        <v>0</v>
      </c>
      <c r="E12" s="248">
        <f>D12</f>
        <v>0</v>
      </c>
      <c r="F12" s="252"/>
      <c r="G12" s="260" t="s">
        <v>549</v>
      </c>
      <c r="H12" s="108"/>
    </row>
    <row r="13" spans="1:8" s="245" customFormat="1" x14ac:dyDescent="0.3">
      <c r="A13" s="246" t="s">
        <v>26</v>
      </c>
      <c r="B13" s="72">
        <f>SUM(B7:B12)</f>
        <v>0</v>
      </c>
      <c r="C13" s="72">
        <f>SUM(C7:C12)</f>
        <v>0</v>
      </c>
      <c r="D13" s="72">
        <f>SUM(D7:D12)</f>
        <v>0</v>
      </c>
      <c r="E13" s="72">
        <f>SUM(E7:E12)</f>
        <v>0</v>
      </c>
      <c r="F13" s="72">
        <f>SUM(F7:F12)</f>
        <v>0</v>
      </c>
      <c r="G13" s="244"/>
    </row>
    <row r="14" spans="1:8" s="146" customFormat="1" x14ac:dyDescent="0.3">
      <c r="A14" s="59"/>
      <c r="B14" s="248"/>
      <c r="C14" s="249"/>
      <c r="D14" s="249"/>
      <c r="E14" s="248"/>
      <c r="F14" s="250"/>
      <c r="G14" s="185"/>
    </row>
    <row r="15" spans="1:8" s="146" customFormat="1" x14ac:dyDescent="0.3">
      <c r="A15" s="15"/>
      <c r="B15" s="60"/>
      <c r="C15" s="61"/>
      <c r="D15" s="61"/>
      <c r="E15" s="60"/>
      <c r="F15" s="62"/>
      <c r="G15" s="185"/>
    </row>
    <row r="16" spans="1:8" s="146" customFormat="1" x14ac:dyDescent="0.3">
      <c r="A16" s="15"/>
      <c r="B16" s="60"/>
      <c r="C16" s="61"/>
      <c r="D16" s="61"/>
      <c r="E16" s="60"/>
      <c r="F16" s="62"/>
      <c r="G16" s="185"/>
    </row>
    <row r="17" spans="1:7" s="146" customFormat="1" x14ac:dyDescent="0.3">
      <c r="A17" s="15"/>
      <c r="B17" s="60"/>
      <c r="C17" s="61"/>
      <c r="D17" s="61"/>
      <c r="E17" s="60"/>
      <c r="F17" s="62"/>
      <c r="G17" s="185"/>
    </row>
    <row r="18" spans="1:7" s="146" customFormat="1" x14ac:dyDescent="0.3">
      <c r="A18" s="15"/>
      <c r="B18" s="60"/>
      <c r="C18" s="61"/>
      <c r="D18" s="61"/>
      <c r="E18" s="60"/>
      <c r="F18" s="62"/>
      <c r="G18" s="185"/>
    </row>
    <row r="19" spans="1:7" s="146" customFormat="1" x14ac:dyDescent="0.3">
      <c r="A19" s="15"/>
      <c r="B19" s="60"/>
      <c r="C19" s="61"/>
      <c r="D19" s="61"/>
      <c r="E19" s="60"/>
      <c r="F19" s="62"/>
      <c r="G19" s="185"/>
    </row>
    <row r="20" spans="1:7" s="146" customFormat="1" x14ac:dyDescent="0.3">
      <c r="A20" s="15"/>
      <c r="B20" s="60"/>
      <c r="C20" s="61"/>
      <c r="D20" s="61"/>
      <c r="E20" s="60"/>
      <c r="F20" s="62"/>
      <c r="G20" s="185"/>
    </row>
    <row r="21" spans="1:7" s="146" customFormat="1" x14ac:dyDescent="0.3">
      <c r="A21" s="15"/>
      <c r="B21" s="60"/>
      <c r="C21" s="61"/>
      <c r="D21" s="61"/>
      <c r="E21" s="60"/>
      <c r="F21" s="62"/>
      <c r="G21" s="185"/>
    </row>
    <row r="22" spans="1:7" s="146" customFormat="1" x14ac:dyDescent="0.3">
      <c r="A22" s="15"/>
      <c r="B22" s="60"/>
      <c r="C22" s="61"/>
      <c r="D22" s="61"/>
      <c r="E22" s="60"/>
      <c r="F22" s="62"/>
      <c r="G22" s="185"/>
    </row>
    <row r="23" spans="1:7" s="146" customFormat="1" x14ac:dyDescent="0.3">
      <c r="A23" s="15"/>
      <c r="B23" s="60"/>
      <c r="C23" s="61"/>
      <c r="D23" s="61"/>
      <c r="E23" s="60"/>
      <c r="F23" s="62"/>
      <c r="G23" s="185"/>
    </row>
    <row r="24" spans="1:7" s="146" customFormat="1" x14ac:dyDescent="0.3">
      <c r="A24" s="15"/>
      <c r="B24" s="60"/>
      <c r="C24" s="61"/>
      <c r="D24" s="61"/>
      <c r="E24" s="60"/>
      <c r="F24" s="62"/>
      <c r="G24" s="185"/>
    </row>
    <row r="25" spans="1:7" s="146" customFormat="1" x14ac:dyDescent="0.3">
      <c r="A25" s="15"/>
      <c r="B25" s="60"/>
      <c r="C25" s="61"/>
      <c r="D25" s="61"/>
      <c r="E25" s="60"/>
      <c r="F25" s="62"/>
      <c r="G25" s="185"/>
    </row>
    <row r="26" spans="1:7" s="146" customFormat="1" x14ac:dyDescent="0.3">
      <c r="A26" s="15"/>
      <c r="B26" s="60"/>
      <c r="C26" s="61"/>
      <c r="D26" s="61"/>
      <c r="E26" s="60"/>
      <c r="F26" s="62"/>
      <c r="G26" s="185"/>
    </row>
    <row r="27" spans="1:7" s="146" customFormat="1" x14ac:dyDescent="0.3">
      <c r="A27" s="15"/>
      <c r="B27" s="60"/>
      <c r="C27" s="61"/>
      <c r="D27" s="61"/>
      <c r="E27" s="60"/>
      <c r="F27" s="62"/>
      <c r="G27" s="185"/>
    </row>
    <row r="28" spans="1:7" s="146" customFormat="1" x14ac:dyDescent="0.3">
      <c r="A28" s="15"/>
      <c r="B28" s="60"/>
      <c r="C28" s="61"/>
      <c r="D28" s="61"/>
      <c r="E28" s="60"/>
      <c r="F28" s="62"/>
      <c r="G28" s="185"/>
    </row>
    <row r="29" spans="1:7" s="146" customFormat="1" x14ac:dyDescent="0.3">
      <c r="A29" s="15"/>
      <c r="B29" s="60"/>
      <c r="C29" s="61"/>
      <c r="D29" s="61"/>
      <c r="E29" s="60"/>
      <c r="F29" s="62"/>
      <c r="G29" s="185"/>
    </row>
    <row r="30" spans="1:7" s="146" customFormat="1" x14ac:dyDescent="0.3">
      <c r="A30" s="15"/>
      <c r="B30" s="60"/>
      <c r="C30" s="61"/>
      <c r="D30" s="61"/>
      <c r="E30" s="60"/>
      <c r="F30" s="62"/>
      <c r="G30" s="185"/>
    </row>
    <row r="31" spans="1:7" s="146" customFormat="1" x14ac:dyDescent="0.3">
      <c r="A31" s="15"/>
      <c r="B31" s="60"/>
      <c r="C31" s="61"/>
      <c r="D31" s="61"/>
      <c r="E31" s="60"/>
      <c r="F31" s="62"/>
      <c r="G31" s="185"/>
    </row>
    <row r="32" spans="1:7" s="146" customFormat="1" x14ac:dyDescent="0.3">
      <c r="A32" s="15"/>
      <c r="B32" s="60"/>
      <c r="C32" s="61"/>
      <c r="D32" s="61"/>
      <c r="E32" s="60"/>
      <c r="F32" s="62"/>
      <c r="G32" s="185"/>
    </row>
    <row r="33" spans="1:7" s="146" customFormat="1" x14ac:dyDescent="0.3">
      <c r="A33" s="15"/>
      <c r="B33" s="60"/>
      <c r="C33" s="61"/>
      <c r="D33" s="61"/>
      <c r="E33" s="60"/>
      <c r="F33" s="62"/>
      <c r="G33" s="185"/>
    </row>
    <row r="34" spans="1:7" s="146" customFormat="1" x14ac:dyDescent="0.3">
      <c r="A34" s="15"/>
      <c r="B34" s="60"/>
      <c r="C34" s="61"/>
      <c r="D34" s="61"/>
      <c r="E34" s="60"/>
      <c r="F34" s="62"/>
      <c r="G34" s="185"/>
    </row>
    <row r="35" spans="1:7" s="146" customFormat="1" x14ac:dyDescent="0.3">
      <c r="A35" s="15"/>
      <c r="B35" s="60"/>
      <c r="C35" s="61"/>
      <c r="D35" s="61"/>
      <c r="E35" s="60"/>
      <c r="F35" s="62"/>
      <c r="G35" s="185"/>
    </row>
    <row r="36" spans="1:7" s="146" customFormat="1" x14ac:dyDescent="0.3">
      <c r="A36" s="15"/>
      <c r="B36" s="60"/>
      <c r="C36" s="61"/>
      <c r="D36" s="61"/>
      <c r="E36" s="60"/>
      <c r="F36" s="62"/>
      <c r="G36" s="185"/>
    </row>
    <row r="37" spans="1:7" s="146" customFormat="1" x14ac:dyDescent="0.3">
      <c r="A37" s="15"/>
      <c r="B37" s="60"/>
      <c r="C37" s="61"/>
      <c r="D37" s="61"/>
      <c r="E37" s="60"/>
      <c r="F37" s="62"/>
      <c r="G37" s="185"/>
    </row>
    <row r="38" spans="1:7" s="146" customFormat="1" x14ac:dyDescent="0.3">
      <c r="A38" s="15"/>
      <c r="B38" s="60"/>
      <c r="C38" s="61"/>
      <c r="D38" s="61"/>
      <c r="E38" s="60"/>
      <c r="F38" s="62"/>
      <c r="G38" s="185"/>
    </row>
    <row r="39" spans="1:7" s="146" customFormat="1" x14ac:dyDescent="0.3">
      <c r="A39" s="15"/>
      <c r="B39" s="60"/>
      <c r="C39" s="61"/>
      <c r="D39" s="61"/>
      <c r="E39" s="60"/>
      <c r="F39" s="62"/>
      <c r="G39" s="185"/>
    </row>
    <row r="40" spans="1:7" s="146" customFormat="1" x14ac:dyDescent="0.3">
      <c r="A40" s="15"/>
      <c r="B40" s="60"/>
      <c r="C40" s="61"/>
      <c r="D40" s="61"/>
      <c r="E40" s="60"/>
      <c r="F40" s="62"/>
      <c r="G40" s="185"/>
    </row>
    <row r="41" spans="1:7" s="146" customFormat="1" x14ac:dyDescent="0.3">
      <c r="A41" s="15"/>
      <c r="B41" s="60"/>
      <c r="C41" s="61"/>
      <c r="D41" s="61"/>
      <c r="E41" s="60"/>
      <c r="F41" s="62"/>
      <c r="G41" s="185"/>
    </row>
    <row r="42" spans="1:7" s="146" customFormat="1" x14ac:dyDescent="0.3">
      <c r="A42" s="15"/>
      <c r="B42" s="60"/>
      <c r="C42" s="61"/>
      <c r="D42" s="61"/>
      <c r="E42" s="60"/>
      <c r="F42" s="62"/>
      <c r="G42" s="185"/>
    </row>
    <row r="43" spans="1:7" s="146" customFormat="1" x14ac:dyDescent="0.3">
      <c r="A43" s="15"/>
      <c r="B43" s="60"/>
      <c r="C43" s="61"/>
      <c r="D43" s="61"/>
      <c r="E43" s="60"/>
      <c r="F43" s="62"/>
      <c r="G43" s="185"/>
    </row>
    <row r="44" spans="1:7" s="146" customFormat="1" x14ac:dyDescent="0.3">
      <c r="A44" s="15"/>
      <c r="B44" s="60"/>
      <c r="C44" s="61"/>
      <c r="D44" s="61"/>
      <c r="E44" s="60"/>
      <c r="F44" s="62"/>
      <c r="G44" s="185"/>
    </row>
    <row r="45" spans="1:7" s="146" customFormat="1" x14ac:dyDescent="0.3">
      <c r="A45" s="15"/>
      <c r="B45" s="60"/>
      <c r="C45" s="61"/>
      <c r="D45" s="61"/>
      <c r="E45" s="60"/>
      <c r="F45" s="62"/>
      <c r="G45" s="185"/>
    </row>
    <row r="46" spans="1:7" s="146" customFormat="1" x14ac:dyDescent="0.3">
      <c r="A46" s="15"/>
      <c r="B46" s="53"/>
      <c r="C46" s="15"/>
      <c r="D46" s="15"/>
      <c r="E46" s="10"/>
      <c r="G46" s="185"/>
    </row>
    <row r="47" spans="1:7" s="146" customFormat="1" x14ac:dyDescent="0.3">
      <c r="A47" s="15"/>
      <c r="B47" s="53"/>
      <c r="C47" s="15"/>
      <c r="D47" s="15"/>
      <c r="E47" s="10"/>
      <c r="G47" s="185"/>
    </row>
    <row r="48" spans="1:7" s="146" customFormat="1" x14ac:dyDescent="0.3">
      <c r="A48" s="15"/>
      <c r="B48" s="53"/>
      <c r="C48" s="15"/>
      <c r="D48" s="15"/>
      <c r="E48" s="10"/>
      <c r="G48" s="185"/>
    </row>
    <row r="49" spans="1:7" s="146" customFormat="1" x14ac:dyDescent="0.3">
      <c r="A49" s="15"/>
      <c r="B49" s="53"/>
      <c r="C49" s="15"/>
      <c r="D49" s="15"/>
      <c r="E49" s="10"/>
      <c r="G49" s="185"/>
    </row>
    <row r="50" spans="1:7" s="146" customFormat="1" x14ac:dyDescent="0.3">
      <c r="A50" s="15"/>
      <c r="B50" s="53"/>
      <c r="C50" s="15"/>
      <c r="D50" s="15"/>
      <c r="E50" s="10"/>
      <c r="G50" s="185"/>
    </row>
    <row r="51" spans="1:7" s="146" customFormat="1" x14ac:dyDescent="0.3">
      <c r="A51" s="15"/>
      <c r="B51" s="53"/>
      <c r="C51" s="15"/>
      <c r="D51" s="15"/>
      <c r="E51" s="10"/>
      <c r="G51" s="185"/>
    </row>
    <row r="52" spans="1:7" s="146" customFormat="1" x14ac:dyDescent="0.3">
      <c r="A52" s="15"/>
      <c r="B52" s="53"/>
      <c r="C52" s="15"/>
      <c r="D52" s="15"/>
      <c r="E52" s="10"/>
      <c r="G52" s="185"/>
    </row>
    <row r="53" spans="1:7" s="146" customFormat="1" x14ac:dyDescent="0.3">
      <c r="A53" s="15"/>
      <c r="B53" s="53"/>
      <c r="C53" s="15"/>
      <c r="D53" s="15"/>
      <c r="E53" s="10"/>
      <c r="G53" s="185"/>
    </row>
    <row r="54" spans="1:7" s="146" customFormat="1" x14ac:dyDescent="0.3">
      <c r="A54" s="15"/>
      <c r="B54" s="53"/>
      <c r="C54" s="15"/>
      <c r="D54" s="15"/>
      <c r="E54" s="10"/>
      <c r="G54" s="185"/>
    </row>
    <row r="55" spans="1:7" s="146" customFormat="1" x14ac:dyDescent="0.3">
      <c r="A55" s="15"/>
      <c r="B55" s="53"/>
      <c r="C55" s="15"/>
      <c r="D55" s="15"/>
      <c r="E55" s="10"/>
      <c r="G55" s="185"/>
    </row>
    <row r="56" spans="1:7" s="146" customFormat="1" x14ac:dyDescent="0.3">
      <c r="A56" s="15"/>
      <c r="B56" s="53"/>
      <c r="C56" s="15"/>
      <c r="D56" s="15"/>
      <c r="E56" s="10"/>
      <c r="G56" s="185"/>
    </row>
    <row r="57" spans="1:7" s="146" customFormat="1" x14ac:dyDescent="0.3">
      <c r="A57" s="15"/>
      <c r="B57" s="53"/>
      <c r="C57" s="15"/>
      <c r="D57" s="15"/>
      <c r="E57" s="10"/>
      <c r="G57" s="185"/>
    </row>
    <row r="58" spans="1:7" s="146" customFormat="1" x14ac:dyDescent="0.3">
      <c r="A58" s="15"/>
      <c r="B58" s="53"/>
      <c r="C58" s="15"/>
      <c r="D58" s="15"/>
      <c r="E58" s="10"/>
      <c r="G58" s="185"/>
    </row>
    <row r="59" spans="1:7" s="146" customFormat="1" x14ac:dyDescent="0.3">
      <c r="A59" s="15"/>
      <c r="B59" s="53"/>
      <c r="C59" s="15"/>
      <c r="D59" s="15"/>
      <c r="E59" s="10"/>
      <c r="G59" s="185"/>
    </row>
    <row r="60" spans="1:7" s="146" customFormat="1" x14ac:dyDescent="0.3">
      <c r="A60" s="15"/>
      <c r="B60" s="53"/>
      <c r="C60" s="15"/>
      <c r="D60" s="15"/>
      <c r="E60" s="10"/>
      <c r="G60" s="185"/>
    </row>
    <row r="61" spans="1:7" s="146" customFormat="1" x14ac:dyDescent="0.3">
      <c r="A61" s="15"/>
      <c r="B61" s="53"/>
      <c r="C61" s="15"/>
      <c r="D61" s="15"/>
      <c r="E61" s="10"/>
      <c r="G61" s="185"/>
    </row>
    <row r="62" spans="1:7" s="146" customFormat="1" x14ac:dyDescent="0.3">
      <c r="A62" s="15"/>
      <c r="B62" s="53"/>
      <c r="C62" s="15"/>
      <c r="D62" s="15"/>
      <c r="E62" s="10"/>
      <c r="G62" s="185"/>
    </row>
    <row r="63" spans="1:7" s="146" customFormat="1" x14ac:dyDescent="0.3">
      <c r="A63" s="15"/>
      <c r="B63" s="53"/>
      <c r="C63" s="15"/>
      <c r="D63" s="15"/>
      <c r="E63" s="10"/>
      <c r="G63" s="185"/>
    </row>
    <row r="64" spans="1:7" s="146" customFormat="1" x14ac:dyDescent="0.3">
      <c r="A64" s="15"/>
      <c r="B64" s="53"/>
      <c r="C64" s="15"/>
      <c r="D64" s="15"/>
      <c r="E64" s="10"/>
      <c r="G64" s="185"/>
    </row>
    <row r="65" spans="1:7" s="146" customFormat="1" x14ac:dyDescent="0.3">
      <c r="A65" s="15"/>
      <c r="B65" s="53"/>
      <c r="C65" s="15"/>
      <c r="D65" s="15"/>
      <c r="E65" s="10"/>
      <c r="G65" s="185"/>
    </row>
    <row r="66" spans="1:7" s="146" customFormat="1" x14ac:dyDescent="0.3">
      <c r="A66" s="15"/>
      <c r="B66" s="53"/>
      <c r="C66" s="15"/>
      <c r="D66" s="15"/>
      <c r="E66" s="10"/>
      <c r="G66" s="185"/>
    </row>
    <row r="67" spans="1:7" s="146" customFormat="1" x14ac:dyDescent="0.3">
      <c r="A67" s="15"/>
      <c r="B67" s="53"/>
      <c r="C67" s="15"/>
      <c r="D67" s="15"/>
      <c r="E67" s="10"/>
      <c r="G67" s="185"/>
    </row>
    <row r="68" spans="1:7" s="146" customFormat="1" x14ac:dyDescent="0.3">
      <c r="A68" s="15"/>
      <c r="B68" s="53"/>
      <c r="C68" s="15"/>
      <c r="D68" s="15"/>
      <c r="E68" s="10"/>
      <c r="G68" s="185"/>
    </row>
    <row r="69" spans="1:7" s="146" customFormat="1" x14ac:dyDescent="0.3">
      <c r="A69" s="15"/>
      <c r="B69" s="53"/>
      <c r="C69" s="15"/>
      <c r="D69" s="15"/>
      <c r="E69" s="10"/>
      <c r="G69" s="185"/>
    </row>
    <row r="70" spans="1:7" s="146" customFormat="1" x14ac:dyDescent="0.3">
      <c r="A70" s="15"/>
      <c r="B70" s="53"/>
      <c r="C70" s="15"/>
      <c r="D70" s="15"/>
      <c r="E70" s="10"/>
      <c r="G70" s="185"/>
    </row>
    <row r="71" spans="1:7" s="146" customFormat="1" x14ac:dyDescent="0.3">
      <c r="A71" s="15"/>
      <c r="B71" s="53"/>
      <c r="C71" s="15"/>
      <c r="D71" s="15"/>
      <c r="E71" s="10"/>
      <c r="G71" s="185"/>
    </row>
    <row r="72" spans="1:7" s="146" customFormat="1" x14ac:dyDescent="0.3">
      <c r="A72" s="15"/>
      <c r="B72" s="53"/>
      <c r="C72" s="15"/>
      <c r="D72" s="15"/>
      <c r="E72" s="10"/>
      <c r="G72" s="185"/>
    </row>
    <row r="73" spans="1:7" s="146" customFormat="1" x14ac:dyDescent="0.3">
      <c r="A73" s="15"/>
      <c r="B73" s="53"/>
      <c r="C73" s="15"/>
      <c r="D73" s="15"/>
      <c r="E73" s="10"/>
      <c r="G73" s="185"/>
    </row>
    <row r="74" spans="1:7" s="146" customFormat="1" x14ac:dyDescent="0.3">
      <c r="A74" s="15"/>
      <c r="B74" s="53"/>
      <c r="C74" s="15"/>
      <c r="D74" s="15"/>
      <c r="E74" s="10"/>
      <c r="G74" s="185"/>
    </row>
    <row r="75" spans="1:7" s="146" customFormat="1" x14ac:dyDescent="0.3">
      <c r="A75" s="15"/>
      <c r="B75" s="53"/>
      <c r="C75" s="15"/>
      <c r="D75" s="15"/>
      <c r="E75" s="10"/>
      <c r="G75" s="185"/>
    </row>
    <row r="76" spans="1:7" s="146" customFormat="1" x14ac:dyDescent="0.3">
      <c r="A76" s="15"/>
      <c r="B76" s="53"/>
      <c r="C76" s="15"/>
      <c r="D76" s="15"/>
      <c r="E76" s="10"/>
      <c r="G76" s="185"/>
    </row>
    <row r="77" spans="1:7" s="146" customFormat="1" x14ac:dyDescent="0.3">
      <c r="A77" s="15"/>
      <c r="B77" s="53"/>
      <c r="C77" s="15"/>
      <c r="D77" s="15"/>
      <c r="E77" s="10"/>
      <c r="G77" s="185"/>
    </row>
    <row r="78" spans="1:7" s="146" customFormat="1" x14ac:dyDescent="0.3">
      <c r="A78" s="15"/>
      <c r="B78" s="53"/>
      <c r="C78" s="15"/>
      <c r="D78" s="15"/>
      <c r="E78" s="10"/>
      <c r="G78" s="185"/>
    </row>
    <row r="79" spans="1:7" s="146" customFormat="1" x14ac:dyDescent="0.3">
      <c r="A79" s="15"/>
      <c r="B79" s="53"/>
      <c r="C79" s="15"/>
      <c r="D79" s="15"/>
      <c r="E79" s="10"/>
      <c r="G79" s="185"/>
    </row>
    <row r="80" spans="1:7" s="146" customFormat="1" x14ac:dyDescent="0.3">
      <c r="A80" s="15"/>
      <c r="B80" s="53"/>
      <c r="C80" s="15"/>
      <c r="D80" s="15"/>
      <c r="E80" s="10"/>
      <c r="G80" s="185"/>
    </row>
    <row r="81" spans="1:7" s="146" customFormat="1" x14ac:dyDescent="0.3">
      <c r="A81" s="15"/>
      <c r="B81" s="53"/>
      <c r="C81" s="15"/>
      <c r="D81" s="15"/>
      <c r="E81" s="10"/>
      <c r="G81" s="185"/>
    </row>
    <row r="82" spans="1:7" s="146" customFormat="1" x14ac:dyDescent="0.3">
      <c r="A82" s="15"/>
      <c r="B82" s="53"/>
      <c r="C82" s="15"/>
      <c r="D82" s="15"/>
      <c r="E82" s="10"/>
      <c r="G82" s="185"/>
    </row>
    <row r="83" spans="1:7" s="146" customFormat="1" x14ac:dyDescent="0.3">
      <c r="A83" s="15"/>
      <c r="B83" s="53"/>
      <c r="C83" s="15"/>
      <c r="D83" s="15"/>
      <c r="E83" s="10"/>
      <c r="G83" s="185"/>
    </row>
    <row r="84" spans="1:7" s="146" customFormat="1" x14ac:dyDescent="0.3">
      <c r="A84" s="15"/>
      <c r="B84" s="53"/>
      <c r="C84" s="15"/>
      <c r="D84" s="15"/>
      <c r="E84" s="10"/>
      <c r="G84" s="185"/>
    </row>
    <row r="85" spans="1:7" s="146" customFormat="1" x14ac:dyDescent="0.3">
      <c r="A85" s="15"/>
      <c r="B85" s="53"/>
      <c r="C85" s="15"/>
      <c r="D85" s="15"/>
      <c r="E85" s="10"/>
      <c r="G85" s="185"/>
    </row>
    <row r="86" spans="1:7" s="146" customFormat="1" x14ac:dyDescent="0.3">
      <c r="A86" s="15"/>
      <c r="B86" s="53"/>
      <c r="C86" s="15"/>
      <c r="D86" s="15"/>
      <c r="E86" s="10"/>
      <c r="G86" s="185"/>
    </row>
    <row r="87" spans="1:7" s="146" customFormat="1" x14ac:dyDescent="0.3">
      <c r="A87" s="15"/>
      <c r="B87" s="53"/>
      <c r="C87" s="15"/>
      <c r="D87" s="15"/>
      <c r="E87" s="10"/>
      <c r="G87" s="185"/>
    </row>
    <row r="88" spans="1:7" s="146" customFormat="1" x14ac:dyDescent="0.3">
      <c r="A88" s="15"/>
      <c r="B88" s="53"/>
      <c r="C88" s="15"/>
      <c r="D88" s="15"/>
      <c r="E88" s="10"/>
      <c r="G88" s="185"/>
    </row>
    <row r="89" spans="1:7" s="146" customFormat="1" x14ac:dyDescent="0.3">
      <c r="A89" s="15"/>
      <c r="B89" s="53"/>
      <c r="C89" s="15"/>
      <c r="D89" s="15"/>
      <c r="E89" s="10"/>
      <c r="G89" s="185"/>
    </row>
    <row r="90" spans="1:7" s="146" customFormat="1" x14ac:dyDescent="0.3">
      <c r="A90" s="15"/>
      <c r="B90" s="53"/>
      <c r="C90" s="15"/>
      <c r="D90" s="15"/>
      <c r="E90" s="10"/>
      <c r="G90" s="185"/>
    </row>
    <row r="91" spans="1:7" s="146" customFormat="1" x14ac:dyDescent="0.3">
      <c r="A91" s="15"/>
      <c r="B91" s="53"/>
      <c r="C91" s="15"/>
      <c r="D91" s="15"/>
      <c r="E91" s="10"/>
      <c r="G91" s="185"/>
    </row>
    <row r="92" spans="1:7" s="146" customFormat="1" x14ac:dyDescent="0.3">
      <c r="A92" s="15"/>
      <c r="B92" s="53"/>
      <c r="C92" s="15"/>
      <c r="D92" s="15"/>
      <c r="E92" s="10"/>
      <c r="G92" s="185"/>
    </row>
    <row r="93" spans="1:7" s="146" customFormat="1" x14ac:dyDescent="0.3">
      <c r="A93" s="15"/>
      <c r="B93" s="53"/>
      <c r="C93" s="15"/>
      <c r="D93" s="15"/>
      <c r="E93" s="10"/>
      <c r="G93" s="185"/>
    </row>
    <row r="94" spans="1:7" s="146" customFormat="1" x14ac:dyDescent="0.3">
      <c r="A94" s="15"/>
      <c r="B94" s="53"/>
      <c r="C94" s="15"/>
      <c r="D94" s="15"/>
      <c r="E94" s="10"/>
      <c r="G94" s="185"/>
    </row>
    <row r="95" spans="1:7" s="146" customFormat="1" x14ac:dyDescent="0.3">
      <c r="A95" s="15"/>
      <c r="B95" s="53"/>
      <c r="C95" s="15"/>
      <c r="D95" s="15"/>
      <c r="E95" s="10"/>
      <c r="G95" s="185"/>
    </row>
    <row r="96" spans="1:7" s="146" customFormat="1" x14ac:dyDescent="0.3">
      <c r="A96" s="15"/>
      <c r="B96" s="53"/>
      <c r="C96" s="15"/>
      <c r="D96" s="15"/>
      <c r="E96" s="10"/>
      <c r="G96" s="185"/>
    </row>
    <row r="97" spans="1:7" s="146" customFormat="1" x14ac:dyDescent="0.3">
      <c r="A97" s="15"/>
      <c r="B97" s="53"/>
      <c r="C97" s="15"/>
      <c r="D97" s="15"/>
      <c r="E97" s="10"/>
      <c r="G97" s="185"/>
    </row>
    <row r="98" spans="1:7" s="146" customFormat="1" x14ac:dyDescent="0.3">
      <c r="A98" s="15"/>
      <c r="B98" s="53"/>
      <c r="C98" s="15"/>
      <c r="D98" s="15"/>
      <c r="E98" s="10"/>
      <c r="G98" s="185"/>
    </row>
    <row r="99" spans="1:7" s="146" customFormat="1" x14ac:dyDescent="0.3">
      <c r="A99" s="15"/>
      <c r="B99" s="53"/>
      <c r="C99" s="15"/>
      <c r="D99" s="15"/>
      <c r="E99" s="10"/>
      <c r="G99" s="185"/>
    </row>
    <row r="100" spans="1:7" s="146" customFormat="1" x14ac:dyDescent="0.3">
      <c r="A100" s="15"/>
      <c r="B100" s="53"/>
      <c r="C100" s="15"/>
      <c r="D100" s="15"/>
      <c r="E100" s="10"/>
      <c r="G100" s="185"/>
    </row>
    <row r="101" spans="1:7" s="146" customFormat="1" x14ac:dyDescent="0.3">
      <c r="A101" s="15"/>
      <c r="B101" s="53"/>
      <c r="C101" s="15"/>
      <c r="D101" s="15"/>
      <c r="E101" s="10"/>
      <c r="G101" s="185"/>
    </row>
    <row r="102" spans="1:7" s="146" customFormat="1" x14ac:dyDescent="0.3">
      <c r="A102" s="15"/>
      <c r="B102" s="53"/>
      <c r="C102" s="15"/>
      <c r="D102" s="15"/>
      <c r="E102" s="10"/>
      <c r="G102" s="185"/>
    </row>
    <row r="103" spans="1:7" s="146" customFormat="1" x14ac:dyDescent="0.3">
      <c r="A103" s="15"/>
      <c r="B103" s="53"/>
      <c r="C103" s="15"/>
      <c r="D103" s="15"/>
      <c r="E103" s="10"/>
      <c r="G103" s="185"/>
    </row>
    <row r="104" spans="1:7" s="146" customFormat="1" x14ac:dyDescent="0.3">
      <c r="A104" s="15"/>
      <c r="B104" s="53"/>
      <c r="C104" s="15"/>
      <c r="D104" s="15"/>
      <c r="E104" s="10"/>
      <c r="G104" s="185"/>
    </row>
    <row r="105" spans="1:7" s="146" customFormat="1" x14ac:dyDescent="0.3">
      <c r="A105" s="15"/>
      <c r="B105" s="53"/>
      <c r="C105" s="15"/>
      <c r="D105" s="15"/>
      <c r="E105" s="10"/>
      <c r="G105" s="185"/>
    </row>
    <row r="106" spans="1:7" s="146" customFormat="1" x14ac:dyDescent="0.3">
      <c r="A106" s="15"/>
      <c r="B106" s="53"/>
      <c r="C106" s="15"/>
      <c r="D106" s="15"/>
      <c r="E106" s="10"/>
      <c r="G106" s="185"/>
    </row>
    <row r="107" spans="1:7" s="146" customFormat="1" x14ac:dyDescent="0.3">
      <c r="A107" s="15"/>
      <c r="B107" s="53"/>
      <c r="C107" s="15"/>
      <c r="D107" s="15"/>
      <c r="E107" s="10"/>
      <c r="G107" s="185"/>
    </row>
    <row r="108" spans="1:7" s="146" customFormat="1" x14ac:dyDescent="0.3">
      <c r="A108" s="15"/>
      <c r="B108" s="53"/>
      <c r="C108" s="15"/>
      <c r="D108" s="15"/>
      <c r="E108" s="10"/>
      <c r="G108" s="185"/>
    </row>
    <row r="109" spans="1:7" s="146" customFormat="1" x14ac:dyDescent="0.3">
      <c r="A109" s="15"/>
      <c r="B109" s="53"/>
      <c r="C109" s="15"/>
      <c r="D109" s="15"/>
      <c r="E109" s="10"/>
      <c r="G109" s="185"/>
    </row>
    <row r="110" spans="1:7" s="146" customFormat="1" x14ac:dyDescent="0.3">
      <c r="A110" s="15"/>
      <c r="B110" s="53"/>
      <c r="C110" s="15"/>
      <c r="D110" s="15"/>
      <c r="E110" s="10"/>
      <c r="G110" s="185"/>
    </row>
    <row r="111" spans="1:7" s="146" customFormat="1" x14ac:dyDescent="0.3">
      <c r="A111" s="15"/>
      <c r="B111" s="53"/>
      <c r="C111" s="15"/>
      <c r="D111" s="15"/>
      <c r="E111" s="10"/>
      <c r="G111" s="185"/>
    </row>
    <row r="112" spans="1:7" s="146" customFormat="1" x14ac:dyDescent="0.3">
      <c r="A112" s="15"/>
      <c r="B112" s="53"/>
      <c r="C112" s="15"/>
      <c r="D112" s="15"/>
      <c r="E112" s="10"/>
      <c r="G112" s="185"/>
    </row>
    <row r="113" spans="1:7" s="146" customFormat="1" x14ac:dyDescent="0.3">
      <c r="A113" s="15"/>
      <c r="B113" s="53"/>
      <c r="C113" s="15"/>
      <c r="D113" s="15"/>
      <c r="E113" s="10"/>
      <c r="G113" s="185"/>
    </row>
    <row r="114" spans="1:7" s="146" customFormat="1" x14ac:dyDescent="0.3">
      <c r="A114" s="15"/>
      <c r="B114" s="53"/>
      <c r="C114" s="15"/>
      <c r="D114" s="15"/>
      <c r="E114" s="10"/>
      <c r="G114" s="185"/>
    </row>
    <row r="115" spans="1:7" s="146" customFormat="1" x14ac:dyDescent="0.3">
      <c r="A115" s="15"/>
      <c r="B115" s="53"/>
      <c r="C115" s="15"/>
      <c r="D115" s="15"/>
      <c r="E115" s="10"/>
      <c r="G115" s="185"/>
    </row>
    <row r="116" spans="1:7" s="146" customFormat="1" x14ac:dyDescent="0.3">
      <c r="A116" s="15"/>
      <c r="B116" s="53"/>
      <c r="C116" s="15"/>
      <c r="D116" s="15"/>
      <c r="E116" s="10"/>
      <c r="G116" s="185"/>
    </row>
    <row r="117" spans="1:7" s="146" customFormat="1" x14ac:dyDescent="0.3">
      <c r="A117" s="15"/>
      <c r="B117" s="53"/>
      <c r="C117" s="15"/>
      <c r="D117" s="15"/>
      <c r="E117" s="10"/>
      <c r="G117" s="185"/>
    </row>
    <row r="118" spans="1:7" s="146" customFormat="1" x14ac:dyDescent="0.3">
      <c r="A118" s="15"/>
      <c r="B118" s="53"/>
      <c r="C118" s="15"/>
      <c r="D118" s="15"/>
      <c r="E118" s="10"/>
      <c r="G118" s="185"/>
    </row>
    <row r="119" spans="1:7" s="146" customFormat="1" x14ac:dyDescent="0.3">
      <c r="A119" s="15"/>
      <c r="B119" s="53"/>
      <c r="C119" s="15"/>
      <c r="D119" s="15"/>
      <c r="E119" s="10"/>
      <c r="G119" s="185"/>
    </row>
    <row r="120" spans="1:7" s="146" customFormat="1" x14ac:dyDescent="0.3">
      <c r="A120" s="15"/>
      <c r="B120" s="53"/>
      <c r="C120" s="15"/>
      <c r="D120" s="15"/>
      <c r="E120" s="10"/>
      <c r="G120" s="185"/>
    </row>
    <row r="121" spans="1:7" s="146" customFormat="1" x14ac:dyDescent="0.3">
      <c r="A121" s="15"/>
      <c r="B121" s="53"/>
      <c r="C121" s="15"/>
      <c r="D121" s="15"/>
      <c r="E121" s="10"/>
      <c r="G121" s="185"/>
    </row>
    <row r="122" spans="1:7" s="146" customFormat="1" x14ac:dyDescent="0.3">
      <c r="A122" s="15"/>
      <c r="B122" s="53"/>
      <c r="C122" s="15"/>
      <c r="D122" s="15"/>
      <c r="E122" s="10"/>
      <c r="G122" s="185"/>
    </row>
    <row r="123" spans="1:7" s="146" customFormat="1" x14ac:dyDescent="0.3">
      <c r="A123" s="15"/>
      <c r="B123" s="53"/>
      <c r="C123" s="15"/>
      <c r="D123" s="15"/>
      <c r="E123" s="10"/>
      <c r="G123" s="185"/>
    </row>
    <row r="124" spans="1:7" s="146" customFormat="1" x14ac:dyDescent="0.3">
      <c r="A124" s="15"/>
      <c r="B124" s="53"/>
      <c r="C124" s="15"/>
      <c r="D124" s="15"/>
      <c r="E124" s="10"/>
      <c r="G124" s="185"/>
    </row>
    <row r="125" spans="1:7" s="146" customFormat="1" x14ac:dyDescent="0.3">
      <c r="A125" s="15"/>
      <c r="B125" s="53"/>
      <c r="C125" s="15"/>
      <c r="D125" s="15"/>
      <c r="E125" s="10"/>
      <c r="G125" s="185"/>
    </row>
    <row r="126" spans="1:7" s="146" customFormat="1" x14ac:dyDescent="0.3">
      <c r="A126" s="15"/>
      <c r="B126" s="53"/>
      <c r="C126" s="15"/>
      <c r="D126" s="15"/>
      <c r="E126" s="10"/>
      <c r="G126" s="185"/>
    </row>
    <row r="127" spans="1:7" s="146" customFormat="1" x14ac:dyDescent="0.3">
      <c r="A127" s="15"/>
      <c r="B127" s="53"/>
      <c r="C127" s="15"/>
      <c r="D127" s="15"/>
      <c r="E127" s="10"/>
      <c r="G127" s="185"/>
    </row>
    <row r="128" spans="1:7" s="146" customFormat="1" x14ac:dyDescent="0.3">
      <c r="A128" s="15"/>
      <c r="B128" s="53"/>
      <c r="C128" s="15"/>
      <c r="D128" s="15"/>
      <c r="E128" s="10"/>
      <c r="G128" s="185"/>
    </row>
    <row r="129" spans="1:7" s="146" customFormat="1" x14ac:dyDescent="0.3">
      <c r="A129" s="15"/>
      <c r="B129" s="53"/>
      <c r="C129" s="15"/>
      <c r="D129" s="15"/>
      <c r="E129" s="10"/>
      <c r="G129" s="185"/>
    </row>
    <row r="130" spans="1:7" s="146" customFormat="1" x14ac:dyDescent="0.3">
      <c r="A130" s="15"/>
      <c r="B130" s="53"/>
      <c r="C130" s="15"/>
      <c r="D130" s="15"/>
      <c r="E130" s="10"/>
      <c r="G130" s="185"/>
    </row>
    <row r="131" spans="1:7" s="146" customFormat="1" x14ac:dyDescent="0.3">
      <c r="A131" s="15"/>
      <c r="B131" s="53"/>
      <c r="C131" s="15"/>
      <c r="D131" s="15"/>
      <c r="E131" s="10"/>
      <c r="G131" s="185"/>
    </row>
    <row r="132" spans="1:7" s="146" customFormat="1" x14ac:dyDescent="0.3">
      <c r="A132" s="15"/>
      <c r="B132" s="53"/>
      <c r="C132" s="15"/>
      <c r="D132" s="15"/>
      <c r="E132" s="10"/>
      <c r="G132" s="185"/>
    </row>
    <row r="133" spans="1:7" s="146" customFormat="1" x14ac:dyDescent="0.3">
      <c r="A133" s="15"/>
      <c r="B133" s="53"/>
      <c r="C133" s="15"/>
      <c r="D133" s="15"/>
      <c r="E133" s="10"/>
      <c r="G133" s="185"/>
    </row>
    <row r="134" spans="1:7" s="146" customFormat="1" x14ac:dyDescent="0.3">
      <c r="A134" s="15"/>
      <c r="B134" s="53"/>
      <c r="C134" s="15"/>
      <c r="D134" s="15"/>
      <c r="E134" s="10"/>
      <c r="G134" s="185"/>
    </row>
    <row r="135" spans="1:7" s="146" customFormat="1" x14ac:dyDescent="0.3">
      <c r="A135" s="15"/>
      <c r="B135" s="53"/>
      <c r="C135" s="15"/>
      <c r="D135" s="15"/>
      <c r="E135" s="10"/>
      <c r="G135" s="185"/>
    </row>
    <row r="136" spans="1:7" s="146" customFormat="1" x14ac:dyDescent="0.3">
      <c r="A136" s="15"/>
      <c r="B136" s="53"/>
      <c r="C136" s="15"/>
      <c r="D136" s="15"/>
      <c r="E136" s="10"/>
      <c r="G136" s="185"/>
    </row>
    <row r="137" spans="1:7" s="146" customFormat="1" x14ac:dyDescent="0.3">
      <c r="A137" s="15"/>
      <c r="B137" s="53"/>
      <c r="C137" s="15"/>
      <c r="D137" s="15"/>
      <c r="E137" s="10"/>
      <c r="G137" s="185"/>
    </row>
    <row r="138" spans="1:7" s="146" customFormat="1" x14ac:dyDescent="0.3">
      <c r="A138" s="15"/>
      <c r="B138" s="53"/>
      <c r="C138" s="15"/>
      <c r="D138" s="15"/>
      <c r="E138" s="10"/>
      <c r="G138" s="185"/>
    </row>
  </sheetData>
  <hyperlinks>
    <hyperlink ref="A1" location="TAB00!A1" display="Retour page de garde"/>
    <hyperlink ref="G7" location="TAB7.1!A1" display="TAB7.1!A1"/>
    <hyperlink ref="G8" location="TAB7.2!A1" display="TAB7.2!A1"/>
    <hyperlink ref="G9" location="TAB7.4!A1" display="TAB7.4!A1"/>
    <hyperlink ref="G10" location="TAB6.3!A1" display="TAB6.3!A1"/>
    <hyperlink ref="G11" location="TAB7.7!A1" display="TAB7.7"/>
    <hyperlink ref="G12" location="TAB7.8!A1" display="TAB7.8"/>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opLeftCell="A7" workbookViewId="0">
      <selection activeCell="A3" sqref="A3:H3"/>
    </sheetView>
  </sheetViews>
  <sheetFormatPr baseColWidth="10" defaultColWidth="9.1640625" defaultRowHeight="13.5" x14ac:dyDescent="0.3"/>
  <cols>
    <col min="1" max="1" width="45.83203125" style="7" customWidth="1"/>
    <col min="2" max="3" width="19.5" style="7" customWidth="1"/>
    <col min="4" max="7" width="19.5" style="140" customWidth="1"/>
    <col min="8" max="8" width="20" style="140" bestFit="1" customWidth="1"/>
    <col min="9" max="10" width="7.83203125" style="140"/>
    <col min="11" max="11" width="9.1640625" style="140"/>
    <col min="12" max="16384" width="9.1640625" style="142"/>
  </cols>
  <sheetData>
    <row r="1" spans="1:11" s="254" customFormat="1" ht="15" x14ac:dyDescent="0.3">
      <c r="A1" s="124" t="s">
        <v>46</v>
      </c>
    </row>
    <row r="2" spans="1:11" x14ac:dyDescent="0.3">
      <c r="C2" s="140"/>
      <c r="E2" s="142"/>
      <c r="F2" s="142"/>
      <c r="G2" s="142"/>
      <c r="H2" s="142"/>
      <c r="I2" s="142"/>
      <c r="J2" s="142"/>
      <c r="K2" s="142"/>
    </row>
    <row r="3" spans="1:11" ht="64.900000000000006" customHeight="1" x14ac:dyDescent="0.35">
      <c r="A3" s="560" t="str">
        <f>TAB00!B80&amp;" : "&amp;TAB00!C80</f>
        <v>TAB7.1 : Ecart entre budget et réalité relatif aux charges émanant de factures d’achat de gaz émises par un fournisseur commercial pour l'alimentation de la clientèle propre du GRD</v>
      </c>
      <c r="B3" s="560"/>
      <c r="C3" s="560"/>
      <c r="D3" s="560"/>
      <c r="E3" s="560"/>
      <c r="F3" s="560"/>
      <c r="G3" s="560"/>
      <c r="H3" s="560"/>
      <c r="I3" s="187"/>
      <c r="J3" s="187"/>
      <c r="K3" s="187"/>
    </row>
    <row r="4" spans="1:11" x14ac:dyDescent="0.3">
      <c r="A4" s="11"/>
      <c r="B4" s="12"/>
      <c r="C4" s="11"/>
      <c r="D4" s="11"/>
      <c r="E4" s="9"/>
      <c r="F4" s="9"/>
      <c r="G4" s="9"/>
      <c r="H4" s="10"/>
      <c r="I4" s="10"/>
      <c r="J4" s="10"/>
      <c r="K4" s="10"/>
    </row>
    <row r="5" spans="1:11" ht="27" x14ac:dyDescent="0.3">
      <c r="A5" s="125" t="s">
        <v>22</v>
      </c>
      <c r="B5" s="181" t="str">
        <f>"REALITE "&amp;TAB00!E14-4</f>
        <v>REALITE 2017</v>
      </c>
      <c r="C5" s="165" t="str">
        <f>"REALITE "&amp;TAB00!E14-3</f>
        <v>REALITE 2018</v>
      </c>
      <c r="D5" s="165" t="str">
        <f>"REALITE "&amp;TAB00!E14-2</f>
        <v>REALITE 2019</v>
      </c>
      <c r="E5" s="165" t="str">
        <f>"REALITE "&amp;TAB00!E14-1</f>
        <v>REALITE 2020</v>
      </c>
      <c r="F5" s="165" t="str">
        <f>"BUDGET "&amp;TAB00!E14</f>
        <v>BUDGET 2021</v>
      </c>
      <c r="G5" s="165" t="str">
        <f>"REALITE "&amp;TAB00!E14</f>
        <v>REALITE 2021</v>
      </c>
      <c r="H5" s="126" t="str">
        <f>"ECART "&amp;F5&amp;" - "&amp;G5</f>
        <v>ECART BUDGET 2021 - REALITE 2021</v>
      </c>
      <c r="I5" s="10"/>
      <c r="J5" s="10"/>
      <c r="K5" s="10"/>
    </row>
    <row r="6" spans="1:11" ht="27" x14ac:dyDescent="0.3">
      <c r="A6" s="167" t="s">
        <v>537</v>
      </c>
      <c r="B6" s="155"/>
      <c r="C6" s="155"/>
      <c r="D6" s="155"/>
      <c r="E6" s="155"/>
      <c r="F6" s="155"/>
      <c r="G6" s="155"/>
      <c r="H6" s="183">
        <f>F6-G6</f>
        <v>0</v>
      </c>
      <c r="I6" s="14"/>
      <c r="J6" s="14"/>
      <c r="K6" s="14"/>
    </row>
    <row r="7" spans="1:11" ht="27" x14ac:dyDescent="0.3">
      <c r="A7" s="167" t="s">
        <v>538</v>
      </c>
      <c r="B7" s="155"/>
      <c r="C7" s="155"/>
      <c r="D7" s="155"/>
      <c r="E7" s="155"/>
      <c r="F7" s="155"/>
      <c r="G7" s="155"/>
      <c r="H7" s="183">
        <f>F7-G7</f>
        <v>0</v>
      </c>
      <c r="I7" s="14"/>
      <c r="J7" s="14"/>
      <c r="K7" s="14"/>
    </row>
    <row r="8" spans="1:11" x14ac:dyDescent="0.3">
      <c r="A8" s="35" t="s">
        <v>554</v>
      </c>
      <c r="B8" s="6">
        <f>SUM(B6:B7)</f>
        <v>0</v>
      </c>
      <c r="C8" s="6">
        <f t="shared" ref="C8:H8" si="0">SUM(C6:C7)</f>
        <v>0</v>
      </c>
      <c r="D8" s="6">
        <f t="shared" si="0"/>
        <v>0</v>
      </c>
      <c r="E8" s="6">
        <f t="shared" si="0"/>
        <v>0</v>
      </c>
      <c r="F8" s="6">
        <f t="shared" si="0"/>
        <v>0</v>
      </c>
      <c r="G8" s="6">
        <f t="shared" si="0"/>
        <v>0</v>
      </c>
      <c r="H8" s="6">
        <f t="shared" si="0"/>
        <v>0</v>
      </c>
    </row>
    <row r="9" spans="1:11" x14ac:dyDescent="0.3">
      <c r="A9" s="167" t="s">
        <v>539</v>
      </c>
      <c r="B9" s="155"/>
      <c r="C9" s="155"/>
      <c r="D9" s="155"/>
      <c r="E9" s="155"/>
      <c r="F9" s="155"/>
      <c r="G9" s="155"/>
      <c r="H9" s="183">
        <f>F9-G9</f>
        <v>0</v>
      </c>
      <c r="I9" s="14"/>
      <c r="J9" s="14"/>
      <c r="K9" s="14"/>
    </row>
    <row r="10" spans="1:11" x14ac:dyDescent="0.3">
      <c r="A10" s="167" t="s">
        <v>540</v>
      </c>
      <c r="B10" s="155"/>
      <c r="C10" s="155"/>
      <c r="D10" s="155"/>
      <c r="E10" s="155"/>
      <c r="F10" s="155"/>
      <c r="G10" s="155"/>
      <c r="H10" s="183">
        <f>F10-G10</f>
        <v>0</v>
      </c>
      <c r="I10" s="14"/>
      <c r="J10" s="14"/>
      <c r="K10" s="14"/>
    </row>
    <row r="11" spans="1:11" x14ac:dyDescent="0.3">
      <c r="A11" s="35" t="s">
        <v>555</v>
      </c>
      <c r="B11" s="6">
        <f t="shared" ref="B11:H11" si="1">SUM(B9:B10)</f>
        <v>0</v>
      </c>
      <c r="C11" s="6">
        <f t="shared" si="1"/>
        <v>0</v>
      </c>
      <c r="D11" s="6">
        <f t="shared" si="1"/>
        <v>0</v>
      </c>
      <c r="E11" s="6">
        <f t="shared" si="1"/>
        <v>0</v>
      </c>
      <c r="F11" s="6">
        <f t="shared" si="1"/>
        <v>0</v>
      </c>
      <c r="G11" s="6">
        <f t="shared" si="1"/>
        <v>0</v>
      </c>
      <c r="H11" s="6">
        <f t="shared" si="1"/>
        <v>0</v>
      </c>
    </row>
    <row r="12" spans="1:11" x14ac:dyDescent="0.3">
      <c r="A12" s="85" t="s">
        <v>541</v>
      </c>
      <c r="B12" s="85">
        <f t="shared" ref="B12:G12" si="2">IFERROR(B8/B11,)</f>
        <v>0</v>
      </c>
      <c r="C12" s="85">
        <f t="shared" si="2"/>
        <v>0</v>
      </c>
      <c r="D12" s="85">
        <f t="shared" si="2"/>
        <v>0</v>
      </c>
      <c r="E12" s="85">
        <f t="shared" si="2"/>
        <v>0</v>
      </c>
      <c r="F12" s="85">
        <f t="shared" si="2"/>
        <v>0</v>
      </c>
      <c r="G12" s="85">
        <f t="shared" si="2"/>
        <v>0</v>
      </c>
      <c r="H12" s="314">
        <f>SUM(H10:H11)</f>
        <v>0</v>
      </c>
    </row>
    <row r="14" spans="1:11" s="140" customFormat="1" ht="15.75" x14ac:dyDescent="0.3">
      <c r="A14" s="184" t="s">
        <v>405</v>
      </c>
      <c r="B14" s="41"/>
      <c r="C14" s="33"/>
      <c r="D14" s="33"/>
      <c r="E14" s="33"/>
      <c r="F14" s="33"/>
      <c r="G14" s="33"/>
      <c r="H14" s="33"/>
    </row>
    <row r="15" spans="1:11" s="14" customFormat="1" ht="12.6" customHeight="1" x14ac:dyDescent="0.3">
      <c r="A15" s="21"/>
      <c r="B15" s="22"/>
      <c r="C15" s="22"/>
      <c r="D15" s="22"/>
      <c r="E15" s="22"/>
      <c r="F15" s="22"/>
      <c r="G15" s="22"/>
      <c r="H15" s="22"/>
    </row>
    <row r="16" spans="1:11" s="14" customFormat="1" ht="33.6" customHeight="1" x14ac:dyDescent="0.3">
      <c r="A16" s="19" t="str">
        <f>TAB00!B42</f>
        <v xml:space="preserve">Prix minimum d'achat d'électricité pour l'alimentation de la clientèle </v>
      </c>
      <c r="B16" s="307">
        <f>INDEX(TAB00!$B$37:$M$48,VLOOKUP(A16,TAB00!$B$37:$M$49,12,FALSE),HLOOKUP(RIGHT(G5,4)*1,TAB00!$B$37:$H$357,2,FALSE))</f>
        <v>0</v>
      </c>
      <c r="C16" s="20"/>
      <c r="D16" s="20"/>
      <c r="E16" s="20"/>
      <c r="F16" s="20"/>
      <c r="G16" s="20"/>
      <c r="H16" s="20"/>
    </row>
    <row r="17" spans="1:8" s="14" customFormat="1" ht="36" customHeight="1" x14ac:dyDescent="0.3">
      <c r="A17" s="19" t="str">
        <f>TAB00!B43</f>
        <v xml:space="preserve">Prix maximum d'achat d'électricité pour l'alimentation de la clientèle </v>
      </c>
      <c r="B17" s="307">
        <f>INDEX(TAB00!$B$37:$M$48,VLOOKUP(A17,TAB00!$B$37:$M$49,12,FALSE),HLOOKUP(RIGHT(G5,4)*1,TAB00!$B$37:$H$357,2,FALSE))</f>
        <v>0</v>
      </c>
      <c r="C17" s="20"/>
      <c r="D17" s="20"/>
      <c r="E17" s="20"/>
      <c r="F17" s="20"/>
      <c r="G17" s="20"/>
      <c r="H17" s="20"/>
    </row>
    <row r="18" spans="1:8" s="14" customFormat="1" ht="24.6" customHeight="1" x14ac:dyDescent="0.3">
      <c r="A18" s="19" t="s">
        <v>19</v>
      </c>
      <c r="B18" s="20">
        <f>IF(AND(G12&lt;=B17,G12&gt;=B16),H10,IF(G12&lt;B16,F10-B16*G11,IF(G12&gt;B17,F10-B17*G11,"Error")))</f>
        <v>0</v>
      </c>
      <c r="C18" s="20"/>
      <c r="D18" s="20"/>
      <c r="E18" s="313"/>
      <c r="F18" s="20"/>
      <c r="G18" s="20"/>
      <c r="H18" s="20"/>
    </row>
    <row r="19" spans="1:8" s="14" customFormat="1" ht="24.6" customHeight="1" x14ac:dyDescent="0.3">
      <c r="A19" s="180" t="s">
        <v>534</v>
      </c>
      <c r="B19" s="20">
        <f>H10-B18</f>
        <v>0</v>
      </c>
      <c r="C19" s="20"/>
      <c r="D19" s="20"/>
      <c r="E19" s="20"/>
      <c r="F19" s="20"/>
      <c r="G19" s="20"/>
      <c r="H19" s="20"/>
    </row>
  </sheetData>
  <mergeCells count="1">
    <mergeCell ref="A3:H3"/>
  </mergeCells>
  <hyperlinks>
    <hyperlink ref="A1" location="TAB00!A1" display="Retour page de garde"/>
  </hyperlinks>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2" id="{9CE72B11-BD92-4F8D-A27F-AA06FE4D943C}">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C3B044F4-6778-472A-BA5D-AB1D1BDE0AA3}">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election activeCell="A14" sqref="A14:XFD16"/>
    </sheetView>
  </sheetViews>
  <sheetFormatPr baseColWidth="10" defaultColWidth="9.1640625" defaultRowHeight="13.5" x14ac:dyDescent="0.3"/>
  <cols>
    <col min="1" max="1" width="45.83203125" style="7" customWidth="1"/>
    <col min="2" max="3" width="19.5" style="7" customWidth="1"/>
    <col min="4" max="7" width="19.5" style="140" customWidth="1"/>
    <col min="8" max="8" width="25.5" style="140" customWidth="1"/>
    <col min="9" max="11" width="9.1640625" style="140"/>
    <col min="12" max="16384" width="9.1640625" style="142"/>
  </cols>
  <sheetData>
    <row r="1" spans="1:11" s="254" customFormat="1" ht="15" x14ac:dyDescent="0.3">
      <c r="A1" s="124" t="s">
        <v>46</v>
      </c>
    </row>
    <row r="2" spans="1:11" x14ac:dyDescent="0.3">
      <c r="C2" s="140"/>
      <c r="E2" s="142"/>
      <c r="F2" s="142"/>
      <c r="G2" s="142"/>
      <c r="H2" s="142"/>
      <c r="I2" s="142"/>
      <c r="J2" s="142"/>
      <c r="K2" s="142"/>
    </row>
    <row r="3" spans="1:11" ht="45.6" customHeight="1" x14ac:dyDescent="0.35">
      <c r="A3" s="602" t="str">
        <f>TAB00!B81&amp;" : "&amp;TAB00!C81</f>
        <v>TAB7.2 : Ecart entre budget et réalité relatif aux charges de distribution supportées par le GRD pour l'alimentation de la clientèle propre</v>
      </c>
      <c r="B3" s="603"/>
      <c r="C3" s="603"/>
      <c r="D3" s="603"/>
      <c r="E3" s="603"/>
      <c r="F3" s="603"/>
      <c r="G3" s="603"/>
      <c r="H3" s="604"/>
      <c r="I3" s="187"/>
      <c r="J3" s="187"/>
      <c r="K3" s="187"/>
    </row>
    <row r="4" spans="1:11" x14ac:dyDescent="0.3">
      <c r="A4" s="11"/>
      <c r="B4" s="12"/>
      <c r="C4" s="11"/>
      <c r="D4" s="11"/>
      <c r="E4" s="9"/>
      <c r="F4" s="9"/>
      <c r="G4" s="9"/>
      <c r="H4" s="10"/>
      <c r="I4" s="10"/>
      <c r="J4" s="10"/>
      <c r="K4" s="10"/>
    </row>
    <row r="5" spans="1:11" ht="27" x14ac:dyDescent="0.3">
      <c r="A5" s="258" t="s">
        <v>22</v>
      </c>
      <c r="B5" s="181" t="str">
        <f>"REALITE "&amp;TAB00!E14-4</f>
        <v>REALITE 2017</v>
      </c>
      <c r="C5" s="165" t="str">
        <f>"REALITE "&amp;TAB00!E14-3</f>
        <v>REALITE 2018</v>
      </c>
      <c r="D5" s="165" t="str">
        <f>"REALITE "&amp;TAB00!E14-2</f>
        <v>REALITE 2019</v>
      </c>
      <c r="E5" s="165" t="str">
        <f>"REALITE "&amp;TAB00!E14-1</f>
        <v>REALITE 2020</v>
      </c>
      <c r="F5" s="165" t="str">
        <f>"BUDGET "&amp;TAB00!E14</f>
        <v>BUDGET 2021</v>
      </c>
      <c r="G5" s="165" t="str">
        <f>"REALITE "&amp;TAB00!E14</f>
        <v>REALITE 2021</v>
      </c>
      <c r="H5" s="259" t="str">
        <f>"ECART "&amp;F5&amp;" - "&amp;G5</f>
        <v>ECART BUDGET 2021 - REALITE 2021</v>
      </c>
      <c r="I5" s="10"/>
      <c r="J5" s="10"/>
      <c r="K5" s="10"/>
    </row>
    <row r="6" spans="1:11" ht="27" x14ac:dyDescent="0.3">
      <c r="A6" s="167" t="s">
        <v>550</v>
      </c>
      <c r="B6" s="155"/>
      <c r="C6" s="155"/>
      <c r="D6" s="155"/>
      <c r="E6" s="155"/>
      <c r="F6" s="155"/>
      <c r="G6" s="155"/>
      <c r="H6" s="183">
        <f>F6-G6</f>
        <v>0</v>
      </c>
      <c r="I6" s="14"/>
      <c r="J6" s="14"/>
      <c r="K6" s="14"/>
    </row>
    <row r="7" spans="1:11" ht="27" x14ac:dyDescent="0.3">
      <c r="A7" s="167" t="s">
        <v>551</v>
      </c>
      <c r="B7" s="155"/>
      <c r="C7" s="155"/>
      <c r="D7" s="155"/>
      <c r="E7" s="155"/>
      <c r="F7" s="155"/>
      <c r="G7" s="155"/>
      <c r="H7" s="183">
        <f>F7-G7</f>
        <v>0</v>
      </c>
      <c r="I7" s="14"/>
      <c r="J7" s="14"/>
      <c r="K7" s="14"/>
    </row>
    <row r="8" spans="1:11" x14ac:dyDescent="0.3">
      <c r="A8" s="35" t="s">
        <v>552</v>
      </c>
      <c r="B8" s="6">
        <f>SUM(B6:B7)</f>
        <v>0</v>
      </c>
      <c r="C8" s="6">
        <f t="shared" ref="C8:H8" si="0">SUM(C6:C7)</f>
        <v>0</v>
      </c>
      <c r="D8" s="6">
        <f t="shared" si="0"/>
        <v>0</v>
      </c>
      <c r="E8" s="6">
        <f t="shared" si="0"/>
        <v>0</v>
      </c>
      <c r="F8" s="6">
        <f t="shared" si="0"/>
        <v>0</v>
      </c>
      <c r="G8" s="6">
        <f t="shared" si="0"/>
        <v>0</v>
      </c>
      <c r="H8" s="6">
        <f t="shared" si="0"/>
        <v>0</v>
      </c>
    </row>
    <row r="9" spans="1:11" ht="27" x14ac:dyDescent="0.3">
      <c r="A9" s="167" t="s">
        <v>556</v>
      </c>
      <c r="B9" s="155"/>
      <c r="C9" s="155"/>
      <c r="D9" s="155"/>
      <c r="E9" s="155"/>
      <c r="F9" s="155"/>
      <c r="G9" s="155"/>
      <c r="H9" s="183">
        <f>F9-G9</f>
        <v>0</v>
      </c>
      <c r="I9" s="14"/>
      <c r="J9" s="14"/>
      <c r="K9" s="14"/>
    </row>
    <row r="10" spans="1:11" x14ac:dyDescent="0.3">
      <c r="A10" s="167" t="s">
        <v>557</v>
      </c>
      <c r="B10" s="155"/>
      <c r="C10" s="155"/>
      <c r="D10" s="155"/>
      <c r="E10" s="155"/>
      <c r="F10" s="155"/>
      <c r="G10" s="155"/>
      <c r="H10" s="183">
        <f>F10-G10</f>
        <v>0</v>
      </c>
      <c r="I10" s="14"/>
      <c r="J10" s="14"/>
      <c r="K10" s="14"/>
    </row>
    <row r="11" spans="1:11" x14ac:dyDescent="0.3">
      <c r="A11" s="35" t="s">
        <v>553</v>
      </c>
      <c r="B11" s="6">
        <f>SUM(B9:B10)</f>
        <v>0</v>
      </c>
      <c r="C11" s="6">
        <f t="shared" ref="C11:H12" si="1">SUM(C9:C10)</f>
        <v>0</v>
      </c>
      <c r="D11" s="6">
        <f t="shared" si="1"/>
        <v>0</v>
      </c>
      <c r="E11" s="6">
        <f t="shared" si="1"/>
        <v>0</v>
      </c>
      <c r="F11" s="6">
        <f t="shared" si="1"/>
        <v>0</v>
      </c>
      <c r="G11" s="6">
        <f t="shared" si="1"/>
        <v>0</v>
      </c>
      <c r="H11" s="6">
        <f t="shared" si="1"/>
        <v>0</v>
      </c>
    </row>
    <row r="12" spans="1:11" x14ac:dyDescent="0.3">
      <c r="A12" s="85" t="s">
        <v>541</v>
      </c>
      <c r="B12" s="85">
        <f t="shared" ref="B12:G12" si="2">IFERROR(B8/B11,)</f>
        <v>0</v>
      </c>
      <c r="C12" s="85">
        <f t="shared" si="2"/>
        <v>0</v>
      </c>
      <c r="D12" s="85">
        <f t="shared" si="2"/>
        <v>0</v>
      </c>
      <c r="E12" s="85">
        <f t="shared" si="2"/>
        <v>0</v>
      </c>
      <c r="F12" s="85">
        <f t="shared" si="2"/>
        <v>0</v>
      </c>
      <c r="G12" s="85">
        <f t="shared" si="2"/>
        <v>0</v>
      </c>
      <c r="H12" s="314">
        <f t="shared" si="1"/>
        <v>0</v>
      </c>
    </row>
  </sheetData>
  <mergeCells count="1">
    <mergeCell ref="A3:H3"/>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C7AC9359-4FF5-412D-92D4-2A178A093C73}">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52AC05A9-1702-488D-866D-F271E88E7A91}">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opLeftCell="A13" workbookViewId="0">
      <selection activeCell="A28" sqref="A28:XFD30"/>
    </sheetView>
  </sheetViews>
  <sheetFormatPr baseColWidth="10" defaultColWidth="9.1640625" defaultRowHeight="13.5" x14ac:dyDescent="0.3"/>
  <cols>
    <col min="1" max="1" width="45.83203125" style="7" customWidth="1"/>
    <col min="2" max="3" width="19.5" style="7" customWidth="1"/>
    <col min="4" max="7" width="19.5" style="140" customWidth="1"/>
    <col min="8" max="8" width="25.5" style="140" customWidth="1"/>
    <col min="9" max="11" width="9.1640625" style="140"/>
    <col min="12" max="16384" width="9.1640625" style="142"/>
  </cols>
  <sheetData>
    <row r="1" spans="1:11" s="254" customFormat="1" ht="15" x14ac:dyDescent="0.3">
      <c r="A1" s="124" t="s">
        <v>46</v>
      </c>
    </row>
    <row r="2" spans="1:11" x14ac:dyDescent="0.3">
      <c r="C2" s="140"/>
      <c r="E2" s="142"/>
      <c r="F2" s="142"/>
      <c r="G2" s="142"/>
      <c r="H2" s="142"/>
      <c r="I2" s="142"/>
      <c r="J2" s="142"/>
      <c r="K2" s="142"/>
    </row>
    <row r="3" spans="1:11" ht="65.45" customHeight="1" x14ac:dyDescent="0.35">
      <c r="A3" s="602" t="str">
        <f>TAB00!B83&amp;" : "&amp;TAB00!C83</f>
        <v xml:space="preserve">TAB7.4 : Ecart entre budget et réalité relatif aux produits issus de la facturation de la fourniture de gaz à la clientèle propre du GRD ainsi qu'au montant de la compensation versée par la CREG </v>
      </c>
      <c r="B3" s="603"/>
      <c r="C3" s="603"/>
      <c r="D3" s="603"/>
      <c r="E3" s="603"/>
      <c r="F3" s="603"/>
      <c r="G3" s="603"/>
      <c r="H3" s="603"/>
      <c r="I3" s="187"/>
      <c r="J3" s="187"/>
      <c r="K3" s="187"/>
    </row>
    <row r="4" spans="1:11" x14ac:dyDescent="0.3">
      <c r="A4" s="11"/>
      <c r="B4" s="12"/>
      <c r="C4" s="11"/>
      <c r="D4" s="11"/>
      <c r="E4" s="9"/>
      <c r="F4" s="9"/>
      <c r="G4" s="9"/>
      <c r="H4" s="10"/>
      <c r="I4" s="10"/>
      <c r="J4" s="10"/>
      <c r="K4" s="10"/>
    </row>
    <row r="5" spans="1:11" x14ac:dyDescent="0.3">
      <c r="A5" s="605" t="s">
        <v>442</v>
      </c>
      <c r="B5" s="606"/>
      <c r="C5" s="606"/>
      <c r="D5" s="606"/>
      <c r="E5" s="606"/>
      <c r="F5" s="606"/>
      <c r="G5" s="606"/>
      <c r="H5" s="606"/>
      <c r="I5" s="10"/>
      <c r="J5" s="10"/>
      <c r="K5" s="10"/>
    </row>
    <row r="6" spans="1:11" ht="27" x14ac:dyDescent="0.3">
      <c r="A6" s="125" t="s">
        <v>22</v>
      </c>
      <c r="B6" s="181" t="str">
        <f>"REALITE "&amp;TAB00!E14-4</f>
        <v>REALITE 2017</v>
      </c>
      <c r="C6" s="165" t="str">
        <f>"REALITE "&amp;TAB00!E14-3</f>
        <v>REALITE 2018</v>
      </c>
      <c r="D6" s="165" t="str">
        <f>"REALITE "&amp;TAB00!E14-2</f>
        <v>REALITE 2019</v>
      </c>
      <c r="E6" s="165" t="str">
        <f>"REALITE "&amp;TAB00!E14-1</f>
        <v>REALITE 2020</v>
      </c>
      <c r="F6" s="165" t="str">
        <f>"BUDGET "&amp;TAB00!E14</f>
        <v>BUDGET 2021</v>
      </c>
      <c r="G6" s="165" t="str">
        <f>"REALITE "&amp;TAB00!E14</f>
        <v>REALITE 2021</v>
      </c>
      <c r="H6" s="126" t="str">
        <f>"ECART "&amp;F6&amp;" - "&amp;G6</f>
        <v>ECART BUDGET 2021 - REALITE 2021</v>
      </c>
      <c r="I6" s="10"/>
      <c r="J6" s="10"/>
      <c r="K6" s="10"/>
    </row>
    <row r="7" spans="1:11" ht="27" x14ac:dyDescent="0.3">
      <c r="A7" s="167" t="s">
        <v>559</v>
      </c>
      <c r="B7" s="155"/>
      <c r="C7" s="155"/>
      <c r="D7" s="155"/>
      <c r="E7" s="155"/>
      <c r="F7" s="155"/>
      <c r="G7" s="155"/>
      <c r="H7" s="183">
        <f t="shared" ref="H7:H12" si="0">F7-G7</f>
        <v>0</v>
      </c>
      <c r="I7" s="14"/>
      <c r="J7" s="14"/>
      <c r="K7" s="14"/>
    </row>
    <row r="8" spans="1:11" x14ac:dyDescent="0.3">
      <c r="A8" s="227" t="s">
        <v>443</v>
      </c>
      <c r="B8" s="155"/>
      <c r="C8" s="155"/>
      <c r="D8" s="155"/>
      <c r="E8" s="155"/>
      <c r="F8" s="155"/>
      <c r="G8" s="155"/>
      <c r="H8" s="183">
        <f t="shared" si="0"/>
        <v>0</v>
      </c>
      <c r="I8" s="14"/>
      <c r="J8" s="14"/>
      <c r="K8" s="14"/>
    </row>
    <row r="9" spans="1:11" x14ac:dyDescent="0.3">
      <c r="A9" s="17" t="s">
        <v>444</v>
      </c>
      <c r="B9" s="18">
        <f t="shared" ref="B9:G9" si="1">IFERROR(B7/B8,0)</f>
        <v>0</v>
      </c>
      <c r="C9" s="18">
        <f t="shared" si="1"/>
        <v>0</v>
      </c>
      <c r="D9" s="18">
        <f t="shared" si="1"/>
        <v>0</v>
      </c>
      <c r="E9" s="18">
        <f t="shared" si="1"/>
        <v>0</v>
      </c>
      <c r="F9" s="18">
        <f t="shared" si="1"/>
        <v>0</v>
      </c>
      <c r="G9" s="18">
        <f t="shared" si="1"/>
        <v>0</v>
      </c>
      <c r="H9" s="149">
        <f t="shared" si="0"/>
        <v>0</v>
      </c>
      <c r="I9" s="14"/>
      <c r="J9" s="14"/>
      <c r="K9" s="14"/>
    </row>
    <row r="10" spans="1:11" ht="27" x14ac:dyDescent="0.3">
      <c r="A10" s="167" t="s">
        <v>560</v>
      </c>
      <c r="B10" s="155"/>
      <c r="C10" s="155"/>
      <c r="D10" s="155"/>
      <c r="E10" s="155"/>
      <c r="F10" s="155"/>
      <c r="G10" s="155"/>
      <c r="H10" s="183">
        <f t="shared" si="0"/>
        <v>0</v>
      </c>
      <c r="I10" s="14"/>
      <c r="J10" s="14"/>
      <c r="K10" s="14"/>
    </row>
    <row r="11" spans="1:11" x14ac:dyDescent="0.3">
      <c r="A11" s="227" t="s">
        <v>535</v>
      </c>
      <c r="B11" s="155"/>
      <c r="C11" s="155"/>
      <c r="D11" s="155"/>
      <c r="E11" s="155"/>
      <c r="F11" s="155"/>
      <c r="G11" s="155"/>
      <c r="H11" s="183">
        <f t="shared" si="0"/>
        <v>0</v>
      </c>
      <c r="I11" s="14"/>
      <c r="J11" s="14"/>
      <c r="K11" s="14"/>
    </row>
    <row r="12" spans="1:11" ht="27" x14ac:dyDescent="0.3">
      <c r="A12" s="341" t="s">
        <v>558</v>
      </c>
      <c r="B12" s="18">
        <f t="shared" ref="B12:G12" si="2">IFERROR(B10/B11,0)</f>
        <v>0</v>
      </c>
      <c r="C12" s="18">
        <f t="shared" si="2"/>
        <v>0</v>
      </c>
      <c r="D12" s="18">
        <f t="shared" si="2"/>
        <v>0</v>
      </c>
      <c r="E12" s="18">
        <f t="shared" si="2"/>
        <v>0</v>
      </c>
      <c r="F12" s="18">
        <f t="shared" si="2"/>
        <v>0</v>
      </c>
      <c r="G12" s="18">
        <f t="shared" si="2"/>
        <v>0</v>
      </c>
      <c r="H12" s="149">
        <f t="shared" si="0"/>
        <v>0</v>
      </c>
      <c r="I12" s="14"/>
      <c r="J12" s="14"/>
      <c r="K12" s="14"/>
    </row>
    <row r="14" spans="1:11" x14ac:dyDescent="0.3">
      <c r="A14" s="605" t="s">
        <v>439</v>
      </c>
      <c r="B14" s="606"/>
      <c r="C14" s="606"/>
      <c r="D14" s="606"/>
      <c r="E14" s="606"/>
      <c r="F14" s="606"/>
      <c r="G14" s="606"/>
      <c r="H14" s="606"/>
    </row>
    <row r="15" spans="1:11" ht="24" customHeight="1" x14ac:dyDescent="0.3">
      <c r="A15" s="125" t="s">
        <v>22</v>
      </c>
      <c r="B15" s="181" t="str">
        <f t="shared" ref="B15:H15" si="3">B6</f>
        <v>REALITE 2017</v>
      </c>
      <c r="C15" s="165" t="str">
        <f t="shared" si="3"/>
        <v>REALITE 2018</v>
      </c>
      <c r="D15" s="165" t="str">
        <f t="shared" si="3"/>
        <v>REALITE 2019</v>
      </c>
      <c r="E15" s="165" t="str">
        <f t="shared" si="3"/>
        <v>REALITE 2020</v>
      </c>
      <c r="F15" s="165" t="str">
        <f t="shared" si="3"/>
        <v>BUDGET 2021</v>
      </c>
      <c r="G15" s="165" t="str">
        <f t="shared" si="3"/>
        <v>REALITE 2021</v>
      </c>
      <c r="H15" s="126" t="str">
        <f t="shared" si="3"/>
        <v>ECART BUDGET 2021 - REALITE 2021</v>
      </c>
      <c r="I15" s="10"/>
      <c r="J15" s="10"/>
      <c r="K15" s="10"/>
    </row>
    <row r="16" spans="1:11" ht="27" x14ac:dyDescent="0.3">
      <c r="A16" s="167" t="s">
        <v>559</v>
      </c>
      <c r="B16" s="155"/>
      <c r="C16" s="155"/>
      <c r="D16" s="155"/>
      <c r="E16" s="155"/>
      <c r="F16" s="155"/>
      <c r="G16" s="155"/>
      <c r="H16" s="183">
        <f t="shared" ref="H16:H21" si="4">F16-G16</f>
        <v>0</v>
      </c>
      <c r="I16" s="14"/>
      <c r="J16" s="14"/>
      <c r="K16" s="14"/>
    </row>
    <row r="17" spans="1:11" x14ac:dyDescent="0.3">
      <c r="A17" s="227" t="s">
        <v>443</v>
      </c>
      <c r="B17" s="155"/>
      <c r="C17" s="155"/>
      <c r="D17" s="155"/>
      <c r="E17" s="155"/>
      <c r="F17" s="155"/>
      <c r="G17" s="155"/>
      <c r="H17" s="183">
        <f t="shared" si="4"/>
        <v>0</v>
      </c>
      <c r="I17" s="14"/>
      <c r="J17" s="14"/>
      <c r="K17" s="14"/>
    </row>
    <row r="18" spans="1:11" x14ac:dyDescent="0.3">
      <c r="A18" s="17" t="s">
        <v>444</v>
      </c>
      <c r="B18" s="18">
        <f t="shared" ref="B18:G18" si="5">IFERROR(B16/B17,0)</f>
        <v>0</v>
      </c>
      <c r="C18" s="18">
        <f t="shared" si="5"/>
        <v>0</v>
      </c>
      <c r="D18" s="18">
        <f t="shared" si="5"/>
        <v>0</v>
      </c>
      <c r="E18" s="18">
        <f t="shared" si="5"/>
        <v>0</v>
      </c>
      <c r="F18" s="18">
        <f t="shared" si="5"/>
        <v>0</v>
      </c>
      <c r="G18" s="18">
        <f t="shared" si="5"/>
        <v>0</v>
      </c>
      <c r="H18" s="149">
        <f t="shared" si="4"/>
        <v>0</v>
      </c>
      <c r="I18" s="14"/>
      <c r="J18" s="14"/>
      <c r="K18" s="14"/>
    </row>
    <row r="19" spans="1:11" ht="27" x14ac:dyDescent="0.3">
      <c r="A19" s="167" t="s">
        <v>560</v>
      </c>
      <c r="B19" s="155"/>
      <c r="C19" s="155"/>
      <c r="D19" s="155"/>
      <c r="E19" s="155"/>
      <c r="F19" s="155"/>
      <c r="G19" s="155"/>
      <c r="H19" s="183">
        <f t="shared" si="4"/>
        <v>0</v>
      </c>
      <c r="I19" s="14"/>
      <c r="J19" s="14"/>
      <c r="K19" s="14"/>
    </row>
    <row r="20" spans="1:11" x14ac:dyDescent="0.3">
      <c r="A20" s="227" t="s">
        <v>535</v>
      </c>
      <c r="B20" s="155"/>
      <c r="C20" s="155"/>
      <c r="D20" s="155"/>
      <c r="E20" s="155"/>
      <c r="F20" s="155"/>
      <c r="G20" s="155"/>
      <c r="H20" s="183">
        <f t="shared" si="4"/>
        <v>0</v>
      </c>
      <c r="I20" s="14"/>
      <c r="J20" s="14"/>
      <c r="K20" s="14"/>
    </row>
    <row r="21" spans="1:11" ht="27" x14ac:dyDescent="0.3">
      <c r="A21" s="341" t="s">
        <v>558</v>
      </c>
      <c r="B21" s="18">
        <f t="shared" ref="B21:G21" si="6">IFERROR(B19/B20,0)</f>
        <v>0</v>
      </c>
      <c r="C21" s="18">
        <f t="shared" si="6"/>
        <v>0</v>
      </c>
      <c r="D21" s="18">
        <f t="shared" si="6"/>
        <v>0</v>
      </c>
      <c r="E21" s="18">
        <f t="shared" si="6"/>
        <v>0</v>
      </c>
      <c r="F21" s="18">
        <f t="shared" si="6"/>
        <v>0</v>
      </c>
      <c r="G21" s="18">
        <f t="shared" si="6"/>
        <v>0</v>
      </c>
      <c r="H21" s="149">
        <f t="shared" si="4"/>
        <v>0</v>
      </c>
      <c r="I21" s="14"/>
      <c r="J21" s="14"/>
      <c r="K21" s="14"/>
    </row>
    <row r="22" spans="1:11" x14ac:dyDescent="0.3">
      <c r="A22" s="20"/>
      <c r="B22" s="20"/>
      <c r="C22" s="20"/>
      <c r="D22" s="20"/>
      <c r="E22" s="20"/>
      <c r="F22" s="20"/>
      <c r="G22" s="20"/>
      <c r="H22" s="20"/>
      <c r="I22" s="14"/>
      <c r="J22" s="14"/>
      <c r="K22" s="14"/>
    </row>
    <row r="23" spans="1:11" x14ac:dyDescent="0.3">
      <c r="A23" s="605" t="s">
        <v>440</v>
      </c>
      <c r="B23" s="606"/>
      <c r="C23" s="606"/>
      <c r="D23" s="606"/>
      <c r="E23" s="606"/>
      <c r="F23" s="606"/>
      <c r="G23" s="606"/>
      <c r="H23" s="606"/>
    </row>
    <row r="24" spans="1:11" ht="25.15" customHeight="1" x14ac:dyDescent="0.3">
      <c r="A24" s="125" t="s">
        <v>22</v>
      </c>
      <c r="B24" s="181" t="str">
        <f>B15</f>
        <v>REALITE 2017</v>
      </c>
      <c r="C24" s="165" t="str">
        <f t="shared" ref="C24:H24" si="7">C15</f>
        <v>REALITE 2018</v>
      </c>
      <c r="D24" s="165" t="str">
        <f t="shared" si="7"/>
        <v>REALITE 2019</v>
      </c>
      <c r="E24" s="165" t="str">
        <f t="shared" si="7"/>
        <v>REALITE 2020</v>
      </c>
      <c r="F24" s="165" t="str">
        <f t="shared" si="7"/>
        <v>BUDGET 2021</v>
      </c>
      <c r="G24" s="165" t="str">
        <f t="shared" si="7"/>
        <v>REALITE 2021</v>
      </c>
      <c r="H24" s="126" t="str">
        <f t="shared" si="7"/>
        <v>ECART BUDGET 2021 - REALITE 2021</v>
      </c>
      <c r="I24" s="10"/>
      <c r="J24" s="10"/>
      <c r="K24" s="10"/>
    </row>
    <row r="25" spans="1:11" x14ac:dyDescent="0.3">
      <c r="A25" s="167" t="s">
        <v>561</v>
      </c>
      <c r="B25" s="155"/>
      <c r="C25" s="155"/>
      <c r="D25" s="155"/>
      <c r="E25" s="155"/>
      <c r="F25" s="155"/>
      <c r="G25" s="155"/>
      <c r="H25" s="183">
        <f>F25-G25</f>
        <v>0</v>
      </c>
      <c r="I25" s="14"/>
      <c r="J25" s="14"/>
      <c r="K25" s="14"/>
    </row>
  </sheetData>
  <mergeCells count="4">
    <mergeCell ref="A5:H5"/>
    <mergeCell ref="A14:H14"/>
    <mergeCell ref="A23:H23"/>
    <mergeCell ref="A3:H3"/>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79C8B44E-19E4-4F8C-87D6-97D5BC71A2F4}">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4A38DA07-5E8C-4D34-B095-F15943B90E8F}">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heetViews>
  <sheetFormatPr baseColWidth="10" defaultColWidth="9.1640625" defaultRowHeight="13.5" x14ac:dyDescent="0.3"/>
  <cols>
    <col min="1" max="1" width="45.83203125" style="7" customWidth="1"/>
    <col min="2" max="3" width="19.5" style="7" customWidth="1"/>
    <col min="4" max="7" width="19.5" style="140" customWidth="1"/>
    <col min="8" max="8" width="25.5" style="140" customWidth="1"/>
    <col min="9" max="11" width="9.1640625" style="140"/>
    <col min="12" max="16384" width="9.1640625" style="142"/>
  </cols>
  <sheetData>
    <row r="1" spans="1:11" s="254" customFormat="1" ht="15" x14ac:dyDescent="0.3">
      <c r="A1" s="124" t="s">
        <v>46</v>
      </c>
    </row>
    <row r="2" spans="1:11" x14ac:dyDescent="0.3">
      <c r="C2" s="140"/>
      <c r="E2" s="142"/>
      <c r="F2" s="142"/>
      <c r="G2" s="142"/>
      <c r="H2" s="142"/>
      <c r="I2" s="142"/>
      <c r="J2" s="142"/>
      <c r="K2" s="142"/>
    </row>
    <row r="3" spans="1:11" ht="68.45" customHeight="1" x14ac:dyDescent="0.35">
      <c r="A3" s="602" t="str">
        <f>TAB00!B86&amp;" : "&amp;TAB00!C86</f>
        <v xml:space="preserve">TAB7.7 : Ecart entre budget et réalité relatif aux indemnités versées aux fournisseurs de gaz résultant du retard de placement des compteurs à budget </v>
      </c>
      <c r="B3" s="603"/>
      <c r="C3" s="603"/>
      <c r="D3" s="603"/>
      <c r="E3" s="603"/>
      <c r="F3" s="603"/>
      <c r="G3" s="603"/>
      <c r="H3" s="603"/>
      <c r="I3" s="187"/>
      <c r="J3" s="187"/>
      <c r="K3" s="187"/>
    </row>
    <row r="4" spans="1:11" x14ac:dyDescent="0.3">
      <c r="A4" s="11"/>
      <c r="B4" s="12"/>
      <c r="C4" s="11"/>
      <c r="D4" s="11"/>
      <c r="E4" s="9"/>
      <c r="F4" s="9"/>
      <c r="G4" s="9"/>
      <c r="H4" s="10"/>
      <c r="I4" s="10"/>
      <c r="J4" s="10"/>
      <c r="K4" s="10"/>
    </row>
    <row r="5" spans="1:11" ht="27" x14ac:dyDescent="0.3">
      <c r="A5" s="125" t="s">
        <v>22</v>
      </c>
      <c r="B5" s="181" t="str">
        <f>"REALITE "&amp;TAB00!$E$14-4</f>
        <v>REALITE 2017</v>
      </c>
      <c r="C5" s="165" t="str">
        <f>"REALITE "&amp;TAB00!$E$14-3</f>
        <v>REALITE 2018</v>
      </c>
      <c r="D5" s="165" t="str">
        <f>"REALITE "&amp;TAB00!$E$14-2</f>
        <v>REALITE 2019</v>
      </c>
      <c r="E5" s="165" t="str">
        <f>"REALITE "&amp;TAB00!$E$14-1</f>
        <v>REALITE 2020</v>
      </c>
      <c r="F5" s="165" t="str">
        <f>"BUDGET "&amp;TAB00!$E$14</f>
        <v>BUDGET 2021</v>
      </c>
      <c r="G5" s="165" t="str">
        <f>"REALITE "&amp;TAB00!$E$14</f>
        <v>REALITE 2021</v>
      </c>
      <c r="H5" s="126" t="str">
        <f>"ECART "&amp;F5&amp;" - "&amp;G5</f>
        <v>ECART BUDGET 2021 - REALITE 2021</v>
      </c>
      <c r="I5" s="10"/>
      <c r="J5" s="10"/>
      <c r="K5" s="10"/>
    </row>
    <row r="6" spans="1:11" ht="27" x14ac:dyDescent="0.3">
      <c r="A6" s="131" t="s">
        <v>445</v>
      </c>
      <c r="B6" s="155"/>
      <c r="C6" s="155"/>
      <c r="D6" s="155"/>
      <c r="E6" s="155"/>
      <c r="F6" s="155"/>
      <c r="G6" s="155"/>
      <c r="H6" s="183">
        <f>F6-G6</f>
        <v>0</v>
      </c>
      <c r="I6" s="14"/>
      <c r="J6" s="14"/>
      <c r="K6" s="14"/>
    </row>
    <row r="7" spans="1:11" x14ac:dyDescent="0.3">
      <c r="A7" s="131" t="s">
        <v>456</v>
      </c>
      <c r="B7" s="155"/>
      <c r="C7" s="155"/>
      <c r="D7" s="155"/>
      <c r="E7" s="155"/>
      <c r="F7" s="155"/>
      <c r="G7" s="155"/>
      <c r="H7" s="183">
        <f>F7-G7</f>
        <v>0</v>
      </c>
      <c r="I7" s="14"/>
      <c r="J7" s="14"/>
      <c r="K7" s="14"/>
    </row>
    <row r="8" spans="1:11" ht="27" x14ac:dyDescent="0.3">
      <c r="A8" s="344" t="str">
        <f>TAB00!B46</f>
        <v>Délai moyen maximum de placement des compteurs à budget</v>
      </c>
      <c r="D8" s="7"/>
      <c r="E8" s="7"/>
      <c r="F8" s="7"/>
      <c r="G8" s="7">
        <f>INDEX(TAB00!$B$37:$M$48,VLOOKUP(A8,TAB00!$B$37:$M$49,12,FALSE),HLOOKUP(RIGHT(G5,4)*1,TAB00!$B$37:$H$357,2,FALSE))</f>
        <v>0</v>
      </c>
      <c r="H8" s="20"/>
      <c r="I8" s="14"/>
      <c r="J8" s="14"/>
      <c r="K8" s="14"/>
    </row>
    <row r="9" spans="1:11" ht="27" x14ac:dyDescent="0.3">
      <c r="A9" s="344" t="str">
        <f>TAB00!B47</f>
        <v>Délai  réglementaire de placement des compteurs à budget</v>
      </c>
      <c r="D9" s="7"/>
      <c r="E9" s="7"/>
      <c r="F9" s="7"/>
      <c r="G9" s="7">
        <f>INDEX(TAB00!$B$37:$M$48,VLOOKUP(A9,TAB00!$B$37:$M$49,12,FALSE),HLOOKUP(RIGHT(G5,4)*1,TAB00!$B$37:$H$357,2,FALSE))</f>
        <v>0</v>
      </c>
      <c r="H9" s="20"/>
      <c r="I9" s="14"/>
      <c r="J9" s="14"/>
      <c r="K9" s="14"/>
    </row>
    <row r="10" spans="1:11" x14ac:dyDescent="0.3">
      <c r="A10" s="109"/>
      <c r="D10" s="7"/>
      <c r="E10" s="7"/>
      <c r="F10" s="7"/>
      <c r="G10" s="7"/>
    </row>
    <row r="11" spans="1:11" s="140" customFormat="1" ht="15.75" x14ac:dyDescent="0.3">
      <c r="A11" s="184" t="s">
        <v>405</v>
      </c>
      <c r="B11" s="41"/>
      <c r="C11" s="33"/>
      <c r="D11" s="33"/>
      <c r="E11" s="33"/>
      <c r="F11" s="33"/>
      <c r="G11" s="33"/>
      <c r="H11" s="33"/>
    </row>
    <row r="12" spans="1:11" s="14" customFormat="1" ht="12.6" customHeight="1" x14ac:dyDescent="0.3">
      <c r="A12" s="21"/>
      <c r="B12" s="22"/>
      <c r="C12" s="22"/>
      <c r="D12" s="22"/>
      <c r="E12" s="22"/>
      <c r="F12" s="22"/>
      <c r="G12" s="22"/>
      <c r="H12" s="22"/>
    </row>
    <row r="13" spans="1:11" s="14" customFormat="1" ht="24.6" customHeight="1" x14ac:dyDescent="0.3">
      <c r="A13" s="19" t="s">
        <v>19</v>
      </c>
      <c r="B13" s="20">
        <f>IF(G7&lt;=G8,H6,F6-G6*(G8-G9)/(G7-G9))</f>
        <v>0</v>
      </c>
      <c r="C13" s="20"/>
      <c r="D13" s="20"/>
      <c r="E13" s="313"/>
      <c r="F13" s="20"/>
      <c r="G13" s="20"/>
      <c r="H13" s="20"/>
    </row>
    <row r="14" spans="1:11" s="14" customFormat="1" ht="24.6" customHeight="1" x14ac:dyDescent="0.3">
      <c r="A14" s="180" t="s">
        <v>534</v>
      </c>
      <c r="B14" s="20">
        <f>H6-B13</f>
        <v>0</v>
      </c>
      <c r="C14" s="20"/>
      <c r="D14" s="20"/>
      <c r="E14" s="20"/>
      <c r="F14" s="20"/>
      <c r="G14" s="20"/>
      <c r="H14" s="20"/>
    </row>
    <row r="16" spans="1:11" x14ac:dyDescent="0.3">
      <c r="C16" s="345"/>
    </row>
    <row r="19" spans="3:3" x14ac:dyDescent="0.3">
      <c r="C19" s="109"/>
    </row>
  </sheetData>
  <mergeCells count="1">
    <mergeCell ref="A3:H3"/>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64DC972D-9488-4FB5-B79D-3B0932D818D3}">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9E937312-FA0C-422C-8183-4692B5D3F1DD}">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
  <sheetViews>
    <sheetView tabSelected="1" topLeftCell="B46" workbookViewId="0">
      <selection activeCell="C54" sqref="C54"/>
    </sheetView>
  </sheetViews>
  <sheetFormatPr baseColWidth="10" defaultColWidth="9.1640625" defaultRowHeight="13.5" x14ac:dyDescent="0.3"/>
  <cols>
    <col min="1" max="1" width="26.83203125" style="443" customWidth="1"/>
    <col min="2" max="2" width="83.1640625" style="643" customWidth="1"/>
    <col min="3" max="3" width="123.6640625" style="142" customWidth="1"/>
    <col min="4" max="4" width="20.83203125" style="291" customWidth="1"/>
    <col min="5" max="16384" width="9.1640625" style="142"/>
  </cols>
  <sheetData>
    <row r="1" spans="1:4" s="115" customFormat="1" ht="15" x14ac:dyDescent="0.3">
      <c r="A1" s="462" t="s">
        <v>46</v>
      </c>
      <c r="B1" s="642"/>
      <c r="D1" s="118"/>
    </row>
    <row r="2" spans="1:4" s="115" customFormat="1" x14ac:dyDescent="0.3">
      <c r="A2" s="463"/>
      <c r="B2" s="546"/>
      <c r="D2" s="118"/>
    </row>
    <row r="3" spans="1:4" s="115" customFormat="1" ht="21" x14ac:dyDescent="0.35">
      <c r="A3" s="560" t="str">
        <f>[2]TAB00!C47</f>
        <v>Instructions pour compléter le modèle de rapport</v>
      </c>
      <c r="B3" s="560"/>
      <c r="C3" s="560"/>
      <c r="D3" s="118"/>
    </row>
    <row r="4" spans="1:4" s="115" customFormat="1" ht="21.75" thickBot="1" x14ac:dyDescent="0.4">
      <c r="A4" s="464"/>
      <c r="B4" s="465"/>
      <c r="C4" s="465"/>
      <c r="D4" s="118"/>
    </row>
    <row r="5" spans="1:4" s="115" customFormat="1" ht="14.25" thickBot="1" x14ac:dyDescent="0.35">
      <c r="A5" s="562" t="s">
        <v>726</v>
      </c>
      <c r="B5" s="563"/>
      <c r="C5" s="564"/>
      <c r="D5" s="118"/>
    </row>
    <row r="6" spans="1:4" s="115" customFormat="1" ht="21" x14ac:dyDescent="0.35">
      <c r="A6" s="464"/>
      <c r="B6" s="465"/>
      <c r="C6" s="466"/>
      <c r="D6" s="118"/>
    </row>
    <row r="7" spans="1:4" x14ac:dyDescent="0.3">
      <c r="C7" s="444"/>
    </row>
    <row r="8" spans="1:4" x14ac:dyDescent="0.3">
      <c r="A8" s="445" t="s">
        <v>672</v>
      </c>
      <c r="B8" s="446"/>
      <c r="C8" s="647" t="s">
        <v>673</v>
      </c>
    </row>
    <row r="10" spans="1:4" ht="40.5" x14ac:dyDescent="0.3">
      <c r="A10" s="467" t="str">
        <f>TAB00!B54</f>
        <v xml:space="preserve">TAB1 </v>
      </c>
      <c r="B10" s="468" t="str">
        <f>TAB00!C54</f>
        <v>Compte de résultats de l'année N-4 à l'année N</v>
      </c>
      <c r="C10" s="468" t="s">
        <v>807</v>
      </c>
    </row>
    <row r="11" spans="1:4" ht="27" x14ac:dyDescent="0.3">
      <c r="A11" s="467" t="str">
        <f>TAB00!B55</f>
        <v>TAB1.1</v>
      </c>
      <c r="B11" s="468" t="str">
        <f>TAB00!C55</f>
        <v>Synthèse du compte de résultats de l'année concernée par activité</v>
      </c>
      <c r="C11" s="468" t="s">
        <v>727</v>
      </c>
    </row>
    <row r="12" spans="1:4" ht="67.5" x14ac:dyDescent="0.3">
      <c r="A12" s="467" t="str">
        <f>TAB00!B56</f>
        <v>TAB2</v>
      </c>
      <c r="B12" s="468" t="str">
        <f>TAB00!C56</f>
        <v>Réconciliation tarifaire</v>
      </c>
      <c r="C12" s="468" t="s">
        <v>728</v>
      </c>
    </row>
    <row r="13" spans="1:4" ht="27" x14ac:dyDescent="0.3">
      <c r="A13" s="467" t="str">
        <f>TAB00!B57</f>
        <v>TAB3</v>
      </c>
      <c r="B13" s="468" t="str">
        <f>TAB00!C57</f>
        <v>Récapitulatif des soldes régulatoires et bonus/malus (GRD avec un secteur unique)</v>
      </c>
      <c r="C13" s="468" t="s">
        <v>808</v>
      </c>
    </row>
    <row r="14" spans="1:4" ht="148.5" x14ac:dyDescent="0.3">
      <c r="A14" s="467" t="str">
        <f>TAB00!B58</f>
        <v>TAB3.1</v>
      </c>
      <c r="B14" s="468" t="str">
        <f>TAB00!C58</f>
        <v>Récapitulatif des soldes régulatoires et bonus/malus par secteur (GRD avec plusieurs secteurs)</v>
      </c>
      <c r="C14" s="468" t="s">
        <v>835</v>
      </c>
    </row>
    <row r="15" spans="1:4" ht="81" x14ac:dyDescent="0.3">
      <c r="A15" s="467" t="str">
        <f>TAB00!B59</f>
        <v>TAB3.2</v>
      </c>
      <c r="B15" s="468" t="str">
        <f>TAB00!C59</f>
        <v>Proposition d'affectation du solde régulatoire de l'année N et des soldes régulatoires des années précédentes non-affecté</v>
      </c>
      <c r="C15" s="468" t="s">
        <v>809</v>
      </c>
    </row>
    <row r="16" spans="1:4" ht="40.5" x14ac:dyDescent="0.3">
      <c r="A16" s="467" t="str">
        <f>TAB00!B60</f>
        <v>TAB3.3</v>
      </c>
      <c r="B16" s="468" t="str">
        <f>TAB00!C60</f>
        <v xml:space="preserve">Budget 2019-2023 des charges nettes contrôlables </v>
      </c>
      <c r="C16" s="468" t="s">
        <v>810</v>
      </c>
    </row>
    <row r="17" spans="1:3" ht="40.5" x14ac:dyDescent="0.3">
      <c r="A17" s="467" t="str">
        <f>TAB00!B61</f>
        <v>TAB4</v>
      </c>
      <c r="B17" s="468" t="str">
        <f>TAB00!C61</f>
        <v>Evolution des charges nettes contrôlables hors OSP réelles au cours de la période régulatoire</v>
      </c>
      <c r="C17" s="468" t="s">
        <v>811</v>
      </c>
    </row>
    <row r="18" spans="1:3" ht="40.5" x14ac:dyDescent="0.3">
      <c r="A18" s="467" t="str">
        <f>TAB00!B62</f>
        <v>TAB5</v>
      </c>
      <c r="B18" s="468" t="str">
        <f>TAB00!C62</f>
        <v>Synthèse des écarts de l'année N relatifs aux charges nettes contrôlables OSP</v>
      </c>
      <c r="C18" s="468" t="s">
        <v>812</v>
      </c>
    </row>
    <row r="19" spans="1:3" ht="54" x14ac:dyDescent="0.3">
      <c r="A19" s="467" t="str">
        <f>TAB00!B63</f>
        <v>TAB5.1</v>
      </c>
      <c r="B19" s="468" t="str">
        <f>TAB00!C63</f>
        <v>Evolution des charges nettes réelles liées à la gestion des compteurs à budget au cours de la période régulatoire</v>
      </c>
      <c r="C19" s="468" t="s">
        <v>813</v>
      </c>
    </row>
    <row r="20" spans="1:3" ht="54" x14ac:dyDescent="0.3">
      <c r="A20" s="467" t="str">
        <f>TAB00!B64</f>
        <v>TAB5.2</v>
      </c>
      <c r="B20" s="468" t="str">
        <f>TAB00!C64</f>
        <v>Evolution des charges nettes réelles liées au rechargement des compteurs à budget au cours de la période régulatoire</v>
      </c>
      <c r="C20" s="468" t="s">
        <v>814</v>
      </c>
    </row>
    <row r="21" spans="1:3" ht="40.5" x14ac:dyDescent="0.3">
      <c r="A21" s="467" t="str">
        <f>TAB00!B65</f>
        <v>TAB5.3</v>
      </c>
      <c r="B21" s="468" t="str">
        <f>TAB00!C65</f>
        <v>Evolution des charges nettes réelles liées à la gestion de la clientèle propre au cours de la période régulatoire</v>
      </c>
      <c r="C21" s="468" t="s">
        <v>815</v>
      </c>
    </row>
    <row r="22" spans="1:3" ht="40.5" x14ac:dyDescent="0.3">
      <c r="A22" s="467" t="str">
        <f>TAB00!B66</f>
        <v>TAB5.4</v>
      </c>
      <c r="B22" s="468" t="str">
        <f>TAB00!C66</f>
        <v>Evolution des charges nettes réelles liées à la gestion des MOZA et EOC au cours de la période régulatoire</v>
      </c>
      <c r="C22" s="468" t="s">
        <v>816</v>
      </c>
    </row>
    <row r="23" spans="1:3" x14ac:dyDescent="0.3">
      <c r="A23" s="467" t="str">
        <f>TAB00!B67</f>
        <v>TAB5.5</v>
      </c>
      <c r="B23" s="468" t="str">
        <f>TAB00!C67</f>
        <v>N/A</v>
      </c>
      <c r="C23" s="468"/>
    </row>
    <row r="24" spans="1:3" x14ac:dyDescent="0.3">
      <c r="A24" s="467" t="str">
        <f>TAB00!B68</f>
        <v>TAB5.6</v>
      </c>
      <c r="B24" s="468" t="str">
        <f>TAB00!C68</f>
        <v>N/A</v>
      </c>
      <c r="C24" s="468"/>
    </row>
    <row r="25" spans="1:3" ht="40.5" x14ac:dyDescent="0.3">
      <c r="A25" s="467" t="str">
        <f>TAB00!B69</f>
        <v>TAB5.7</v>
      </c>
      <c r="B25" s="468" t="str">
        <f>TAB00!C69</f>
        <v>Evolution des charges d'amortissement des raccordements standards gratuits au cours de la période régulatoire</v>
      </c>
      <c r="C25" s="468" t="s">
        <v>839</v>
      </c>
    </row>
    <row r="26" spans="1:3" ht="40.5" x14ac:dyDescent="0.3">
      <c r="A26" s="467" t="str">
        <f>TAB00!B70</f>
        <v>TAB6</v>
      </c>
      <c r="B26" s="468" t="str">
        <f>TAB00!C70</f>
        <v>Synthèse des écarts de l'année N relatifs aux charges et produits non-contrôlables - hors OSP</v>
      </c>
      <c r="C26" s="468" t="s">
        <v>817</v>
      </c>
    </row>
    <row r="27" spans="1:3" x14ac:dyDescent="0.3">
      <c r="A27" s="467" t="str">
        <f>TAB00!B71</f>
        <v>TAB6.1</v>
      </c>
      <c r="B27" s="468" t="str">
        <f>TAB00!C71</f>
        <v>N/A</v>
      </c>
      <c r="C27" s="468"/>
    </row>
    <row r="28" spans="1:3" x14ac:dyDescent="0.3">
      <c r="A28" s="467" t="str">
        <f>TAB00!B72</f>
        <v>TAB6.2</v>
      </c>
      <c r="B28" s="468" t="str">
        <f>TAB00!C72</f>
        <v>N/A</v>
      </c>
      <c r="C28" s="468"/>
    </row>
    <row r="29" spans="1:3" ht="40.5" x14ac:dyDescent="0.3">
      <c r="A29" s="467" t="str">
        <f>TAB00!B73</f>
        <v>TAB6.3</v>
      </c>
      <c r="B29" s="468" t="str">
        <f>TAB00!C73</f>
        <v xml:space="preserve">Ecart entre le budget et la réalité relatif aux charges émanant de factures émises par la société FeReSO dans le cadre du processus de réconciliation </v>
      </c>
      <c r="C29" s="468" t="s">
        <v>818</v>
      </c>
    </row>
    <row r="30" spans="1:3" ht="27" x14ac:dyDescent="0.3">
      <c r="A30" s="467" t="str">
        <f>TAB00!B74</f>
        <v>TAB6.4</v>
      </c>
      <c r="B30" s="468" t="str">
        <f>TAB00!C74</f>
        <v>Ecart entre le budget et la réalité relatif à la redevance de voirie</v>
      </c>
      <c r="C30" s="468" t="s">
        <v>819</v>
      </c>
    </row>
    <row r="31" spans="1:3" ht="40.5" x14ac:dyDescent="0.3">
      <c r="A31" s="467" t="str">
        <f>TAB00!B75</f>
        <v>TAB6.5</v>
      </c>
      <c r="B31" s="468" t="str">
        <f>TAB00!C75</f>
        <v>Ecart entre le budget et la réalité relatif à l'impôt des sociétés</v>
      </c>
      <c r="C31" s="468" t="s">
        <v>820</v>
      </c>
    </row>
    <row r="32" spans="1:3" ht="27" x14ac:dyDescent="0.3">
      <c r="A32" s="467" t="str">
        <f>TAB00!B76</f>
        <v>TAB6.6</v>
      </c>
      <c r="B32" s="468" t="str">
        <f>TAB00!C76</f>
        <v>Ecart entre le budget et la réalité relatif aux autres impôts (Redevances, taxes, surcharges)</v>
      </c>
      <c r="C32" s="468" t="s">
        <v>821</v>
      </c>
    </row>
    <row r="33" spans="1:4" ht="40.5" x14ac:dyDescent="0.3">
      <c r="A33" s="467" t="str">
        <f>TAB00!B77</f>
        <v>TAB6.7</v>
      </c>
      <c r="B33" s="468" t="str">
        <f>TAB00!C77</f>
        <v>Ecart entre le budget et la réalité relatif aux cotisations de responsabilisation de l’ONSSAPL</v>
      </c>
      <c r="C33" s="468" t="s">
        <v>822</v>
      </c>
    </row>
    <row r="34" spans="1:4" ht="40.5" x14ac:dyDescent="0.3">
      <c r="A34" s="467" t="str">
        <f>TAB00!B78</f>
        <v>TAB6.8</v>
      </c>
      <c r="B34" s="468" t="str">
        <f>TAB00!C78</f>
        <v>Ecart entre le budget et la réalité relatif aux charges de pension non-capitalisées (uniquement destiné à ORES)</v>
      </c>
      <c r="C34" s="547" t="s">
        <v>823</v>
      </c>
    </row>
    <row r="35" spans="1:4" ht="40.5" x14ac:dyDescent="0.3">
      <c r="A35" s="467" t="str">
        <f>TAB00!B79</f>
        <v>TAB7</v>
      </c>
      <c r="B35" s="468" t="str">
        <f>TAB00!C79</f>
        <v>Synthèse des écarts de l'année N relatifs aux charges et produits non-contrôlables - OSP</v>
      </c>
      <c r="C35" s="468" t="s">
        <v>824</v>
      </c>
    </row>
    <row r="36" spans="1:4" ht="67.5" x14ac:dyDescent="0.3">
      <c r="A36" s="467" t="str">
        <f>TAB00!B80</f>
        <v>TAB7.1</v>
      </c>
      <c r="B36" s="468" t="str">
        <f>TAB00!C80</f>
        <v>Ecart entre budget et réalité relatif aux charges émanant de factures d’achat de gaz émises par un fournisseur commercial pour l'alimentation de la clientèle propre du GRD</v>
      </c>
      <c r="C36" s="468" t="s">
        <v>841</v>
      </c>
    </row>
    <row r="37" spans="1:4" ht="40.5" x14ac:dyDescent="0.3">
      <c r="A37" s="467" t="str">
        <f>TAB00!B81</f>
        <v>TAB7.2</v>
      </c>
      <c r="B37" s="468" t="str">
        <f>TAB00!C81</f>
        <v>Ecart entre budget et réalité relatif aux charges de distribution supportées par le GRD pour l'alimentation de la clientèle propre</v>
      </c>
      <c r="C37" s="468" t="s">
        <v>844</v>
      </c>
    </row>
    <row r="38" spans="1:4" x14ac:dyDescent="0.3">
      <c r="A38" s="467" t="str">
        <f>TAB00!B82</f>
        <v>TAB7.3</v>
      </c>
      <c r="B38" s="468" t="str">
        <f>TAB00!C82</f>
        <v>N/A</v>
      </c>
      <c r="C38" s="468"/>
    </row>
    <row r="39" spans="1:4" ht="40.5" x14ac:dyDescent="0.3">
      <c r="A39" s="467" t="str">
        <f>TAB00!B83</f>
        <v>TAB7.4</v>
      </c>
      <c r="B39" s="468" t="str">
        <f>TAB00!C83</f>
        <v xml:space="preserve">Ecart entre budget et réalité relatif aux produits issus de la facturation de la fourniture de gaz à la clientèle propre du GRD ainsi qu'au montant de la compensation versée par la CREG </v>
      </c>
      <c r="C39" s="468" t="s">
        <v>843</v>
      </c>
    </row>
    <row r="40" spans="1:4" x14ac:dyDescent="0.3">
      <c r="A40" s="467" t="str">
        <f>TAB00!B84</f>
        <v>TAB7.5</v>
      </c>
      <c r="B40" s="468" t="str">
        <f>TAB00!C84</f>
        <v>N/A</v>
      </c>
      <c r="C40" s="468"/>
    </row>
    <row r="41" spans="1:4" x14ac:dyDescent="0.3">
      <c r="A41" s="467" t="str">
        <f>TAB00!B85</f>
        <v>TAB7.6</v>
      </c>
      <c r="B41" s="468" t="str">
        <f>TAB00!C85</f>
        <v>N/A</v>
      </c>
      <c r="C41" s="468"/>
    </row>
    <row r="42" spans="1:4" ht="54" x14ac:dyDescent="0.3">
      <c r="A42" s="467" t="str">
        <f>TAB00!B86</f>
        <v>TAB7.7</v>
      </c>
      <c r="B42" s="468" t="str">
        <f>TAB00!C86</f>
        <v xml:space="preserve">Ecart entre budget et réalité relatif aux indemnités versées aux fournisseurs de gaz résultant du retard de placement des compteurs à budget </v>
      </c>
      <c r="C42" s="468" t="s">
        <v>825</v>
      </c>
    </row>
    <row r="43" spans="1:4" ht="27" x14ac:dyDescent="0.3">
      <c r="A43" s="467" t="str">
        <f>TAB00!B87</f>
        <v>TAB7.8</v>
      </c>
      <c r="B43" s="468" t="str">
        <f>TAB00!C87</f>
        <v>Ecart entre budget et réalité relatif aux charges et produits liés à l’achat de gaz SER</v>
      </c>
      <c r="C43" s="468" t="s">
        <v>849</v>
      </c>
    </row>
    <row r="44" spans="1:4" ht="40.5" x14ac:dyDescent="0.3">
      <c r="A44" s="467" t="str">
        <f>TAB00!B88</f>
        <v>TAB8</v>
      </c>
      <c r="B44" s="468" t="str">
        <f>TAB00!C88</f>
        <v>Ecart entre budget et réalité relatif aux charges nettes des projets spécifiques</v>
      </c>
      <c r="C44" s="468" t="s">
        <v>826</v>
      </c>
    </row>
    <row r="45" spans="1:4" ht="67.5" x14ac:dyDescent="0.3">
      <c r="A45" s="467" t="str">
        <f>TAB00!B89</f>
        <v>TAB9</v>
      </c>
      <c r="B45" s="468" t="str">
        <f>TAB00!C89</f>
        <v>Ecart entre budget et réalité relatif à la marge équitable</v>
      </c>
      <c r="C45" s="547" t="s">
        <v>827</v>
      </c>
    </row>
    <row r="46" spans="1:4" ht="40.5" x14ac:dyDescent="0.3">
      <c r="A46" s="467" t="str">
        <f>TAB00!B90</f>
        <v>TAB9.1</v>
      </c>
      <c r="B46" s="468" t="str">
        <f>TAB00!C90</f>
        <v xml:space="preserve">Comparaison de l'actif régulé budgété et réel de l'année </v>
      </c>
      <c r="C46" s="468" t="s">
        <v>828</v>
      </c>
    </row>
    <row r="47" spans="1:4" ht="40.5" x14ac:dyDescent="0.3">
      <c r="A47" s="467" t="str">
        <f>TAB00!B91</f>
        <v>TAB10</v>
      </c>
      <c r="B47" s="468" t="str">
        <f>TAB00!C91</f>
        <v>Ecart entre budget et réalité relatif aux produits issus des tarifs périodiques de distribution</v>
      </c>
      <c r="C47" s="468" t="s">
        <v>850</v>
      </c>
    </row>
    <row r="48" spans="1:4" ht="162" x14ac:dyDescent="0.3">
      <c r="A48" s="467" t="str">
        <f>TAB00!B92</f>
        <v>TAB10.1</v>
      </c>
      <c r="B48" s="468" t="str">
        <f>TAB00!C92</f>
        <v xml:space="preserve">Comparaison des volumes, capacités et puissances budgétés et réels de l'année </v>
      </c>
      <c r="C48" s="468" t="s">
        <v>851</v>
      </c>
      <c r="D48" s="648"/>
    </row>
    <row r="49" spans="1:3" ht="40.5" x14ac:dyDescent="0.3">
      <c r="A49" s="467" t="str">
        <f>TAB00!B93</f>
        <v>TAB11</v>
      </c>
      <c r="B49" s="468" t="str">
        <f>TAB00!C93</f>
        <v>Evolution bilancielle</v>
      </c>
      <c r="C49" s="547" t="s">
        <v>829</v>
      </c>
    </row>
    <row r="50" spans="1:3" x14ac:dyDescent="0.3">
      <c r="A50" s="467" t="str">
        <f>TAB00!B94</f>
        <v>TAB11.1</v>
      </c>
      <c r="B50" s="468" t="str">
        <f>TAB00!C94</f>
        <v>Détail des créances à un an au plus</v>
      </c>
      <c r="C50" s="547" t="s">
        <v>830</v>
      </c>
    </row>
    <row r="51" spans="1:3" x14ac:dyDescent="0.3">
      <c r="A51" s="467" t="str">
        <f>TAB00!B95</f>
        <v>TAB11.2</v>
      </c>
      <c r="B51" s="468" t="str">
        <f>TAB00!C95</f>
        <v xml:space="preserve">Détail des comptes de régularisation </v>
      </c>
      <c r="C51" s="547" t="s">
        <v>831</v>
      </c>
    </row>
    <row r="52" spans="1:3" x14ac:dyDescent="0.3">
      <c r="A52" s="467" t="str">
        <f>TAB00!B96</f>
        <v>TAB11.3</v>
      </c>
      <c r="B52" s="468" t="str">
        <f>TAB00!C96</f>
        <v>Variation des capitaux propres</v>
      </c>
      <c r="C52" s="142" t="s">
        <v>832</v>
      </c>
    </row>
    <row r="53" spans="1:3" x14ac:dyDescent="0.3">
      <c r="A53" s="467" t="str">
        <f>TAB00!B97</f>
        <v>TAB11.4</v>
      </c>
      <c r="B53" s="468" t="str">
        <f>TAB00!C97</f>
        <v>Variation des provisions</v>
      </c>
      <c r="C53" s="547" t="s">
        <v>833</v>
      </c>
    </row>
    <row r="54" spans="1:3" ht="27" x14ac:dyDescent="0.3">
      <c r="A54" s="467" t="str">
        <f>TAB00!B98</f>
        <v>TAB11.5</v>
      </c>
      <c r="B54" s="468" t="str">
        <f>TAB00!C98</f>
        <v>Détail des dettes financières</v>
      </c>
      <c r="C54" s="468" t="s">
        <v>834</v>
      </c>
    </row>
  </sheetData>
  <mergeCells count="2">
    <mergeCell ref="A3:C3"/>
    <mergeCell ref="A5:C5"/>
  </mergeCells>
  <hyperlinks>
    <hyperlink ref="A1" location="TAB00!A1" display="Retour page de garde"/>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workbookViewId="0">
      <selection activeCell="B7" sqref="B7"/>
    </sheetView>
  </sheetViews>
  <sheetFormatPr baseColWidth="10" defaultColWidth="9.1640625" defaultRowHeight="13.5" x14ac:dyDescent="0.3"/>
  <cols>
    <col min="1" max="1" width="45.83203125" style="7" customWidth="1"/>
    <col min="2" max="3" width="19.5" style="7" customWidth="1"/>
    <col min="4" max="7" width="19.5" style="140" customWidth="1"/>
    <col min="8" max="8" width="25.5" style="140" customWidth="1"/>
    <col min="9" max="11" width="9.1640625" style="140"/>
    <col min="12" max="16384" width="9.1640625" style="142"/>
  </cols>
  <sheetData>
    <row r="1" spans="1:11" s="254" customFormat="1" ht="15" x14ac:dyDescent="0.3">
      <c r="A1" s="124" t="s">
        <v>46</v>
      </c>
    </row>
    <row r="2" spans="1:11" x14ac:dyDescent="0.3">
      <c r="C2" s="140"/>
      <c r="E2" s="142"/>
      <c r="F2" s="142"/>
      <c r="G2" s="142"/>
      <c r="H2" s="142"/>
      <c r="I2" s="142"/>
      <c r="J2" s="142"/>
      <c r="K2" s="142"/>
    </row>
    <row r="3" spans="1:11" ht="46.9" customHeight="1" x14ac:dyDescent="0.35">
      <c r="A3" s="602" t="str">
        <f>TAB00!B87&amp;" : "&amp;TAB00!C87</f>
        <v>TAB7.8 : Ecart entre budget et réalité relatif aux charges et produits liés à l’achat de gaz SER</v>
      </c>
      <c r="B3" s="603"/>
      <c r="C3" s="603"/>
      <c r="D3" s="603"/>
      <c r="E3" s="603"/>
      <c r="F3" s="603"/>
      <c r="G3" s="603"/>
      <c r="H3" s="603"/>
      <c r="I3" s="187"/>
      <c r="J3" s="187"/>
      <c r="K3" s="187"/>
    </row>
    <row r="4" spans="1:11" x14ac:dyDescent="0.3">
      <c r="A4" s="11"/>
      <c r="B4" s="12"/>
      <c r="C4" s="11"/>
      <c r="D4" s="11"/>
      <c r="E4" s="9"/>
      <c r="F4" s="9"/>
      <c r="G4" s="9"/>
      <c r="H4" s="10"/>
      <c r="I4" s="10"/>
      <c r="J4" s="10"/>
      <c r="K4" s="10"/>
    </row>
    <row r="5" spans="1:11" ht="27" x14ac:dyDescent="0.3">
      <c r="A5" s="261" t="s">
        <v>22</v>
      </c>
      <c r="B5" s="181" t="str">
        <f>"REALITE "&amp;TAB00!$E$14-4</f>
        <v>REALITE 2017</v>
      </c>
      <c r="C5" s="165" t="str">
        <f>"REALITE "&amp;TAB00!$E$14-3</f>
        <v>REALITE 2018</v>
      </c>
      <c r="D5" s="165" t="str">
        <f>"REALITE "&amp;TAB00!$E$14-2</f>
        <v>REALITE 2019</v>
      </c>
      <c r="E5" s="165" t="str">
        <f>"REALITE "&amp;TAB00!$E$14-1</f>
        <v>REALITE 2020</v>
      </c>
      <c r="F5" s="165" t="str">
        <f>"BUDGET "&amp;TAB00!$E$14</f>
        <v>BUDGET 2021</v>
      </c>
      <c r="G5" s="165" t="str">
        <f>"REALITE "&amp;TAB00!$E$14</f>
        <v>REALITE 2021</v>
      </c>
      <c r="H5" s="262" t="str">
        <f>"ECART "&amp;F5&amp;" - "&amp;G5</f>
        <v>ECART BUDGET 2021 - REALITE 2021</v>
      </c>
      <c r="I5" s="10"/>
      <c r="J5" s="10"/>
      <c r="K5" s="10"/>
    </row>
    <row r="6" spans="1:11" x14ac:dyDescent="0.3">
      <c r="A6" s="167" t="s">
        <v>845</v>
      </c>
      <c r="B6" s="155"/>
      <c r="C6" s="155"/>
      <c r="D6" s="155"/>
      <c r="E6" s="155"/>
      <c r="F6" s="155"/>
      <c r="G6" s="155"/>
      <c r="H6" s="183">
        <f>F6-G6</f>
        <v>0</v>
      </c>
      <c r="I6" s="14"/>
      <c r="J6" s="14"/>
      <c r="K6" s="14"/>
    </row>
    <row r="7" spans="1:11" ht="27" x14ac:dyDescent="0.3">
      <c r="A7" s="167" t="s">
        <v>846</v>
      </c>
      <c r="B7" s="155"/>
      <c r="C7" s="155"/>
      <c r="D7" s="155"/>
      <c r="E7" s="155"/>
      <c r="F7" s="155"/>
      <c r="G7" s="155"/>
      <c r="H7" s="183">
        <f t="shared" ref="H7:H9" si="0">F7-G7</f>
        <v>0</v>
      </c>
    </row>
    <row r="8" spans="1:11" ht="27" x14ac:dyDescent="0.3">
      <c r="A8" s="109" t="s">
        <v>847</v>
      </c>
      <c r="B8" s="155"/>
      <c r="C8" s="155"/>
      <c r="D8" s="155"/>
      <c r="E8" s="155"/>
      <c r="F8" s="155"/>
      <c r="G8" s="155"/>
      <c r="H8" s="183">
        <f t="shared" si="0"/>
        <v>0</v>
      </c>
    </row>
    <row r="9" spans="1:11" x14ac:dyDescent="0.3">
      <c r="A9" s="646" t="s">
        <v>848</v>
      </c>
      <c r="B9" s="646">
        <f>SUM(B6:B8)</f>
        <v>0</v>
      </c>
      <c r="C9" s="646">
        <f t="shared" ref="C9:G9" si="1">SUM(C6:C8)</f>
        <v>0</v>
      </c>
      <c r="D9" s="646">
        <f t="shared" si="1"/>
        <v>0</v>
      </c>
      <c r="E9" s="646">
        <f t="shared" si="1"/>
        <v>0</v>
      </c>
      <c r="F9" s="646">
        <f t="shared" si="1"/>
        <v>0</v>
      </c>
      <c r="G9" s="646">
        <f t="shared" si="1"/>
        <v>0</v>
      </c>
      <c r="H9" s="646">
        <f t="shared" si="0"/>
        <v>0</v>
      </c>
    </row>
    <row r="10" spans="1:11" x14ac:dyDescent="0.3">
      <c r="C10" s="109"/>
    </row>
  </sheetData>
  <mergeCells count="1">
    <mergeCell ref="A3:H3"/>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C4043333-C9AD-40B4-9169-2C486D087F74}">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613A3CF9-5403-4F50-961E-1A6BD423F2B4}">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9"/>
  <sheetViews>
    <sheetView topLeftCell="A23" workbookViewId="0">
      <selection activeCell="G45" sqref="G45"/>
    </sheetView>
  </sheetViews>
  <sheetFormatPr baseColWidth="10" defaultColWidth="9.1640625" defaultRowHeight="13.5" x14ac:dyDescent="0.3"/>
  <cols>
    <col min="1" max="1" width="64.33203125" style="7" customWidth="1"/>
    <col min="2" max="2" width="16.6640625" style="40" customWidth="1"/>
    <col min="3" max="3" width="16.6640625" style="7" customWidth="1"/>
    <col min="4" max="4" width="16.6640625" style="140" customWidth="1"/>
    <col min="5" max="16384" width="9.1640625" style="142"/>
  </cols>
  <sheetData>
    <row r="1" spans="1:8" s="254" customFormat="1" ht="15" x14ac:dyDescent="0.3">
      <c r="A1" s="124" t="s">
        <v>46</v>
      </c>
    </row>
    <row r="3" spans="1:8" s="187" customFormat="1" ht="22.15" customHeight="1" x14ac:dyDescent="0.35">
      <c r="A3" s="340" t="str">
        <f>TAB00!B88&amp;" : "&amp;TAB00!C88</f>
        <v>TAB8 : Ecart entre budget et réalité relatif aux charges nettes des projets spécifiques</v>
      </c>
      <c r="B3" s="186"/>
      <c r="C3" s="186"/>
      <c r="D3" s="186"/>
      <c r="E3" s="186"/>
      <c r="F3" s="186"/>
      <c r="G3" s="186"/>
      <c r="H3" s="186"/>
    </row>
    <row r="5" spans="1:8" x14ac:dyDescent="0.3">
      <c r="A5" s="638" t="s">
        <v>805</v>
      </c>
      <c r="B5" s="638"/>
      <c r="C5" s="638"/>
      <c r="D5" s="638"/>
      <c r="E5" s="639"/>
      <c r="F5" s="639"/>
    </row>
    <row r="6" spans="1:8" ht="40.5" x14ac:dyDescent="0.3">
      <c r="B6" s="165" t="str">
        <f>"BUDGET "&amp;TAB00!E14</f>
        <v>BUDGET 2021</v>
      </c>
      <c r="C6" s="165" t="str">
        <f>"REALITE "&amp;TAB00!E14</f>
        <v>REALITE 2021</v>
      </c>
      <c r="D6" s="259" t="str">
        <f>"ECART "&amp;B6&amp;" - "&amp;C6</f>
        <v>ECART BUDGET 2021 - REALITE 2021</v>
      </c>
    </row>
    <row r="7" spans="1:8" x14ac:dyDescent="0.3">
      <c r="A7" s="78" t="s">
        <v>16</v>
      </c>
      <c r="B7" s="48">
        <f>SUM(B8:B17)</f>
        <v>0</v>
      </c>
      <c r="C7" s="48">
        <f>SUM(C8:C17)</f>
        <v>0</v>
      </c>
      <c r="D7" s="48">
        <f>SUM(D8:D17)</f>
        <v>0</v>
      </c>
    </row>
    <row r="8" spans="1:8" x14ac:dyDescent="0.3">
      <c r="A8" s="36" t="s">
        <v>167</v>
      </c>
      <c r="B8" s="75"/>
      <c r="C8" s="75"/>
      <c r="D8" s="141">
        <f t="shared" ref="D8:D17" si="0">B8-C8</f>
        <v>0</v>
      </c>
    </row>
    <row r="9" spans="1:8" x14ac:dyDescent="0.3">
      <c r="A9" s="36" t="s">
        <v>168</v>
      </c>
      <c r="B9" s="75"/>
      <c r="C9" s="75"/>
      <c r="D9" s="141">
        <f t="shared" si="0"/>
        <v>0</v>
      </c>
    </row>
    <row r="10" spans="1:8" x14ac:dyDescent="0.3">
      <c r="A10" s="36" t="s">
        <v>169</v>
      </c>
      <c r="B10" s="75"/>
      <c r="C10" s="75"/>
      <c r="D10" s="141">
        <f t="shared" si="0"/>
        <v>0</v>
      </c>
    </row>
    <row r="11" spans="1:8" x14ac:dyDescent="0.3">
      <c r="A11" s="36" t="s">
        <v>170</v>
      </c>
      <c r="B11" s="75"/>
      <c r="C11" s="75"/>
      <c r="D11" s="141">
        <f t="shared" si="0"/>
        <v>0</v>
      </c>
    </row>
    <row r="12" spans="1:8" x14ac:dyDescent="0.3">
      <c r="A12" s="36" t="s">
        <v>171</v>
      </c>
      <c r="B12" s="75"/>
      <c r="C12" s="75"/>
      <c r="D12" s="141">
        <f t="shared" si="0"/>
        <v>0</v>
      </c>
    </row>
    <row r="13" spans="1:8" x14ac:dyDescent="0.3">
      <c r="A13" s="36" t="s">
        <v>210</v>
      </c>
      <c r="B13" s="75"/>
      <c r="C13" s="75"/>
      <c r="D13" s="141">
        <f t="shared" si="0"/>
        <v>0</v>
      </c>
    </row>
    <row r="14" spans="1:8" x14ac:dyDescent="0.3">
      <c r="A14" s="36" t="s">
        <v>211</v>
      </c>
      <c r="B14" s="75"/>
      <c r="C14" s="75"/>
      <c r="D14" s="141">
        <f t="shared" si="0"/>
        <v>0</v>
      </c>
    </row>
    <row r="15" spans="1:8" x14ac:dyDescent="0.3">
      <c r="A15" s="36" t="s">
        <v>212</v>
      </c>
      <c r="B15" s="75"/>
      <c r="C15" s="75"/>
      <c r="D15" s="141">
        <f t="shared" si="0"/>
        <v>0</v>
      </c>
    </row>
    <row r="16" spans="1:8" x14ac:dyDescent="0.3">
      <c r="A16" s="36" t="s">
        <v>213</v>
      </c>
      <c r="B16" s="75"/>
      <c r="C16" s="75"/>
      <c r="D16" s="141">
        <f t="shared" si="0"/>
        <v>0</v>
      </c>
    </row>
    <row r="17" spans="1:4" x14ac:dyDescent="0.3">
      <c r="A17" s="36" t="s">
        <v>214</v>
      </c>
      <c r="B17" s="75"/>
      <c r="C17" s="75"/>
      <c r="D17" s="141">
        <f t="shared" si="0"/>
        <v>0</v>
      </c>
    </row>
    <row r="19" spans="1:4" x14ac:dyDescent="0.3">
      <c r="A19" s="228" t="s">
        <v>446</v>
      </c>
      <c r="B19" s="75"/>
      <c r="C19" s="75"/>
      <c r="D19" s="141">
        <f>B19-C19</f>
        <v>0</v>
      </c>
    </row>
    <row r="21" spans="1:4" x14ac:dyDescent="0.3">
      <c r="A21" s="78" t="s">
        <v>21</v>
      </c>
      <c r="B21" s="47">
        <f>IFERROR(B7/B19,0)</f>
        <v>0</v>
      </c>
      <c r="C21" s="47">
        <f>IFERROR(C7/C19,0)</f>
        <v>0</v>
      </c>
      <c r="D21" s="47">
        <f>B21-C21</f>
        <v>0</v>
      </c>
    </row>
    <row r="22" spans="1:4" s="146" customFormat="1" x14ac:dyDescent="0.3">
      <c r="A22" s="15"/>
      <c r="B22" s="53"/>
      <c r="C22" s="15"/>
      <c r="D22" s="10"/>
    </row>
    <row r="23" spans="1:4" x14ac:dyDescent="0.3">
      <c r="A23" s="78" t="s">
        <v>15</v>
      </c>
      <c r="B23" s="48">
        <f>SUM(B24:B33)</f>
        <v>0</v>
      </c>
      <c r="C23" s="48">
        <f>SUM(C24:C33)</f>
        <v>0</v>
      </c>
      <c r="D23" s="48">
        <f>SUM(D24:D33)</f>
        <v>0</v>
      </c>
    </row>
    <row r="24" spans="1:4" x14ac:dyDescent="0.3">
      <c r="A24" s="36" t="s">
        <v>167</v>
      </c>
      <c r="B24" s="75"/>
      <c r="C24" s="75"/>
      <c r="D24" s="141">
        <f t="shared" ref="D24:D33" si="1">B24-C24</f>
        <v>0</v>
      </c>
    </row>
    <row r="25" spans="1:4" x14ac:dyDescent="0.3">
      <c r="A25" s="36" t="s">
        <v>168</v>
      </c>
      <c r="B25" s="75"/>
      <c r="C25" s="75"/>
      <c r="D25" s="141">
        <f t="shared" si="1"/>
        <v>0</v>
      </c>
    </row>
    <row r="26" spans="1:4" x14ac:dyDescent="0.3">
      <c r="A26" s="36" t="s">
        <v>169</v>
      </c>
      <c r="B26" s="75"/>
      <c r="C26" s="75"/>
      <c r="D26" s="141">
        <f t="shared" si="1"/>
        <v>0</v>
      </c>
    </row>
    <row r="27" spans="1:4" x14ac:dyDescent="0.3">
      <c r="A27" s="36" t="s">
        <v>170</v>
      </c>
      <c r="B27" s="75"/>
      <c r="C27" s="75"/>
      <c r="D27" s="141">
        <f t="shared" si="1"/>
        <v>0</v>
      </c>
    </row>
    <row r="28" spans="1:4" x14ac:dyDescent="0.3">
      <c r="A28" s="36" t="s">
        <v>171</v>
      </c>
      <c r="B28" s="75"/>
      <c r="C28" s="75"/>
      <c r="D28" s="141">
        <f t="shared" si="1"/>
        <v>0</v>
      </c>
    </row>
    <row r="29" spans="1:4" x14ac:dyDescent="0.3">
      <c r="A29" s="36" t="s">
        <v>210</v>
      </c>
      <c r="B29" s="75"/>
      <c r="C29" s="75"/>
      <c r="D29" s="141">
        <f t="shared" si="1"/>
        <v>0</v>
      </c>
    </row>
    <row r="30" spans="1:4" x14ac:dyDescent="0.3">
      <c r="A30" s="36" t="s">
        <v>211</v>
      </c>
      <c r="B30" s="75"/>
      <c r="C30" s="75"/>
      <c r="D30" s="141">
        <f t="shared" si="1"/>
        <v>0</v>
      </c>
    </row>
    <row r="31" spans="1:4" x14ac:dyDescent="0.3">
      <c r="A31" s="36" t="s">
        <v>212</v>
      </c>
      <c r="B31" s="75"/>
      <c r="C31" s="75"/>
      <c r="D31" s="141">
        <f t="shared" si="1"/>
        <v>0</v>
      </c>
    </row>
    <row r="32" spans="1:4" x14ac:dyDescent="0.3">
      <c r="A32" s="36" t="s">
        <v>213</v>
      </c>
      <c r="B32" s="75"/>
      <c r="C32" s="75"/>
      <c r="D32" s="141">
        <f t="shared" si="1"/>
        <v>0</v>
      </c>
    </row>
    <row r="33" spans="1:11" x14ac:dyDescent="0.3">
      <c r="A33" s="36" t="s">
        <v>214</v>
      </c>
      <c r="B33" s="75"/>
      <c r="C33" s="75"/>
      <c r="D33" s="141">
        <f t="shared" si="1"/>
        <v>0</v>
      </c>
    </row>
    <row r="35" spans="1:11" s="146" customFormat="1" x14ac:dyDescent="0.3">
      <c r="A35" s="73" t="s">
        <v>26</v>
      </c>
      <c r="B35" s="72">
        <f>SUM(B7,B23)</f>
        <v>0</v>
      </c>
      <c r="C35" s="72">
        <f>SUM(C7,C23)</f>
        <v>0</v>
      </c>
      <c r="D35" s="72">
        <f>SUM(D7,D23)</f>
        <v>0</v>
      </c>
    </row>
    <row r="36" spans="1:11" s="146" customFormat="1" x14ac:dyDescent="0.3">
      <c r="A36" s="15"/>
      <c r="B36" s="53"/>
      <c r="C36" s="15"/>
      <c r="D36" s="10"/>
    </row>
    <row r="37" spans="1:11" s="140" customFormat="1" ht="15.75" x14ac:dyDescent="0.3">
      <c r="A37" s="184" t="s">
        <v>405</v>
      </c>
      <c r="B37" s="41"/>
      <c r="C37" s="33"/>
      <c r="D37" s="33"/>
      <c r="E37" s="641"/>
      <c r="F37" s="641"/>
      <c r="G37" s="641"/>
      <c r="H37" s="641"/>
    </row>
    <row r="38" spans="1:11" s="14" customFormat="1" ht="12.6" customHeight="1" x14ac:dyDescent="0.3">
      <c r="A38" s="21"/>
      <c r="B38" s="22"/>
      <c r="C38" s="22"/>
      <c r="D38" s="22"/>
      <c r="E38" s="22"/>
      <c r="F38" s="22"/>
      <c r="G38" s="22"/>
      <c r="H38" s="22"/>
    </row>
    <row r="39" spans="1:11" s="14" customFormat="1" ht="24.6" customHeight="1" x14ac:dyDescent="0.3">
      <c r="A39" s="19" t="s">
        <v>19</v>
      </c>
      <c r="B39" s="20">
        <f>(B19-C19)*B21</f>
        <v>0</v>
      </c>
      <c r="C39" s="20"/>
      <c r="D39" s="20"/>
      <c r="E39" s="313"/>
      <c r="F39" s="20"/>
      <c r="G39" s="20"/>
      <c r="H39" s="20"/>
    </row>
    <row r="40" spans="1:11" s="14" customFormat="1" ht="24.6" customHeight="1" x14ac:dyDescent="0.3">
      <c r="A40" s="180" t="s">
        <v>534</v>
      </c>
      <c r="B40" s="20">
        <f>D35-B39</f>
        <v>0</v>
      </c>
      <c r="C40" s="20"/>
      <c r="D40" s="20"/>
      <c r="E40" s="20"/>
      <c r="F40" s="20"/>
      <c r="G40" s="20"/>
      <c r="H40" s="20"/>
    </row>
    <row r="41" spans="1:11" x14ac:dyDescent="0.3">
      <c r="B41" s="7"/>
      <c r="E41" s="140"/>
      <c r="F41" s="140"/>
      <c r="G41" s="140"/>
      <c r="H41" s="140"/>
      <c r="I41" s="140"/>
      <c r="J41" s="140"/>
      <c r="K41" s="140"/>
    </row>
    <row r="42" spans="1:11" s="146" customFormat="1" x14ac:dyDescent="0.3">
      <c r="A42" s="15"/>
      <c r="B42" s="53"/>
      <c r="C42" s="15"/>
      <c r="D42" s="10"/>
    </row>
    <row r="43" spans="1:11" s="146" customFormat="1" x14ac:dyDescent="0.3">
      <c r="A43" s="15"/>
      <c r="B43" s="53"/>
      <c r="C43" s="15"/>
      <c r="D43" s="10"/>
    </row>
    <row r="44" spans="1:11" s="146" customFormat="1" x14ac:dyDescent="0.3">
      <c r="A44" s="640" t="s">
        <v>806</v>
      </c>
      <c r="B44" s="638"/>
      <c r="C44" s="638"/>
      <c r="D44" s="638"/>
    </row>
    <row r="45" spans="1:11" s="146" customFormat="1" ht="40.5" x14ac:dyDescent="0.3">
      <c r="A45" s="7"/>
      <c r="B45" s="165" t="str">
        <f>"BUDGET "&amp;TAB00!E53</f>
        <v xml:space="preserve">BUDGET </v>
      </c>
      <c r="C45" s="165" t="str">
        <f>"REALITE "&amp;TAB00!E53</f>
        <v xml:space="preserve">REALITE </v>
      </c>
      <c r="D45" s="262" t="str">
        <f>"ECART "&amp;B45&amp;" - "&amp;C45</f>
        <v xml:space="preserve">ECART BUDGET  - REALITE </v>
      </c>
    </row>
    <row r="46" spans="1:11" s="146" customFormat="1" x14ac:dyDescent="0.3">
      <c r="A46" s="78" t="s">
        <v>16</v>
      </c>
      <c r="B46" s="48">
        <f>SUM(B47:B56)</f>
        <v>0</v>
      </c>
      <c r="C46" s="48">
        <f>SUM(C47:C56)</f>
        <v>0</v>
      </c>
      <c r="D46" s="48">
        <f>SUM(D47:D56)</f>
        <v>0</v>
      </c>
    </row>
    <row r="47" spans="1:11" s="146" customFormat="1" x14ac:dyDescent="0.3">
      <c r="A47" s="36" t="s">
        <v>167</v>
      </c>
      <c r="B47" s="75"/>
      <c r="C47" s="75"/>
      <c r="D47" s="141">
        <f t="shared" ref="D47:D56" si="2">B47-C47</f>
        <v>0</v>
      </c>
    </row>
    <row r="48" spans="1:11" s="146" customFormat="1" x14ac:dyDescent="0.3">
      <c r="A48" s="36" t="s">
        <v>168</v>
      </c>
      <c r="B48" s="75"/>
      <c r="C48" s="75"/>
      <c r="D48" s="141">
        <f t="shared" si="2"/>
        <v>0</v>
      </c>
    </row>
    <row r="49" spans="1:4" s="146" customFormat="1" x14ac:dyDescent="0.3">
      <c r="A49" s="36" t="s">
        <v>169</v>
      </c>
      <c r="B49" s="75"/>
      <c r="C49" s="75"/>
      <c r="D49" s="141">
        <f t="shared" si="2"/>
        <v>0</v>
      </c>
    </row>
    <row r="50" spans="1:4" s="146" customFormat="1" x14ac:dyDescent="0.3">
      <c r="A50" s="36" t="s">
        <v>170</v>
      </c>
      <c r="B50" s="75"/>
      <c r="C50" s="75"/>
      <c r="D50" s="141">
        <f t="shared" si="2"/>
        <v>0</v>
      </c>
    </row>
    <row r="51" spans="1:4" s="146" customFormat="1" x14ac:dyDescent="0.3">
      <c r="A51" s="36" t="s">
        <v>171</v>
      </c>
      <c r="B51" s="75"/>
      <c r="C51" s="75"/>
      <c r="D51" s="141">
        <f t="shared" si="2"/>
        <v>0</v>
      </c>
    </row>
    <row r="52" spans="1:4" s="146" customFormat="1" x14ac:dyDescent="0.3">
      <c r="A52" s="36" t="s">
        <v>210</v>
      </c>
      <c r="B52" s="75"/>
      <c r="C52" s="75"/>
      <c r="D52" s="141">
        <f t="shared" si="2"/>
        <v>0</v>
      </c>
    </row>
    <row r="53" spans="1:4" s="146" customFormat="1" x14ac:dyDescent="0.3">
      <c r="A53" s="36" t="s">
        <v>211</v>
      </c>
      <c r="B53" s="75"/>
      <c r="C53" s="75"/>
      <c r="D53" s="141">
        <f t="shared" si="2"/>
        <v>0</v>
      </c>
    </row>
    <row r="54" spans="1:4" s="146" customFormat="1" x14ac:dyDescent="0.3">
      <c r="A54" s="36" t="s">
        <v>212</v>
      </c>
      <c r="B54" s="75"/>
      <c r="C54" s="75"/>
      <c r="D54" s="141">
        <f t="shared" si="2"/>
        <v>0</v>
      </c>
    </row>
    <row r="55" spans="1:4" s="146" customFormat="1" x14ac:dyDescent="0.3">
      <c r="A55" s="36" t="s">
        <v>213</v>
      </c>
      <c r="B55" s="75"/>
      <c r="C55" s="75"/>
      <c r="D55" s="141">
        <f t="shared" si="2"/>
        <v>0</v>
      </c>
    </row>
    <row r="56" spans="1:4" s="146" customFormat="1" x14ac:dyDescent="0.3">
      <c r="A56" s="36" t="s">
        <v>214</v>
      </c>
      <c r="B56" s="75"/>
      <c r="C56" s="75"/>
      <c r="D56" s="141">
        <f t="shared" si="2"/>
        <v>0</v>
      </c>
    </row>
    <row r="57" spans="1:4" s="146" customFormat="1" x14ac:dyDescent="0.3">
      <c r="A57" s="7"/>
      <c r="B57" s="40"/>
      <c r="C57" s="7"/>
      <c r="D57" s="140"/>
    </row>
    <row r="58" spans="1:4" s="146" customFormat="1" x14ac:dyDescent="0.3">
      <c r="A58" s="228" t="s">
        <v>446</v>
      </c>
      <c r="B58" s="75"/>
      <c r="C58" s="75"/>
      <c r="D58" s="141">
        <f>B58-C58</f>
        <v>0</v>
      </c>
    </row>
    <row r="59" spans="1:4" s="146" customFormat="1" x14ac:dyDescent="0.3">
      <c r="A59" s="7"/>
      <c r="B59" s="40"/>
      <c r="C59" s="7"/>
      <c r="D59" s="140"/>
    </row>
    <row r="60" spans="1:4" s="146" customFormat="1" x14ac:dyDescent="0.3">
      <c r="A60" s="78" t="s">
        <v>21</v>
      </c>
      <c r="B60" s="47">
        <f>IFERROR(B46/B58,0)</f>
        <v>0</v>
      </c>
      <c r="C60" s="47">
        <f>IFERROR(C46/C58,0)</f>
        <v>0</v>
      </c>
      <c r="D60" s="47">
        <f>B60-C60</f>
        <v>0</v>
      </c>
    </row>
    <row r="61" spans="1:4" s="146" customFormat="1" x14ac:dyDescent="0.3">
      <c r="A61" s="15"/>
      <c r="B61" s="53"/>
      <c r="C61" s="15"/>
      <c r="D61" s="10"/>
    </row>
    <row r="62" spans="1:4" s="146" customFormat="1" x14ac:dyDescent="0.3">
      <c r="A62" s="78" t="s">
        <v>15</v>
      </c>
      <c r="B62" s="48">
        <f>SUM(B63:B72)</f>
        <v>0</v>
      </c>
      <c r="C62" s="48">
        <f>SUM(C63:C72)</f>
        <v>0</v>
      </c>
      <c r="D62" s="48">
        <f>SUM(D63:D72)</f>
        <v>0</v>
      </c>
    </row>
    <row r="63" spans="1:4" s="146" customFormat="1" x14ac:dyDescent="0.3">
      <c r="A63" s="36" t="s">
        <v>167</v>
      </c>
      <c r="B63" s="75"/>
      <c r="C63" s="75"/>
      <c r="D63" s="141">
        <f t="shared" ref="D63:D72" si="3">B63-C63</f>
        <v>0</v>
      </c>
    </row>
    <row r="64" spans="1:4" s="146" customFormat="1" x14ac:dyDescent="0.3">
      <c r="A64" s="36" t="s">
        <v>168</v>
      </c>
      <c r="B64" s="75"/>
      <c r="C64" s="75"/>
      <c r="D64" s="141">
        <f t="shared" si="3"/>
        <v>0</v>
      </c>
    </row>
    <row r="65" spans="1:4" s="146" customFormat="1" x14ac:dyDescent="0.3">
      <c r="A65" s="36" t="s">
        <v>169</v>
      </c>
      <c r="B65" s="75"/>
      <c r="C65" s="75"/>
      <c r="D65" s="141">
        <f t="shared" si="3"/>
        <v>0</v>
      </c>
    </row>
    <row r="66" spans="1:4" s="146" customFormat="1" x14ac:dyDescent="0.3">
      <c r="A66" s="36" t="s">
        <v>170</v>
      </c>
      <c r="B66" s="75"/>
      <c r="C66" s="75"/>
      <c r="D66" s="141">
        <f t="shared" si="3"/>
        <v>0</v>
      </c>
    </row>
    <row r="67" spans="1:4" s="146" customFormat="1" x14ac:dyDescent="0.3">
      <c r="A67" s="36" t="s">
        <v>171</v>
      </c>
      <c r="B67" s="75"/>
      <c r="C67" s="75"/>
      <c r="D67" s="141">
        <f t="shared" si="3"/>
        <v>0</v>
      </c>
    </row>
    <row r="68" spans="1:4" s="146" customFormat="1" x14ac:dyDescent="0.3">
      <c r="A68" s="36" t="s">
        <v>210</v>
      </c>
      <c r="B68" s="75"/>
      <c r="C68" s="75"/>
      <c r="D68" s="141">
        <f t="shared" si="3"/>
        <v>0</v>
      </c>
    </row>
    <row r="69" spans="1:4" s="146" customFormat="1" x14ac:dyDescent="0.3">
      <c r="A69" s="36" t="s">
        <v>211</v>
      </c>
      <c r="B69" s="75"/>
      <c r="C69" s="75"/>
      <c r="D69" s="141">
        <f t="shared" si="3"/>
        <v>0</v>
      </c>
    </row>
    <row r="70" spans="1:4" x14ac:dyDescent="0.3">
      <c r="A70" s="36" t="s">
        <v>212</v>
      </c>
      <c r="B70" s="75"/>
      <c r="C70" s="75"/>
      <c r="D70" s="141">
        <f t="shared" si="3"/>
        <v>0</v>
      </c>
    </row>
    <row r="71" spans="1:4" x14ac:dyDescent="0.3">
      <c r="A71" s="36" t="s">
        <v>213</v>
      </c>
      <c r="B71" s="75"/>
      <c r="C71" s="75"/>
      <c r="D71" s="141">
        <f t="shared" si="3"/>
        <v>0</v>
      </c>
    </row>
    <row r="72" spans="1:4" x14ac:dyDescent="0.3">
      <c r="A72" s="36" t="s">
        <v>214</v>
      </c>
      <c r="B72" s="75"/>
      <c r="C72" s="75"/>
      <c r="D72" s="141">
        <f t="shared" si="3"/>
        <v>0</v>
      </c>
    </row>
    <row r="74" spans="1:4" x14ac:dyDescent="0.3">
      <c r="A74" s="73" t="s">
        <v>26</v>
      </c>
      <c r="B74" s="72">
        <f>SUM(B46,B62)</f>
        <v>0</v>
      </c>
      <c r="C74" s="72">
        <f>SUM(C46,C62)</f>
        <v>0</v>
      </c>
      <c r="D74" s="72">
        <f>SUM(D46,D62)</f>
        <v>0</v>
      </c>
    </row>
    <row r="75" spans="1:4" x14ac:dyDescent="0.3">
      <c r="A75" s="15"/>
      <c r="B75" s="53"/>
      <c r="C75" s="15"/>
      <c r="D75" s="10"/>
    </row>
    <row r="76" spans="1:4" ht="15.75" x14ac:dyDescent="0.3">
      <c r="A76" s="184" t="s">
        <v>405</v>
      </c>
      <c r="B76" s="41"/>
      <c r="C76" s="33"/>
      <c r="D76" s="33"/>
    </row>
    <row r="77" spans="1:4" x14ac:dyDescent="0.3">
      <c r="A77" s="21"/>
      <c r="B77" s="22"/>
      <c r="C77" s="22"/>
      <c r="D77" s="22"/>
    </row>
    <row r="78" spans="1:4" x14ac:dyDescent="0.3">
      <c r="A78" s="19" t="s">
        <v>19</v>
      </c>
      <c r="B78" s="20">
        <f>(B58-C58)*B60</f>
        <v>0</v>
      </c>
      <c r="C78" s="20"/>
      <c r="D78" s="20"/>
    </row>
    <row r="79" spans="1:4" x14ac:dyDescent="0.3">
      <c r="A79" s="180" t="s">
        <v>534</v>
      </c>
      <c r="B79" s="20">
        <f>D74-B78</f>
        <v>0</v>
      </c>
      <c r="C79" s="20"/>
      <c r="D79" s="20"/>
    </row>
  </sheetData>
  <mergeCells count="2">
    <mergeCell ref="A5:D5"/>
    <mergeCell ref="A44:D44"/>
  </mergeCells>
  <hyperlinks>
    <hyperlink ref="A1" location="TAB00!A1" display="Retour page de garde"/>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1"/>
  <sheetViews>
    <sheetView zoomScaleNormal="100" workbookViewId="0">
      <selection activeCell="C15" sqref="C15"/>
    </sheetView>
  </sheetViews>
  <sheetFormatPr baseColWidth="10" defaultColWidth="7.83203125" defaultRowHeight="13.5" x14ac:dyDescent="0.3"/>
  <cols>
    <col min="1" max="1" width="51.5" style="8" bestFit="1" customWidth="1"/>
    <col min="2" max="8" width="16.6640625" style="8" customWidth="1"/>
    <col min="9" max="16384" width="7.83203125" style="8"/>
  </cols>
  <sheetData>
    <row r="1" spans="1:19" s="254" customFormat="1" ht="15" x14ac:dyDescent="0.3">
      <c r="A1" s="124" t="s">
        <v>46</v>
      </c>
    </row>
    <row r="2" spans="1:19" s="140" customFormat="1" x14ac:dyDescent="0.3"/>
    <row r="3" spans="1:19" s="142" customFormat="1" ht="22.15" customHeight="1" x14ac:dyDescent="0.35">
      <c r="A3" s="340" t="str">
        <f>TAB00!B89&amp;" : "&amp;TAB00!C89</f>
        <v>TAB9 : Ecart entre budget et réalité relatif à la marge équitable</v>
      </c>
      <c r="B3" s="77"/>
      <c r="C3" s="77"/>
      <c r="D3" s="77"/>
      <c r="E3" s="74"/>
      <c r="F3" s="74"/>
      <c r="G3" s="74"/>
      <c r="H3" s="74"/>
      <c r="I3" s="74"/>
      <c r="J3" s="74"/>
      <c r="K3" s="74"/>
      <c r="L3" s="74"/>
      <c r="M3" s="74"/>
      <c r="N3" s="74"/>
      <c r="O3" s="74"/>
      <c r="P3" s="74"/>
      <c r="Q3" s="74"/>
      <c r="R3" s="74"/>
      <c r="S3" s="74"/>
    </row>
    <row r="4" spans="1:19" s="140" customFormat="1" x14ac:dyDescent="0.3"/>
    <row r="5" spans="1:19" ht="40.5" x14ac:dyDescent="0.3">
      <c r="A5" s="166" t="s">
        <v>22</v>
      </c>
      <c r="B5" s="165" t="str">
        <f>"BUDGET "&amp;TAB00!E14</f>
        <v>BUDGET 2021</v>
      </c>
      <c r="C5" s="165" t="str">
        <f>"REALITE "&amp;TAB00!E14</f>
        <v>REALITE 2021</v>
      </c>
      <c r="D5" s="126" t="str">
        <f>"ECART "&amp;B5&amp;" - "&amp;C5</f>
        <v>ECART BUDGET 2021 - REALITE 2021</v>
      </c>
    </row>
    <row r="6" spans="1:19" x14ac:dyDescent="0.3">
      <c r="A6" s="233" t="s">
        <v>4</v>
      </c>
      <c r="B6" s="37"/>
      <c r="C6" s="140">
        <f>SUM(G61,G78)/2*HLOOKUP(RIGHT(C5,4)*1,TAB00!$B$37:$J$39,2,FALSE)</f>
        <v>0</v>
      </c>
      <c r="D6" s="229">
        <f>B6-C6</f>
        <v>0</v>
      </c>
    </row>
    <row r="7" spans="1:19" x14ac:dyDescent="0.3">
      <c r="A7" s="233" t="s">
        <v>52</v>
      </c>
      <c r="B7" s="37"/>
      <c r="C7" s="37"/>
      <c r="D7" s="229">
        <f>B7-C7</f>
        <v>0</v>
      </c>
    </row>
    <row r="8" spans="1:19" s="140" customFormat="1" x14ac:dyDescent="0.3">
      <c r="A8" s="233" t="s">
        <v>53</v>
      </c>
      <c r="B8" s="37"/>
      <c r="C8" s="37"/>
      <c r="D8" s="229">
        <f>B8-C8</f>
        <v>0</v>
      </c>
    </row>
    <row r="9" spans="1:19" s="140" customFormat="1" x14ac:dyDescent="0.3">
      <c r="A9" s="233" t="s">
        <v>54</v>
      </c>
      <c r="B9" s="234">
        <f>B6-SUM(B7:B8)</f>
        <v>0</v>
      </c>
      <c r="C9" s="234">
        <f>C6-SUM(C7:C8)</f>
        <v>0</v>
      </c>
      <c r="D9" s="234">
        <f>D6-SUM(D7:D8)</f>
        <v>0</v>
      </c>
    </row>
    <row r="10" spans="1:19" s="140" customFormat="1" x14ac:dyDescent="0.3"/>
    <row r="11" spans="1:19" s="140" customFormat="1" x14ac:dyDescent="0.3">
      <c r="A11" s="607" t="s">
        <v>25</v>
      </c>
      <c r="B11" s="608"/>
      <c r="C11" s="608"/>
      <c r="D11" s="608"/>
      <c r="E11" s="608"/>
      <c r="F11" s="608"/>
      <c r="G11" s="608"/>
      <c r="H11" s="608"/>
    </row>
    <row r="12" spans="1:19" s="140" customFormat="1" ht="40.5" x14ac:dyDescent="0.3">
      <c r="A12" s="166" t="s">
        <v>22</v>
      </c>
      <c r="B12" s="181" t="str">
        <f>"REALITE "&amp;TAB00!$E$14-4</f>
        <v>REALITE 2017</v>
      </c>
      <c r="C12" s="165" t="str">
        <f>"REALITE "&amp;TAB00!$E$14-3</f>
        <v>REALITE 2018</v>
      </c>
      <c r="D12" s="165" t="str">
        <f>"REALITE "&amp;TAB00!$E$14-2</f>
        <v>REALITE 2019</v>
      </c>
      <c r="E12" s="165" t="str">
        <f>"REALITE "&amp;TAB00!$E$14-1</f>
        <v>REALITE 2020</v>
      </c>
      <c r="F12" s="165" t="str">
        <f>"BUDGET "&amp;TAB00!$E$14</f>
        <v>BUDGET 2021</v>
      </c>
      <c r="G12" s="165" t="str">
        <f>"REALITE "&amp;TAB00!$E$14</f>
        <v>REALITE 2021</v>
      </c>
      <c r="H12" s="126" t="str">
        <f>"ECART "&amp;F12&amp;" - "&amp;G12</f>
        <v>ECART BUDGET 2021 - REALITE 2021</v>
      </c>
    </row>
    <row r="13" spans="1:19" x14ac:dyDescent="0.3">
      <c r="A13" s="232" t="s">
        <v>450</v>
      </c>
      <c r="B13" s="229">
        <f t="shared" ref="B13:E13" si="0">SUM(B14:B16)</f>
        <v>0</v>
      </c>
      <c r="C13" s="229">
        <f t="shared" si="0"/>
        <v>0</v>
      </c>
      <c r="D13" s="229">
        <f t="shared" si="0"/>
        <v>0</v>
      </c>
      <c r="E13" s="229">
        <f t="shared" si="0"/>
        <v>0</v>
      </c>
      <c r="F13" s="229">
        <f t="shared" ref="F13" si="1">SUM(F14:F16)</f>
        <v>0</v>
      </c>
      <c r="G13" s="229">
        <f t="shared" ref="G13" si="2">SUM(G14:G16)</f>
        <v>0</v>
      </c>
      <c r="H13" s="229">
        <f>F13-G13</f>
        <v>0</v>
      </c>
    </row>
    <row r="14" spans="1:19" x14ac:dyDescent="0.3">
      <c r="A14" s="231" t="s">
        <v>55</v>
      </c>
      <c r="B14" s="37"/>
      <c r="C14" s="141">
        <f t="shared" ref="C14:E16" si="3">B31</f>
        <v>0</v>
      </c>
      <c r="D14" s="141">
        <f t="shared" si="3"/>
        <v>0</v>
      </c>
      <c r="E14" s="141">
        <f t="shared" si="3"/>
        <v>0</v>
      </c>
      <c r="F14" s="229">
        <f>TAB9.1!$C$26</f>
        <v>0</v>
      </c>
      <c r="G14" s="229">
        <f>TAB9.1!$C$59</f>
        <v>0</v>
      </c>
      <c r="H14" s="229">
        <f t="shared" ref="H14:H33" si="4">F14-G14</f>
        <v>0</v>
      </c>
    </row>
    <row r="15" spans="1:19" x14ac:dyDescent="0.3">
      <c r="A15" s="231" t="s">
        <v>56</v>
      </c>
      <c r="B15" s="37"/>
      <c r="C15" s="141">
        <f t="shared" si="3"/>
        <v>0</v>
      </c>
      <c r="D15" s="141">
        <f t="shared" si="3"/>
        <v>0</v>
      </c>
      <c r="E15" s="141">
        <f t="shared" si="3"/>
        <v>0</v>
      </c>
      <c r="F15" s="229">
        <f>TAB9.1!$D$26</f>
        <v>0</v>
      </c>
      <c r="G15" s="229">
        <f>TAB9.1!$D$59</f>
        <v>0</v>
      </c>
      <c r="H15" s="229">
        <f t="shared" si="4"/>
        <v>0</v>
      </c>
    </row>
    <row r="16" spans="1:19" x14ac:dyDescent="0.3">
      <c r="A16" s="231" t="s">
        <v>57</v>
      </c>
      <c r="B16" s="37"/>
      <c r="C16" s="141">
        <f t="shared" si="3"/>
        <v>0</v>
      </c>
      <c r="D16" s="141">
        <f t="shared" si="3"/>
        <v>0</v>
      </c>
      <c r="E16" s="141">
        <f t="shared" si="3"/>
        <v>0</v>
      </c>
      <c r="F16" s="229">
        <f>TAB9.1!$E$26</f>
        <v>0</v>
      </c>
      <c r="G16" s="229">
        <f>TAB9.1!$E$59</f>
        <v>0</v>
      </c>
      <c r="H16" s="229">
        <f t="shared" si="4"/>
        <v>0</v>
      </c>
    </row>
    <row r="17" spans="1:8" x14ac:dyDescent="0.3">
      <c r="A17" s="230" t="s">
        <v>58</v>
      </c>
      <c r="B17" s="37"/>
      <c r="C17" s="37"/>
      <c r="D17" s="37"/>
      <c r="E17" s="37"/>
      <c r="F17" s="229">
        <f>TAB9.1!$F$26</f>
        <v>0</v>
      </c>
      <c r="G17" s="229">
        <f>TAB9.1!$F$59</f>
        <v>0</v>
      </c>
      <c r="H17" s="229">
        <f t="shared" si="4"/>
        <v>0</v>
      </c>
    </row>
    <row r="18" spans="1:8" x14ac:dyDescent="0.3">
      <c r="A18" s="230" t="s">
        <v>59</v>
      </c>
      <c r="B18" s="37"/>
      <c r="C18" s="37"/>
      <c r="D18" s="37"/>
      <c r="E18" s="37"/>
      <c r="F18" s="229">
        <f>TAB9.1!$G$26</f>
        <v>0</v>
      </c>
      <c r="G18" s="229">
        <f>TAB9.1!$G$59</f>
        <v>0</v>
      </c>
      <c r="H18" s="229">
        <f t="shared" si="4"/>
        <v>0</v>
      </c>
    </row>
    <row r="19" spans="1:8" x14ac:dyDescent="0.3">
      <c r="A19" s="230" t="s">
        <v>60</v>
      </c>
      <c r="B19" s="37"/>
      <c r="C19" s="37"/>
      <c r="D19" s="37"/>
      <c r="E19" s="37"/>
      <c r="F19" s="229">
        <f>TAB9.1!$H$26</f>
        <v>0</v>
      </c>
      <c r="G19" s="229">
        <f>TAB9.1!$H$59</f>
        <v>0</v>
      </c>
      <c r="H19" s="229">
        <f t="shared" si="4"/>
        <v>0</v>
      </c>
    </row>
    <row r="20" spans="1:8" x14ac:dyDescent="0.3">
      <c r="A20" s="230" t="s">
        <v>61</v>
      </c>
      <c r="B20" s="37"/>
      <c r="C20" s="37"/>
      <c r="D20" s="37"/>
      <c r="E20" s="37"/>
      <c r="F20" s="229">
        <f>TAB9.1!$I$26</f>
        <v>0</v>
      </c>
      <c r="G20" s="229">
        <f>TAB9.1!$I$59</f>
        <v>0</v>
      </c>
      <c r="H20" s="229">
        <f t="shared" si="4"/>
        <v>0</v>
      </c>
    </row>
    <row r="21" spans="1:8" x14ac:dyDescent="0.3">
      <c r="A21" s="230" t="s">
        <v>62</v>
      </c>
      <c r="B21" s="229">
        <f t="shared" ref="B21:E21" si="5">SUM(B22:B24)</f>
        <v>0</v>
      </c>
      <c r="C21" s="229">
        <f t="shared" si="5"/>
        <v>0</v>
      </c>
      <c r="D21" s="229">
        <f t="shared" si="5"/>
        <v>0</v>
      </c>
      <c r="E21" s="229">
        <f t="shared" si="5"/>
        <v>0</v>
      </c>
      <c r="F21" s="229">
        <f t="shared" ref="F21" si="6">SUM(F22:F24)</f>
        <v>0</v>
      </c>
      <c r="G21" s="229">
        <f t="shared" ref="G21" si="7">SUM(G22:G24)</f>
        <v>0</v>
      </c>
      <c r="H21" s="229">
        <f t="shared" si="4"/>
        <v>0</v>
      </c>
    </row>
    <row r="22" spans="1:8" x14ac:dyDescent="0.3">
      <c r="A22" s="231" t="s">
        <v>55</v>
      </c>
      <c r="B22" s="37"/>
      <c r="C22" s="37"/>
      <c r="D22" s="37"/>
      <c r="E22" s="37"/>
      <c r="F22" s="229">
        <f>TAB9.1!$J$26</f>
        <v>0</v>
      </c>
      <c r="G22" s="229">
        <f>TAB9.1!$J$59</f>
        <v>0</v>
      </c>
      <c r="H22" s="229">
        <f t="shared" si="4"/>
        <v>0</v>
      </c>
    </row>
    <row r="23" spans="1:8" x14ac:dyDescent="0.3">
      <c r="A23" s="231" t="s">
        <v>56</v>
      </c>
      <c r="B23" s="37"/>
      <c r="C23" s="37"/>
      <c r="D23" s="37"/>
      <c r="E23" s="37"/>
      <c r="F23" s="229">
        <f>TAB9.1!$K$26</f>
        <v>0</v>
      </c>
      <c r="G23" s="229">
        <f>TAB9.1!$K$59</f>
        <v>0</v>
      </c>
      <c r="H23" s="229">
        <f t="shared" si="4"/>
        <v>0</v>
      </c>
    </row>
    <row r="24" spans="1:8" x14ac:dyDescent="0.3">
      <c r="A24" s="231" t="s">
        <v>57</v>
      </c>
      <c r="B24" s="37"/>
      <c r="C24" s="37"/>
      <c r="D24" s="37"/>
      <c r="E24" s="37"/>
      <c r="F24" s="229">
        <f>TAB9.1!$L$26</f>
        <v>0</v>
      </c>
      <c r="G24" s="229">
        <f>TAB9.1!$L$59</f>
        <v>0</v>
      </c>
      <c r="H24" s="229">
        <f t="shared" si="4"/>
        <v>0</v>
      </c>
    </row>
    <row r="25" spans="1:8" x14ac:dyDescent="0.3">
      <c r="A25" s="230" t="s">
        <v>63</v>
      </c>
      <c r="B25" s="229">
        <f t="shared" ref="B25:E25" si="8">SUM(B26:B29)</f>
        <v>0</v>
      </c>
      <c r="C25" s="229">
        <f t="shared" si="8"/>
        <v>0</v>
      </c>
      <c r="D25" s="229">
        <f t="shared" si="8"/>
        <v>0</v>
      </c>
      <c r="E25" s="229">
        <f t="shared" si="8"/>
        <v>0</v>
      </c>
      <c r="F25" s="229">
        <f t="shared" ref="F25" si="9">SUM(F26:F29)</f>
        <v>0</v>
      </c>
      <c r="G25" s="229">
        <f t="shared" ref="G25" si="10">SUM(G26:G29)</f>
        <v>0</v>
      </c>
      <c r="H25" s="229">
        <f t="shared" si="4"/>
        <v>0</v>
      </c>
    </row>
    <row r="26" spans="1:8" x14ac:dyDescent="0.3">
      <c r="A26" s="231" t="s">
        <v>64</v>
      </c>
      <c r="B26" s="37"/>
      <c r="C26" s="37"/>
      <c r="D26" s="37"/>
      <c r="E26" s="37"/>
      <c r="F26" s="229">
        <f>TAB9.1!$M$26</f>
        <v>0</v>
      </c>
      <c r="G26" s="229">
        <f>TAB9.1!$M$59</f>
        <v>0</v>
      </c>
      <c r="H26" s="229">
        <f t="shared" si="4"/>
        <v>0</v>
      </c>
    </row>
    <row r="27" spans="1:8" x14ac:dyDescent="0.3">
      <c r="A27" s="231" t="s">
        <v>65</v>
      </c>
      <c r="B27" s="37"/>
      <c r="C27" s="37"/>
      <c r="D27" s="37"/>
      <c r="E27" s="37"/>
      <c r="F27" s="229">
        <f>TAB9.1!$N$26</f>
        <v>0</v>
      </c>
      <c r="G27" s="229">
        <f>TAB9.1!$N$59</f>
        <v>0</v>
      </c>
      <c r="H27" s="229">
        <f t="shared" si="4"/>
        <v>0</v>
      </c>
    </row>
    <row r="28" spans="1:8" x14ac:dyDescent="0.3">
      <c r="A28" s="231" t="s">
        <v>66</v>
      </c>
      <c r="B28" s="37"/>
      <c r="C28" s="37"/>
      <c r="D28" s="37"/>
      <c r="E28" s="37"/>
      <c r="F28" s="229">
        <f>TAB9.1!$O$26</f>
        <v>0</v>
      </c>
      <c r="G28" s="229">
        <f>TAB9.1!$O$59</f>
        <v>0</v>
      </c>
      <c r="H28" s="229">
        <f t="shared" si="4"/>
        <v>0</v>
      </c>
    </row>
    <row r="29" spans="1:8" x14ac:dyDescent="0.3">
      <c r="A29" s="231" t="s">
        <v>67</v>
      </c>
      <c r="B29" s="37"/>
      <c r="C29" s="37"/>
      <c r="D29" s="37"/>
      <c r="E29" s="37"/>
      <c r="F29" s="229">
        <f>TAB9.1!$P$26</f>
        <v>0</v>
      </c>
      <c r="G29" s="229">
        <f>TAB9.1!$P$59</f>
        <v>0</v>
      </c>
      <c r="H29" s="229">
        <f t="shared" si="4"/>
        <v>0</v>
      </c>
    </row>
    <row r="30" spans="1:8" x14ac:dyDescent="0.3">
      <c r="A30" s="232" t="s">
        <v>449</v>
      </c>
      <c r="B30" s="229">
        <f t="shared" ref="B30:E30" si="11">SUM(B31:B33)</f>
        <v>0</v>
      </c>
      <c r="C30" s="229">
        <f t="shared" si="11"/>
        <v>0</v>
      </c>
      <c r="D30" s="229">
        <f t="shared" si="11"/>
        <v>0</v>
      </c>
      <c r="E30" s="229">
        <f t="shared" si="11"/>
        <v>0</v>
      </c>
      <c r="F30" s="229">
        <f t="shared" ref="F30" si="12">SUM(F31:F33)</f>
        <v>0</v>
      </c>
      <c r="G30" s="229">
        <f t="shared" ref="G30" si="13">SUM(G31:G33)</f>
        <v>0</v>
      </c>
      <c r="H30" s="229">
        <f t="shared" si="4"/>
        <v>0</v>
      </c>
    </row>
    <row r="31" spans="1:8" ht="12" customHeight="1" x14ac:dyDescent="0.3">
      <c r="A31" s="231" t="s">
        <v>55</v>
      </c>
      <c r="B31" s="141">
        <f t="shared" ref="B31:E31" si="14">SUM(B13,B17:B20,B22,B26:B27)</f>
        <v>0</v>
      </c>
      <c r="C31" s="141">
        <f t="shared" si="14"/>
        <v>0</v>
      </c>
      <c r="D31" s="141">
        <f t="shared" si="14"/>
        <v>0</v>
      </c>
      <c r="E31" s="141">
        <f t="shared" si="14"/>
        <v>0</v>
      </c>
      <c r="F31" s="229">
        <f>TAB9.1!$C$26</f>
        <v>0</v>
      </c>
      <c r="G31" s="229">
        <f>TAB9.1!$C$59</f>
        <v>0</v>
      </c>
      <c r="H31" s="229">
        <f t="shared" si="4"/>
        <v>0</v>
      </c>
    </row>
    <row r="32" spans="1:8" x14ac:dyDescent="0.3">
      <c r="A32" s="231" t="s">
        <v>56</v>
      </c>
      <c r="B32" s="141">
        <f t="shared" ref="B32:E33" si="15">SUM(B15,B23,B28)</f>
        <v>0</v>
      </c>
      <c r="C32" s="141">
        <f t="shared" si="15"/>
        <v>0</v>
      </c>
      <c r="D32" s="141">
        <f t="shared" si="15"/>
        <v>0</v>
      </c>
      <c r="E32" s="141">
        <f t="shared" si="15"/>
        <v>0</v>
      </c>
      <c r="F32" s="229">
        <f>TAB9.1!$C$26</f>
        <v>0</v>
      </c>
      <c r="G32" s="229">
        <f>TAB9.1!$C$59</f>
        <v>0</v>
      </c>
      <c r="H32" s="229">
        <f t="shared" si="4"/>
        <v>0</v>
      </c>
    </row>
    <row r="33" spans="1:8" x14ac:dyDescent="0.3">
      <c r="A33" s="231" t="s">
        <v>57</v>
      </c>
      <c r="B33" s="141">
        <f t="shared" si="15"/>
        <v>0</v>
      </c>
      <c r="C33" s="141">
        <f t="shared" si="15"/>
        <v>0</v>
      </c>
      <c r="D33" s="141">
        <f t="shared" si="15"/>
        <v>0</v>
      </c>
      <c r="E33" s="141">
        <f t="shared" si="15"/>
        <v>0</v>
      </c>
      <c r="F33" s="229">
        <f>TAB9.1!$C$26</f>
        <v>0</v>
      </c>
      <c r="G33" s="229">
        <f>TAB9.1!$C$59</f>
        <v>0</v>
      </c>
      <c r="H33" s="229">
        <f t="shared" si="4"/>
        <v>0</v>
      </c>
    </row>
    <row r="35" spans="1:8" x14ac:dyDescent="0.3">
      <c r="A35" s="607" t="s">
        <v>448</v>
      </c>
      <c r="B35" s="608"/>
      <c r="C35" s="608"/>
      <c r="D35" s="608"/>
      <c r="E35" s="608"/>
      <c r="F35" s="608"/>
      <c r="G35" s="608"/>
      <c r="H35" s="608"/>
    </row>
    <row r="36" spans="1:8" ht="40.5" x14ac:dyDescent="0.3">
      <c r="A36" s="166" t="s">
        <v>22</v>
      </c>
      <c r="B36" s="181" t="str">
        <f>B12</f>
        <v>REALITE 2017</v>
      </c>
      <c r="C36" s="165" t="str">
        <f t="shared" ref="C36:H36" si="16">C12</f>
        <v>REALITE 2018</v>
      </c>
      <c r="D36" s="165" t="str">
        <f t="shared" si="16"/>
        <v>REALITE 2019</v>
      </c>
      <c r="E36" s="165" t="str">
        <f t="shared" si="16"/>
        <v>REALITE 2020</v>
      </c>
      <c r="F36" s="165" t="str">
        <f t="shared" si="16"/>
        <v>BUDGET 2021</v>
      </c>
      <c r="G36" s="165" t="str">
        <f t="shared" si="16"/>
        <v>REALITE 2021</v>
      </c>
      <c r="H36" s="126" t="str">
        <f t="shared" si="16"/>
        <v>ECART BUDGET 2021 - REALITE 2021</v>
      </c>
    </row>
    <row r="37" spans="1:8" x14ac:dyDescent="0.3">
      <c r="A37" s="232" t="s">
        <v>450</v>
      </c>
      <c r="B37" s="229">
        <f t="shared" ref="B37:E37" si="17">SUM(B38:B40)</f>
        <v>0</v>
      </c>
      <c r="C37" s="229">
        <f t="shared" si="17"/>
        <v>0</v>
      </c>
      <c r="D37" s="229">
        <f t="shared" si="17"/>
        <v>0</v>
      </c>
      <c r="E37" s="229">
        <f t="shared" si="17"/>
        <v>0</v>
      </c>
      <c r="F37" s="229">
        <f t="shared" ref="F37:G37" si="18">SUM(F38:F40)</f>
        <v>0</v>
      </c>
      <c r="G37" s="229">
        <f t="shared" si="18"/>
        <v>0</v>
      </c>
      <c r="H37" s="229">
        <f>F37-G37</f>
        <v>0</v>
      </c>
    </row>
    <row r="38" spans="1:8" x14ac:dyDescent="0.3">
      <c r="A38" s="231" t="s">
        <v>55</v>
      </c>
      <c r="B38" s="37"/>
      <c r="C38" s="141">
        <f t="shared" ref="C38:E40" si="19">B55</f>
        <v>0</v>
      </c>
      <c r="D38" s="141">
        <f t="shared" si="19"/>
        <v>0</v>
      </c>
      <c r="E38" s="141">
        <f t="shared" si="19"/>
        <v>0</v>
      </c>
      <c r="F38" s="229">
        <f>TAB9.1!$C$40</f>
        <v>0</v>
      </c>
      <c r="G38" s="229">
        <f>TAB9.1!$C$73</f>
        <v>0</v>
      </c>
      <c r="H38" s="229">
        <f t="shared" ref="H38:H57" si="20">F38-G38</f>
        <v>0</v>
      </c>
    </row>
    <row r="39" spans="1:8" x14ac:dyDescent="0.3">
      <c r="A39" s="231" t="s">
        <v>56</v>
      </c>
      <c r="B39" s="37"/>
      <c r="C39" s="141">
        <f t="shared" si="19"/>
        <v>0</v>
      </c>
      <c r="D39" s="141">
        <f t="shared" si="19"/>
        <v>0</v>
      </c>
      <c r="E39" s="141">
        <f t="shared" si="19"/>
        <v>0</v>
      </c>
      <c r="F39" s="229">
        <f>TAB9.1!$D$40</f>
        <v>0</v>
      </c>
      <c r="G39" s="229">
        <f>TAB9.1!$D$73</f>
        <v>0</v>
      </c>
      <c r="H39" s="229">
        <f t="shared" si="20"/>
        <v>0</v>
      </c>
    </row>
    <row r="40" spans="1:8" x14ac:dyDescent="0.3">
      <c r="A40" s="231" t="s">
        <v>57</v>
      </c>
      <c r="B40" s="37"/>
      <c r="C40" s="141">
        <f t="shared" si="19"/>
        <v>0</v>
      </c>
      <c r="D40" s="141">
        <f t="shared" si="19"/>
        <v>0</v>
      </c>
      <c r="E40" s="141">
        <f t="shared" si="19"/>
        <v>0</v>
      </c>
      <c r="F40" s="229">
        <f>TAB9.1!$E$40</f>
        <v>0</v>
      </c>
      <c r="G40" s="229">
        <f>TAB9.1!$E$73</f>
        <v>0</v>
      </c>
      <c r="H40" s="229">
        <f t="shared" si="20"/>
        <v>0</v>
      </c>
    </row>
    <row r="41" spans="1:8" x14ac:dyDescent="0.3">
      <c r="A41" s="230" t="s">
        <v>58</v>
      </c>
      <c r="B41" s="37"/>
      <c r="C41" s="37"/>
      <c r="D41" s="37"/>
      <c r="E41" s="37"/>
      <c r="F41" s="229">
        <f>TAB9.1!$F$40</f>
        <v>0</v>
      </c>
      <c r="G41" s="229">
        <f>TAB9.1!$F$73</f>
        <v>0</v>
      </c>
      <c r="H41" s="229">
        <f t="shared" si="20"/>
        <v>0</v>
      </c>
    </row>
    <row r="42" spans="1:8" x14ac:dyDescent="0.3">
      <c r="A42" s="230" t="s">
        <v>59</v>
      </c>
      <c r="B42" s="37"/>
      <c r="C42" s="37"/>
      <c r="D42" s="37"/>
      <c r="E42" s="37"/>
      <c r="F42" s="229">
        <f>TAB9.1!$G$40</f>
        <v>0</v>
      </c>
      <c r="G42" s="229">
        <f>TAB9.1!$G$73</f>
        <v>0</v>
      </c>
      <c r="H42" s="229">
        <f t="shared" si="20"/>
        <v>0</v>
      </c>
    </row>
    <row r="43" spans="1:8" x14ac:dyDescent="0.3">
      <c r="A43" s="230" t="s">
        <v>60</v>
      </c>
      <c r="B43" s="37"/>
      <c r="C43" s="37"/>
      <c r="D43" s="37"/>
      <c r="E43" s="37"/>
      <c r="F43" s="229">
        <f>TAB9.1!$H$40</f>
        <v>0</v>
      </c>
      <c r="G43" s="229">
        <f>TAB9.1!$H$73</f>
        <v>0</v>
      </c>
      <c r="H43" s="229">
        <f t="shared" si="20"/>
        <v>0</v>
      </c>
    </row>
    <row r="44" spans="1:8" x14ac:dyDescent="0.3">
      <c r="A44" s="230" t="s">
        <v>61</v>
      </c>
      <c r="B44" s="37"/>
      <c r="C44" s="37"/>
      <c r="D44" s="37"/>
      <c r="E44" s="37"/>
      <c r="F44" s="229">
        <f>TAB9.1!$I$40</f>
        <v>0</v>
      </c>
      <c r="G44" s="229">
        <f>TAB9.1!$I$73</f>
        <v>0</v>
      </c>
      <c r="H44" s="229">
        <f t="shared" si="20"/>
        <v>0</v>
      </c>
    </row>
    <row r="45" spans="1:8" x14ac:dyDescent="0.3">
      <c r="A45" s="230" t="s">
        <v>62</v>
      </c>
      <c r="B45" s="229">
        <f t="shared" ref="B45:E45" si="21">SUM(B46:B48)</f>
        <v>0</v>
      </c>
      <c r="C45" s="229">
        <f t="shared" si="21"/>
        <v>0</v>
      </c>
      <c r="D45" s="229">
        <f t="shared" si="21"/>
        <v>0</v>
      </c>
      <c r="E45" s="229">
        <f t="shared" si="21"/>
        <v>0</v>
      </c>
      <c r="F45" s="229">
        <f t="shared" ref="F45:G45" si="22">SUM(F46:F48)</f>
        <v>0</v>
      </c>
      <c r="G45" s="229">
        <f t="shared" si="22"/>
        <v>0</v>
      </c>
      <c r="H45" s="229">
        <f t="shared" si="20"/>
        <v>0</v>
      </c>
    </row>
    <row r="46" spans="1:8" x14ac:dyDescent="0.3">
      <c r="A46" s="231" t="s">
        <v>55</v>
      </c>
      <c r="B46" s="37"/>
      <c r="C46" s="37"/>
      <c r="D46" s="37"/>
      <c r="E46" s="37"/>
      <c r="F46" s="229">
        <f>TAB9.1!$J$40</f>
        <v>0</v>
      </c>
      <c r="G46" s="229">
        <f>TAB9.1!$J$73</f>
        <v>0</v>
      </c>
      <c r="H46" s="229">
        <f t="shared" si="20"/>
        <v>0</v>
      </c>
    </row>
    <row r="47" spans="1:8" x14ac:dyDescent="0.3">
      <c r="A47" s="231" t="s">
        <v>56</v>
      </c>
      <c r="B47" s="37"/>
      <c r="C47" s="37"/>
      <c r="D47" s="37"/>
      <c r="E47" s="37"/>
      <c r="F47" s="229">
        <f>TAB9.1!$K$40</f>
        <v>0</v>
      </c>
      <c r="G47" s="229">
        <f>TAB9.1!$K$73</f>
        <v>0</v>
      </c>
      <c r="H47" s="229">
        <f t="shared" si="20"/>
        <v>0</v>
      </c>
    </row>
    <row r="48" spans="1:8" x14ac:dyDescent="0.3">
      <c r="A48" s="231" t="s">
        <v>57</v>
      </c>
      <c r="B48" s="37"/>
      <c r="C48" s="37"/>
      <c r="D48" s="37"/>
      <c r="E48" s="37"/>
      <c r="F48" s="229">
        <f>TAB9.1!$L$40</f>
        <v>0</v>
      </c>
      <c r="G48" s="229">
        <f>TAB9.1!$L$73</f>
        <v>0</v>
      </c>
      <c r="H48" s="229">
        <f t="shared" si="20"/>
        <v>0</v>
      </c>
    </row>
    <row r="49" spans="1:8" x14ac:dyDescent="0.3">
      <c r="A49" s="230" t="s">
        <v>63</v>
      </c>
      <c r="B49" s="229">
        <f t="shared" ref="B49:E49" si="23">SUM(B50:B53)</f>
        <v>0</v>
      </c>
      <c r="C49" s="229">
        <f t="shared" si="23"/>
        <v>0</v>
      </c>
      <c r="D49" s="229">
        <f t="shared" si="23"/>
        <v>0</v>
      </c>
      <c r="E49" s="229">
        <f t="shared" si="23"/>
        <v>0</v>
      </c>
      <c r="F49" s="229">
        <f t="shared" ref="F49:G49" si="24">SUM(F50:F53)</f>
        <v>0</v>
      </c>
      <c r="G49" s="229">
        <f t="shared" si="24"/>
        <v>0</v>
      </c>
      <c r="H49" s="229">
        <f t="shared" si="20"/>
        <v>0</v>
      </c>
    </row>
    <row r="50" spans="1:8" x14ac:dyDescent="0.3">
      <c r="A50" s="231" t="s">
        <v>64</v>
      </c>
      <c r="B50" s="37"/>
      <c r="C50" s="37"/>
      <c r="D50" s="37"/>
      <c r="E50" s="37"/>
      <c r="F50" s="229">
        <f>TAB9.1!$M$40</f>
        <v>0</v>
      </c>
      <c r="G50" s="229">
        <f>TAB9.1!$M$73</f>
        <v>0</v>
      </c>
      <c r="H50" s="229">
        <f t="shared" si="20"/>
        <v>0</v>
      </c>
    </row>
    <row r="51" spans="1:8" x14ac:dyDescent="0.3">
      <c r="A51" s="231" t="s">
        <v>65</v>
      </c>
      <c r="B51" s="37"/>
      <c r="C51" s="37"/>
      <c r="D51" s="37"/>
      <c r="E51" s="37"/>
      <c r="F51" s="229">
        <f>TAB9.1!$N$40</f>
        <v>0</v>
      </c>
      <c r="G51" s="229">
        <f>TAB9.1!$N$73</f>
        <v>0</v>
      </c>
      <c r="H51" s="229">
        <f t="shared" si="20"/>
        <v>0</v>
      </c>
    </row>
    <row r="52" spans="1:8" x14ac:dyDescent="0.3">
      <c r="A52" s="231" t="s">
        <v>66</v>
      </c>
      <c r="B52" s="37"/>
      <c r="C52" s="37"/>
      <c r="D52" s="37"/>
      <c r="E52" s="37"/>
      <c r="F52" s="229">
        <f>TAB9.1!$O$40</f>
        <v>0</v>
      </c>
      <c r="G52" s="229">
        <f>TAB9.1!$O$73</f>
        <v>0</v>
      </c>
      <c r="H52" s="229">
        <f t="shared" si="20"/>
        <v>0</v>
      </c>
    </row>
    <row r="53" spans="1:8" x14ac:dyDescent="0.3">
      <c r="A53" s="231" t="s">
        <v>67</v>
      </c>
      <c r="B53" s="37"/>
      <c r="C53" s="37"/>
      <c r="D53" s="37"/>
      <c r="E53" s="37"/>
      <c r="F53" s="229">
        <f>TAB9.1!$P$40</f>
        <v>0</v>
      </c>
      <c r="G53" s="229">
        <f>TAB9.1!$P$73</f>
        <v>0</v>
      </c>
      <c r="H53" s="229">
        <f t="shared" si="20"/>
        <v>0</v>
      </c>
    </row>
    <row r="54" spans="1:8" x14ac:dyDescent="0.3">
      <c r="A54" s="232" t="s">
        <v>449</v>
      </c>
      <c r="B54" s="229">
        <f t="shared" ref="B54:E54" si="25">SUM(B55:B57)</f>
        <v>0</v>
      </c>
      <c r="C54" s="229">
        <f t="shared" si="25"/>
        <v>0</v>
      </c>
      <c r="D54" s="229">
        <f t="shared" si="25"/>
        <v>0</v>
      </c>
      <c r="E54" s="229">
        <f t="shared" si="25"/>
        <v>0</v>
      </c>
      <c r="F54" s="229">
        <f t="shared" ref="F54:G54" si="26">SUM(F55:F57)</f>
        <v>0</v>
      </c>
      <c r="G54" s="229">
        <f t="shared" si="26"/>
        <v>0</v>
      </c>
      <c r="H54" s="229">
        <f t="shared" si="20"/>
        <v>0</v>
      </c>
    </row>
    <row r="55" spans="1:8" x14ac:dyDescent="0.3">
      <c r="A55" s="231" t="s">
        <v>55</v>
      </c>
      <c r="B55" s="141">
        <f t="shared" ref="B55:E55" si="27">SUM(B37,B41:B44,B46,B50:B51)</f>
        <v>0</v>
      </c>
      <c r="C55" s="141">
        <f t="shared" si="27"/>
        <v>0</v>
      </c>
      <c r="D55" s="141">
        <f t="shared" si="27"/>
        <v>0</v>
      </c>
      <c r="E55" s="141">
        <f t="shared" si="27"/>
        <v>0</v>
      </c>
      <c r="F55" s="229">
        <f>TAB9.1!$C$40</f>
        <v>0</v>
      </c>
      <c r="G55" s="229">
        <f>TAB9.1!$C$73</f>
        <v>0</v>
      </c>
      <c r="H55" s="229">
        <f t="shared" si="20"/>
        <v>0</v>
      </c>
    </row>
    <row r="56" spans="1:8" x14ac:dyDescent="0.3">
      <c r="A56" s="231" t="s">
        <v>56</v>
      </c>
      <c r="B56" s="141">
        <f t="shared" ref="B56:E57" si="28">SUM(B39,B47,B52)</f>
        <v>0</v>
      </c>
      <c r="C56" s="141">
        <f t="shared" si="28"/>
        <v>0</v>
      </c>
      <c r="D56" s="141">
        <f t="shared" si="28"/>
        <v>0</v>
      </c>
      <c r="E56" s="141">
        <f t="shared" si="28"/>
        <v>0</v>
      </c>
      <c r="F56" s="229">
        <f>TAB9.1!$C$40</f>
        <v>0</v>
      </c>
      <c r="G56" s="229">
        <f>TAB9.1!$C$73</f>
        <v>0</v>
      </c>
      <c r="H56" s="229">
        <f t="shared" si="20"/>
        <v>0</v>
      </c>
    </row>
    <row r="57" spans="1:8" x14ac:dyDescent="0.3">
      <c r="A57" s="231" t="s">
        <v>57</v>
      </c>
      <c r="B57" s="141">
        <f t="shared" si="28"/>
        <v>0</v>
      </c>
      <c r="C57" s="141">
        <f t="shared" si="28"/>
        <v>0</v>
      </c>
      <c r="D57" s="141">
        <f t="shared" si="28"/>
        <v>0</v>
      </c>
      <c r="E57" s="141">
        <f t="shared" si="28"/>
        <v>0</v>
      </c>
      <c r="F57" s="229">
        <f>TAB9.1!$C$40</f>
        <v>0</v>
      </c>
      <c r="G57" s="229">
        <f>TAB9.1!$C$73</f>
        <v>0</v>
      </c>
      <c r="H57" s="229">
        <f t="shared" si="20"/>
        <v>0</v>
      </c>
    </row>
    <row r="59" spans="1:8" s="140" customFormat="1" x14ac:dyDescent="0.3">
      <c r="A59" s="607" t="s">
        <v>26</v>
      </c>
      <c r="B59" s="608"/>
      <c r="C59" s="608"/>
      <c r="D59" s="608"/>
      <c r="E59" s="608"/>
      <c r="F59" s="608"/>
      <c r="G59" s="608"/>
      <c r="H59" s="608"/>
    </row>
    <row r="60" spans="1:8" s="140" customFormat="1" ht="40.5" x14ac:dyDescent="0.3">
      <c r="A60" s="166" t="s">
        <v>22</v>
      </c>
      <c r="B60" s="181" t="str">
        <f>B36</f>
        <v>REALITE 2017</v>
      </c>
      <c r="C60" s="165" t="str">
        <f t="shared" ref="C60:H60" si="29">C36</f>
        <v>REALITE 2018</v>
      </c>
      <c r="D60" s="165" t="str">
        <f t="shared" si="29"/>
        <v>REALITE 2019</v>
      </c>
      <c r="E60" s="165" t="str">
        <f t="shared" si="29"/>
        <v>REALITE 2020</v>
      </c>
      <c r="F60" s="165" t="str">
        <f t="shared" si="29"/>
        <v>BUDGET 2021</v>
      </c>
      <c r="G60" s="165" t="str">
        <f t="shared" si="29"/>
        <v>REALITE 2021</v>
      </c>
      <c r="H60" s="126" t="str">
        <f t="shared" si="29"/>
        <v>ECART BUDGET 2021 - REALITE 2021</v>
      </c>
    </row>
    <row r="61" spans="1:8" s="140" customFormat="1" x14ac:dyDescent="0.3">
      <c r="A61" s="232" t="s">
        <v>450</v>
      </c>
      <c r="B61" s="229">
        <f>SUM(B13,B37)</f>
        <v>0</v>
      </c>
      <c r="C61" s="229">
        <f t="shared" ref="C61:H61" si="30">SUM(C13,C37)</f>
        <v>0</v>
      </c>
      <c r="D61" s="229">
        <f t="shared" si="30"/>
        <v>0</v>
      </c>
      <c r="E61" s="229">
        <f t="shared" si="30"/>
        <v>0</v>
      </c>
      <c r="F61" s="229">
        <f t="shared" si="30"/>
        <v>0</v>
      </c>
      <c r="G61" s="229">
        <f t="shared" si="30"/>
        <v>0</v>
      </c>
      <c r="H61" s="229">
        <f t="shared" si="30"/>
        <v>0</v>
      </c>
    </row>
    <row r="62" spans="1:8" s="140" customFormat="1" x14ac:dyDescent="0.3">
      <c r="A62" s="231" t="s">
        <v>55</v>
      </c>
      <c r="B62" s="229">
        <f t="shared" ref="B62:H62" si="31">SUM(B14,B38)</f>
        <v>0</v>
      </c>
      <c r="C62" s="229">
        <f t="shared" si="31"/>
        <v>0</v>
      </c>
      <c r="D62" s="229">
        <f t="shared" si="31"/>
        <v>0</v>
      </c>
      <c r="E62" s="229">
        <f t="shared" si="31"/>
        <v>0</v>
      </c>
      <c r="F62" s="229">
        <f t="shared" si="31"/>
        <v>0</v>
      </c>
      <c r="G62" s="229">
        <f t="shared" si="31"/>
        <v>0</v>
      </c>
      <c r="H62" s="229">
        <f t="shared" si="31"/>
        <v>0</v>
      </c>
    </row>
    <row r="63" spans="1:8" s="140" customFormat="1" x14ac:dyDescent="0.3">
      <c r="A63" s="231" t="s">
        <v>56</v>
      </c>
      <c r="B63" s="229">
        <f t="shared" ref="B63:H63" si="32">SUM(B15,B39)</f>
        <v>0</v>
      </c>
      <c r="C63" s="229">
        <f t="shared" si="32"/>
        <v>0</v>
      </c>
      <c r="D63" s="229">
        <f t="shared" si="32"/>
        <v>0</v>
      </c>
      <c r="E63" s="229">
        <f t="shared" si="32"/>
        <v>0</v>
      </c>
      <c r="F63" s="229">
        <f t="shared" si="32"/>
        <v>0</v>
      </c>
      <c r="G63" s="229">
        <f t="shared" si="32"/>
        <v>0</v>
      </c>
      <c r="H63" s="229">
        <f t="shared" si="32"/>
        <v>0</v>
      </c>
    </row>
    <row r="64" spans="1:8" s="140" customFormat="1" x14ac:dyDescent="0.3">
      <c r="A64" s="231" t="s">
        <v>57</v>
      </c>
      <c r="B64" s="229">
        <f t="shared" ref="B64:H64" si="33">SUM(B16,B40)</f>
        <v>0</v>
      </c>
      <c r="C64" s="229">
        <f t="shared" si="33"/>
        <v>0</v>
      </c>
      <c r="D64" s="229">
        <f t="shared" si="33"/>
        <v>0</v>
      </c>
      <c r="E64" s="229">
        <f t="shared" si="33"/>
        <v>0</v>
      </c>
      <c r="F64" s="229">
        <f t="shared" si="33"/>
        <v>0</v>
      </c>
      <c r="G64" s="229">
        <f t="shared" si="33"/>
        <v>0</v>
      </c>
      <c r="H64" s="229">
        <f t="shared" si="33"/>
        <v>0</v>
      </c>
    </row>
    <row r="65" spans="1:8" s="140" customFormat="1" x14ac:dyDescent="0.3">
      <c r="A65" s="230" t="s">
        <v>58</v>
      </c>
      <c r="B65" s="229">
        <f t="shared" ref="B65:H65" si="34">SUM(B17,B41)</f>
        <v>0</v>
      </c>
      <c r="C65" s="229">
        <f t="shared" si="34"/>
        <v>0</v>
      </c>
      <c r="D65" s="229">
        <f t="shared" si="34"/>
        <v>0</v>
      </c>
      <c r="E65" s="229">
        <f t="shared" si="34"/>
        <v>0</v>
      </c>
      <c r="F65" s="229">
        <f t="shared" si="34"/>
        <v>0</v>
      </c>
      <c r="G65" s="229">
        <f t="shared" si="34"/>
        <v>0</v>
      </c>
      <c r="H65" s="229">
        <f t="shared" si="34"/>
        <v>0</v>
      </c>
    </row>
    <row r="66" spans="1:8" s="140" customFormat="1" x14ac:dyDescent="0.3">
      <c r="A66" s="230" t="s">
        <v>59</v>
      </c>
      <c r="B66" s="229">
        <f t="shared" ref="B66:H66" si="35">SUM(B18,B42)</f>
        <v>0</v>
      </c>
      <c r="C66" s="229">
        <f t="shared" si="35"/>
        <v>0</v>
      </c>
      <c r="D66" s="229">
        <f t="shared" si="35"/>
        <v>0</v>
      </c>
      <c r="E66" s="229">
        <f t="shared" si="35"/>
        <v>0</v>
      </c>
      <c r="F66" s="229">
        <f t="shared" si="35"/>
        <v>0</v>
      </c>
      <c r="G66" s="229">
        <f t="shared" si="35"/>
        <v>0</v>
      </c>
      <c r="H66" s="229">
        <f t="shared" si="35"/>
        <v>0</v>
      </c>
    </row>
    <row r="67" spans="1:8" s="140" customFormat="1" x14ac:dyDescent="0.3">
      <c r="A67" s="230" t="s">
        <v>60</v>
      </c>
      <c r="B67" s="229">
        <f t="shared" ref="B67:H67" si="36">SUM(B19,B43)</f>
        <v>0</v>
      </c>
      <c r="C67" s="229">
        <f t="shared" si="36"/>
        <v>0</v>
      </c>
      <c r="D67" s="229">
        <f t="shared" si="36"/>
        <v>0</v>
      </c>
      <c r="E67" s="229">
        <f t="shared" si="36"/>
        <v>0</v>
      </c>
      <c r="F67" s="229">
        <f t="shared" si="36"/>
        <v>0</v>
      </c>
      <c r="G67" s="229">
        <f t="shared" si="36"/>
        <v>0</v>
      </c>
      <c r="H67" s="229">
        <f t="shared" si="36"/>
        <v>0</v>
      </c>
    </row>
    <row r="68" spans="1:8" s="140" customFormat="1" x14ac:dyDescent="0.3">
      <c r="A68" s="230" t="s">
        <v>61</v>
      </c>
      <c r="B68" s="229">
        <f t="shared" ref="B68:H68" si="37">SUM(B20,B44)</f>
        <v>0</v>
      </c>
      <c r="C68" s="229">
        <f t="shared" si="37"/>
        <v>0</v>
      </c>
      <c r="D68" s="229">
        <f t="shared" si="37"/>
        <v>0</v>
      </c>
      <c r="E68" s="229">
        <f t="shared" si="37"/>
        <v>0</v>
      </c>
      <c r="F68" s="229">
        <f t="shared" si="37"/>
        <v>0</v>
      </c>
      <c r="G68" s="229">
        <f t="shared" si="37"/>
        <v>0</v>
      </c>
      <c r="H68" s="229">
        <f t="shared" si="37"/>
        <v>0</v>
      </c>
    </row>
    <row r="69" spans="1:8" s="140" customFormat="1" x14ac:dyDescent="0.3">
      <c r="A69" s="230" t="s">
        <v>62</v>
      </c>
      <c r="B69" s="229">
        <f t="shared" ref="B69:H69" si="38">SUM(B21,B45)</f>
        <v>0</v>
      </c>
      <c r="C69" s="229">
        <f t="shared" si="38"/>
        <v>0</v>
      </c>
      <c r="D69" s="229">
        <f t="shared" si="38"/>
        <v>0</v>
      </c>
      <c r="E69" s="229">
        <f t="shared" si="38"/>
        <v>0</v>
      </c>
      <c r="F69" s="229">
        <f t="shared" si="38"/>
        <v>0</v>
      </c>
      <c r="G69" s="229">
        <f t="shared" si="38"/>
        <v>0</v>
      </c>
      <c r="H69" s="229">
        <f t="shared" si="38"/>
        <v>0</v>
      </c>
    </row>
    <row r="70" spans="1:8" s="140" customFormat="1" x14ac:dyDescent="0.3">
      <c r="A70" s="231" t="s">
        <v>55</v>
      </c>
      <c r="B70" s="229">
        <f t="shared" ref="B70:H70" si="39">SUM(B22,B46)</f>
        <v>0</v>
      </c>
      <c r="C70" s="229">
        <f t="shared" si="39"/>
        <v>0</v>
      </c>
      <c r="D70" s="229">
        <f t="shared" si="39"/>
        <v>0</v>
      </c>
      <c r="E70" s="229">
        <f t="shared" si="39"/>
        <v>0</v>
      </c>
      <c r="F70" s="229">
        <f t="shared" si="39"/>
        <v>0</v>
      </c>
      <c r="G70" s="229">
        <f t="shared" si="39"/>
        <v>0</v>
      </c>
      <c r="H70" s="229">
        <f t="shared" si="39"/>
        <v>0</v>
      </c>
    </row>
    <row r="71" spans="1:8" s="140" customFormat="1" x14ac:dyDescent="0.3">
      <c r="A71" s="231" t="s">
        <v>56</v>
      </c>
      <c r="B71" s="229">
        <f t="shared" ref="B71:H71" si="40">SUM(B23,B47)</f>
        <v>0</v>
      </c>
      <c r="C71" s="229">
        <f t="shared" si="40"/>
        <v>0</v>
      </c>
      <c r="D71" s="229">
        <f t="shared" si="40"/>
        <v>0</v>
      </c>
      <c r="E71" s="229">
        <f t="shared" si="40"/>
        <v>0</v>
      </c>
      <c r="F71" s="229">
        <f t="shared" si="40"/>
        <v>0</v>
      </c>
      <c r="G71" s="229">
        <f t="shared" si="40"/>
        <v>0</v>
      </c>
      <c r="H71" s="229">
        <f t="shared" si="40"/>
        <v>0</v>
      </c>
    </row>
    <row r="72" spans="1:8" s="140" customFormat="1" x14ac:dyDescent="0.3">
      <c r="A72" s="231" t="s">
        <v>57</v>
      </c>
      <c r="B72" s="229">
        <f t="shared" ref="B72:H72" si="41">SUM(B24,B48)</f>
        <v>0</v>
      </c>
      <c r="C72" s="229">
        <f t="shared" si="41"/>
        <v>0</v>
      </c>
      <c r="D72" s="229">
        <f t="shared" si="41"/>
        <v>0</v>
      </c>
      <c r="E72" s="229">
        <f t="shared" si="41"/>
        <v>0</v>
      </c>
      <c r="F72" s="229">
        <f t="shared" si="41"/>
        <v>0</v>
      </c>
      <c r="G72" s="229">
        <f t="shared" si="41"/>
        <v>0</v>
      </c>
      <c r="H72" s="229">
        <f t="shared" si="41"/>
        <v>0</v>
      </c>
    </row>
    <row r="73" spans="1:8" s="140" customFormat="1" x14ac:dyDescent="0.3">
      <c r="A73" s="230" t="s">
        <v>63</v>
      </c>
      <c r="B73" s="229">
        <f t="shared" ref="B73:H73" si="42">SUM(B25,B49)</f>
        <v>0</v>
      </c>
      <c r="C73" s="229">
        <f t="shared" si="42"/>
        <v>0</v>
      </c>
      <c r="D73" s="229">
        <f t="shared" si="42"/>
        <v>0</v>
      </c>
      <c r="E73" s="229">
        <f t="shared" si="42"/>
        <v>0</v>
      </c>
      <c r="F73" s="229">
        <f t="shared" si="42"/>
        <v>0</v>
      </c>
      <c r="G73" s="229">
        <f t="shared" si="42"/>
        <v>0</v>
      </c>
      <c r="H73" s="229">
        <f t="shared" si="42"/>
        <v>0</v>
      </c>
    </row>
    <row r="74" spans="1:8" s="140" customFormat="1" x14ac:dyDescent="0.3">
      <c r="A74" s="231" t="s">
        <v>64</v>
      </c>
      <c r="B74" s="229">
        <f t="shared" ref="B74:H74" si="43">SUM(B26,B50)</f>
        <v>0</v>
      </c>
      <c r="C74" s="229">
        <f t="shared" si="43"/>
        <v>0</v>
      </c>
      <c r="D74" s="229">
        <f t="shared" si="43"/>
        <v>0</v>
      </c>
      <c r="E74" s="229">
        <f t="shared" si="43"/>
        <v>0</v>
      </c>
      <c r="F74" s="229">
        <f t="shared" si="43"/>
        <v>0</v>
      </c>
      <c r="G74" s="229">
        <f t="shared" si="43"/>
        <v>0</v>
      </c>
      <c r="H74" s="229">
        <f t="shared" si="43"/>
        <v>0</v>
      </c>
    </row>
    <row r="75" spans="1:8" s="140" customFormat="1" x14ac:dyDescent="0.3">
      <c r="A75" s="231" t="s">
        <v>65</v>
      </c>
      <c r="B75" s="229">
        <f t="shared" ref="B75:H75" si="44">SUM(B27,B51)</f>
        <v>0</v>
      </c>
      <c r="C75" s="229">
        <f t="shared" si="44"/>
        <v>0</v>
      </c>
      <c r="D75" s="229">
        <f t="shared" si="44"/>
        <v>0</v>
      </c>
      <c r="E75" s="229">
        <f t="shared" si="44"/>
        <v>0</v>
      </c>
      <c r="F75" s="229">
        <f t="shared" si="44"/>
        <v>0</v>
      </c>
      <c r="G75" s="229">
        <f t="shared" si="44"/>
        <v>0</v>
      </c>
      <c r="H75" s="229">
        <f t="shared" si="44"/>
        <v>0</v>
      </c>
    </row>
    <row r="76" spans="1:8" s="140" customFormat="1" x14ac:dyDescent="0.3">
      <c r="A76" s="231" t="s">
        <v>66</v>
      </c>
      <c r="B76" s="229">
        <f t="shared" ref="B76:H76" si="45">SUM(B28,B52)</f>
        <v>0</v>
      </c>
      <c r="C76" s="229">
        <f t="shared" si="45"/>
        <v>0</v>
      </c>
      <c r="D76" s="229">
        <f t="shared" si="45"/>
        <v>0</v>
      </c>
      <c r="E76" s="229">
        <f t="shared" si="45"/>
        <v>0</v>
      </c>
      <c r="F76" s="229">
        <f t="shared" si="45"/>
        <v>0</v>
      </c>
      <c r="G76" s="229">
        <f t="shared" si="45"/>
        <v>0</v>
      </c>
      <c r="H76" s="229">
        <f t="shared" si="45"/>
        <v>0</v>
      </c>
    </row>
    <row r="77" spans="1:8" s="140" customFormat="1" x14ac:dyDescent="0.3">
      <c r="A77" s="231" t="s">
        <v>67</v>
      </c>
      <c r="B77" s="229">
        <f t="shared" ref="B77:H77" si="46">SUM(B29,B53)</f>
        <v>0</v>
      </c>
      <c r="C77" s="229">
        <f t="shared" si="46"/>
        <v>0</v>
      </c>
      <c r="D77" s="229">
        <f t="shared" si="46"/>
        <v>0</v>
      </c>
      <c r="E77" s="229">
        <f t="shared" si="46"/>
        <v>0</v>
      </c>
      <c r="F77" s="229">
        <f t="shared" si="46"/>
        <v>0</v>
      </c>
      <c r="G77" s="229">
        <f t="shared" si="46"/>
        <v>0</v>
      </c>
      <c r="H77" s="229">
        <f t="shared" si="46"/>
        <v>0</v>
      </c>
    </row>
    <row r="78" spans="1:8" s="140" customFormat="1" x14ac:dyDescent="0.3">
      <c r="A78" s="232" t="s">
        <v>449</v>
      </c>
      <c r="B78" s="229">
        <f t="shared" ref="B78:H78" si="47">SUM(B30,B54)</f>
        <v>0</v>
      </c>
      <c r="C78" s="229">
        <f t="shared" si="47"/>
        <v>0</v>
      </c>
      <c r="D78" s="229">
        <f t="shared" si="47"/>
        <v>0</v>
      </c>
      <c r="E78" s="229">
        <f t="shared" si="47"/>
        <v>0</v>
      </c>
      <c r="F78" s="229">
        <f t="shared" si="47"/>
        <v>0</v>
      </c>
      <c r="G78" s="229">
        <f t="shared" si="47"/>
        <v>0</v>
      </c>
      <c r="H78" s="229">
        <f t="shared" si="47"/>
        <v>0</v>
      </c>
    </row>
    <row r="79" spans="1:8" s="140" customFormat="1" x14ac:dyDescent="0.3">
      <c r="A79" s="231" t="s">
        <v>55</v>
      </c>
      <c r="B79" s="229">
        <f t="shared" ref="B79:H79" si="48">SUM(B31,B55)</f>
        <v>0</v>
      </c>
      <c r="C79" s="229">
        <f t="shared" si="48"/>
        <v>0</v>
      </c>
      <c r="D79" s="229">
        <f t="shared" si="48"/>
        <v>0</v>
      </c>
      <c r="E79" s="229">
        <f t="shared" si="48"/>
        <v>0</v>
      </c>
      <c r="F79" s="229">
        <f t="shared" si="48"/>
        <v>0</v>
      </c>
      <c r="G79" s="229">
        <f t="shared" si="48"/>
        <v>0</v>
      </c>
      <c r="H79" s="229">
        <f t="shared" si="48"/>
        <v>0</v>
      </c>
    </row>
    <row r="80" spans="1:8" s="140" customFormat="1" x14ac:dyDescent="0.3">
      <c r="A80" s="231" t="s">
        <v>56</v>
      </c>
      <c r="B80" s="229">
        <f t="shared" ref="B80:H80" si="49">SUM(B32,B56)</f>
        <v>0</v>
      </c>
      <c r="C80" s="229">
        <f t="shared" si="49"/>
        <v>0</v>
      </c>
      <c r="D80" s="229">
        <f t="shared" si="49"/>
        <v>0</v>
      </c>
      <c r="E80" s="229">
        <f t="shared" si="49"/>
        <v>0</v>
      </c>
      <c r="F80" s="229">
        <f t="shared" si="49"/>
        <v>0</v>
      </c>
      <c r="G80" s="229">
        <f t="shared" si="49"/>
        <v>0</v>
      </c>
      <c r="H80" s="229">
        <f t="shared" si="49"/>
        <v>0</v>
      </c>
    </row>
    <row r="81" spans="1:8" s="140" customFormat="1" x14ac:dyDescent="0.3">
      <c r="A81" s="231" t="s">
        <v>57</v>
      </c>
      <c r="B81" s="229">
        <f t="shared" ref="B81:H81" si="50">SUM(B33,B57)</f>
        <v>0</v>
      </c>
      <c r="C81" s="229">
        <f t="shared" si="50"/>
        <v>0</v>
      </c>
      <c r="D81" s="229">
        <f t="shared" si="50"/>
        <v>0</v>
      </c>
      <c r="E81" s="229">
        <f t="shared" si="50"/>
        <v>0</v>
      </c>
      <c r="F81" s="229">
        <f t="shared" si="50"/>
        <v>0</v>
      </c>
      <c r="G81" s="229">
        <f t="shared" si="50"/>
        <v>0</v>
      </c>
      <c r="H81" s="229">
        <f t="shared" si="50"/>
        <v>0</v>
      </c>
    </row>
  </sheetData>
  <mergeCells count="3">
    <mergeCell ref="A11:H11"/>
    <mergeCell ref="A35:H35"/>
    <mergeCell ref="A59:H59"/>
  </mergeCells>
  <hyperlinks>
    <hyperlink ref="A1" location="TAB00!A1" display="Retour page de garde"/>
  </hyperlinks>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3" id="{C942825C-EED2-420D-9AEB-0EBBF53DF591}">
            <xm:f>TAB00!$E$14&lt;2021</xm:f>
            <x14:dxf>
              <font>
                <color theme="0"/>
              </font>
              <fill>
                <patternFill>
                  <bgColor theme="0"/>
                </patternFill>
              </fill>
              <border>
                <right style="thin">
                  <color theme="0"/>
                </right>
                <top style="thin">
                  <color theme="0"/>
                </top>
                <bottom style="thin">
                  <color theme="0"/>
                </bottom>
                <vertical/>
                <horizontal/>
              </border>
            </x14:dxf>
          </x14:cfRule>
          <x14:cfRule type="expression" priority="4" id="{ED2F0862-4B4B-44EC-B60B-17A819CC673B}">
            <xm:f>TAB00!$E$14&lt;2020</xm:f>
            <x14:dxf>
              <font>
                <color theme="0"/>
              </font>
              <fill>
                <patternFill>
                  <bgColor theme="0"/>
                </patternFill>
              </fill>
              <border>
                <right style="thin">
                  <color theme="0"/>
                </right>
                <top style="thin">
                  <color theme="0"/>
                </top>
                <bottom style="thin">
                  <color theme="0"/>
                </bottom>
                <vertical/>
                <horizontal/>
              </border>
            </x14:dxf>
          </x14:cfRule>
          <xm:sqref>K3:S3</xm:sqref>
        </x14:conditionalFormatting>
        <x14:conditionalFormatting xmlns:xm="http://schemas.microsoft.com/office/excel/2006/main">
          <x14:cfRule type="expression" priority="2" id="{23BF2547-2A81-408B-B758-097A9D1F2ECF}">
            <xm:f>TAB00!$E$14&lt;2022</xm:f>
            <x14:dxf>
              <font>
                <color theme="0"/>
              </font>
              <fill>
                <patternFill>
                  <bgColor theme="0"/>
                </patternFill>
              </fill>
              <border>
                <right style="thin">
                  <color theme="0"/>
                </right>
                <top style="thin">
                  <color theme="0"/>
                </top>
                <bottom style="thin">
                  <color theme="0"/>
                </bottom>
                <vertical/>
                <horizontal/>
              </border>
            </x14:dxf>
          </x14:cfRule>
          <xm:sqref>N3:S3</xm:sqref>
        </x14:conditionalFormatting>
        <x14:conditionalFormatting xmlns:xm="http://schemas.microsoft.com/office/excel/2006/main">
          <x14:cfRule type="expression" priority="1" id="{BC0AE739-1F65-4BD8-8256-CB40FA85A5F7}">
            <xm:f>TAB00!$E$14&lt;2023</xm:f>
            <x14:dxf>
              <font>
                <color theme="0"/>
              </font>
              <fill>
                <patternFill>
                  <bgColor theme="0"/>
                </patternFill>
              </fill>
              <border>
                <right style="thin">
                  <color theme="0"/>
                </right>
                <top style="thin">
                  <color theme="0"/>
                </top>
                <bottom style="thin">
                  <color theme="0"/>
                </bottom>
                <vertical/>
                <horizontal/>
              </border>
            </x14:dxf>
          </x14:cfRule>
          <xm:sqref>Q3:S3</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6"/>
  <sheetViews>
    <sheetView topLeftCell="A88" workbookViewId="0">
      <selection activeCell="D9" sqref="D9"/>
    </sheetView>
  </sheetViews>
  <sheetFormatPr baseColWidth="10" defaultColWidth="7.83203125" defaultRowHeight="13.5" x14ac:dyDescent="0.3"/>
  <cols>
    <col min="1" max="1" width="7.83203125" style="8"/>
    <col min="2" max="2" width="39.5" style="8" customWidth="1"/>
    <col min="3" max="19" width="16.6640625" style="5" customWidth="1"/>
    <col min="20" max="36" width="7.83203125" style="5"/>
    <col min="37" max="16384" width="7.83203125" style="8"/>
  </cols>
  <sheetData>
    <row r="1" spans="1:37" s="254" customFormat="1" ht="15" x14ac:dyDescent="0.3">
      <c r="A1" s="124" t="s">
        <v>46</v>
      </c>
    </row>
    <row r="2" spans="1:37" s="140" customFormat="1" ht="15" x14ac:dyDescent="0.3">
      <c r="A2" s="23"/>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row>
    <row r="3" spans="1:37" s="349" customFormat="1" ht="22.15" customHeight="1" x14ac:dyDescent="0.35">
      <c r="A3" s="340" t="str">
        <f>TAB00!B90&amp;" : "&amp;TAB00!C90</f>
        <v xml:space="preserve">TAB9.1 : Comparaison de l'actif régulé budgété et réel de l'année </v>
      </c>
      <c r="B3" s="347"/>
      <c r="C3" s="347"/>
      <c r="D3" s="347"/>
      <c r="E3" s="347"/>
      <c r="F3" s="347"/>
      <c r="G3" s="347"/>
      <c r="H3" s="347"/>
      <c r="I3" s="347"/>
      <c r="J3" s="347"/>
      <c r="K3" s="347"/>
      <c r="L3" s="347"/>
      <c r="M3" s="347"/>
      <c r="N3" s="347"/>
      <c r="O3" s="347"/>
      <c r="P3" s="347"/>
      <c r="Q3" s="347"/>
      <c r="R3" s="347"/>
      <c r="S3" s="347"/>
      <c r="T3" s="348"/>
      <c r="U3" s="348"/>
      <c r="V3" s="348"/>
      <c r="W3" s="348"/>
      <c r="X3" s="348"/>
      <c r="Y3" s="348"/>
      <c r="Z3" s="348"/>
      <c r="AA3" s="348"/>
      <c r="AB3" s="348"/>
      <c r="AC3" s="348"/>
      <c r="AD3" s="348"/>
      <c r="AE3" s="348"/>
      <c r="AF3" s="348"/>
      <c r="AG3" s="348"/>
      <c r="AH3" s="348"/>
      <c r="AI3" s="348"/>
      <c r="AJ3" s="348"/>
    </row>
    <row r="4" spans="1:37" ht="15" x14ac:dyDescent="0.3">
      <c r="A4" s="23"/>
    </row>
    <row r="5" spans="1:37" ht="15" x14ac:dyDescent="0.3">
      <c r="A5" s="23"/>
    </row>
    <row r="6" spans="1:37" s="361" customFormat="1" ht="24" customHeight="1" x14ac:dyDescent="0.3">
      <c r="C6" s="610" t="s">
        <v>590</v>
      </c>
      <c r="D6" s="611"/>
      <c r="E6" s="612"/>
      <c r="F6" s="610" t="s">
        <v>447</v>
      </c>
      <c r="G6" s="611"/>
      <c r="H6" s="611"/>
      <c r="I6" s="612"/>
      <c r="J6" s="610" t="s">
        <v>591</v>
      </c>
      <c r="K6" s="611"/>
      <c r="L6" s="612"/>
      <c r="M6" s="610" t="s">
        <v>592</v>
      </c>
      <c r="N6" s="611"/>
      <c r="O6" s="611"/>
      <c r="P6" s="612"/>
      <c r="Q6" s="610" t="s">
        <v>593</v>
      </c>
      <c r="R6" s="611"/>
      <c r="S6" s="612"/>
      <c r="T6" s="362"/>
      <c r="U6" s="363"/>
      <c r="V6" s="363"/>
      <c r="W6" s="363"/>
      <c r="X6" s="362"/>
      <c r="Y6" s="362"/>
      <c r="Z6" s="362"/>
      <c r="AA6" s="362"/>
      <c r="AB6" s="362"/>
      <c r="AC6" s="362"/>
      <c r="AD6" s="362"/>
      <c r="AE6" s="362"/>
      <c r="AF6" s="362"/>
      <c r="AG6" s="362"/>
      <c r="AH6" s="362"/>
      <c r="AI6" s="362"/>
      <c r="AJ6" s="362"/>
      <c r="AK6" s="362"/>
    </row>
    <row r="7" spans="1:37" s="361" customFormat="1" ht="54" x14ac:dyDescent="0.3">
      <c r="C7" s="364" t="s">
        <v>594</v>
      </c>
      <c r="D7" s="364" t="s">
        <v>56</v>
      </c>
      <c r="E7" s="364" t="s">
        <v>595</v>
      </c>
      <c r="F7" s="364" t="s">
        <v>68</v>
      </c>
      <c r="G7" s="364" t="s">
        <v>69</v>
      </c>
      <c r="H7" s="364" t="s">
        <v>60</v>
      </c>
      <c r="I7" s="364" t="s">
        <v>61</v>
      </c>
      <c r="J7" s="364" t="s">
        <v>596</v>
      </c>
      <c r="K7" s="364" t="s">
        <v>66</v>
      </c>
      <c r="L7" s="364" t="s">
        <v>597</v>
      </c>
      <c r="M7" s="364" t="s">
        <v>596</v>
      </c>
      <c r="N7" s="364" t="s">
        <v>70</v>
      </c>
      <c r="O7" s="364" t="s">
        <v>66</v>
      </c>
      <c r="P7" s="364" t="s">
        <v>597</v>
      </c>
      <c r="Q7" s="364" t="s">
        <v>594</v>
      </c>
      <c r="R7" s="364" t="s">
        <v>56</v>
      </c>
      <c r="S7" s="364" t="s">
        <v>595</v>
      </c>
      <c r="T7" s="362"/>
      <c r="U7" s="363"/>
      <c r="V7" s="363"/>
      <c r="W7" s="363"/>
      <c r="X7" s="362"/>
      <c r="Y7" s="362"/>
      <c r="Z7" s="362"/>
      <c r="AA7" s="362"/>
      <c r="AB7" s="362"/>
      <c r="AC7" s="362"/>
      <c r="AD7" s="362"/>
      <c r="AE7" s="362"/>
      <c r="AF7" s="362"/>
      <c r="AG7" s="362"/>
      <c r="AH7" s="362"/>
      <c r="AI7" s="362"/>
      <c r="AJ7" s="362"/>
      <c r="AK7" s="362"/>
    </row>
    <row r="8" spans="1:37" s="365" customFormat="1" ht="12" customHeight="1" x14ac:dyDescent="0.3">
      <c r="C8" s="366">
        <v>1</v>
      </c>
      <c r="D8" s="366">
        <f>C8+1</f>
        <v>2</v>
      </c>
      <c r="E8" s="366">
        <f t="shared" ref="E8:S8" si="0">D8+1</f>
        <v>3</v>
      </c>
      <c r="F8" s="366">
        <f t="shared" si="0"/>
        <v>4</v>
      </c>
      <c r="G8" s="366">
        <f t="shared" si="0"/>
        <v>5</v>
      </c>
      <c r="H8" s="366">
        <f t="shared" si="0"/>
        <v>6</v>
      </c>
      <c r="I8" s="366">
        <f t="shared" si="0"/>
        <v>7</v>
      </c>
      <c r="J8" s="366">
        <f t="shared" si="0"/>
        <v>8</v>
      </c>
      <c r="K8" s="366">
        <f t="shared" si="0"/>
        <v>9</v>
      </c>
      <c r="L8" s="366">
        <f t="shared" si="0"/>
        <v>10</v>
      </c>
      <c r="M8" s="366">
        <f t="shared" si="0"/>
        <v>11</v>
      </c>
      <c r="N8" s="366">
        <f t="shared" si="0"/>
        <v>12</v>
      </c>
      <c r="O8" s="366">
        <f t="shared" si="0"/>
        <v>13</v>
      </c>
      <c r="P8" s="366">
        <f t="shared" si="0"/>
        <v>14</v>
      </c>
      <c r="Q8" s="366">
        <f t="shared" si="0"/>
        <v>15</v>
      </c>
      <c r="R8" s="366">
        <f t="shared" si="0"/>
        <v>16</v>
      </c>
      <c r="S8" s="366">
        <f t="shared" si="0"/>
        <v>17</v>
      </c>
      <c r="T8" s="366"/>
      <c r="U8" s="366"/>
      <c r="V8" s="366"/>
      <c r="W8" s="366"/>
      <c r="X8" s="366"/>
      <c r="Y8" s="366"/>
      <c r="Z8" s="366"/>
      <c r="AA8" s="366"/>
      <c r="AB8" s="366"/>
      <c r="AC8" s="366"/>
      <c r="AD8" s="366"/>
      <c r="AE8" s="366"/>
      <c r="AF8" s="366"/>
      <c r="AG8" s="366"/>
      <c r="AH8" s="366"/>
      <c r="AI8" s="366"/>
      <c r="AJ8" s="366"/>
      <c r="AK8" s="366"/>
    </row>
    <row r="9" spans="1:37" s="371" customFormat="1" x14ac:dyDescent="0.3">
      <c r="A9" s="609" t="str">
        <f>"BUDGET "&amp;TAB00!E14</f>
        <v>BUDGET 2021</v>
      </c>
      <c r="B9" s="367" t="s">
        <v>71</v>
      </c>
      <c r="C9" s="368"/>
      <c r="D9" s="368"/>
      <c r="E9" s="368"/>
      <c r="F9" s="368"/>
      <c r="G9" s="368"/>
      <c r="H9" s="368"/>
      <c r="I9" s="368"/>
      <c r="J9" s="368"/>
      <c r="K9" s="368"/>
      <c r="L9" s="368"/>
      <c r="M9" s="368"/>
      <c r="N9" s="368"/>
      <c r="O9" s="368"/>
      <c r="P9" s="368"/>
      <c r="Q9" s="369">
        <f>SUM(C9,F9:J9,M9:N9)</f>
        <v>0</v>
      </c>
      <c r="R9" s="369">
        <f>SUM(D9,K9,O9)</f>
        <v>0</v>
      </c>
      <c r="S9" s="369">
        <f>SUM(E9,L9,P9)</f>
        <v>0</v>
      </c>
      <c r="T9" s="369"/>
      <c r="U9" s="370"/>
      <c r="V9" s="370">
        <v>1</v>
      </c>
      <c r="W9" s="370"/>
      <c r="X9" s="369"/>
      <c r="Y9" s="369"/>
      <c r="Z9" s="369"/>
      <c r="AA9" s="369"/>
      <c r="AB9" s="369"/>
      <c r="AC9" s="369"/>
      <c r="AD9" s="369"/>
      <c r="AE9" s="369"/>
      <c r="AF9" s="369"/>
      <c r="AG9" s="369"/>
      <c r="AH9" s="369"/>
      <c r="AI9" s="369"/>
      <c r="AJ9" s="369"/>
      <c r="AK9" s="369"/>
    </row>
    <row r="10" spans="1:37" s="371" customFormat="1" x14ac:dyDescent="0.3">
      <c r="A10" s="609"/>
      <c r="B10" s="367" t="s">
        <v>598</v>
      </c>
      <c r="C10" s="368"/>
      <c r="D10" s="368"/>
      <c r="E10" s="368"/>
      <c r="F10" s="368"/>
      <c r="G10" s="368"/>
      <c r="H10" s="368"/>
      <c r="I10" s="368"/>
      <c r="J10" s="368"/>
      <c r="K10" s="368"/>
      <c r="L10" s="368"/>
      <c r="M10" s="368"/>
      <c r="N10" s="368"/>
      <c r="O10" s="368"/>
      <c r="P10" s="368"/>
      <c r="Q10" s="369">
        <f t="shared" ref="Q10:Q24" si="1">SUM(C10,F10:J10,M10:N10)</f>
        <v>0</v>
      </c>
      <c r="R10" s="369">
        <f t="shared" ref="R10:S24" si="2">SUM(D10,K10,O10)</f>
        <v>0</v>
      </c>
      <c r="S10" s="369">
        <f t="shared" si="2"/>
        <v>0</v>
      </c>
      <c r="T10" s="369"/>
      <c r="U10" s="370"/>
      <c r="V10" s="370">
        <f>V9+1</f>
        <v>2</v>
      </c>
      <c r="W10" s="370"/>
      <c r="X10" s="369"/>
      <c r="Y10" s="369"/>
      <c r="Z10" s="369"/>
      <c r="AA10" s="369"/>
      <c r="AB10" s="369"/>
      <c r="AC10" s="369"/>
      <c r="AD10" s="369"/>
      <c r="AE10" s="369"/>
      <c r="AF10" s="369"/>
      <c r="AG10" s="369"/>
      <c r="AH10" s="369"/>
      <c r="AI10" s="369"/>
      <c r="AJ10" s="369"/>
      <c r="AK10" s="369"/>
    </row>
    <row r="11" spans="1:37" s="371" customFormat="1" x14ac:dyDescent="0.3">
      <c r="A11" s="609"/>
      <c r="B11" s="367" t="s">
        <v>599</v>
      </c>
      <c r="C11" s="368"/>
      <c r="D11" s="368"/>
      <c r="E11" s="368"/>
      <c r="F11" s="368"/>
      <c r="G11" s="368"/>
      <c r="H11" s="368"/>
      <c r="I11" s="368"/>
      <c r="J11" s="368"/>
      <c r="K11" s="368"/>
      <c r="L11" s="368"/>
      <c r="M11" s="368"/>
      <c r="N11" s="368"/>
      <c r="O11" s="368"/>
      <c r="P11" s="368"/>
      <c r="Q11" s="369">
        <f t="shared" si="1"/>
        <v>0</v>
      </c>
      <c r="R11" s="369">
        <f t="shared" si="2"/>
        <v>0</v>
      </c>
      <c r="S11" s="369">
        <f t="shared" si="2"/>
        <v>0</v>
      </c>
      <c r="T11" s="369"/>
      <c r="U11" s="370"/>
      <c r="V11" s="370">
        <f t="shared" ref="V11:V41" si="3">V10+1</f>
        <v>3</v>
      </c>
      <c r="W11" s="370"/>
      <c r="X11" s="369"/>
      <c r="Y11" s="369"/>
      <c r="Z11" s="369"/>
      <c r="AA11" s="369"/>
      <c r="AB11" s="369"/>
      <c r="AC11" s="369"/>
      <c r="AD11" s="369"/>
      <c r="AE11" s="369"/>
      <c r="AF11" s="369"/>
      <c r="AG11" s="369"/>
      <c r="AH11" s="369"/>
      <c r="AI11" s="369"/>
      <c r="AJ11" s="369"/>
      <c r="AK11" s="369"/>
    </row>
    <row r="12" spans="1:37" s="371" customFormat="1" x14ac:dyDescent="0.3">
      <c r="A12" s="609"/>
      <c r="B12" s="367" t="s">
        <v>600</v>
      </c>
      <c r="C12" s="368"/>
      <c r="D12" s="368"/>
      <c r="E12" s="368"/>
      <c r="F12" s="368"/>
      <c r="G12" s="368"/>
      <c r="H12" s="368"/>
      <c r="I12" s="368"/>
      <c r="J12" s="368"/>
      <c r="K12" s="368"/>
      <c r="L12" s="368"/>
      <c r="M12" s="368"/>
      <c r="N12" s="368"/>
      <c r="O12" s="368"/>
      <c r="P12" s="368"/>
      <c r="Q12" s="369">
        <f t="shared" si="1"/>
        <v>0</v>
      </c>
      <c r="R12" s="369">
        <f t="shared" si="2"/>
        <v>0</v>
      </c>
      <c r="S12" s="369">
        <f t="shared" si="2"/>
        <v>0</v>
      </c>
      <c r="T12" s="369"/>
      <c r="U12" s="370"/>
      <c r="V12" s="370">
        <f t="shared" si="3"/>
        <v>4</v>
      </c>
      <c r="W12" s="370"/>
      <c r="X12" s="369"/>
      <c r="Y12" s="369"/>
      <c r="Z12" s="369"/>
      <c r="AA12" s="369"/>
      <c r="AB12" s="369"/>
      <c r="AC12" s="369"/>
      <c r="AD12" s="369"/>
      <c r="AE12" s="369"/>
      <c r="AF12" s="369"/>
      <c r="AG12" s="369"/>
      <c r="AH12" s="369"/>
      <c r="AI12" s="369"/>
      <c r="AJ12" s="369"/>
      <c r="AK12" s="369"/>
    </row>
    <row r="13" spans="1:37" s="371" customFormat="1" x14ac:dyDescent="0.3">
      <c r="A13" s="609"/>
      <c r="B13" s="367" t="s">
        <v>601</v>
      </c>
      <c r="C13" s="368"/>
      <c r="D13" s="368"/>
      <c r="E13" s="368"/>
      <c r="F13" s="368"/>
      <c r="G13" s="368"/>
      <c r="H13" s="368"/>
      <c r="I13" s="368"/>
      <c r="J13" s="368"/>
      <c r="K13" s="368"/>
      <c r="L13" s="368"/>
      <c r="M13" s="368"/>
      <c r="N13" s="368"/>
      <c r="O13" s="368"/>
      <c r="P13" s="368"/>
      <c r="Q13" s="369">
        <f t="shared" si="1"/>
        <v>0</v>
      </c>
      <c r="R13" s="369">
        <f t="shared" si="2"/>
        <v>0</v>
      </c>
      <c r="S13" s="369">
        <f t="shared" si="2"/>
        <v>0</v>
      </c>
      <c r="T13" s="369"/>
      <c r="U13" s="370"/>
      <c r="V13" s="370">
        <f t="shared" si="3"/>
        <v>5</v>
      </c>
      <c r="W13" s="370"/>
      <c r="X13" s="369"/>
      <c r="Y13" s="369"/>
      <c r="Z13" s="369"/>
      <c r="AA13" s="369"/>
      <c r="AB13" s="369"/>
      <c r="AC13" s="369"/>
      <c r="AD13" s="369"/>
      <c r="AE13" s="369"/>
      <c r="AF13" s="369"/>
      <c r="AG13" s="369"/>
      <c r="AH13" s="369"/>
      <c r="AI13" s="369"/>
      <c r="AJ13" s="369"/>
      <c r="AK13" s="369"/>
    </row>
    <row r="14" spans="1:37" s="371" customFormat="1" x14ac:dyDescent="0.3">
      <c r="A14" s="609"/>
      <c r="B14" s="367" t="s">
        <v>602</v>
      </c>
      <c r="C14" s="368"/>
      <c r="D14" s="368"/>
      <c r="E14" s="368"/>
      <c r="F14" s="368"/>
      <c r="G14" s="368"/>
      <c r="H14" s="368"/>
      <c r="I14" s="368"/>
      <c r="J14" s="368"/>
      <c r="K14" s="368"/>
      <c r="L14" s="368"/>
      <c r="M14" s="368"/>
      <c r="N14" s="368"/>
      <c r="O14" s="368"/>
      <c r="P14" s="368"/>
      <c r="Q14" s="369">
        <f t="shared" si="1"/>
        <v>0</v>
      </c>
      <c r="R14" s="369">
        <f t="shared" si="2"/>
        <v>0</v>
      </c>
      <c r="S14" s="369">
        <f t="shared" si="2"/>
        <v>0</v>
      </c>
      <c r="T14" s="369"/>
      <c r="U14" s="370"/>
      <c r="V14" s="370">
        <f t="shared" si="3"/>
        <v>6</v>
      </c>
      <c r="W14" s="370"/>
      <c r="X14" s="369"/>
      <c r="Y14" s="369"/>
      <c r="Z14" s="369"/>
      <c r="AA14" s="369"/>
      <c r="AB14" s="369"/>
      <c r="AC14" s="369"/>
      <c r="AD14" s="369"/>
      <c r="AE14" s="369"/>
      <c r="AF14" s="369"/>
      <c r="AG14" s="369"/>
      <c r="AH14" s="369"/>
      <c r="AI14" s="369"/>
      <c r="AJ14" s="369"/>
      <c r="AK14" s="369"/>
    </row>
    <row r="15" spans="1:37" s="371" customFormat="1" x14ac:dyDescent="0.3">
      <c r="A15" s="609"/>
      <c r="B15" s="367" t="s">
        <v>603</v>
      </c>
      <c r="C15" s="368"/>
      <c r="D15" s="368"/>
      <c r="E15" s="368"/>
      <c r="F15" s="368"/>
      <c r="G15" s="368"/>
      <c r="H15" s="368"/>
      <c r="I15" s="368"/>
      <c r="J15" s="368"/>
      <c r="K15" s="368"/>
      <c r="L15" s="368"/>
      <c r="M15" s="368"/>
      <c r="N15" s="368"/>
      <c r="O15" s="368"/>
      <c r="P15" s="368"/>
      <c r="Q15" s="369">
        <f t="shared" si="1"/>
        <v>0</v>
      </c>
      <c r="R15" s="369">
        <f t="shared" si="2"/>
        <v>0</v>
      </c>
      <c r="S15" s="369">
        <f t="shared" si="2"/>
        <v>0</v>
      </c>
      <c r="T15" s="369"/>
      <c r="U15" s="370"/>
      <c r="V15" s="370">
        <f t="shared" si="3"/>
        <v>7</v>
      </c>
      <c r="W15" s="370"/>
      <c r="X15" s="369"/>
      <c r="Y15" s="369"/>
      <c r="Z15" s="369"/>
      <c r="AA15" s="369"/>
      <c r="AB15" s="369"/>
      <c r="AC15" s="369"/>
      <c r="AD15" s="369"/>
      <c r="AE15" s="369"/>
      <c r="AF15" s="369"/>
      <c r="AG15" s="369"/>
      <c r="AH15" s="369"/>
      <c r="AI15" s="369"/>
      <c r="AJ15" s="369"/>
      <c r="AK15" s="369"/>
    </row>
    <row r="16" spans="1:37" s="371" customFormat="1" x14ac:dyDescent="0.3">
      <c r="A16" s="609"/>
      <c r="B16" s="367" t="s">
        <v>604</v>
      </c>
      <c r="C16" s="368"/>
      <c r="D16" s="368"/>
      <c r="E16" s="368"/>
      <c r="F16" s="368"/>
      <c r="G16" s="368"/>
      <c r="H16" s="368"/>
      <c r="I16" s="368"/>
      <c r="J16" s="368"/>
      <c r="K16" s="368"/>
      <c r="L16" s="368"/>
      <c r="M16" s="368"/>
      <c r="N16" s="368"/>
      <c r="O16" s="368"/>
      <c r="P16" s="368"/>
      <c r="Q16" s="369">
        <f t="shared" si="1"/>
        <v>0</v>
      </c>
      <c r="R16" s="369">
        <f t="shared" si="2"/>
        <v>0</v>
      </c>
      <c r="S16" s="369">
        <f t="shared" si="2"/>
        <v>0</v>
      </c>
      <c r="T16" s="369"/>
      <c r="U16" s="370"/>
      <c r="V16" s="370">
        <f t="shared" si="3"/>
        <v>8</v>
      </c>
      <c r="W16" s="370"/>
      <c r="X16" s="369"/>
      <c r="Y16" s="369"/>
      <c r="Z16" s="369"/>
      <c r="AA16" s="369"/>
      <c r="AB16" s="369"/>
      <c r="AC16" s="369"/>
      <c r="AD16" s="369"/>
      <c r="AE16" s="369"/>
      <c r="AF16" s="369"/>
      <c r="AG16" s="369"/>
      <c r="AH16" s="369"/>
      <c r="AI16" s="369"/>
      <c r="AJ16" s="369"/>
      <c r="AK16" s="369"/>
    </row>
    <row r="17" spans="1:37" s="371" customFormat="1" x14ac:dyDescent="0.3">
      <c r="A17" s="609"/>
      <c r="B17" s="367" t="s">
        <v>605</v>
      </c>
      <c r="C17" s="368"/>
      <c r="D17" s="368"/>
      <c r="E17" s="368"/>
      <c r="F17" s="368"/>
      <c r="G17" s="368"/>
      <c r="H17" s="368"/>
      <c r="I17" s="368"/>
      <c r="J17" s="368"/>
      <c r="K17" s="368"/>
      <c r="L17" s="368"/>
      <c r="M17" s="368"/>
      <c r="N17" s="368"/>
      <c r="O17" s="368"/>
      <c r="P17" s="368"/>
      <c r="Q17" s="369">
        <f t="shared" si="1"/>
        <v>0</v>
      </c>
      <c r="R17" s="369">
        <f t="shared" si="2"/>
        <v>0</v>
      </c>
      <c r="S17" s="369">
        <f t="shared" si="2"/>
        <v>0</v>
      </c>
      <c r="T17" s="369"/>
      <c r="U17" s="370"/>
      <c r="V17" s="370">
        <f t="shared" si="3"/>
        <v>9</v>
      </c>
      <c r="W17" s="370"/>
      <c r="X17" s="369"/>
      <c r="Y17" s="369"/>
      <c r="Z17" s="369"/>
      <c r="AA17" s="369"/>
      <c r="AB17" s="369"/>
      <c r="AC17" s="369"/>
      <c r="AD17" s="369"/>
      <c r="AE17" s="369"/>
      <c r="AF17" s="369"/>
      <c r="AG17" s="369"/>
      <c r="AH17" s="369"/>
      <c r="AI17" s="369"/>
      <c r="AJ17" s="369"/>
      <c r="AK17" s="369"/>
    </row>
    <row r="18" spans="1:37" s="371" customFormat="1" x14ac:dyDescent="0.3">
      <c r="A18" s="609"/>
      <c r="B18" s="367" t="s">
        <v>606</v>
      </c>
      <c r="C18" s="368"/>
      <c r="D18" s="368"/>
      <c r="E18" s="368"/>
      <c r="F18" s="368"/>
      <c r="G18" s="368"/>
      <c r="H18" s="368"/>
      <c r="I18" s="368"/>
      <c r="J18" s="368"/>
      <c r="K18" s="368"/>
      <c r="L18" s="368"/>
      <c r="M18" s="368"/>
      <c r="N18" s="368"/>
      <c r="O18" s="368"/>
      <c r="P18" s="368"/>
      <c r="Q18" s="369">
        <f t="shared" si="1"/>
        <v>0</v>
      </c>
      <c r="R18" s="369">
        <f t="shared" si="2"/>
        <v>0</v>
      </c>
      <c r="S18" s="369">
        <f t="shared" si="2"/>
        <v>0</v>
      </c>
      <c r="T18" s="369"/>
      <c r="U18" s="370"/>
      <c r="V18" s="370">
        <f t="shared" si="3"/>
        <v>10</v>
      </c>
      <c r="W18" s="370"/>
      <c r="X18" s="369"/>
      <c r="Y18" s="369"/>
      <c r="Z18" s="369"/>
      <c r="AA18" s="369"/>
      <c r="AB18" s="369"/>
      <c r="AC18" s="369"/>
      <c r="AD18" s="369"/>
      <c r="AE18" s="369"/>
      <c r="AF18" s="369"/>
      <c r="AG18" s="369"/>
      <c r="AH18" s="369"/>
      <c r="AI18" s="369"/>
      <c r="AJ18" s="369"/>
      <c r="AK18" s="369"/>
    </row>
    <row r="19" spans="1:37" s="371" customFormat="1" x14ac:dyDescent="0.3">
      <c r="A19" s="609"/>
      <c r="B19" s="367" t="s">
        <v>607</v>
      </c>
      <c r="C19" s="368"/>
      <c r="D19" s="368"/>
      <c r="E19" s="368"/>
      <c r="F19" s="368"/>
      <c r="G19" s="368"/>
      <c r="H19" s="368"/>
      <c r="I19" s="368"/>
      <c r="J19" s="368"/>
      <c r="K19" s="368"/>
      <c r="L19" s="368"/>
      <c r="M19" s="368"/>
      <c r="N19" s="368"/>
      <c r="O19" s="368"/>
      <c r="P19" s="368"/>
      <c r="Q19" s="369">
        <f t="shared" si="1"/>
        <v>0</v>
      </c>
      <c r="R19" s="369">
        <f t="shared" si="2"/>
        <v>0</v>
      </c>
      <c r="S19" s="369">
        <f t="shared" si="2"/>
        <v>0</v>
      </c>
      <c r="T19" s="369"/>
      <c r="U19" s="370"/>
      <c r="V19" s="370">
        <f t="shared" si="3"/>
        <v>11</v>
      </c>
      <c r="W19" s="370"/>
      <c r="X19" s="369"/>
      <c r="Y19" s="369"/>
      <c r="Z19" s="369"/>
      <c r="AA19" s="369"/>
      <c r="AB19" s="369"/>
      <c r="AC19" s="369"/>
      <c r="AD19" s="369"/>
      <c r="AE19" s="369"/>
      <c r="AF19" s="369"/>
      <c r="AG19" s="369"/>
      <c r="AH19" s="369"/>
      <c r="AI19" s="369"/>
      <c r="AJ19" s="369"/>
      <c r="AK19" s="369"/>
    </row>
    <row r="20" spans="1:37" s="371" customFormat="1" x14ac:dyDescent="0.3">
      <c r="A20" s="609"/>
      <c r="B20" s="367" t="s">
        <v>72</v>
      </c>
      <c r="C20" s="368"/>
      <c r="D20" s="368"/>
      <c r="E20" s="368"/>
      <c r="F20" s="368"/>
      <c r="G20" s="368"/>
      <c r="H20" s="368"/>
      <c r="I20" s="368"/>
      <c r="J20" s="368"/>
      <c r="K20" s="368"/>
      <c r="L20" s="368"/>
      <c r="M20" s="368"/>
      <c r="N20" s="368"/>
      <c r="O20" s="368"/>
      <c r="P20" s="368"/>
      <c r="Q20" s="369">
        <f t="shared" si="1"/>
        <v>0</v>
      </c>
      <c r="R20" s="369">
        <f t="shared" si="2"/>
        <v>0</v>
      </c>
      <c r="S20" s="369">
        <f t="shared" si="2"/>
        <v>0</v>
      </c>
      <c r="T20" s="369"/>
      <c r="U20" s="370"/>
      <c r="V20" s="370">
        <f t="shared" si="3"/>
        <v>12</v>
      </c>
      <c r="W20" s="370"/>
      <c r="X20" s="369"/>
      <c r="Y20" s="369"/>
      <c r="Z20" s="369"/>
      <c r="AA20" s="369"/>
      <c r="AB20" s="369"/>
      <c r="AC20" s="369"/>
      <c r="AD20" s="369"/>
      <c r="AE20" s="369"/>
      <c r="AF20" s="369"/>
      <c r="AG20" s="369"/>
      <c r="AH20" s="369"/>
      <c r="AI20" s="369"/>
      <c r="AJ20" s="369"/>
      <c r="AK20" s="369"/>
    </row>
    <row r="21" spans="1:37" s="371" customFormat="1" x14ac:dyDescent="0.3">
      <c r="A21" s="609"/>
      <c r="B21" s="372" t="s">
        <v>41</v>
      </c>
      <c r="C21" s="368"/>
      <c r="D21" s="368"/>
      <c r="E21" s="368"/>
      <c r="F21" s="368"/>
      <c r="G21" s="368"/>
      <c r="H21" s="368"/>
      <c r="I21" s="368"/>
      <c r="J21" s="368"/>
      <c r="K21" s="368"/>
      <c r="L21" s="368"/>
      <c r="M21" s="368"/>
      <c r="N21" s="368"/>
      <c r="O21" s="368"/>
      <c r="P21" s="368"/>
      <c r="Q21" s="369">
        <f t="shared" si="1"/>
        <v>0</v>
      </c>
      <c r="R21" s="369">
        <f t="shared" si="2"/>
        <v>0</v>
      </c>
      <c r="S21" s="369">
        <f t="shared" si="2"/>
        <v>0</v>
      </c>
      <c r="T21" s="369"/>
      <c r="U21" s="370"/>
      <c r="V21" s="370">
        <f t="shared" si="3"/>
        <v>13</v>
      </c>
      <c r="W21" s="370"/>
      <c r="X21" s="369"/>
      <c r="Y21" s="369"/>
      <c r="Z21" s="369"/>
      <c r="AA21" s="369"/>
      <c r="AB21" s="369"/>
      <c r="AC21" s="369"/>
      <c r="AD21" s="369"/>
      <c r="AE21" s="369"/>
      <c r="AF21" s="369"/>
      <c r="AG21" s="369"/>
      <c r="AH21" s="369"/>
      <c r="AI21" s="369"/>
      <c r="AJ21" s="369"/>
      <c r="AK21" s="369"/>
    </row>
    <row r="22" spans="1:37" s="371" customFormat="1" x14ac:dyDescent="0.3">
      <c r="A22" s="609"/>
      <c r="B22" s="372" t="s">
        <v>81</v>
      </c>
      <c r="C22" s="368"/>
      <c r="D22" s="368"/>
      <c r="E22" s="368"/>
      <c r="F22" s="368"/>
      <c r="G22" s="368"/>
      <c r="H22" s="368"/>
      <c r="I22" s="368"/>
      <c r="J22" s="368"/>
      <c r="K22" s="368"/>
      <c r="L22" s="368"/>
      <c r="M22" s="368"/>
      <c r="N22" s="368"/>
      <c r="O22" s="368"/>
      <c r="P22" s="368"/>
      <c r="Q22" s="369">
        <f t="shared" si="1"/>
        <v>0</v>
      </c>
      <c r="R22" s="369">
        <f t="shared" si="2"/>
        <v>0</v>
      </c>
      <c r="S22" s="369">
        <f t="shared" si="2"/>
        <v>0</v>
      </c>
      <c r="T22" s="369"/>
      <c r="U22" s="370"/>
      <c r="V22" s="370">
        <f t="shared" si="3"/>
        <v>14</v>
      </c>
      <c r="W22" s="370"/>
      <c r="X22" s="369"/>
      <c r="Y22" s="369"/>
      <c r="Z22" s="369"/>
      <c r="AA22" s="369"/>
      <c r="AB22" s="369"/>
      <c r="AC22" s="369"/>
      <c r="AD22" s="369"/>
      <c r="AE22" s="369"/>
      <c r="AF22" s="369"/>
      <c r="AG22" s="369"/>
      <c r="AH22" s="369"/>
      <c r="AI22" s="369"/>
      <c r="AJ22" s="369"/>
      <c r="AK22" s="369"/>
    </row>
    <row r="23" spans="1:37" s="371" customFormat="1" x14ac:dyDescent="0.3">
      <c r="A23" s="609"/>
      <c r="B23" s="372" t="s">
        <v>82</v>
      </c>
      <c r="C23" s="368"/>
      <c r="D23" s="368"/>
      <c r="E23" s="368"/>
      <c r="F23" s="368"/>
      <c r="G23" s="368"/>
      <c r="H23" s="368"/>
      <c r="I23" s="368"/>
      <c r="J23" s="368"/>
      <c r="K23" s="368"/>
      <c r="L23" s="368"/>
      <c r="M23" s="368"/>
      <c r="N23" s="368"/>
      <c r="O23" s="368"/>
      <c r="P23" s="368"/>
      <c r="Q23" s="369">
        <f t="shared" si="1"/>
        <v>0</v>
      </c>
      <c r="R23" s="369">
        <f t="shared" si="2"/>
        <v>0</v>
      </c>
      <c r="S23" s="369">
        <f t="shared" si="2"/>
        <v>0</v>
      </c>
      <c r="T23" s="369"/>
      <c r="U23" s="370"/>
      <c r="V23" s="370">
        <f t="shared" si="3"/>
        <v>15</v>
      </c>
      <c r="W23" s="370"/>
      <c r="X23" s="369"/>
      <c r="Y23" s="369"/>
      <c r="Z23" s="369"/>
      <c r="AA23" s="369"/>
      <c r="AB23" s="369"/>
      <c r="AC23" s="369"/>
      <c r="AD23" s="369"/>
      <c r="AE23" s="369"/>
      <c r="AF23" s="369"/>
      <c r="AG23" s="369"/>
      <c r="AH23" s="369"/>
      <c r="AI23" s="369"/>
      <c r="AJ23" s="369"/>
      <c r="AK23" s="369"/>
    </row>
    <row r="24" spans="1:37" s="371" customFormat="1" x14ac:dyDescent="0.3">
      <c r="A24" s="609"/>
      <c r="B24" s="372" t="s">
        <v>83</v>
      </c>
      <c r="C24" s="368"/>
      <c r="D24" s="368"/>
      <c r="E24" s="368"/>
      <c r="F24" s="368"/>
      <c r="G24" s="368"/>
      <c r="H24" s="368"/>
      <c r="I24" s="368"/>
      <c r="J24" s="368"/>
      <c r="K24" s="368"/>
      <c r="L24" s="368"/>
      <c r="M24" s="368"/>
      <c r="N24" s="368"/>
      <c r="O24" s="368"/>
      <c r="P24" s="368"/>
      <c r="Q24" s="369">
        <f t="shared" si="1"/>
        <v>0</v>
      </c>
      <c r="R24" s="369">
        <f t="shared" si="2"/>
        <v>0</v>
      </c>
      <c r="S24" s="369">
        <f t="shared" si="2"/>
        <v>0</v>
      </c>
      <c r="T24" s="369"/>
      <c r="U24" s="370"/>
      <c r="V24" s="370">
        <f t="shared" si="3"/>
        <v>16</v>
      </c>
      <c r="W24" s="370"/>
      <c r="X24" s="369"/>
      <c r="Y24" s="369"/>
      <c r="Z24" s="369"/>
      <c r="AA24" s="369"/>
      <c r="AB24" s="369"/>
      <c r="AC24" s="369"/>
      <c r="AD24" s="369"/>
      <c r="AE24" s="369"/>
      <c r="AF24" s="369"/>
      <c r="AG24" s="369"/>
      <c r="AH24" s="369"/>
      <c r="AI24" s="369"/>
      <c r="AJ24" s="369"/>
      <c r="AK24" s="369"/>
    </row>
    <row r="25" spans="1:37" s="371" customFormat="1" x14ac:dyDescent="0.3">
      <c r="A25" s="609"/>
      <c r="B25" s="372" t="s">
        <v>84</v>
      </c>
      <c r="C25" s="368"/>
      <c r="D25" s="368"/>
      <c r="E25" s="368"/>
      <c r="F25" s="368"/>
      <c r="G25" s="368"/>
      <c r="H25" s="368"/>
      <c r="I25" s="368"/>
      <c r="J25" s="368"/>
      <c r="K25" s="368"/>
      <c r="L25" s="368"/>
      <c r="M25" s="368"/>
      <c r="N25" s="368"/>
      <c r="O25" s="368"/>
      <c r="P25" s="368"/>
      <c r="Q25" s="369">
        <f>SUM(C25,F25:J25,M25:N25)</f>
        <v>0</v>
      </c>
      <c r="R25" s="369">
        <f>SUM(D25,K25,O25)</f>
        <v>0</v>
      </c>
      <c r="S25" s="369">
        <f>SUM(E25,L25,P25)</f>
        <v>0</v>
      </c>
      <c r="T25" s="369"/>
      <c r="U25" s="370"/>
      <c r="V25" s="370">
        <f t="shared" si="3"/>
        <v>17</v>
      </c>
      <c r="W25" s="370"/>
      <c r="X25" s="369"/>
      <c r="Y25" s="369"/>
      <c r="Z25" s="369"/>
      <c r="AA25" s="369"/>
      <c r="AB25" s="369"/>
      <c r="AC25" s="369"/>
      <c r="AD25" s="369"/>
      <c r="AE25" s="369"/>
      <c r="AF25" s="369"/>
      <c r="AG25" s="369"/>
      <c r="AH25" s="369"/>
      <c r="AI25" s="369"/>
      <c r="AJ25" s="369"/>
      <c r="AK25" s="369"/>
    </row>
    <row r="26" spans="1:37" s="371" customFormat="1" ht="14.25" thickBot="1" x14ac:dyDescent="0.35">
      <c r="A26" s="609"/>
      <c r="B26" s="373" t="s">
        <v>73</v>
      </c>
      <c r="C26" s="374">
        <f t="shared" ref="C26:S26" si="4">SUM(C9:C25)</f>
        <v>0</v>
      </c>
      <c r="D26" s="374">
        <f t="shared" si="4"/>
        <v>0</v>
      </c>
      <c r="E26" s="374">
        <f t="shared" si="4"/>
        <v>0</v>
      </c>
      <c r="F26" s="374">
        <f t="shared" si="4"/>
        <v>0</v>
      </c>
      <c r="G26" s="374">
        <f t="shared" si="4"/>
        <v>0</v>
      </c>
      <c r="H26" s="374">
        <f t="shared" si="4"/>
        <v>0</v>
      </c>
      <c r="I26" s="374">
        <f t="shared" si="4"/>
        <v>0</v>
      </c>
      <c r="J26" s="374">
        <f t="shared" si="4"/>
        <v>0</v>
      </c>
      <c r="K26" s="374">
        <f t="shared" si="4"/>
        <v>0</v>
      </c>
      <c r="L26" s="374">
        <f t="shared" si="4"/>
        <v>0</v>
      </c>
      <c r="M26" s="374">
        <f t="shared" si="4"/>
        <v>0</v>
      </c>
      <c r="N26" s="374">
        <f t="shared" si="4"/>
        <v>0</v>
      </c>
      <c r="O26" s="374">
        <f t="shared" si="4"/>
        <v>0</v>
      </c>
      <c r="P26" s="374">
        <f t="shared" si="4"/>
        <v>0</v>
      </c>
      <c r="Q26" s="374">
        <f t="shared" si="4"/>
        <v>0</v>
      </c>
      <c r="R26" s="374">
        <f t="shared" si="4"/>
        <v>0</v>
      </c>
      <c r="S26" s="374">
        <f t="shared" si="4"/>
        <v>0</v>
      </c>
      <c r="T26" s="369"/>
      <c r="U26" s="370" t="str">
        <f>RIGHT(A9,4)&amp;"reseau"</f>
        <v>2021reseau</v>
      </c>
      <c r="V26" s="370">
        <f t="shared" si="3"/>
        <v>18</v>
      </c>
      <c r="W26" s="370"/>
      <c r="X26" s="369"/>
      <c r="Y26" s="369"/>
      <c r="Z26" s="369"/>
      <c r="AA26" s="369"/>
      <c r="AB26" s="369"/>
      <c r="AC26" s="369"/>
      <c r="AD26" s="369"/>
      <c r="AE26" s="369"/>
      <c r="AF26" s="369"/>
      <c r="AG26" s="369"/>
      <c r="AH26" s="369"/>
      <c r="AI26" s="369"/>
      <c r="AJ26" s="369"/>
      <c r="AK26" s="369"/>
    </row>
    <row r="27" spans="1:37" s="371" customFormat="1" x14ac:dyDescent="0.3">
      <c r="A27" s="609"/>
      <c r="B27" s="375"/>
      <c r="C27" s="369"/>
      <c r="D27" s="369"/>
      <c r="E27" s="369"/>
      <c r="F27" s="369"/>
      <c r="G27" s="369"/>
      <c r="H27" s="369"/>
      <c r="I27" s="369"/>
      <c r="J27" s="369"/>
      <c r="K27" s="369"/>
      <c r="L27" s="369"/>
      <c r="M27" s="369"/>
      <c r="N27" s="369"/>
      <c r="O27" s="369"/>
      <c r="P27" s="369"/>
      <c r="Q27" s="369"/>
      <c r="R27" s="369"/>
      <c r="S27" s="369"/>
      <c r="T27" s="369"/>
      <c r="U27" s="370"/>
      <c r="V27" s="370">
        <f t="shared" si="3"/>
        <v>19</v>
      </c>
      <c r="W27" s="370"/>
      <c r="X27" s="369"/>
      <c r="Y27" s="369"/>
      <c r="Z27" s="369"/>
      <c r="AA27" s="369"/>
      <c r="AB27" s="369"/>
      <c r="AC27" s="369"/>
      <c r="AD27" s="369"/>
      <c r="AE27" s="369"/>
      <c r="AF27" s="369"/>
      <c r="AG27" s="369"/>
      <c r="AH27" s="369"/>
      <c r="AI27" s="369"/>
      <c r="AJ27" s="369"/>
      <c r="AK27" s="369"/>
    </row>
    <row r="28" spans="1:37" s="371" customFormat="1" x14ac:dyDescent="0.3">
      <c r="A28" s="609"/>
      <c r="B28" s="367" t="s">
        <v>71</v>
      </c>
      <c r="C28" s="368"/>
      <c r="D28" s="368"/>
      <c r="E28" s="368"/>
      <c r="F28" s="368"/>
      <c r="G28" s="368"/>
      <c r="H28" s="368"/>
      <c r="I28" s="368"/>
      <c r="J28" s="368"/>
      <c r="K28" s="368"/>
      <c r="L28" s="368"/>
      <c r="M28" s="368"/>
      <c r="N28" s="368"/>
      <c r="O28" s="368"/>
      <c r="P28" s="368"/>
      <c r="Q28" s="369">
        <f>SUM(C28,F28:J28,M28:N28)</f>
        <v>0</v>
      </c>
      <c r="R28" s="369">
        <f>SUM(D28,K28,O28)</f>
        <v>0</v>
      </c>
      <c r="S28" s="369">
        <f>SUM(E28,L28,P28)</f>
        <v>0</v>
      </c>
      <c r="T28" s="369"/>
      <c r="U28" s="370"/>
      <c r="V28" s="370">
        <f t="shared" si="3"/>
        <v>20</v>
      </c>
      <c r="W28" s="370"/>
      <c r="X28" s="369"/>
      <c r="Y28" s="369"/>
      <c r="Z28" s="369"/>
      <c r="AA28" s="369"/>
      <c r="AB28" s="369"/>
      <c r="AC28" s="369"/>
      <c r="AD28" s="369"/>
      <c r="AE28" s="369"/>
      <c r="AF28" s="369"/>
      <c r="AG28" s="369"/>
      <c r="AH28" s="369"/>
      <c r="AI28" s="369"/>
      <c r="AJ28" s="369"/>
      <c r="AK28" s="369"/>
    </row>
    <row r="29" spans="1:37" s="371" customFormat="1" x14ac:dyDescent="0.3">
      <c r="A29" s="609"/>
      <c r="B29" s="367" t="s">
        <v>74</v>
      </c>
      <c r="C29" s="368"/>
      <c r="D29" s="368"/>
      <c r="E29" s="368"/>
      <c r="F29" s="368"/>
      <c r="G29" s="368"/>
      <c r="H29" s="368"/>
      <c r="I29" s="368"/>
      <c r="J29" s="368"/>
      <c r="K29" s="368"/>
      <c r="L29" s="368"/>
      <c r="M29" s="368"/>
      <c r="N29" s="368"/>
      <c r="O29" s="368"/>
      <c r="P29" s="368"/>
      <c r="Q29" s="369">
        <f t="shared" ref="Q29:Q36" si="5">SUM(C29,F29:J29,M29:N29)</f>
        <v>0</v>
      </c>
      <c r="R29" s="369">
        <f t="shared" ref="R29:S39" si="6">SUM(D29,K29,O29)</f>
        <v>0</v>
      </c>
      <c r="S29" s="369">
        <f t="shared" si="6"/>
        <v>0</v>
      </c>
      <c r="T29" s="369"/>
      <c r="U29" s="370"/>
      <c r="V29" s="370">
        <f t="shared" si="3"/>
        <v>21</v>
      </c>
      <c r="W29" s="370"/>
      <c r="X29" s="369"/>
      <c r="Y29" s="369"/>
      <c r="Z29" s="369"/>
      <c r="AA29" s="369"/>
      <c r="AB29" s="369"/>
      <c r="AC29" s="369"/>
      <c r="AD29" s="369"/>
      <c r="AE29" s="369"/>
      <c r="AF29" s="369"/>
      <c r="AG29" s="369"/>
      <c r="AH29" s="369"/>
      <c r="AI29" s="369"/>
      <c r="AJ29" s="369"/>
      <c r="AK29" s="369"/>
    </row>
    <row r="30" spans="1:37" s="371" customFormat="1" x14ac:dyDescent="0.3">
      <c r="A30" s="609"/>
      <c r="B30" s="367" t="s">
        <v>75</v>
      </c>
      <c r="C30" s="368"/>
      <c r="D30" s="368"/>
      <c r="E30" s="368"/>
      <c r="F30" s="368"/>
      <c r="G30" s="368"/>
      <c r="H30" s="368"/>
      <c r="I30" s="368"/>
      <c r="J30" s="368"/>
      <c r="K30" s="368"/>
      <c r="L30" s="368"/>
      <c r="M30" s="368"/>
      <c r="N30" s="368"/>
      <c r="O30" s="368"/>
      <c r="P30" s="368"/>
      <c r="Q30" s="369">
        <f t="shared" si="5"/>
        <v>0</v>
      </c>
      <c r="R30" s="369">
        <f t="shared" si="6"/>
        <v>0</v>
      </c>
      <c r="S30" s="369">
        <f t="shared" si="6"/>
        <v>0</v>
      </c>
      <c r="T30" s="369"/>
      <c r="U30" s="370"/>
      <c r="V30" s="370">
        <f t="shared" si="3"/>
        <v>22</v>
      </c>
      <c r="W30" s="370"/>
      <c r="X30" s="369"/>
      <c r="Y30" s="369"/>
      <c r="Z30" s="369"/>
      <c r="AA30" s="369"/>
      <c r="AB30" s="369"/>
      <c r="AC30" s="369"/>
      <c r="AD30" s="369"/>
      <c r="AE30" s="369"/>
      <c r="AF30" s="369"/>
      <c r="AG30" s="369"/>
      <c r="AH30" s="369"/>
      <c r="AI30" s="369"/>
      <c r="AJ30" s="369"/>
      <c r="AK30" s="369"/>
    </row>
    <row r="31" spans="1:37" s="371" customFormat="1" x14ac:dyDescent="0.3">
      <c r="A31" s="609"/>
      <c r="B31" s="367" t="s">
        <v>76</v>
      </c>
      <c r="C31" s="368"/>
      <c r="D31" s="368"/>
      <c r="E31" s="368"/>
      <c r="F31" s="368"/>
      <c r="G31" s="368"/>
      <c r="H31" s="368"/>
      <c r="I31" s="368"/>
      <c r="J31" s="368"/>
      <c r="K31" s="368"/>
      <c r="L31" s="368"/>
      <c r="M31" s="368"/>
      <c r="N31" s="368"/>
      <c r="O31" s="368"/>
      <c r="P31" s="368"/>
      <c r="Q31" s="369">
        <f t="shared" si="5"/>
        <v>0</v>
      </c>
      <c r="R31" s="369">
        <f t="shared" si="6"/>
        <v>0</v>
      </c>
      <c r="S31" s="369">
        <f t="shared" si="6"/>
        <v>0</v>
      </c>
      <c r="T31" s="369"/>
      <c r="U31" s="370"/>
      <c r="V31" s="370">
        <f t="shared" si="3"/>
        <v>23</v>
      </c>
      <c r="W31" s="370"/>
      <c r="X31" s="369"/>
      <c r="Y31" s="369"/>
      <c r="Z31" s="369"/>
      <c r="AA31" s="369"/>
      <c r="AB31" s="369"/>
      <c r="AC31" s="369"/>
      <c r="AD31" s="369"/>
      <c r="AE31" s="369"/>
      <c r="AF31" s="369"/>
      <c r="AG31" s="369"/>
      <c r="AH31" s="369"/>
      <c r="AI31" s="369"/>
      <c r="AJ31" s="369"/>
      <c r="AK31" s="369"/>
    </row>
    <row r="32" spans="1:37" s="371" customFormat="1" x14ac:dyDescent="0.3">
      <c r="A32" s="609"/>
      <c r="B32" s="367" t="s">
        <v>77</v>
      </c>
      <c r="C32" s="368"/>
      <c r="D32" s="368"/>
      <c r="E32" s="368"/>
      <c r="F32" s="368"/>
      <c r="G32" s="368"/>
      <c r="H32" s="368"/>
      <c r="I32" s="368"/>
      <c r="J32" s="368"/>
      <c r="K32" s="368"/>
      <c r="L32" s="368"/>
      <c r="M32" s="368"/>
      <c r="N32" s="368"/>
      <c r="O32" s="368"/>
      <c r="P32" s="368"/>
      <c r="Q32" s="369">
        <f t="shared" si="5"/>
        <v>0</v>
      </c>
      <c r="R32" s="369">
        <f t="shared" si="6"/>
        <v>0</v>
      </c>
      <c r="S32" s="369">
        <f t="shared" si="6"/>
        <v>0</v>
      </c>
      <c r="T32" s="369"/>
      <c r="U32" s="370"/>
      <c r="V32" s="370">
        <f t="shared" si="3"/>
        <v>24</v>
      </c>
      <c r="W32" s="370"/>
      <c r="X32" s="369"/>
      <c r="Y32" s="369"/>
      <c r="Z32" s="369"/>
      <c r="AA32" s="369"/>
      <c r="AB32" s="369"/>
      <c r="AC32" s="369"/>
      <c r="AD32" s="369"/>
      <c r="AE32" s="369"/>
      <c r="AF32" s="369"/>
      <c r="AG32" s="369"/>
      <c r="AH32" s="369"/>
      <c r="AI32" s="369"/>
      <c r="AJ32" s="369"/>
      <c r="AK32" s="369"/>
    </row>
    <row r="33" spans="1:37" s="371" customFormat="1" x14ac:dyDescent="0.3">
      <c r="A33" s="609"/>
      <c r="B33" s="367" t="s">
        <v>78</v>
      </c>
      <c r="C33" s="368"/>
      <c r="D33" s="368"/>
      <c r="E33" s="368"/>
      <c r="F33" s="368"/>
      <c r="G33" s="368"/>
      <c r="H33" s="368"/>
      <c r="I33" s="368"/>
      <c r="J33" s="368"/>
      <c r="K33" s="368"/>
      <c r="L33" s="368"/>
      <c r="M33" s="368"/>
      <c r="N33" s="368"/>
      <c r="O33" s="368"/>
      <c r="P33" s="368"/>
      <c r="Q33" s="369">
        <f t="shared" si="5"/>
        <v>0</v>
      </c>
      <c r="R33" s="369">
        <f t="shared" si="6"/>
        <v>0</v>
      </c>
      <c r="S33" s="369">
        <f t="shared" si="6"/>
        <v>0</v>
      </c>
      <c r="T33" s="369"/>
      <c r="U33" s="370"/>
      <c r="V33" s="370">
        <f t="shared" si="3"/>
        <v>25</v>
      </c>
      <c r="W33" s="370"/>
      <c r="X33" s="369"/>
      <c r="Y33" s="369"/>
      <c r="Z33" s="369"/>
      <c r="AA33" s="369"/>
      <c r="AB33" s="369"/>
      <c r="AC33" s="369"/>
      <c r="AD33" s="369"/>
      <c r="AE33" s="369"/>
      <c r="AF33" s="369"/>
      <c r="AG33" s="369"/>
      <c r="AH33" s="369"/>
      <c r="AI33" s="369"/>
      <c r="AJ33" s="369"/>
      <c r="AK33" s="369"/>
    </row>
    <row r="34" spans="1:37" s="371" customFormat="1" x14ac:dyDescent="0.3">
      <c r="A34" s="609"/>
      <c r="B34" s="367" t="s">
        <v>79</v>
      </c>
      <c r="C34" s="368"/>
      <c r="D34" s="368"/>
      <c r="E34" s="368"/>
      <c r="F34" s="368"/>
      <c r="G34" s="368"/>
      <c r="H34" s="368"/>
      <c r="I34" s="368"/>
      <c r="J34" s="368"/>
      <c r="K34" s="368"/>
      <c r="L34" s="368"/>
      <c r="M34" s="368"/>
      <c r="N34" s="368"/>
      <c r="O34" s="368"/>
      <c r="P34" s="368"/>
      <c r="Q34" s="369">
        <f t="shared" si="5"/>
        <v>0</v>
      </c>
      <c r="R34" s="369">
        <f t="shared" si="6"/>
        <v>0</v>
      </c>
      <c r="S34" s="369">
        <f t="shared" si="6"/>
        <v>0</v>
      </c>
      <c r="T34" s="369"/>
      <c r="U34" s="370"/>
      <c r="V34" s="370">
        <f t="shared" si="3"/>
        <v>26</v>
      </c>
      <c r="W34" s="370"/>
      <c r="X34" s="369"/>
      <c r="Y34" s="369"/>
      <c r="Z34" s="369"/>
      <c r="AA34" s="369"/>
      <c r="AB34" s="369"/>
      <c r="AC34" s="369"/>
      <c r="AD34" s="369"/>
      <c r="AE34" s="369"/>
      <c r="AF34" s="369"/>
      <c r="AG34" s="369"/>
      <c r="AH34" s="369"/>
      <c r="AI34" s="369"/>
      <c r="AJ34" s="369"/>
      <c r="AK34" s="369"/>
    </row>
    <row r="35" spans="1:37" s="371" customFormat="1" x14ac:dyDescent="0.3">
      <c r="A35" s="609"/>
      <c r="B35" s="372" t="s">
        <v>41</v>
      </c>
      <c r="C35" s="368"/>
      <c r="D35" s="368"/>
      <c r="E35" s="368"/>
      <c r="F35" s="368"/>
      <c r="G35" s="368"/>
      <c r="H35" s="368"/>
      <c r="I35" s="368"/>
      <c r="J35" s="368"/>
      <c r="K35" s="368"/>
      <c r="L35" s="368"/>
      <c r="M35" s="368"/>
      <c r="N35" s="368"/>
      <c r="O35" s="368"/>
      <c r="P35" s="368"/>
      <c r="Q35" s="369">
        <f t="shared" si="5"/>
        <v>0</v>
      </c>
      <c r="R35" s="369">
        <f t="shared" si="6"/>
        <v>0</v>
      </c>
      <c r="S35" s="369">
        <f t="shared" si="6"/>
        <v>0</v>
      </c>
      <c r="T35" s="369"/>
      <c r="U35" s="370"/>
      <c r="V35" s="370">
        <f t="shared" si="3"/>
        <v>27</v>
      </c>
      <c r="W35" s="370"/>
      <c r="X35" s="369"/>
      <c r="Y35" s="369"/>
      <c r="Z35" s="369"/>
      <c r="AA35" s="369"/>
      <c r="AB35" s="369"/>
      <c r="AC35" s="369"/>
      <c r="AD35" s="369"/>
      <c r="AE35" s="369"/>
      <c r="AF35" s="369"/>
      <c r="AG35" s="369"/>
      <c r="AH35" s="369"/>
      <c r="AI35" s="369"/>
      <c r="AJ35" s="369"/>
      <c r="AK35" s="369"/>
    </row>
    <row r="36" spans="1:37" s="371" customFormat="1" x14ac:dyDescent="0.3">
      <c r="A36" s="609"/>
      <c r="B36" s="372" t="s">
        <v>81</v>
      </c>
      <c r="C36" s="368"/>
      <c r="D36" s="368"/>
      <c r="E36" s="368"/>
      <c r="F36" s="368"/>
      <c r="G36" s="368"/>
      <c r="H36" s="368"/>
      <c r="I36" s="368"/>
      <c r="J36" s="368"/>
      <c r="K36" s="368"/>
      <c r="L36" s="368"/>
      <c r="M36" s="368"/>
      <c r="N36" s="368"/>
      <c r="O36" s="368"/>
      <c r="P36" s="368"/>
      <c r="Q36" s="369">
        <f t="shared" si="5"/>
        <v>0</v>
      </c>
      <c r="R36" s="369">
        <f t="shared" si="6"/>
        <v>0</v>
      </c>
      <c r="S36" s="369">
        <f t="shared" si="6"/>
        <v>0</v>
      </c>
      <c r="T36" s="369"/>
      <c r="U36" s="370"/>
      <c r="V36" s="370">
        <f t="shared" si="3"/>
        <v>28</v>
      </c>
      <c r="W36" s="370"/>
      <c r="X36" s="369"/>
      <c r="Y36" s="369"/>
      <c r="Z36" s="369"/>
      <c r="AA36" s="369"/>
      <c r="AB36" s="369"/>
      <c r="AC36" s="369"/>
      <c r="AD36" s="369"/>
      <c r="AE36" s="369"/>
      <c r="AF36" s="369"/>
      <c r="AG36" s="369"/>
      <c r="AH36" s="369"/>
      <c r="AI36" s="369"/>
      <c r="AJ36" s="369"/>
      <c r="AK36" s="369"/>
    </row>
    <row r="37" spans="1:37" s="371" customFormat="1" x14ac:dyDescent="0.3">
      <c r="A37" s="609"/>
      <c r="B37" s="372" t="s">
        <v>82</v>
      </c>
      <c r="C37" s="368"/>
      <c r="D37" s="368"/>
      <c r="E37" s="368"/>
      <c r="F37" s="368"/>
      <c r="G37" s="368"/>
      <c r="H37" s="368"/>
      <c r="I37" s="368"/>
      <c r="J37" s="368"/>
      <c r="K37" s="368"/>
      <c r="L37" s="368"/>
      <c r="M37" s="368"/>
      <c r="N37" s="368"/>
      <c r="O37" s="368"/>
      <c r="P37" s="368"/>
      <c r="Q37" s="369">
        <f>SUM(C37,F37:J37,M37:N37)</f>
        <v>0</v>
      </c>
      <c r="R37" s="369">
        <f t="shared" si="6"/>
        <v>0</v>
      </c>
      <c r="S37" s="369">
        <f t="shared" si="6"/>
        <v>0</v>
      </c>
      <c r="T37" s="369"/>
      <c r="U37" s="370"/>
      <c r="V37" s="370">
        <f t="shared" si="3"/>
        <v>29</v>
      </c>
      <c r="W37" s="370"/>
      <c r="X37" s="369"/>
      <c r="Y37" s="369"/>
      <c r="Z37" s="369"/>
      <c r="AA37" s="369"/>
      <c r="AB37" s="369"/>
      <c r="AC37" s="369"/>
      <c r="AD37" s="369"/>
      <c r="AE37" s="369"/>
      <c r="AF37" s="369"/>
      <c r="AG37" s="369"/>
      <c r="AH37" s="369"/>
      <c r="AI37" s="369"/>
      <c r="AJ37" s="369"/>
      <c r="AK37" s="369"/>
    </row>
    <row r="38" spans="1:37" s="371" customFormat="1" x14ac:dyDescent="0.3">
      <c r="A38" s="609"/>
      <c r="B38" s="372" t="s">
        <v>83</v>
      </c>
      <c r="C38" s="368"/>
      <c r="D38" s="368"/>
      <c r="E38" s="368"/>
      <c r="F38" s="368"/>
      <c r="G38" s="368"/>
      <c r="H38" s="368"/>
      <c r="I38" s="368"/>
      <c r="J38" s="368"/>
      <c r="K38" s="368"/>
      <c r="L38" s="368"/>
      <c r="M38" s="368"/>
      <c r="N38" s="368"/>
      <c r="O38" s="368"/>
      <c r="P38" s="368"/>
      <c r="Q38" s="369">
        <f>SUM(C38,F38:J38,M38:N38)</f>
        <v>0</v>
      </c>
      <c r="R38" s="369">
        <f t="shared" si="6"/>
        <v>0</v>
      </c>
      <c r="S38" s="369">
        <f t="shared" si="6"/>
        <v>0</v>
      </c>
      <c r="T38" s="369"/>
      <c r="U38" s="370"/>
      <c r="V38" s="370">
        <f t="shared" si="3"/>
        <v>30</v>
      </c>
      <c r="W38" s="370"/>
      <c r="X38" s="369"/>
      <c r="Y38" s="369"/>
      <c r="Z38" s="369"/>
      <c r="AA38" s="369"/>
      <c r="AB38" s="369"/>
      <c r="AC38" s="369"/>
      <c r="AD38" s="369"/>
      <c r="AE38" s="369"/>
      <c r="AF38" s="369"/>
      <c r="AG38" s="369"/>
      <c r="AH38" s="369"/>
      <c r="AI38" s="369"/>
      <c r="AJ38" s="369"/>
      <c r="AK38" s="369"/>
    </row>
    <row r="39" spans="1:37" s="371" customFormat="1" x14ac:dyDescent="0.3">
      <c r="A39" s="609"/>
      <c r="B39" s="372" t="s">
        <v>84</v>
      </c>
      <c r="C39" s="368"/>
      <c r="D39" s="368"/>
      <c r="E39" s="368"/>
      <c r="F39" s="368"/>
      <c r="G39" s="368"/>
      <c r="H39" s="368"/>
      <c r="I39" s="368"/>
      <c r="J39" s="368"/>
      <c r="K39" s="368"/>
      <c r="L39" s="368"/>
      <c r="M39" s="368"/>
      <c r="N39" s="368"/>
      <c r="O39" s="368"/>
      <c r="P39" s="368"/>
      <c r="Q39" s="369">
        <f>SUM(C39,F39:J39,M39:N39)</f>
        <v>0</v>
      </c>
      <c r="R39" s="369">
        <f t="shared" si="6"/>
        <v>0</v>
      </c>
      <c r="S39" s="369">
        <f t="shared" si="6"/>
        <v>0</v>
      </c>
      <c r="T39" s="369"/>
      <c r="U39" s="370"/>
      <c r="V39" s="370">
        <f t="shared" si="3"/>
        <v>31</v>
      </c>
      <c r="W39" s="370"/>
      <c r="X39" s="369"/>
      <c r="Y39" s="369"/>
      <c r="Z39" s="369"/>
      <c r="AA39" s="369"/>
      <c r="AB39" s="369"/>
      <c r="AC39" s="369"/>
      <c r="AD39" s="369"/>
      <c r="AE39" s="369"/>
      <c r="AF39" s="369"/>
      <c r="AG39" s="369"/>
      <c r="AH39" s="369"/>
      <c r="AI39" s="369"/>
      <c r="AJ39" s="369"/>
      <c r="AK39" s="369"/>
    </row>
    <row r="40" spans="1:37" s="371" customFormat="1" ht="14.25" thickBot="1" x14ac:dyDescent="0.35">
      <c r="A40" s="609"/>
      <c r="B40" s="373" t="s">
        <v>80</v>
      </c>
      <c r="C40" s="374">
        <f>SUM(C28:C39)</f>
        <v>0</v>
      </c>
      <c r="D40" s="374">
        <f t="shared" ref="D40:S40" si="7">SUM(D28:D39)</f>
        <v>0</v>
      </c>
      <c r="E40" s="374">
        <f t="shared" si="7"/>
        <v>0</v>
      </c>
      <c r="F40" s="374">
        <f t="shared" si="7"/>
        <v>0</v>
      </c>
      <c r="G40" s="374">
        <f t="shared" si="7"/>
        <v>0</v>
      </c>
      <c r="H40" s="374">
        <f t="shared" si="7"/>
        <v>0</v>
      </c>
      <c r="I40" s="374">
        <f t="shared" si="7"/>
        <v>0</v>
      </c>
      <c r="J40" s="374">
        <f t="shared" si="7"/>
        <v>0</v>
      </c>
      <c r="K40" s="374">
        <f t="shared" si="7"/>
        <v>0</v>
      </c>
      <c r="L40" s="374">
        <f t="shared" si="7"/>
        <v>0</v>
      </c>
      <c r="M40" s="374">
        <f t="shared" si="7"/>
        <v>0</v>
      </c>
      <c r="N40" s="374">
        <f t="shared" si="7"/>
        <v>0</v>
      </c>
      <c r="O40" s="374">
        <f t="shared" si="7"/>
        <v>0</v>
      </c>
      <c r="P40" s="374">
        <f t="shared" si="7"/>
        <v>0</v>
      </c>
      <c r="Q40" s="374">
        <f t="shared" si="7"/>
        <v>0</v>
      </c>
      <c r="R40" s="374">
        <f t="shared" si="7"/>
        <v>0</v>
      </c>
      <c r="S40" s="374">
        <f t="shared" si="7"/>
        <v>0</v>
      </c>
      <c r="T40" s="369"/>
      <c r="U40" s="370" t="str">
        <f>RIGHT(A9,4)&amp;"hors reseau"</f>
        <v>2021hors reseau</v>
      </c>
      <c r="V40" s="370">
        <f t="shared" si="3"/>
        <v>32</v>
      </c>
      <c r="W40" s="370"/>
      <c r="X40" s="369"/>
      <c r="Y40" s="369"/>
      <c r="Z40" s="369"/>
      <c r="AA40" s="369"/>
      <c r="AB40" s="369"/>
      <c r="AC40" s="369"/>
      <c r="AD40" s="369"/>
      <c r="AE40" s="369"/>
      <c r="AF40" s="369"/>
      <c r="AG40" s="369"/>
      <c r="AH40" s="369"/>
      <c r="AI40" s="369"/>
      <c r="AJ40" s="369"/>
      <c r="AK40" s="369"/>
    </row>
    <row r="41" spans="1:37" s="371" customFormat="1" x14ac:dyDescent="0.3">
      <c r="C41" s="369"/>
      <c r="D41" s="369"/>
      <c r="E41" s="369"/>
      <c r="F41" s="369"/>
      <c r="G41" s="369"/>
      <c r="H41" s="369"/>
      <c r="I41" s="369"/>
      <c r="J41" s="369"/>
      <c r="K41" s="369"/>
      <c r="L41" s="369"/>
      <c r="M41" s="369"/>
      <c r="N41" s="369"/>
      <c r="O41" s="369"/>
      <c r="P41" s="369"/>
      <c r="Q41" s="369"/>
      <c r="R41" s="369"/>
      <c r="S41" s="369"/>
      <c r="T41" s="369"/>
      <c r="U41" s="370"/>
      <c r="V41" s="370">
        <f t="shared" si="3"/>
        <v>33</v>
      </c>
      <c r="W41" s="370"/>
      <c r="X41" s="369"/>
      <c r="Y41" s="369"/>
      <c r="Z41" s="369"/>
      <c r="AA41" s="369"/>
      <c r="AB41" s="369"/>
      <c r="AC41" s="369"/>
      <c r="AD41" s="369"/>
      <c r="AE41" s="369"/>
      <c r="AF41" s="369"/>
      <c r="AG41" s="369"/>
      <c r="AH41" s="369"/>
      <c r="AI41" s="369"/>
      <c r="AJ41" s="369"/>
      <c r="AK41" s="369"/>
    </row>
    <row r="42" spans="1:37" s="371" customFormat="1" x14ac:dyDescent="0.3">
      <c r="A42" s="609" t="str">
        <f>"REALITE "&amp;TAB00!E14</f>
        <v>REALITE 2021</v>
      </c>
      <c r="B42" s="367" t="s">
        <v>71</v>
      </c>
      <c r="C42" s="368"/>
      <c r="D42" s="368"/>
      <c r="E42" s="368"/>
      <c r="F42" s="368"/>
      <c r="G42" s="368"/>
      <c r="H42" s="368"/>
      <c r="I42" s="368"/>
      <c r="J42" s="368"/>
      <c r="K42" s="368"/>
      <c r="L42" s="368"/>
      <c r="M42" s="368"/>
      <c r="N42" s="368"/>
      <c r="O42" s="368"/>
      <c r="P42" s="368"/>
      <c r="Q42" s="369">
        <f>SUM(C42,F42:J42,M42:N42)</f>
        <v>0</v>
      </c>
      <c r="R42" s="369">
        <f>SUM(D42,K42,O42)</f>
        <v>0</v>
      </c>
      <c r="S42" s="369">
        <f>SUM(E42,L42,P42)</f>
        <v>0</v>
      </c>
      <c r="T42" s="369"/>
      <c r="U42" s="370"/>
      <c r="V42" s="370">
        <v>1</v>
      </c>
      <c r="W42" s="370"/>
      <c r="X42" s="369"/>
      <c r="Y42" s="369"/>
      <c r="Z42" s="369"/>
      <c r="AA42" s="369"/>
      <c r="AB42" s="369"/>
      <c r="AC42" s="369"/>
      <c r="AD42" s="369"/>
      <c r="AE42" s="369"/>
      <c r="AF42" s="369"/>
      <c r="AG42" s="369"/>
      <c r="AH42" s="369"/>
      <c r="AI42" s="369"/>
      <c r="AJ42" s="369"/>
      <c r="AK42" s="369"/>
    </row>
    <row r="43" spans="1:37" s="371" customFormat="1" x14ac:dyDescent="0.3">
      <c r="A43" s="609"/>
      <c r="B43" s="367" t="s">
        <v>598</v>
      </c>
      <c r="C43" s="368"/>
      <c r="D43" s="368"/>
      <c r="E43" s="368"/>
      <c r="F43" s="368"/>
      <c r="G43" s="368"/>
      <c r="H43" s="368"/>
      <c r="I43" s="368"/>
      <c r="J43" s="368"/>
      <c r="K43" s="368"/>
      <c r="L43" s="368"/>
      <c r="M43" s="368"/>
      <c r="N43" s="368"/>
      <c r="O43" s="368"/>
      <c r="P43" s="368"/>
      <c r="Q43" s="369">
        <f t="shared" ref="Q43:Q57" si="8">SUM(C43,F43:J43,M43:N43)</f>
        <v>0</v>
      </c>
      <c r="R43" s="369">
        <f t="shared" ref="R43:R57" si="9">SUM(D43,K43,O43)</f>
        <v>0</v>
      </c>
      <c r="S43" s="369">
        <f t="shared" ref="S43:S57" si="10">SUM(E43,L43,P43)</f>
        <v>0</v>
      </c>
      <c r="T43" s="369"/>
      <c r="U43" s="370"/>
      <c r="V43" s="370">
        <f>V42+1</f>
        <v>2</v>
      </c>
      <c r="W43" s="370"/>
      <c r="X43" s="369"/>
      <c r="Y43" s="369"/>
      <c r="Z43" s="369"/>
      <c r="AA43" s="369"/>
      <c r="AB43" s="369"/>
      <c r="AC43" s="369"/>
      <c r="AD43" s="369"/>
      <c r="AE43" s="369"/>
      <c r="AF43" s="369"/>
      <c r="AG43" s="369"/>
      <c r="AH43" s="369"/>
      <c r="AI43" s="369"/>
      <c r="AJ43" s="369"/>
      <c r="AK43" s="369"/>
    </row>
    <row r="44" spans="1:37" s="371" customFormat="1" x14ac:dyDescent="0.3">
      <c r="A44" s="609"/>
      <c r="B44" s="367" t="s">
        <v>599</v>
      </c>
      <c r="C44" s="368"/>
      <c r="D44" s="368"/>
      <c r="E44" s="368"/>
      <c r="F44" s="368"/>
      <c r="G44" s="368"/>
      <c r="H44" s="368"/>
      <c r="I44" s="368"/>
      <c r="J44" s="368"/>
      <c r="K44" s="368"/>
      <c r="L44" s="368"/>
      <c r="M44" s="368"/>
      <c r="N44" s="368"/>
      <c r="O44" s="368"/>
      <c r="P44" s="368"/>
      <c r="Q44" s="369">
        <f t="shared" si="8"/>
        <v>0</v>
      </c>
      <c r="R44" s="369">
        <f t="shared" si="9"/>
        <v>0</v>
      </c>
      <c r="S44" s="369">
        <f t="shared" si="10"/>
        <v>0</v>
      </c>
      <c r="T44" s="369"/>
      <c r="U44" s="370"/>
      <c r="V44" s="370">
        <f t="shared" ref="V44:V73" si="11">V43+1</f>
        <v>3</v>
      </c>
      <c r="W44" s="370"/>
      <c r="X44" s="369"/>
      <c r="Y44" s="369"/>
      <c r="Z44" s="369"/>
      <c r="AA44" s="369"/>
      <c r="AB44" s="369"/>
      <c r="AC44" s="369"/>
      <c r="AD44" s="369"/>
      <c r="AE44" s="369"/>
      <c r="AF44" s="369"/>
      <c r="AG44" s="369"/>
      <c r="AH44" s="369"/>
      <c r="AI44" s="369"/>
      <c r="AJ44" s="369"/>
      <c r="AK44" s="369"/>
    </row>
    <row r="45" spans="1:37" s="371" customFormat="1" x14ac:dyDescent="0.3">
      <c r="A45" s="609"/>
      <c r="B45" s="367" t="s">
        <v>600</v>
      </c>
      <c r="C45" s="368"/>
      <c r="D45" s="368"/>
      <c r="E45" s="368"/>
      <c r="F45" s="368"/>
      <c r="G45" s="368"/>
      <c r="H45" s="368"/>
      <c r="I45" s="368"/>
      <c r="J45" s="368"/>
      <c r="K45" s="368"/>
      <c r="L45" s="368"/>
      <c r="M45" s="368"/>
      <c r="N45" s="368"/>
      <c r="O45" s="368"/>
      <c r="P45" s="368"/>
      <c r="Q45" s="369">
        <f t="shared" si="8"/>
        <v>0</v>
      </c>
      <c r="R45" s="369">
        <f t="shared" si="9"/>
        <v>0</v>
      </c>
      <c r="S45" s="369">
        <f t="shared" si="10"/>
        <v>0</v>
      </c>
      <c r="T45" s="369"/>
      <c r="U45" s="370"/>
      <c r="V45" s="370">
        <f t="shared" si="11"/>
        <v>4</v>
      </c>
      <c r="W45" s="370"/>
      <c r="X45" s="369"/>
      <c r="Y45" s="369"/>
      <c r="Z45" s="369"/>
      <c r="AA45" s="369"/>
      <c r="AB45" s="369"/>
      <c r="AC45" s="369"/>
      <c r="AD45" s="369"/>
      <c r="AE45" s="369"/>
      <c r="AF45" s="369"/>
      <c r="AG45" s="369"/>
      <c r="AH45" s="369"/>
      <c r="AI45" s="369"/>
      <c r="AJ45" s="369"/>
      <c r="AK45" s="369"/>
    </row>
    <row r="46" spans="1:37" s="371" customFormat="1" x14ac:dyDescent="0.3">
      <c r="A46" s="609"/>
      <c r="B46" s="367" t="s">
        <v>601</v>
      </c>
      <c r="C46" s="368"/>
      <c r="D46" s="368"/>
      <c r="E46" s="368"/>
      <c r="F46" s="368"/>
      <c r="G46" s="368"/>
      <c r="H46" s="368"/>
      <c r="I46" s="368"/>
      <c r="J46" s="368"/>
      <c r="K46" s="368"/>
      <c r="L46" s="368"/>
      <c r="M46" s="368"/>
      <c r="N46" s="368"/>
      <c r="O46" s="368"/>
      <c r="P46" s="368"/>
      <c r="Q46" s="369">
        <f t="shared" si="8"/>
        <v>0</v>
      </c>
      <c r="R46" s="369">
        <f t="shared" si="9"/>
        <v>0</v>
      </c>
      <c r="S46" s="369">
        <f t="shared" si="10"/>
        <v>0</v>
      </c>
      <c r="T46" s="369"/>
      <c r="U46" s="370"/>
      <c r="V46" s="370">
        <f t="shared" si="11"/>
        <v>5</v>
      </c>
      <c r="W46" s="370"/>
      <c r="X46" s="369"/>
      <c r="Y46" s="369"/>
      <c r="Z46" s="369"/>
      <c r="AA46" s="369"/>
      <c r="AB46" s="369"/>
      <c r="AC46" s="369"/>
      <c r="AD46" s="369"/>
      <c r="AE46" s="369"/>
      <c r="AF46" s="369"/>
      <c r="AG46" s="369"/>
      <c r="AH46" s="369"/>
      <c r="AI46" s="369"/>
      <c r="AJ46" s="369"/>
      <c r="AK46" s="369"/>
    </row>
    <row r="47" spans="1:37" s="371" customFormat="1" x14ac:dyDescent="0.3">
      <c r="A47" s="609"/>
      <c r="B47" s="367" t="s">
        <v>602</v>
      </c>
      <c r="C47" s="368"/>
      <c r="D47" s="368"/>
      <c r="E47" s="368"/>
      <c r="F47" s="368"/>
      <c r="G47" s="368"/>
      <c r="H47" s="368"/>
      <c r="I47" s="368"/>
      <c r="J47" s="368"/>
      <c r="K47" s="368"/>
      <c r="L47" s="368"/>
      <c r="M47" s="368"/>
      <c r="N47" s="368"/>
      <c r="O47" s="368"/>
      <c r="P47" s="368"/>
      <c r="Q47" s="369">
        <f t="shared" si="8"/>
        <v>0</v>
      </c>
      <c r="R47" s="369">
        <f t="shared" si="9"/>
        <v>0</v>
      </c>
      <c r="S47" s="369">
        <f t="shared" si="10"/>
        <v>0</v>
      </c>
      <c r="T47" s="369"/>
      <c r="U47" s="370"/>
      <c r="V47" s="370">
        <f t="shared" si="11"/>
        <v>6</v>
      </c>
      <c r="W47" s="370"/>
      <c r="X47" s="369"/>
      <c r="Y47" s="369"/>
      <c r="Z47" s="369"/>
      <c r="AA47" s="369"/>
      <c r="AB47" s="369"/>
      <c r="AC47" s="369"/>
      <c r="AD47" s="369"/>
      <c r="AE47" s="369"/>
      <c r="AF47" s="369"/>
      <c r="AG47" s="369"/>
      <c r="AH47" s="369"/>
      <c r="AI47" s="369"/>
      <c r="AJ47" s="369"/>
      <c r="AK47" s="369"/>
    </row>
    <row r="48" spans="1:37" s="371" customFormat="1" x14ac:dyDescent="0.3">
      <c r="A48" s="609"/>
      <c r="B48" s="367" t="s">
        <v>603</v>
      </c>
      <c r="C48" s="368"/>
      <c r="D48" s="368"/>
      <c r="E48" s="368"/>
      <c r="F48" s="368"/>
      <c r="G48" s="368"/>
      <c r="H48" s="368"/>
      <c r="I48" s="368"/>
      <c r="J48" s="368"/>
      <c r="K48" s="368"/>
      <c r="L48" s="368"/>
      <c r="M48" s="368"/>
      <c r="N48" s="368"/>
      <c r="O48" s="368"/>
      <c r="P48" s="368"/>
      <c r="Q48" s="369">
        <f t="shared" si="8"/>
        <v>0</v>
      </c>
      <c r="R48" s="369">
        <f t="shared" si="9"/>
        <v>0</v>
      </c>
      <c r="S48" s="369">
        <f t="shared" si="10"/>
        <v>0</v>
      </c>
      <c r="T48" s="369"/>
      <c r="U48" s="370"/>
      <c r="V48" s="370">
        <f t="shared" si="11"/>
        <v>7</v>
      </c>
      <c r="W48" s="370"/>
      <c r="X48" s="369"/>
      <c r="Y48" s="369"/>
      <c r="Z48" s="369"/>
      <c r="AA48" s="369"/>
      <c r="AB48" s="369"/>
      <c r="AC48" s="369"/>
      <c r="AD48" s="369"/>
      <c r="AE48" s="369"/>
      <c r="AF48" s="369"/>
      <c r="AG48" s="369"/>
      <c r="AH48" s="369"/>
      <c r="AI48" s="369"/>
      <c r="AJ48" s="369"/>
      <c r="AK48" s="369"/>
    </row>
    <row r="49" spans="1:37" s="371" customFormat="1" x14ac:dyDescent="0.3">
      <c r="A49" s="609"/>
      <c r="B49" s="367" t="s">
        <v>604</v>
      </c>
      <c r="C49" s="368"/>
      <c r="D49" s="368"/>
      <c r="E49" s="368"/>
      <c r="F49" s="368"/>
      <c r="G49" s="368"/>
      <c r="H49" s="368"/>
      <c r="I49" s="368"/>
      <c r="J49" s="368"/>
      <c r="K49" s="368"/>
      <c r="L49" s="368"/>
      <c r="M49" s="368"/>
      <c r="N49" s="368"/>
      <c r="O49" s="368"/>
      <c r="P49" s="368"/>
      <c r="Q49" s="369">
        <f t="shared" si="8"/>
        <v>0</v>
      </c>
      <c r="R49" s="369">
        <f t="shared" si="9"/>
        <v>0</v>
      </c>
      <c r="S49" s="369">
        <f t="shared" si="10"/>
        <v>0</v>
      </c>
      <c r="T49" s="369"/>
      <c r="U49" s="370"/>
      <c r="V49" s="370">
        <f t="shared" si="11"/>
        <v>8</v>
      </c>
      <c r="W49" s="370"/>
      <c r="X49" s="369"/>
      <c r="Y49" s="369"/>
      <c r="Z49" s="369"/>
      <c r="AA49" s="369"/>
      <c r="AB49" s="369"/>
      <c r="AC49" s="369"/>
      <c r="AD49" s="369"/>
      <c r="AE49" s="369"/>
      <c r="AF49" s="369"/>
      <c r="AG49" s="369"/>
      <c r="AH49" s="369"/>
      <c r="AI49" s="369"/>
      <c r="AJ49" s="369"/>
      <c r="AK49" s="369"/>
    </row>
    <row r="50" spans="1:37" s="371" customFormat="1" x14ac:dyDescent="0.3">
      <c r="A50" s="609"/>
      <c r="B50" s="367" t="s">
        <v>605</v>
      </c>
      <c r="C50" s="368"/>
      <c r="D50" s="368"/>
      <c r="E50" s="368"/>
      <c r="F50" s="368"/>
      <c r="G50" s="368"/>
      <c r="H50" s="368"/>
      <c r="I50" s="368"/>
      <c r="J50" s="368"/>
      <c r="K50" s="368"/>
      <c r="L50" s="368"/>
      <c r="M50" s="368"/>
      <c r="N50" s="368"/>
      <c r="O50" s="368"/>
      <c r="P50" s="368"/>
      <c r="Q50" s="369">
        <f t="shared" si="8"/>
        <v>0</v>
      </c>
      <c r="R50" s="369">
        <f t="shared" si="9"/>
        <v>0</v>
      </c>
      <c r="S50" s="369">
        <f t="shared" si="10"/>
        <v>0</v>
      </c>
      <c r="T50" s="369"/>
      <c r="U50" s="370"/>
      <c r="V50" s="370">
        <f t="shared" si="11"/>
        <v>9</v>
      </c>
      <c r="W50" s="370"/>
      <c r="X50" s="369"/>
      <c r="Y50" s="369"/>
      <c r="Z50" s="369"/>
      <c r="AA50" s="369"/>
      <c r="AB50" s="369"/>
      <c r="AC50" s="369"/>
      <c r="AD50" s="369"/>
      <c r="AE50" s="369"/>
      <c r="AF50" s="369"/>
      <c r="AG50" s="369"/>
      <c r="AH50" s="369"/>
      <c r="AI50" s="369"/>
      <c r="AJ50" s="369"/>
      <c r="AK50" s="369"/>
    </row>
    <row r="51" spans="1:37" s="371" customFormat="1" x14ac:dyDescent="0.3">
      <c r="A51" s="609"/>
      <c r="B51" s="367" t="s">
        <v>606</v>
      </c>
      <c r="C51" s="368"/>
      <c r="D51" s="368"/>
      <c r="E51" s="368"/>
      <c r="F51" s="368"/>
      <c r="G51" s="368"/>
      <c r="H51" s="368"/>
      <c r="I51" s="368"/>
      <c r="J51" s="368"/>
      <c r="K51" s="368"/>
      <c r="L51" s="368"/>
      <c r="M51" s="368"/>
      <c r="N51" s="368"/>
      <c r="O51" s="368"/>
      <c r="P51" s="368"/>
      <c r="Q51" s="369">
        <f t="shared" si="8"/>
        <v>0</v>
      </c>
      <c r="R51" s="369">
        <f t="shared" si="9"/>
        <v>0</v>
      </c>
      <c r="S51" s="369">
        <f t="shared" si="10"/>
        <v>0</v>
      </c>
      <c r="T51" s="369"/>
      <c r="U51" s="370"/>
      <c r="V51" s="370">
        <f t="shared" si="11"/>
        <v>10</v>
      </c>
      <c r="W51" s="370"/>
      <c r="X51" s="369"/>
      <c r="Y51" s="369"/>
      <c r="Z51" s="369"/>
      <c r="AA51" s="369"/>
      <c r="AB51" s="369"/>
      <c r="AC51" s="369"/>
      <c r="AD51" s="369"/>
      <c r="AE51" s="369"/>
      <c r="AF51" s="369"/>
      <c r="AG51" s="369"/>
      <c r="AH51" s="369"/>
      <c r="AI51" s="369"/>
      <c r="AJ51" s="369"/>
      <c r="AK51" s="369"/>
    </row>
    <row r="52" spans="1:37" s="371" customFormat="1" x14ac:dyDescent="0.3">
      <c r="A52" s="609"/>
      <c r="B52" s="367" t="s">
        <v>607</v>
      </c>
      <c r="C52" s="368"/>
      <c r="D52" s="368"/>
      <c r="E52" s="368"/>
      <c r="F52" s="368"/>
      <c r="G52" s="368"/>
      <c r="H52" s="368"/>
      <c r="I52" s="368"/>
      <c r="J52" s="368"/>
      <c r="K52" s="368"/>
      <c r="L52" s="368"/>
      <c r="M52" s="368"/>
      <c r="N52" s="368"/>
      <c r="O52" s="368"/>
      <c r="P52" s="368"/>
      <c r="Q52" s="369">
        <f t="shared" si="8"/>
        <v>0</v>
      </c>
      <c r="R52" s="369">
        <f t="shared" si="9"/>
        <v>0</v>
      </c>
      <c r="S52" s="369">
        <f t="shared" si="10"/>
        <v>0</v>
      </c>
      <c r="T52" s="369"/>
      <c r="U52" s="370"/>
      <c r="V52" s="370">
        <f t="shared" si="11"/>
        <v>11</v>
      </c>
      <c r="W52" s="370"/>
      <c r="X52" s="369"/>
      <c r="Y52" s="369"/>
      <c r="Z52" s="369"/>
      <c r="AA52" s="369"/>
      <c r="AB52" s="369"/>
      <c r="AC52" s="369"/>
      <c r="AD52" s="369"/>
      <c r="AE52" s="369"/>
      <c r="AF52" s="369"/>
      <c r="AG52" s="369"/>
      <c r="AH52" s="369"/>
      <c r="AI52" s="369"/>
      <c r="AJ52" s="369"/>
      <c r="AK52" s="369"/>
    </row>
    <row r="53" spans="1:37" s="371" customFormat="1" x14ac:dyDescent="0.3">
      <c r="A53" s="609"/>
      <c r="B53" s="367" t="s">
        <v>72</v>
      </c>
      <c r="C53" s="368"/>
      <c r="D53" s="368"/>
      <c r="E53" s="368"/>
      <c r="F53" s="368"/>
      <c r="G53" s="368"/>
      <c r="H53" s="368"/>
      <c r="I53" s="368"/>
      <c r="J53" s="368"/>
      <c r="K53" s="368"/>
      <c r="L53" s="368"/>
      <c r="M53" s="368"/>
      <c r="N53" s="368"/>
      <c r="O53" s="368"/>
      <c r="P53" s="368"/>
      <c r="Q53" s="369">
        <f t="shared" si="8"/>
        <v>0</v>
      </c>
      <c r="R53" s="369">
        <f t="shared" si="9"/>
        <v>0</v>
      </c>
      <c r="S53" s="369">
        <f t="shared" si="10"/>
        <v>0</v>
      </c>
      <c r="T53" s="369"/>
      <c r="U53" s="370"/>
      <c r="V53" s="370">
        <f t="shared" si="11"/>
        <v>12</v>
      </c>
      <c r="W53" s="370"/>
      <c r="X53" s="369"/>
      <c r="Y53" s="369"/>
      <c r="Z53" s="369"/>
      <c r="AA53" s="369"/>
      <c r="AB53" s="369"/>
      <c r="AC53" s="369"/>
      <c r="AD53" s="369"/>
      <c r="AE53" s="369"/>
      <c r="AF53" s="369"/>
      <c r="AG53" s="369"/>
      <c r="AH53" s="369"/>
      <c r="AI53" s="369"/>
      <c r="AJ53" s="369"/>
      <c r="AK53" s="369"/>
    </row>
    <row r="54" spans="1:37" s="371" customFormat="1" x14ac:dyDescent="0.3">
      <c r="A54" s="609"/>
      <c r="B54" s="376" t="str">
        <f>B21</f>
        <v>Intitulé libre 1</v>
      </c>
      <c r="C54" s="368"/>
      <c r="D54" s="368"/>
      <c r="E54" s="368"/>
      <c r="F54" s="368"/>
      <c r="G54" s="368"/>
      <c r="H54" s="368"/>
      <c r="I54" s="368"/>
      <c r="J54" s="368"/>
      <c r="K54" s="368"/>
      <c r="L54" s="368"/>
      <c r="M54" s="368"/>
      <c r="N54" s="368"/>
      <c r="O54" s="368"/>
      <c r="P54" s="368"/>
      <c r="Q54" s="369">
        <f t="shared" si="8"/>
        <v>0</v>
      </c>
      <c r="R54" s="369">
        <f t="shared" si="9"/>
        <v>0</v>
      </c>
      <c r="S54" s="369">
        <f t="shared" si="10"/>
        <v>0</v>
      </c>
      <c r="T54" s="369"/>
      <c r="U54" s="370"/>
      <c r="V54" s="370">
        <f t="shared" si="11"/>
        <v>13</v>
      </c>
      <c r="W54" s="370"/>
      <c r="X54" s="369"/>
      <c r="Y54" s="369"/>
      <c r="Z54" s="369"/>
      <c r="AA54" s="369"/>
      <c r="AB54" s="369"/>
      <c r="AC54" s="369"/>
      <c r="AD54" s="369"/>
      <c r="AE54" s="369"/>
      <c r="AF54" s="369"/>
      <c r="AG54" s="369"/>
      <c r="AH54" s="369"/>
      <c r="AI54" s="369"/>
      <c r="AJ54" s="369"/>
      <c r="AK54" s="369"/>
    </row>
    <row r="55" spans="1:37" s="371" customFormat="1" x14ac:dyDescent="0.3">
      <c r="A55" s="609"/>
      <c r="B55" s="376" t="str">
        <f t="shared" ref="B55:B58" si="12">B22</f>
        <v>Intitulé libre 2</v>
      </c>
      <c r="C55" s="368"/>
      <c r="D55" s="368"/>
      <c r="E55" s="368"/>
      <c r="F55" s="368"/>
      <c r="G55" s="368"/>
      <c r="H55" s="368"/>
      <c r="I55" s="368"/>
      <c r="J55" s="368"/>
      <c r="K55" s="368"/>
      <c r="L55" s="368"/>
      <c r="M55" s="368"/>
      <c r="N55" s="368"/>
      <c r="O55" s="368"/>
      <c r="P55" s="368"/>
      <c r="Q55" s="369">
        <f t="shared" si="8"/>
        <v>0</v>
      </c>
      <c r="R55" s="369">
        <f t="shared" si="9"/>
        <v>0</v>
      </c>
      <c r="S55" s="369">
        <f t="shared" si="10"/>
        <v>0</v>
      </c>
      <c r="T55" s="369"/>
      <c r="U55" s="370"/>
      <c r="V55" s="370">
        <f t="shared" si="11"/>
        <v>14</v>
      </c>
      <c r="W55" s="370"/>
      <c r="X55" s="369"/>
      <c r="Y55" s="369"/>
      <c r="Z55" s="369"/>
      <c r="AA55" s="369"/>
      <c r="AB55" s="369"/>
      <c r="AC55" s="369"/>
      <c r="AD55" s="369"/>
      <c r="AE55" s="369"/>
      <c r="AF55" s="369"/>
      <c r="AG55" s="369"/>
      <c r="AH55" s="369"/>
      <c r="AI55" s="369"/>
      <c r="AJ55" s="369"/>
      <c r="AK55" s="369"/>
    </row>
    <row r="56" spans="1:37" s="371" customFormat="1" x14ac:dyDescent="0.3">
      <c r="A56" s="609"/>
      <c r="B56" s="376" t="str">
        <f t="shared" si="12"/>
        <v>Intitulé libre 3</v>
      </c>
      <c r="C56" s="368"/>
      <c r="D56" s="368"/>
      <c r="E56" s="368"/>
      <c r="F56" s="368"/>
      <c r="G56" s="368"/>
      <c r="H56" s="368"/>
      <c r="I56" s="368"/>
      <c r="J56" s="368"/>
      <c r="K56" s="368"/>
      <c r="L56" s="368"/>
      <c r="M56" s="368"/>
      <c r="N56" s="368"/>
      <c r="O56" s="368"/>
      <c r="P56" s="368"/>
      <c r="Q56" s="369">
        <f t="shared" si="8"/>
        <v>0</v>
      </c>
      <c r="R56" s="369">
        <f t="shared" si="9"/>
        <v>0</v>
      </c>
      <c r="S56" s="369">
        <f t="shared" si="10"/>
        <v>0</v>
      </c>
      <c r="T56" s="369"/>
      <c r="U56" s="370"/>
      <c r="V56" s="370">
        <f t="shared" si="11"/>
        <v>15</v>
      </c>
      <c r="W56" s="370"/>
      <c r="X56" s="369"/>
      <c r="Y56" s="369"/>
      <c r="Z56" s="369"/>
      <c r="AA56" s="369"/>
      <c r="AB56" s="369"/>
      <c r="AC56" s="369"/>
      <c r="AD56" s="369"/>
      <c r="AE56" s="369"/>
      <c r="AF56" s="369"/>
      <c r="AG56" s="369"/>
      <c r="AH56" s="369"/>
      <c r="AI56" s="369"/>
      <c r="AJ56" s="369"/>
      <c r="AK56" s="369"/>
    </row>
    <row r="57" spans="1:37" s="371" customFormat="1" x14ac:dyDescent="0.3">
      <c r="A57" s="609"/>
      <c r="B57" s="376" t="str">
        <f t="shared" si="12"/>
        <v>Intitulé libre 4</v>
      </c>
      <c r="C57" s="368"/>
      <c r="D57" s="368"/>
      <c r="E57" s="368"/>
      <c r="F57" s="368"/>
      <c r="G57" s="368"/>
      <c r="H57" s="368"/>
      <c r="I57" s="368"/>
      <c r="J57" s="368"/>
      <c r="K57" s="368"/>
      <c r="L57" s="368"/>
      <c r="M57" s="368"/>
      <c r="N57" s="368"/>
      <c r="O57" s="368"/>
      <c r="P57" s="368"/>
      <c r="Q57" s="369">
        <f t="shared" si="8"/>
        <v>0</v>
      </c>
      <c r="R57" s="369">
        <f t="shared" si="9"/>
        <v>0</v>
      </c>
      <c r="S57" s="369">
        <f t="shared" si="10"/>
        <v>0</v>
      </c>
      <c r="T57" s="369"/>
      <c r="U57" s="370"/>
      <c r="V57" s="370">
        <f t="shared" si="11"/>
        <v>16</v>
      </c>
      <c r="W57" s="370"/>
      <c r="X57" s="369"/>
      <c r="Y57" s="369"/>
      <c r="Z57" s="369"/>
      <c r="AA57" s="369"/>
      <c r="AB57" s="369"/>
      <c r="AC57" s="369"/>
      <c r="AD57" s="369"/>
      <c r="AE57" s="369"/>
      <c r="AF57" s="369"/>
      <c r="AG57" s="369"/>
      <c r="AH57" s="369"/>
      <c r="AI57" s="369"/>
      <c r="AJ57" s="369"/>
      <c r="AK57" s="369"/>
    </row>
    <row r="58" spans="1:37" s="371" customFormat="1" x14ac:dyDescent="0.3">
      <c r="A58" s="609"/>
      <c r="B58" s="376" t="str">
        <f t="shared" si="12"/>
        <v>Intitulé libre 5</v>
      </c>
      <c r="C58" s="368"/>
      <c r="D58" s="368"/>
      <c r="E58" s="368"/>
      <c r="F58" s="368"/>
      <c r="G58" s="368"/>
      <c r="H58" s="368"/>
      <c r="I58" s="368"/>
      <c r="J58" s="368"/>
      <c r="K58" s="368"/>
      <c r="L58" s="368"/>
      <c r="M58" s="368"/>
      <c r="N58" s="368"/>
      <c r="O58" s="368"/>
      <c r="P58" s="368"/>
      <c r="Q58" s="369">
        <f>SUM(C58,F58:J58,M58:N58)</f>
        <v>0</v>
      </c>
      <c r="R58" s="369">
        <f>SUM(D58,K58,O58)</f>
        <v>0</v>
      </c>
      <c r="S58" s="369">
        <f>SUM(E58,L58,P58)</f>
        <v>0</v>
      </c>
      <c r="T58" s="369"/>
      <c r="U58" s="370"/>
      <c r="V58" s="370">
        <f t="shared" si="11"/>
        <v>17</v>
      </c>
      <c r="W58" s="370"/>
      <c r="X58" s="369"/>
      <c r="Y58" s="369"/>
      <c r="Z58" s="369"/>
      <c r="AA58" s="369"/>
      <c r="AB58" s="369"/>
      <c r="AC58" s="369"/>
      <c r="AD58" s="369"/>
      <c r="AE58" s="369"/>
      <c r="AF58" s="369"/>
      <c r="AG58" s="369"/>
      <c r="AH58" s="369"/>
      <c r="AI58" s="369"/>
      <c r="AJ58" s="369"/>
      <c r="AK58" s="369"/>
    </row>
    <row r="59" spans="1:37" s="371" customFormat="1" ht="14.25" thickBot="1" x14ac:dyDescent="0.35">
      <c r="A59" s="609"/>
      <c r="B59" s="373" t="s">
        <v>73</v>
      </c>
      <c r="C59" s="374">
        <f t="shared" ref="C59:S59" si="13">SUM(C42:C58)</f>
        <v>0</v>
      </c>
      <c r="D59" s="374">
        <f t="shared" si="13"/>
        <v>0</v>
      </c>
      <c r="E59" s="374">
        <f t="shared" si="13"/>
        <v>0</v>
      </c>
      <c r="F59" s="374">
        <f t="shared" si="13"/>
        <v>0</v>
      </c>
      <c r="G59" s="374">
        <f t="shared" si="13"/>
        <v>0</v>
      </c>
      <c r="H59" s="374">
        <f t="shared" si="13"/>
        <v>0</v>
      </c>
      <c r="I59" s="374">
        <f t="shared" si="13"/>
        <v>0</v>
      </c>
      <c r="J59" s="374">
        <f t="shared" si="13"/>
        <v>0</v>
      </c>
      <c r="K59" s="374">
        <f t="shared" si="13"/>
        <v>0</v>
      </c>
      <c r="L59" s="374">
        <f t="shared" si="13"/>
        <v>0</v>
      </c>
      <c r="M59" s="374">
        <f t="shared" si="13"/>
        <v>0</v>
      </c>
      <c r="N59" s="374">
        <f t="shared" si="13"/>
        <v>0</v>
      </c>
      <c r="O59" s="374">
        <f t="shared" si="13"/>
        <v>0</v>
      </c>
      <c r="P59" s="374">
        <f t="shared" si="13"/>
        <v>0</v>
      </c>
      <c r="Q59" s="374">
        <f t="shared" si="13"/>
        <v>0</v>
      </c>
      <c r="R59" s="374">
        <f t="shared" si="13"/>
        <v>0</v>
      </c>
      <c r="S59" s="374">
        <f t="shared" si="13"/>
        <v>0</v>
      </c>
      <c r="T59" s="369"/>
      <c r="U59" s="370" t="str">
        <f>RIGHT(A42,4)&amp;"reseau"</f>
        <v>2021reseau</v>
      </c>
      <c r="V59" s="370">
        <f t="shared" si="11"/>
        <v>18</v>
      </c>
      <c r="W59" s="370"/>
      <c r="X59" s="369"/>
      <c r="Y59" s="369"/>
      <c r="Z59" s="369"/>
      <c r="AA59" s="369"/>
      <c r="AB59" s="369"/>
      <c r="AC59" s="369"/>
      <c r="AD59" s="369"/>
      <c r="AE59" s="369"/>
      <c r="AF59" s="369"/>
      <c r="AG59" s="369"/>
      <c r="AH59" s="369"/>
      <c r="AI59" s="369"/>
      <c r="AJ59" s="369"/>
      <c r="AK59" s="369"/>
    </row>
    <row r="60" spans="1:37" s="371" customFormat="1" x14ac:dyDescent="0.3">
      <c r="A60" s="609"/>
      <c r="B60" s="375"/>
      <c r="C60" s="369"/>
      <c r="D60" s="369"/>
      <c r="E60" s="369"/>
      <c r="F60" s="369"/>
      <c r="G60" s="369"/>
      <c r="H60" s="369"/>
      <c r="I60" s="369"/>
      <c r="J60" s="369"/>
      <c r="K60" s="369"/>
      <c r="L60" s="369"/>
      <c r="M60" s="369"/>
      <c r="N60" s="369"/>
      <c r="O60" s="369"/>
      <c r="P60" s="369"/>
      <c r="Q60" s="369"/>
      <c r="R60" s="369"/>
      <c r="S60" s="369"/>
      <c r="T60" s="369"/>
      <c r="U60" s="370"/>
      <c r="V60" s="370">
        <f t="shared" si="11"/>
        <v>19</v>
      </c>
      <c r="W60" s="370"/>
      <c r="X60" s="369"/>
      <c r="Y60" s="369"/>
      <c r="Z60" s="369"/>
      <c r="AA60" s="369"/>
      <c r="AB60" s="369"/>
      <c r="AC60" s="369"/>
      <c r="AD60" s="369"/>
      <c r="AE60" s="369"/>
      <c r="AF60" s="369"/>
      <c r="AG60" s="369"/>
      <c r="AH60" s="369"/>
      <c r="AI60" s="369"/>
      <c r="AJ60" s="369"/>
      <c r="AK60" s="369"/>
    </row>
    <row r="61" spans="1:37" s="371" customFormat="1" x14ac:dyDescent="0.3">
      <c r="A61" s="609"/>
      <c r="B61" s="367" t="s">
        <v>71</v>
      </c>
      <c r="C61" s="376">
        <f>C9-C42</f>
        <v>0</v>
      </c>
      <c r="D61" s="376">
        <f t="shared" ref="D61:S61" si="14">D9-D42</f>
        <v>0</v>
      </c>
      <c r="E61" s="376">
        <f t="shared" si="14"/>
        <v>0</v>
      </c>
      <c r="F61" s="376">
        <f t="shared" si="14"/>
        <v>0</v>
      </c>
      <c r="G61" s="376">
        <f t="shared" si="14"/>
        <v>0</v>
      </c>
      <c r="H61" s="376">
        <f t="shared" si="14"/>
        <v>0</v>
      </c>
      <c r="I61" s="376">
        <f t="shared" si="14"/>
        <v>0</v>
      </c>
      <c r="J61" s="376">
        <f t="shared" si="14"/>
        <v>0</v>
      </c>
      <c r="K61" s="376">
        <f t="shared" si="14"/>
        <v>0</v>
      </c>
      <c r="L61" s="376">
        <f t="shared" si="14"/>
        <v>0</v>
      </c>
      <c r="M61" s="376">
        <f t="shared" si="14"/>
        <v>0</v>
      </c>
      <c r="N61" s="376">
        <f t="shared" si="14"/>
        <v>0</v>
      </c>
      <c r="O61" s="376">
        <f t="shared" si="14"/>
        <v>0</v>
      </c>
      <c r="P61" s="376">
        <f t="shared" si="14"/>
        <v>0</v>
      </c>
      <c r="Q61" s="376">
        <f t="shared" si="14"/>
        <v>0</v>
      </c>
      <c r="R61" s="376">
        <f t="shared" si="14"/>
        <v>0</v>
      </c>
      <c r="S61" s="376">
        <f t="shared" si="14"/>
        <v>0</v>
      </c>
      <c r="T61" s="369"/>
      <c r="U61" s="370"/>
      <c r="V61" s="370">
        <f t="shared" si="11"/>
        <v>20</v>
      </c>
      <c r="W61" s="370"/>
      <c r="X61" s="369"/>
      <c r="Y61" s="369"/>
      <c r="Z61" s="369"/>
      <c r="AA61" s="369"/>
      <c r="AB61" s="369"/>
      <c r="AC61" s="369"/>
      <c r="AD61" s="369"/>
      <c r="AE61" s="369"/>
      <c r="AF61" s="369"/>
      <c r="AG61" s="369"/>
      <c r="AH61" s="369"/>
      <c r="AI61" s="369"/>
      <c r="AJ61" s="369"/>
      <c r="AK61" s="369"/>
    </row>
    <row r="62" spans="1:37" s="371" customFormat="1" x14ac:dyDescent="0.3">
      <c r="A62" s="609"/>
      <c r="B62" s="367" t="s">
        <v>74</v>
      </c>
      <c r="C62" s="376">
        <f t="shared" ref="C62:S62" si="15">C10-C43</f>
        <v>0</v>
      </c>
      <c r="D62" s="376">
        <f t="shared" si="15"/>
        <v>0</v>
      </c>
      <c r="E62" s="376">
        <f t="shared" si="15"/>
        <v>0</v>
      </c>
      <c r="F62" s="376">
        <f t="shared" si="15"/>
        <v>0</v>
      </c>
      <c r="G62" s="376">
        <f t="shared" si="15"/>
        <v>0</v>
      </c>
      <c r="H62" s="376">
        <f t="shared" si="15"/>
        <v>0</v>
      </c>
      <c r="I62" s="376">
        <f t="shared" si="15"/>
        <v>0</v>
      </c>
      <c r="J62" s="376">
        <f t="shared" si="15"/>
        <v>0</v>
      </c>
      <c r="K62" s="376">
        <f t="shared" si="15"/>
        <v>0</v>
      </c>
      <c r="L62" s="376">
        <f t="shared" si="15"/>
        <v>0</v>
      </c>
      <c r="M62" s="376">
        <f t="shared" si="15"/>
        <v>0</v>
      </c>
      <c r="N62" s="376">
        <f t="shared" si="15"/>
        <v>0</v>
      </c>
      <c r="O62" s="376">
        <f t="shared" si="15"/>
        <v>0</v>
      </c>
      <c r="P62" s="376">
        <f t="shared" si="15"/>
        <v>0</v>
      </c>
      <c r="Q62" s="376">
        <f t="shared" si="15"/>
        <v>0</v>
      </c>
      <c r="R62" s="376">
        <f t="shared" si="15"/>
        <v>0</v>
      </c>
      <c r="S62" s="376">
        <f t="shared" si="15"/>
        <v>0</v>
      </c>
      <c r="T62" s="369"/>
      <c r="U62" s="370"/>
      <c r="V62" s="370">
        <f t="shared" si="11"/>
        <v>21</v>
      </c>
      <c r="W62" s="370"/>
      <c r="X62" s="369"/>
      <c r="Y62" s="369"/>
      <c r="Z62" s="369"/>
      <c r="AA62" s="369"/>
      <c r="AB62" s="369"/>
      <c r="AC62" s="369"/>
      <c r="AD62" s="369"/>
      <c r="AE62" s="369"/>
      <c r="AF62" s="369"/>
      <c r="AG62" s="369"/>
      <c r="AH62" s="369"/>
      <c r="AI62" s="369"/>
      <c r="AJ62" s="369"/>
      <c r="AK62" s="369"/>
    </row>
    <row r="63" spans="1:37" s="371" customFormat="1" x14ac:dyDescent="0.3">
      <c r="A63" s="609"/>
      <c r="B63" s="367" t="s">
        <v>75</v>
      </c>
      <c r="C63" s="376">
        <f t="shared" ref="C63:S63" si="16">C11-C44</f>
        <v>0</v>
      </c>
      <c r="D63" s="376">
        <f t="shared" si="16"/>
        <v>0</v>
      </c>
      <c r="E63" s="376">
        <f t="shared" si="16"/>
        <v>0</v>
      </c>
      <c r="F63" s="376">
        <f t="shared" si="16"/>
        <v>0</v>
      </c>
      <c r="G63" s="376">
        <f t="shared" si="16"/>
        <v>0</v>
      </c>
      <c r="H63" s="376">
        <f t="shared" si="16"/>
        <v>0</v>
      </c>
      <c r="I63" s="376">
        <f t="shared" si="16"/>
        <v>0</v>
      </c>
      <c r="J63" s="376">
        <f t="shared" si="16"/>
        <v>0</v>
      </c>
      <c r="K63" s="376">
        <f t="shared" si="16"/>
        <v>0</v>
      </c>
      <c r="L63" s="376">
        <f t="shared" si="16"/>
        <v>0</v>
      </c>
      <c r="M63" s="376">
        <f t="shared" si="16"/>
        <v>0</v>
      </c>
      <c r="N63" s="376">
        <f t="shared" si="16"/>
        <v>0</v>
      </c>
      <c r="O63" s="376">
        <f t="shared" si="16"/>
        <v>0</v>
      </c>
      <c r="P63" s="376">
        <f t="shared" si="16"/>
        <v>0</v>
      </c>
      <c r="Q63" s="376">
        <f t="shared" si="16"/>
        <v>0</v>
      </c>
      <c r="R63" s="376">
        <f t="shared" si="16"/>
        <v>0</v>
      </c>
      <c r="S63" s="376">
        <f t="shared" si="16"/>
        <v>0</v>
      </c>
      <c r="T63" s="369"/>
      <c r="U63" s="370"/>
      <c r="V63" s="370">
        <f t="shared" si="11"/>
        <v>22</v>
      </c>
      <c r="W63" s="370"/>
      <c r="X63" s="369"/>
      <c r="Y63" s="369"/>
      <c r="Z63" s="369"/>
      <c r="AA63" s="369"/>
      <c r="AB63" s="369"/>
      <c r="AC63" s="369"/>
      <c r="AD63" s="369"/>
      <c r="AE63" s="369"/>
      <c r="AF63" s="369"/>
      <c r="AG63" s="369"/>
      <c r="AH63" s="369"/>
      <c r="AI63" s="369"/>
      <c r="AJ63" s="369"/>
      <c r="AK63" s="369"/>
    </row>
    <row r="64" spans="1:37" s="371" customFormat="1" x14ac:dyDescent="0.3">
      <c r="A64" s="609"/>
      <c r="B64" s="367" t="s">
        <v>76</v>
      </c>
      <c r="C64" s="376">
        <f t="shared" ref="C64:S64" si="17">C12-C45</f>
        <v>0</v>
      </c>
      <c r="D64" s="376">
        <f t="shared" si="17"/>
        <v>0</v>
      </c>
      <c r="E64" s="376">
        <f t="shared" si="17"/>
        <v>0</v>
      </c>
      <c r="F64" s="376">
        <f t="shared" si="17"/>
        <v>0</v>
      </c>
      <c r="G64" s="376">
        <f t="shared" si="17"/>
        <v>0</v>
      </c>
      <c r="H64" s="376">
        <f t="shared" si="17"/>
        <v>0</v>
      </c>
      <c r="I64" s="376">
        <f t="shared" si="17"/>
        <v>0</v>
      </c>
      <c r="J64" s="376">
        <f t="shared" si="17"/>
        <v>0</v>
      </c>
      <c r="K64" s="376">
        <f t="shared" si="17"/>
        <v>0</v>
      </c>
      <c r="L64" s="376">
        <f t="shared" si="17"/>
        <v>0</v>
      </c>
      <c r="M64" s="376">
        <f t="shared" si="17"/>
        <v>0</v>
      </c>
      <c r="N64" s="376">
        <f t="shared" si="17"/>
        <v>0</v>
      </c>
      <c r="O64" s="376">
        <f t="shared" si="17"/>
        <v>0</v>
      </c>
      <c r="P64" s="376">
        <f t="shared" si="17"/>
        <v>0</v>
      </c>
      <c r="Q64" s="376">
        <f t="shared" si="17"/>
        <v>0</v>
      </c>
      <c r="R64" s="376">
        <f t="shared" si="17"/>
        <v>0</v>
      </c>
      <c r="S64" s="376">
        <f t="shared" si="17"/>
        <v>0</v>
      </c>
      <c r="T64" s="369"/>
      <c r="U64" s="370"/>
      <c r="V64" s="370">
        <f t="shared" si="11"/>
        <v>23</v>
      </c>
      <c r="W64" s="370"/>
      <c r="X64" s="369"/>
      <c r="Y64" s="369"/>
      <c r="Z64" s="369"/>
      <c r="AA64" s="369"/>
      <c r="AB64" s="369"/>
      <c r="AC64" s="369"/>
      <c r="AD64" s="369"/>
      <c r="AE64" s="369"/>
      <c r="AF64" s="369"/>
      <c r="AG64" s="369"/>
      <c r="AH64" s="369"/>
      <c r="AI64" s="369"/>
      <c r="AJ64" s="369"/>
      <c r="AK64" s="369"/>
    </row>
    <row r="65" spans="1:37" s="371" customFormat="1" x14ac:dyDescent="0.3">
      <c r="A65" s="609"/>
      <c r="B65" s="367" t="s">
        <v>77</v>
      </c>
      <c r="C65" s="376">
        <f t="shared" ref="C65:S65" si="18">C13-C46</f>
        <v>0</v>
      </c>
      <c r="D65" s="376">
        <f t="shared" si="18"/>
        <v>0</v>
      </c>
      <c r="E65" s="376">
        <f t="shared" si="18"/>
        <v>0</v>
      </c>
      <c r="F65" s="376">
        <f t="shared" si="18"/>
        <v>0</v>
      </c>
      <c r="G65" s="376">
        <f t="shared" si="18"/>
        <v>0</v>
      </c>
      <c r="H65" s="376">
        <f t="shared" si="18"/>
        <v>0</v>
      </c>
      <c r="I65" s="376">
        <f t="shared" si="18"/>
        <v>0</v>
      </c>
      <c r="J65" s="376">
        <f t="shared" si="18"/>
        <v>0</v>
      </c>
      <c r="K65" s="376">
        <f t="shared" si="18"/>
        <v>0</v>
      </c>
      <c r="L65" s="376">
        <f t="shared" si="18"/>
        <v>0</v>
      </c>
      <c r="M65" s="376">
        <f t="shared" si="18"/>
        <v>0</v>
      </c>
      <c r="N65" s="376">
        <f t="shared" si="18"/>
        <v>0</v>
      </c>
      <c r="O65" s="376">
        <f t="shared" si="18"/>
        <v>0</v>
      </c>
      <c r="P65" s="376">
        <f t="shared" si="18"/>
        <v>0</v>
      </c>
      <c r="Q65" s="376">
        <f t="shared" si="18"/>
        <v>0</v>
      </c>
      <c r="R65" s="376">
        <f t="shared" si="18"/>
        <v>0</v>
      </c>
      <c r="S65" s="376">
        <f t="shared" si="18"/>
        <v>0</v>
      </c>
      <c r="T65" s="369"/>
      <c r="U65" s="370"/>
      <c r="V65" s="370">
        <f t="shared" si="11"/>
        <v>24</v>
      </c>
      <c r="W65" s="370"/>
      <c r="X65" s="369"/>
      <c r="Y65" s="369"/>
      <c r="Z65" s="369"/>
      <c r="AA65" s="369"/>
      <c r="AB65" s="369"/>
      <c r="AC65" s="369"/>
      <c r="AD65" s="369"/>
      <c r="AE65" s="369"/>
      <c r="AF65" s="369"/>
      <c r="AG65" s="369"/>
      <c r="AH65" s="369"/>
      <c r="AI65" s="369"/>
      <c r="AJ65" s="369"/>
      <c r="AK65" s="369"/>
    </row>
    <row r="66" spans="1:37" s="371" customFormat="1" x14ac:dyDescent="0.3">
      <c r="A66" s="609"/>
      <c r="B66" s="367" t="s">
        <v>78</v>
      </c>
      <c r="C66" s="376">
        <f t="shared" ref="C66:S66" si="19">C14-C47</f>
        <v>0</v>
      </c>
      <c r="D66" s="376">
        <f t="shared" si="19"/>
        <v>0</v>
      </c>
      <c r="E66" s="376">
        <f t="shared" si="19"/>
        <v>0</v>
      </c>
      <c r="F66" s="376">
        <f t="shared" si="19"/>
        <v>0</v>
      </c>
      <c r="G66" s="376">
        <f t="shared" si="19"/>
        <v>0</v>
      </c>
      <c r="H66" s="376">
        <f t="shared" si="19"/>
        <v>0</v>
      </c>
      <c r="I66" s="376">
        <f t="shared" si="19"/>
        <v>0</v>
      </c>
      <c r="J66" s="376">
        <f t="shared" si="19"/>
        <v>0</v>
      </c>
      <c r="K66" s="376">
        <f t="shared" si="19"/>
        <v>0</v>
      </c>
      <c r="L66" s="376">
        <f t="shared" si="19"/>
        <v>0</v>
      </c>
      <c r="M66" s="376">
        <f t="shared" si="19"/>
        <v>0</v>
      </c>
      <c r="N66" s="376">
        <f t="shared" si="19"/>
        <v>0</v>
      </c>
      <c r="O66" s="376">
        <f t="shared" si="19"/>
        <v>0</v>
      </c>
      <c r="P66" s="376">
        <f t="shared" si="19"/>
        <v>0</v>
      </c>
      <c r="Q66" s="376">
        <f t="shared" si="19"/>
        <v>0</v>
      </c>
      <c r="R66" s="376">
        <f t="shared" si="19"/>
        <v>0</v>
      </c>
      <c r="S66" s="376">
        <f t="shared" si="19"/>
        <v>0</v>
      </c>
      <c r="T66" s="369"/>
      <c r="U66" s="370"/>
      <c r="V66" s="370">
        <f t="shared" si="11"/>
        <v>25</v>
      </c>
      <c r="W66" s="370"/>
      <c r="X66" s="369"/>
      <c r="Y66" s="369"/>
      <c r="Z66" s="369"/>
      <c r="AA66" s="369"/>
      <c r="AB66" s="369"/>
      <c r="AC66" s="369"/>
      <c r="AD66" s="369"/>
      <c r="AE66" s="369"/>
      <c r="AF66" s="369"/>
      <c r="AG66" s="369"/>
      <c r="AH66" s="369"/>
      <c r="AI66" s="369"/>
      <c r="AJ66" s="369"/>
      <c r="AK66" s="369"/>
    </row>
    <row r="67" spans="1:37" s="371" customFormat="1" x14ac:dyDescent="0.3">
      <c r="A67" s="609"/>
      <c r="B67" s="367" t="s">
        <v>79</v>
      </c>
      <c r="C67" s="376">
        <f t="shared" ref="C67:S67" si="20">C15-C48</f>
        <v>0</v>
      </c>
      <c r="D67" s="376">
        <f t="shared" si="20"/>
        <v>0</v>
      </c>
      <c r="E67" s="376">
        <f t="shared" si="20"/>
        <v>0</v>
      </c>
      <c r="F67" s="376">
        <f t="shared" si="20"/>
        <v>0</v>
      </c>
      <c r="G67" s="376">
        <f t="shared" si="20"/>
        <v>0</v>
      </c>
      <c r="H67" s="376">
        <f t="shared" si="20"/>
        <v>0</v>
      </c>
      <c r="I67" s="376">
        <f t="shared" si="20"/>
        <v>0</v>
      </c>
      <c r="J67" s="376">
        <f t="shared" si="20"/>
        <v>0</v>
      </c>
      <c r="K67" s="376">
        <f t="shared" si="20"/>
        <v>0</v>
      </c>
      <c r="L67" s="376">
        <f t="shared" si="20"/>
        <v>0</v>
      </c>
      <c r="M67" s="376">
        <f t="shared" si="20"/>
        <v>0</v>
      </c>
      <c r="N67" s="376">
        <f t="shared" si="20"/>
        <v>0</v>
      </c>
      <c r="O67" s="376">
        <f t="shared" si="20"/>
        <v>0</v>
      </c>
      <c r="P67" s="376">
        <f t="shared" si="20"/>
        <v>0</v>
      </c>
      <c r="Q67" s="376">
        <f t="shared" si="20"/>
        <v>0</v>
      </c>
      <c r="R67" s="376">
        <f t="shared" si="20"/>
        <v>0</v>
      </c>
      <c r="S67" s="376">
        <f t="shared" si="20"/>
        <v>0</v>
      </c>
      <c r="T67" s="369"/>
      <c r="U67" s="370"/>
      <c r="V67" s="370">
        <f t="shared" si="11"/>
        <v>26</v>
      </c>
      <c r="W67" s="370"/>
      <c r="X67" s="369"/>
      <c r="Y67" s="369"/>
      <c r="Z67" s="369"/>
      <c r="AA67" s="369"/>
      <c r="AB67" s="369"/>
      <c r="AC67" s="369"/>
      <c r="AD67" s="369"/>
      <c r="AE67" s="369"/>
      <c r="AF67" s="369"/>
      <c r="AG67" s="369"/>
      <c r="AH67" s="369"/>
      <c r="AI67" s="369"/>
      <c r="AJ67" s="369"/>
      <c r="AK67" s="369"/>
    </row>
    <row r="68" spans="1:37" s="371" customFormat="1" x14ac:dyDescent="0.3">
      <c r="A68" s="609"/>
      <c r="B68" s="376" t="str">
        <f>B35</f>
        <v>Intitulé libre 1</v>
      </c>
      <c r="C68" s="376">
        <f t="shared" ref="C68:S68" si="21">C16-C49</f>
        <v>0</v>
      </c>
      <c r="D68" s="376">
        <f t="shared" si="21"/>
        <v>0</v>
      </c>
      <c r="E68" s="376">
        <f t="shared" si="21"/>
        <v>0</v>
      </c>
      <c r="F68" s="376">
        <f t="shared" si="21"/>
        <v>0</v>
      </c>
      <c r="G68" s="376">
        <f t="shared" si="21"/>
        <v>0</v>
      </c>
      <c r="H68" s="376">
        <f t="shared" si="21"/>
        <v>0</v>
      </c>
      <c r="I68" s="376">
        <f t="shared" si="21"/>
        <v>0</v>
      </c>
      <c r="J68" s="376">
        <f t="shared" si="21"/>
        <v>0</v>
      </c>
      <c r="K68" s="376">
        <f t="shared" si="21"/>
        <v>0</v>
      </c>
      <c r="L68" s="376">
        <f t="shared" si="21"/>
        <v>0</v>
      </c>
      <c r="M68" s="376">
        <f t="shared" si="21"/>
        <v>0</v>
      </c>
      <c r="N68" s="376">
        <f t="shared" si="21"/>
        <v>0</v>
      </c>
      <c r="O68" s="376">
        <f t="shared" si="21"/>
        <v>0</v>
      </c>
      <c r="P68" s="376">
        <f t="shared" si="21"/>
        <v>0</v>
      </c>
      <c r="Q68" s="376">
        <f t="shared" si="21"/>
        <v>0</v>
      </c>
      <c r="R68" s="376">
        <f t="shared" si="21"/>
        <v>0</v>
      </c>
      <c r="S68" s="376">
        <f t="shared" si="21"/>
        <v>0</v>
      </c>
      <c r="T68" s="369"/>
      <c r="U68" s="370"/>
      <c r="V68" s="370">
        <f t="shared" si="11"/>
        <v>27</v>
      </c>
      <c r="W68" s="370"/>
      <c r="X68" s="369"/>
      <c r="Y68" s="369"/>
      <c r="Z68" s="369"/>
      <c r="AA68" s="369"/>
      <c r="AB68" s="369"/>
      <c r="AC68" s="369"/>
      <c r="AD68" s="369"/>
      <c r="AE68" s="369"/>
      <c r="AF68" s="369"/>
      <c r="AG68" s="369"/>
      <c r="AH68" s="369"/>
      <c r="AI68" s="369"/>
      <c r="AJ68" s="369"/>
      <c r="AK68" s="369"/>
    </row>
    <row r="69" spans="1:37" s="371" customFormat="1" x14ac:dyDescent="0.3">
      <c r="A69" s="609"/>
      <c r="B69" s="376" t="str">
        <f t="shared" ref="B69:B72" si="22">B36</f>
        <v>Intitulé libre 2</v>
      </c>
      <c r="C69" s="376">
        <f t="shared" ref="C69:S69" si="23">C17-C50</f>
        <v>0</v>
      </c>
      <c r="D69" s="376">
        <f t="shared" si="23"/>
        <v>0</v>
      </c>
      <c r="E69" s="376">
        <f t="shared" si="23"/>
        <v>0</v>
      </c>
      <c r="F69" s="376">
        <f t="shared" si="23"/>
        <v>0</v>
      </c>
      <c r="G69" s="376">
        <f t="shared" si="23"/>
        <v>0</v>
      </c>
      <c r="H69" s="376">
        <f t="shared" si="23"/>
        <v>0</v>
      </c>
      <c r="I69" s="376">
        <f t="shared" si="23"/>
        <v>0</v>
      </c>
      <c r="J69" s="376">
        <f t="shared" si="23"/>
        <v>0</v>
      </c>
      <c r="K69" s="376">
        <f t="shared" si="23"/>
        <v>0</v>
      </c>
      <c r="L69" s="376">
        <f t="shared" si="23"/>
        <v>0</v>
      </c>
      <c r="M69" s="376">
        <f t="shared" si="23"/>
        <v>0</v>
      </c>
      <c r="N69" s="376">
        <f t="shared" si="23"/>
        <v>0</v>
      </c>
      <c r="O69" s="376">
        <f t="shared" si="23"/>
        <v>0</v>
      </c>
      <c r="P69" s="376">
        <f t="shared" si="23"/>
        <v>0</v>
      </c>
      <c r="Q69" s="376">
        <f t="shared" si="23"/>
        <v>0</v>
      </c>
      <c r="R69" s="376">
        <f t="shared" si="23"/>
        <v>0</v>
      </c>
      <c r="S69" s="376">
        <f t="shared" si="23"/>
        <v>0</v>
      </c>
      <c r="T69" s="369"/>
      <c r="U69" s="370"/>
      <c r="V69" s="370">
        <f t="shared" si="11"/>
        <v>28</v>
      </c>
      <c r="W69" s="370"/>
      <c r="X69" s="369"/>
      <c r="Y69" s="369"/>
      <c r="Z69" s="369"/>
      <c r="AA69" s="369"/>
      <c r="AB69" s="369"/>
      <c r="AC69" s="369"/>
      <c r="AD69" s="369"/>
      <c r="AE69" s="369"/>
      <c r="AF69" s="369"/>
      <c r="AG69" s="369"/>
      <c r="AH69" s="369"/>
      <c r="AI69" s="369"/>
      <c r="AJ69" s="369"/>
      <c r="AK69" s="369"/>
    </row>
    <row r="70" spans="1:37" s="371" customFormat="1" x14ac:dyDescent="0.3">
      <c r="A70" s="609"/>
      <c r="B70" s="376" t="str">
        <f t="shared" si="22"/>
        <v>Intitulé libre 3</v>
      </c>
      <c r="C70" s="376">
        <f t="shared" ref="C70:S70" si="24">C18-C51</f>
        <v>0</v>
      </c>
      <c r="D70" s="376">
        <f t="shared" si="24"/>
        <v>0</v>
      </c>
      <c r="E70" s="376">
        <f t="shared" si="24"/>
        <v>0</v>
      </c>
      <c r="F70" s="376">
        <f t="shared" si="24"/>
        <v>0</v>
      </c>
      <c r="G70" s="376">
        <f t="shared" si="24"/>
        <v>0</v>
      </c>
      <c r="H70" s="376">
        <f t="shared" si="24"/>
        <v>0</v>
      </c>
      <c r="I70" s="376">
        <f t="shared" si="24"/>
        <v>0</v>
      </c>
      <c r="J70" s="376">
        <f t="shared" si="24"/>
        <v>0</v>
      </c>
      <c r="K70" s="376">
        <f t="shared" si="24"/>
        <v>0</v>
      </c>
      <c r="L70" s="376">
        <f t="shared" si="24"/>
        <v>0</v>
      </c>
      <c r="M70" s="376">
        <f t="shared" si="24"/>
        <v>0</v>
      </c>
      <c r="N70" s="376">
        <f t="shared" si="24"/>
        <v>0</v>
      </c>
      <c r="O70" s="376">
        <f t="shared" si="24"/>
        <v>0</v>
      </c>
      <c r="P70" s="376">
        <f t="shared" si="24"/>
        <v>0</v>
      </c>
      <c r="Q70" s="376">
        <f t="shared" si="24"/>
        <v>0</v>
      </c>
      <c r="R70" s="376">
        <f t="shared" si="24"/>
        <v>0</v>
      </c>
      <c r="S70" s="376">
        <f t="shared" si="24"/>
        <v>0</v>
      </c>
      <c r="T70" s="369"/>
      <c r="U70" s="370"/>
      <c r="V70" s="370">
        <f t="shared" si="11"/>
        <v>29</v>
      </c>
      <c r="W70" s="370"/>
      <c r="X70" s="369"/>
      <c r="Y70" s="369"/>
      <c r="Z70" s="369"/>
      <c r="AA70" s="369"/>
      <c r="AB70" s="369"/>
      <c r="AC70" s="369"/>
      <c r="AD70" s="369"/>
      <c r="AE70" s="369"/>
      <c r="AF70" s="369"/>
      <c r="AG70" s="369"/>
      <c r="AH70" s="369"/>
      <c r="AI70" s="369"/>
      <c r="AJ70" s="369"/>
      <c r="AK70" s="369"/>
    </row>
    <row r="71" spans="1:37" s="371" customFormat="1" x14ac:dyDescent="0.3">
      <c r="A71" s="609"/>
      <c r="B71" s="376" t="str">
        <f t="shared" si="22"/>
        <v>Intitulé libre 4</v>
      </c>
      <c r="C71" s="376">
        <f t="shared" ref="C71:S71" si="25">C19-C52</f>
        <v>0</v>
      </c>
      <c r="D71" s="376">
        <f t="shared" si="25"/>
        <v>0</v>
      </c>
      <c r="E71" s="376">
        <f t="shared" si="25"/>
        <v>0</v>
      </c>
      <c r="F71" s="376">
        <f t="shared" si="25"/>
        <v>0</v>
      </c>
      <c r="G71" s="376">
        <f t="shared" si="25"/>
        <v>0</v>
      </c>
      <c r="H71" s="376">
        <f t="shared" si="25"/>
        <v>0</v>
      </c>
      <c r="I71" s="376">
        <f t="shared" si="25"/>
        <v>0</v>
      </c>
      <c r="J71" s="376">
        <f t="shared" si="25"/>
        <v>0</v>
      </c>
      <c r="K71" s="376">
        <f t="shared" si="25"/>
        <v>0</v>
      </c>
      <c r="L71" s="376">
        <f t="shared" si="25"/>
        <v>0</v>
      </c>
      <c r="M71" s="376">
        <f t="shared" si="25"/>
        <v>0</v>
      </c>
      <c r="N71" s="376">
        <f t="shared" si="25"/>
        <v>0</v>
      </c>
      <c r="O71" s="376">
        <f t="shared" si="25"/>
        <v>0</v>
      </c>
      <c r="P71" s="376">
        <f t="shared" si="25"/>
        <v>0</v>
      </c>
      <c r="Q71" s="376">
        <f t="shared" si="25"/>
        <v>0</v>
      </c>
      <c r="R71" s="376">
        <f t="shared" si="25"/>
        <v>0</v>
      </c>
      <c r="S71" s="376">
        <f t="shared" si="25"/>
        <v>0</v>
      </c>
      <c r="T71" s="369"/>
      <c r="U71" s="370"/>
      <c r="V71" s="370">
        <f t="shared" si="11"/>
        <v>30</v>
      </c>
      <c r="W71" s="370"/>
      <c r="X71" s="369"/>
      <c r="Y71" s="369"/>
      <c r="Z71" s="369"/>
      <c r="AA71" s="369"/>
      <c r="AB71" s="369"/>
      <c r="AC71" s="369"/>
      <c r="AD71" s="369"/>
      <c r="AE71" s="369"/>
      <c r="AF71" s="369"/>
      <c r="AG71" s="369"/>
      <c r="AH71" s="369"/>
      <c r="AI71" s="369"/>
      <c r="AJ71" s="369"/>
      <c r="AK71" s="369"/>
    </row>
    <row r="72" spans="1:37" s="371" customFormat="1" x14ac:dyDescent="0.3">
      <c r="A72" s="609"/>
      <c r="B72" s="376" t="str">
        <f t="shared" si="22"/>
        <v>Intitulé libre 5</v>
      </c>
      <c r="C72" s="376">
        <f t="shared" ref="C72:S72" si="26">C20-C53</f>
        <v>0</v>
      </c>
      <c r="D72" s="376">
        <f t="shared" si="26"/>
        <v>0</v>
      </c>
      <c r="E72" s="376">
        <f t="shared" si="26"/>
        <v>0</v>
      </c>
      <c r="F72" s="376">
        <f t="shared" si="26"/>
        <v>0</v>
      </c>
      <c r="G72" s="376">
        <f t="shared" si="26"/>
        <v>0</v>
      </c>
      <c r="H72" s="376">
        <f t="shared" si="26"/>
        <v>0</v>
      </c>
      <c r="I72" s="376">
        <f t="shared" si="26"/>
        <v>0</v>
      </c>
      <c r="J72" s="376">
        <f t="shared" si="26"/>
        <v>0</v>
      </c>
      <c r="K72" s="376">
        <f t="shared" si="26"/>
        <v>0</v>
      </c>
      <c r="L72" s="376">
        <f t="shared" si="26"/>
        <v>0</v>
      </c>
      <c r="M72" s="376">
        <f t="shared" si="26"/>
        <v>0</v>
      </c>
      <c r="N72" s="376">
        <f t="shared" si="26"/>
        <v>0</v>
      </c>
      <c r="O72" s="376">
        <f t="shared" si="26"/>
        <v>0</v>
      </c>
      <c r="P72" s="376">
        <f t="shared" si="26"/>
        <v>0</v>
      </c>
      <c r="Q72" s="376">
        <f t="shared" si="26"/>
        <v>0</v>
      </c>
      <c r="R72" s="376">
        <f t="shared" si="26"/>
        <v>0</v>
      </c>
      <c r="S72" s="376">
        <f t="shared" si="26"/>
        <v>0</v>
      </c>
      <c r="T72" s="369"/>
      <c r="U72" s="370"/>
      <c r="V72" s="370">
        <f t="shared" si="11"/>
        <v>31</v>
      </c>
      <c r="W72" s="370"/>
      <c r="X72" s="369"/>
      <c r="Y72" s="369"/>
      <c r="Z72" s="369"/>
      <c r="AA72" s="369"/>
      <c r="AB72" s="369"/>
      <c r="AC72" s="369"/>
      <c r="AD72" s="369"/>
      <c r="AE72" s="369"/>
      <c r="AF72" s="369"/>
      <c r="AG72" s="369"/>
      <c r="AH72" s="369"/>
      <c r="AI72" s="369"/>
      <c r="AJ72" s="369"/>
      <c r="AK72" s="369"/>
    </row>
    <row r="73" spans="1:37" s="371" customFormat="1" ht="14.25" thickBot="1" x14ac:dyDescent="0.35">
      <c r="A73" s="609"/>
      <c r="B73" s="373" t="s">
        <v>80</v>
      </c>
      <c r="C73" s="374">
        <f>SUM(C61:C72)</f>
        <v>0</v>
      </c>
      <c r="D73" s="374">
        <f t="shared" ref="D73:S73" si="27">SUM(D61:D72)</f>
        <v>0</v>
      </c>
      <c r="E73" s="374">
        <f t="shared" si="27"/>
        <v>0</v>
      </c>
      <c r="F73" s="374">
        <f t="shared" si="27"/>
        <v>0</v>
      </c>
      <c r="G73" s="374">
        <f t="shared" si="27"/>
        <v>0</v>
      </c>
      <c r="H73" s="374">
        <f t="shared" si="27"/>
        <v>0</v>
      </c>
      <c r="I73" s="374">
        <f t="shared" si="27"/>
        <v>0</v>
      </c>
      <c r="J73" s="374">
        <f t="shared" si="27"/>
        <v>0</v>
      </c>
      <c r="K73" s="374">
        <f t="shared" si="27"/>
        <v>0</v>
      </c>
      <c r="L73" s="374">
        <f t="shared" si="27"/>
        <v>0</v>
      </c>
      <c r="M73" s="374">
        <f t="shared" si="27"/>
        <v>0</v>
      </c>
      <c r="N73" s="374">
        <f t="shared" si="27"/>
        <v>0</v>
      </c>
      <c r="O73" s="374">
        <f t="shared" si="27"/>
        <v>0</v>
      </c>
      <c r="P73" s="374">
        <f t="shared" si="27"/>
        <v>0</v>
      </c>
      <c r="Q73" s="374">
        <f t="shared" si="27"/>
        <v>0</v>
      </c>
      <c r="R73" s="374">
        <f t="shared" si="27"/>
        <v>0</v>
      </c>
      <c r="S73" s="374">
        <f t="shared" si="27"/>
        <v>0</v>
      </c>
      <c r="T73" s="369"/>
      <c r="U73" s="370" t="str">
        <f>RIGHT(A42,4)&amp;"hors reseau"</f>
        <v>2021hors reseau</v>
      </c>
      <c r="V73" s="370">
        <f t="shared" si="11"/>
        <v>32</v>
      </c>
      <c r="W73" s="370"/>
      <c r="X73" s="369"/>
      <c r="Y73" s="369"/>
      <c r="Z73" s="369"/>
      <c r="AA73" s="369"/>
      <c r="AB73" s="369"/>
      <c r="AC73" s="369"/>
      <c r="AD73" s="369"/>
      <c r="AE73" s="369"/>
      <c r="AF73" s="369"/>
      <c r="AG73" s="369"/>
      <c r="AH73" s="369"/>
      <c r="AI73" s="369"/>
      <c r="AJ73" s="369"/>
      <c r="AK73" s="369"/>
    </row>
    <row r="75" spans="1:37" s="371" customFormat="1" x14ac:dyDescent="0.3">
      <c r="A75" s="609" t="str">
        <f>"Ecart entre le"&amp;A9&amp;"et la "&amp;A42</f>
        <v>Ecart entre leBUDGET 2021et la REALITE 2021</v>
      </c>
      <c r="B75" s="367" t="s">
        <v>71</v>
      </c>
      <c r="C75" s="376">
        <f t="shared" ref="C75:S75" si="28">C23-C56</f>
        <v>0</v>
      </c>
      <c r="D75" s="376">
        <f t="shared" si="28"/>
        <v>0</v>
      </c>
      <c r="E75" s="376">
        <f t="shared" si="28"/>
        <v>0</v>
      </c>
      <c r="F75" s="376">
        <f t="shared" si="28"/>
        <v>0</v>
      </c>
      <c r="G75" s="376">
        <f t="shared" si="28"/>
        <v>0</v>
      </c>
      <c r="H75" s="376">
        <f t="shared" si="28"/>
        <v>0</v>
      </c>
      <c r="I75" s="376">
        <f t="shared" si="28"/>
        <v>0</v>
      </c>
      <c r="J75" s="376">
        <f t="shared" si="28"/>
        <v>0</v>
      </c>
      <c r="K75" s="376">
        <f t="shared" si="28"/>
        <v>0</v>
      </c>
      <c r="L75" s="376">
        <f t="shared" si="28"/>
        <v>0</v>
      </c>
      <c r="M75" s="376">
        <f t="shared" si="28"/>
        <v>0</v>
      </c>
      <c r="N75" s="376">
        <f t="shared" si="28"/>
        <v>0</v>
      </c>
      <c r="O75" s="376">
        <f t="shared" si="28"/>
        <v>0</v>
      </c>
      <c r="P75" s="376">
        <f t="shared" si="28"/>
        <v>0</v>
      </c>
      <c r="Q75" s="376">
        <f t="shared" si="28"/>
        <v>0</v>
      </c>
      <c r="R75" s="376">
        <f t="shared" si="28"/>
        <v>0</v>
      </c>
      <c r="S75" s="376">
        <f t="shared" si="28"/>
        <v>0</v>
      </c>
      <c r="T75" s="369"/>
      <c r="U75" s="370"/>
      <c r="V75" s="370">
        <v>1</v>
      </c>
      <c r="W75" s="370"/>
      <c r="X75" s="369"/>
      <c r="Y75" s="369"/>
      <c r="Z75" s="369"/>
      <c r="AA75" s="369"/>
      <c r="AB75" s="369"/>
      <c r="AC75" s="369"/>
      <c r="AD75" s="369"/>
      <c r="AE75" s="369"/>
      <c r="AF75" s="369"/>
      <c r="AG75" s="369"/>
      <c r="AH75" s="369"/>
      <c r="AI75" s="369"/>
      <c r="AJ75" s="369"/>
      <c r="AK75" s="369"/>
    </row>
    <row r="76" spans="1:37" s="371" customFormat="1" x14ac:dyDescent="0.3">
      <c r="A76" s="609"/>
      <c r="B76" s="367" t="s">
        <v>598</v>
      </c>
      <c r="C76" s="376">
        <f t="shared" ref="C76:S76" si="29">C24-C57</f>
        <v>0</v>
      </c>
      <c r="D76" s="376">
        <f t="shared" si="29"/>
        <v>0</v>
      </c>
      <c r="E76" s="376">
        <f t="shared" si="29"/>
        <v>0</v>
      </c>
      <c r="F76" s="376">
        <f t="shared" si="29"/>
        <v>0</v>
      </c>
      <c r="G76" s="376">
        <f t="shared" si="29"/>
        <v>0</v>
      </c>
      <c r="H76" s="376">
        <f t="shared" si="29"/>
        <v>0</v>
      </c>
      <c r="I76" s="376">
        <f t="shared" si="29"/>
        <v>0</v>
      </c>
      <c r="J76" s="376">
        <f t="shared" si="29"/>
        <v>0</v>
      </c>
      <c r="K76" s="376">
        <f t="shared" si="29"/>
        <v>0</v>
      </c>
      <c r="L76" s="376">
        <f t="shared" si="29"/>
        <v>0</v>
      </c>
      <c r="M76" s="376">
        <f t="shared" si="29"/>
        <v>0</v>
      </c>
      <c r="N76" s="376">
        <f t="shared" si="29"/>
        <v>0</v>
      </c>
      <c r="O76" s="376">
        <f t="shared" si="29"/>
        <v>0</v>
      </c>
      <c r="P76" s="376">
        <f t="shared" si="29"/>
        <v>0</v>
      </c>
      <c r="Q76" s="376">
        <f t="shared" si="29"/>
        <v>0</v>
      </c>
      <c r="R76" s="376">
        <f t="shared" si="29"/>
        <v>0</v>
      </c>
      <c r="S76" s="376">
        <f t="shared" si="29"/>
        <v>0</v>
      </c>
      <c r="T76" s="369"/>
      <c r="U76" s="370"/>
      <c r="V76" s="370">
        <f>V75+1</f>
        <v>2</v>
      </c>
      <c r="W76" s="370"/>
      <c r="X76" s="369"/>
      <c r="Y76" s="369"/>
      <c r="Z76" s="369"/>
      <c r="AA76" s="369"/>
      <c r="AB76" s="369"/>
      <c r="AC76" s="369"/>
      <c r="AD76" s="369"/>
      <c r="AE76" s="369"/>
      <c r="AF76" s="369"/>
      <c r="AG76" s="369"/>
      <c r="AH76" s="369"/>
      <c r="AI76" s="369"/>
      <c r="AJ76" s="369"/>
      <c r="AK76" s="369"/>
    </row>
    <row r="77" spans="1:37" s="371" customFormat="1" x14ac:dyDescent="0.3">
      <c r="A77" s="609"/>
      <c r="B77" s="367" t="s">
        <v>599</v>
      </c>
      <c r="C77" s="376">
        <f t="shared" ref="C77:S77" si="30">C25-C58</f>
        <v>0</v>
      </c>
      <c r="D77" s="376">
        <f t="shared" si="30"/>
        <v>0</v>
      </c>
      <c r="E77" s="376">
        <f t="shared" si="30"/>
        <v>0</v>
      </c>
      <c r="F77" s="376">
        <f t="shared" si="30"/>
        <v>0</v>
      </c>
      <c r="G77" s="376">
        <f t="shared" si="30"/>
        <v>0</v>
      </c>
      <c r="H77" s="376">
        <f t="shared" si="30"/>
        <v>0</v>
      </c>
      <c r="I77" s="376">
        <f t="shared" si="30"/>
        <v>0</v>
      </c>
      <c r="J77" s="376">
        <f t="shared" si="30"/>
        <v>0</v>
      </c>
      <c r="K77" s="376">
        <f t="shared" si="30"/>
        <v>0</v>
      </c>
      <c r="L77" s="376">
        <f t="shared" si="30"/>
        <v>0</v>
      </c>
      <c r="M77" s="376">
        <f t="shared" si="30"/>
        <v>0</v>
      </c>
      <c r="N77" s="376">
        <f t="shared" si="30"/>
        <v>0</v>
      </c>
      <c r="O77" s="376">
        <f t="shared" si="30"/>
        <v>0</v>
      </c>
      <c r="P77" s="376">
        <f t="shared" si="30"/>
        <v>0</v>
      </c>
      <c r="Q77" s="376">
        <f t="shared" si="30"/>
        <v>0</v>
      </c>
      <c r="R77" s="376">
        <f t="shared" si="30"/>
        <v>0</v>
      </c>
      <c r="S77" s="376">
        <f t="shared" si="30"/>
        <v>0</v>
      </c>
      <c r="T77" s="369"/>
      <c r="U77" s="370"/>
      <c r="V77" s="370">
        <f t="shared" ref="V77:V106" si="31">V76+1</f>
        <v>3</v>
      </c>
      <c r="W77" s="370"/>
      <c r="X77" s="369"/>
      <c r="Y77" s="369"/>
      <c r="Z77" s="369"/>
      <c r="AA77" s="369"/>
      <c r="AB77" s="369"/>
      <c r="AC77" s="369"/>
      <c r="AD77" s="369"/>
      <c r="AE77" s="369"/>
      <c r="AF77" s="369"/>
      <c r="AG77" s="369"/>
      <c r="AH77" s="369"/>
      <c r="AI77" s="369"/>
      <c r="AJ77" s="369"/>
      <c r="AK77" s="369"/>
    </row>
    <row r="78" spans="1:37" s="371" customFormat="1" x14ac:dyDescent="0.3">
      <c r="A78" s="609"/>
      <c r="B78" s="367" t="s">
        <v>600</v>
      </c>
      <c r="C78" s="376">
        <f t="shared" ref="C78:S78" si="32">C26-C59</f>
        <v>0</v>
      </c>
      <c r="D78" s="376">
        <f t="shared" si="32"/>
        <v>0</v>
      </c>
      <c r="E78" s="376">
        <f t="shared" si="32"/>
        <v>0</v>
      </c>
      <c r="F78" s="376">
        <f t="shared" si="32"/>
        <v>0</v>
      </c>
      <c r="G78" s="376">
        <f t="shared" si="32"/>
        <v>0</v>
      </c>
      <c r="H78" s="376">
        <f t="shared" si="32"/>
        <v>0</v>
      </c>
      <c r="I78" s="376">
        <f t="shared" si="32"/>
        <v>0</v>
      </c>
      <c r="J78" s="376">
        <f t="shared" si="32"/>
        <v>0</v>
      </c>
      <c r="K78" s="376">
        <f t="shared" si="32"/>
        <v>0</v>
      </c>
      <c r="L78" s="376">
        <f t="shared" si="32"/>
        <v>0</v>
      </c>
      <c r="M78" s="376">
        <f t="shared" si="32"/>
        <v>0</v>
      </c>
      <c r="N78" s="376">
        <f t="shared" si="32"/>
        <v>0</v>
      </c>
      <c r="O78" s="376">
        <f t="shared" si="32"/>
        <v>0</v>
      </c>
      <c r="P78" s="376">
        <f t="shared" si="32"/>
        <v>0</v>
      </c>
      <c r="Q78" s="376">
        <f t="shared" si="32"/>
        <v>0</v>
      </c>
      <c r="R78" s="376">
        <f t="shared" si="32"/>
        <v>0</v>
      </c>
      <c r="S78" s="376">
        <f t="shared" si="32"/>
        <v>0</v>
      </c>
      <c r="T78" s="369"/>
      <c r="U78" s="370"/>
      <c r="V78" s="370">
        <f t="shared" si="31"/>
        <v>4</v>
      </c>
      <c r="W78" s="370"/>
      <c r="X78" s="369"/>
      <c r="Y78" s="369"/>
      <c r="Z78" s="369"/>
      <c r="AA78" s="369"/>
      <c r="AB78" s="369"/>
      <c r="AC78" s="369"/>
      <c r="AD78" s="369"/>
      <c r="AE78" s="369"/>
      <c r="AF78" s="369"/>
      <c r="AG78" s="369"/>
      <c r="AH78" s="369"/>
      <c r="AI78" s="369"/>
      <c r="AJ78" s="369"/>
      <c r="AK78" s="369"/>
    </row>
    <row r="79" spans="1:37" s="371" customFormat="1" x14ac:dyDescent="0.3">
      <c r="A79" s="609"/>
      <c r="B79" s="367" t="s">
        <v>601</v>
      </c>
      <c r="C79" s="376">
        <f t="shared" ref="C79:S79" si="33">C27-C60</f>
        <v>0</v>
      </c>
      <c r="D79" s="376">
        <f t="shared" si="33"/>
        <v>0</v>
      </c>
      <c r="E79" s="376">
        <f t="shared" si="33"/>
        <v>0</v>
      </c>
      <c r="F79" s="376">
        <f t="shared" si="33"/>
        <v>0</v>
      </c>
      <c r="G79" s="376">
        <f t="shared" si="33"/>
        <v>0</v>
      </c>
      <c r="H79" s="376">
        <f t="shared" si="33"/>
        <v>0</v>
      </c>
      <c r="I79" s="376">
        <f t="shared" si="33"/>
        <v>0</v>
      </c>
      <c r="J79" s="376">
        <f t="shared" si="33"/>
        <v>0</v>
      </c>
      <c r="K79" s="376">
        <f t="shared" si="33"/>
        <v>0</v>
      </c>
      <c r="L79" s="376">
        <f t="shared" si="33"/>
        <v>0</v>
      </c>
      <c r="M79" s="376">
        <f t="shared" si="33"/>
        <v>0</v>
      </c>
      <c r="N79" s="376">
        <f t="shared" si="33"/>
        <v>0</v>
      </c>
      <c r="O79" s="376">
        <f t="shared" si="33"/>
        <v>0</v>
      </c>
      <c r="P79" s="376">
        <f t="shared" si="33"/>
        <v>0</v>
      </c>
      <c r="Q79" s="376">
        <f t="shared" si="33"/>
        <v>0</v>
      </c>
      <c r="R79" s="376">
        <f t="shared" si="33"/>
        <v>0</v>
      </c>
      <c r="S79" s="376">
        <f t="shared" si="33"/>
        <v>0</v>
      </c>
      <c r="T79" s="369"/>
      <c r="U79" s="370"/>
      <c r="V79" s="370">
        <f t="shared" si="31"/>
        <v>5</v>
      </c>
      <c r="W79" s="370"/>
      <c r="X79" s="369"/>
      <c r="Y79" s="369"/>
      <c r="Z79" s="369"/>
      <c r="AA79" s="369"/>
      <c r="AB79" s="369"/>
      <c r="AC79" s="369"/>
      <c r="AD79" s="369"/>
      <c r="AE79" s="369"/>
      <c r="AF79" s="369"/>
      <c r="AG79" s="369"/>
      <c r="AH79" s="369"/>
      <c r="AI79" s="369"/>
      <c r="AJ79" s="369"/>
      <c r="AK79" s="369"/>
    </row>
    <row r="80" spans="1:37" s="371" customFormat="1" x14ac:dyDescent="0.3">
      <c r="A80" s="609"/>
      <c r="B80" s="367" t="s">
        <v>602</v>
      </c>
      <c r="C80" s="376">
        <f t="shared" ref="C80:S80" si="34">C28-C61</f>
        <v>0</v>
      </c>
      <c r="D80" s="376">
        <f t="shared" si="34"/>
        <v>0</v>
      </c>
      <c r="E80" s="376">
        <f t="shared" si="34"/>
        <v>0</v>
      </c>
      <c r="F80" s="376">
        <f t="shared" si="34"/>
        <v>0</v>
      </c>
      <c r="G80" s="376">
        <f t="shared" si="34"/>
        <v>0</v>
      </c>
      <c r="H80" s="376">
        <f t="shared" si="34"/>
        <v>0</v>
      </c>
      <c r="I80" s="376">
        <f t="shared" si="34"/>
        <v>0</v>
      </c>
      <c r="J80" s="376">
        <f t="shared" si="34"/>
        <v>0</v>
      </c>
      <c r="K80" s="376">
        <f t="shared" si="34"/>
        <v>0</v>
      </c>
      <c r="L80" s="376">
        <f t="shared" si="34"/>
        <v>0</v>
      </c>
      <c r="M80" s="376">
        <f t="shared" si="34"/>
        <v>0</v>
      </c>
      <c r="N80" s="376">
        <f t="shared" si="34"/>
        <v>0</v>
      </c>
      <c r="O80" s="376">
        <f t="shared" si="34"/>
        <v>0</v>
      </c>
      <c r="P80" s="376">
        <f t="shared" si="34"/>
        <v>0</v>
      </c>
      <c r="Q80" s="376">
        <f t="shared" si="34"/>
        <v>0</v>
      </c>
      <c r="R80" s="376">
        <f t="shared" si="34"/>
        <v>0</v>
      </c>
      <c r="S80" s="376">
        <f t="shared" si="34"/>
        <v>0</v>
      </c>
      <c r="T80" s="369"/>
      <c r="U80" s="370"/>
      <c r="V80" s="370">
        <f t="shared" si="31"/>
        <v>6</v>
      </c>
      <c r="W80" s="370"/>
      <c r="X80" s="369"/>
      <c r="Y80" s="369"/>
      <c r="Z80" s="369"/>
      <c r="AA80" s="369"/>
      <c r="AB80" s="369"/>
      <c r="AC80" s="369"/>
      <c r="AD80" s="369"/>
      <c r="AE80" s="369"/>
      <c r="AF80" s="369"/>
      <c r="AG80" s="369"/>
      <c r="AH80" s="369"/>
      <c r="AI80" s="369"/>
      <c r="AJ80" s="369"/>
      <c r="AK80" s="369"/>
    </row>
    <row r="81" spans="1:37" s="371" customFormat="1" x14ac:dyDescent="0.3">
      <c r="A81" s="609"/>
      <c r="B81" s="367" t="s">
        <v>603</v>
      </c>
      <c r="C81" s="376">
        <f t="shared" ref="C81:S81" si="35">C29-C62</f>
        <v>0</v>
      </c>
      <c r="D81" s="376">
        <f t="shared" si="35"/>
        <v>0</v>
      </c>
      <c r="E81" s="376">
        <f t="shared" si="35"/>
        <v>0</v>
      </c>
      <c r="F81" s="376">
        <f t="shared" si="35"/>
        <v>0</v>
      </c>
      <c r="G81" s="376">
        <f t="shared" si="35"/>
        <v>0</v>
      </c>
      <c r="H81" s="376">
        <f t="shared" si="35"/>
        <v>0</v>
      </c>
      <c r="I81" s="376">
        <f t="shared" si="35"/>
        <v>0</v>
      </c>
      <c r="J81" s="376">
        <f t="shared" si="35"/>
        <v>0</v>
      </c>
      <c r="K81" s="376">
        <f t="shared" si="35"/>
        <v>0</v>
      </c>
      <c r="L81" s="376">
        <f t="shared" si="35"/>
        <v>0</v>
      </c>
      <c r="M81" s="376">
        <f t="shared" si="35"/>
        <v>0</v>
      </c>
      <c r="N81" s="376">
        <f t="shared" si="35"/>
        <v>0</v>
      </c>
      <c r="O81" s="376">
        <f t="shared" si="35"/>
        <v>0</v>
      </c>
      <c r="P81" s="376">
        <f t="shared" si="35"/>
        <v>0</v>
      </c>
      <c r="Q81" s="376">
        <f t="shared" si="35"/>
        <v>0</v>
      </c>
      <c r="R81" s="376">
        <f t="shared" si="35"/>
        <v>0</v>
      </c>
      <c r="S81" s="376">
        <f t="shared" si="35"/>
        <v>0</v>
      </c>
      <c r="T81" s="369"/>
      <c r="U81" s="370"/>
      <c r="V81" s="370">
        <f t="shared" si="31"/>
        <v>7</v>
      </c>
      <c r="W81" s="370"/>
      <c r="X81" s="369"/>
      <c r="Y81" s="369"/>
      <c r="Z81" s="369"/>
      <c r="AA81" s="369"/>
      <c r="AB81" s="369"/>
      <c r="AC81" s="369"/>
      <c r="AD81" s="369"/>
      <c r="AE81" s="369"/>
      <c r="AF81" s="369"/>
      <c r="AG81" s="369"/>
      <c r="AH81" s="369"/>
      <c r="AI81" s="369"/>
      <c r="AJ81" s="369"/>
      <c r="AK81" s="369"/>
    </row>
    <row r="82" spans="1:37" s="371" customFormat="1" x14ac:dyDescent="0.3">
      <c r="A82" s="609"/>
      <c r="B82" s="367" t="s">
        <v>604</v>
      </c>
      <c r="C82" s="376">
        <f t="shared" ref="C82:S82" si="36">C30-C63</f>
        <v>0</v>
      </c>
      <c r="D82" s="376">
        <f t="shared" si="36"/>
        <v>0</v>
      </c>
      <c r="E82" s="376">
        <f t="shared" si="36"/>
        <v>0</v>
      </c>
      <c r="F82" s="376">
        <f t="shared" si="36"/>
        <v>0</v>
      </c>
      <c r="G82" s="376">
        <f t="shared" si="36"/>
        <v>0</v>
      </c>
      <c r="H82" s="376">
        <f t="shared" si="36"/>
        <v>0</v>
      </c>
      <c r="I82" s="376">
        <f t="shared" si="36"/>
        <v>0</v>
      </c>
      <c r="J82" s="376">
        <f t="shared" si="36"/>
        <v>0</v>
      </c>
      <c r="K82" s="376">
        <f t="shared" si="36"/>
        <v>0</v>
      </c>
      <c r="L82" s="376">
        <f t="shared" si="36"/>
        <v>0</v>
      </c>
      <c r="M82" s="376">
        <f t="shared" si="36"/>
        <v>0</v>
      </c>
      <c r="N82" s="376">
        <f t="shared" si="36"/>
        <v>0</v>
      </c>
      <c r="O82" s="376">
        <f t="shared" si="36"/>
        <v>0</v>
      </c>
      <c r="P82" s="376">
        <f t="shared" si="36"/>
        <v>0</v>
      </c>
      <c r="Q82" s="376">
        <f t="shared" si="36"/>
        <v>0</v>
      </c>
      <c r="R82" s="376">
        <f t="shared" si="36"/>
        <v>0</v>
      </c>
      <c r="S82" s="376">
        <f t="shared" si="36"/>
        <v>0</v>
      </c>
      <c r="T82" s="369"/>
      <c r="U82" s="370"/>
      <c r="V82" s="370">
        <f t="shared" si="31"/>
        <v>8</v>
      </c>
      <c r="W82" s="370"/>
      <c r="X82" s="369"/>
      <c r="Y82" s="369"/>
      <c r="Z82" s="369"/>
      <c r="AA82" s="369"/>
      <c r="AB82" s="369"/>
      <c r="AC82" s="369"/>
      <c r="AD82" s="369"/>
      <c r="AE82" s="369"/>
      <c r="AF82" s="369"/>
      <c r="AG82" s="369"/>
      <c r="AH82" s="369"/>
      <c r="AI82" s="369"/>
      <c r="AJ82" s="369"/>
      <c r="AK82" s="369"/>
    </row>
    <row r="83" spans="1:37" s="371" customFormat="1" x14ac:dyDescent="0.3">
      <c r="A83" s="609"/>
      <c r="B83" s="367" t="s">
        <v>605</v>
      </c>
      <c r="C83" s="376">
        <f t="shared" ref="C83:S83" si="37">C31-C64</f>
        <v>0</v>
      </c>
      <c r="D83" s="376">
        <f t="shared" si="37"/>
        <v>0</v>
      </c>
      <c r="E83" s="376">
        <f t="shared" si="37"/>
        <v>0</v>
      </c>
      <c r="F83" s="376">
        <f t="shared" si="37"/>
        <v>0</v>
      </c>
      <c r="G83" s="376">
        <f t="shared" si="37"/>
        <v>0</v>
      </c>
      <c r="H83" s="376">
        <f t="shared" si="37"/>
        <v>0</v>
      </c>
      <c r="I83" s="376">
        <f t="shared" si="37"/>
        <v>0</v>
      </c>
      <c r="J83" s="376">
        <f t="shared" si="37"/>
        <v>0</v>
      </c>
      <c r="K83" s="376">
        <f t="shared" si="37"/>
        <v>0</v>
      </c>
      <c r="L83" s="376">
        <f t="shared" si="37"/>
        <v>0</v>
      </c>
      <c r="M83" s="376">
        <f t="shared" si="37"/>
        <v>0</v>
      </c>
      <c r="N83" s="376">
        <f t="shared" si="37"/>
        <v>0</v>
      </c>
      <c r="O83" s="376">
        <f t="shared" si="37"/>
        <v>0</v>
      </c>
      <c r="P83" s="376">
        <f t="shared" si="37"/>
        <v>0</v>
      </c>
      <c r="Q83" s="376">
        <f t="shared" si="37"/>
        <v>0</v>
      </c>
      <c r="R83" s="376">
        <f t="shared" si="37"/>
        <v>0</v>
      </c>
      <c r="S83" s="376">
        <f t="shared" si="37"/>
        <v>0</v>
      </c>
      <c r="T83" s="369"/>
      <c r="U83" s="370"/>
      <c r="V83" s="370">
        <f t="shared" si="31"/>
        <v>9</v>
      </c>
      <c r="W83" s="370"/>
      <c r="X83" s="369"/>
      <c r="Y83" s="369"/>
      <c r="Z83" s="369"/>
      <c r="AA83" s="369"/>
      <c r="AB83" s="369"/>
      <c r="AC83" s="369"/>
      <c r="AD83" s="369"/>
      <c r="AE83" s="369"/>
      <c r="AF83" s="369"/>
      <c r="AG83" s="369"/>
      <c r="AH83" s="369"/>
      <c r="AI83" s="369"/>
      <c r="AJ83" s="369"/>
      <c r="AK83" s="369"/>
    </row>
    <row r="84" spans="1:37" s="371" customFormat="1" x14ac:dyDescent="0.3">
      <c r="A84" s="609"/>
      <c r="B84" s="367" t="s">
        <v>606</v>
      </c>
      <c r="C84" s="376">
        <f t="shared" ref="C84:S84" si="38">C32-C65</f>
        <v>0</v>
      </c>
      <c r="D84" s="376">
        <f t="shared" si="38"/>
        <v>0</v>
      </c>
      <c r="E84" s="376">
        <f t="shared" si="38"/>
        <v>0</v>
      </c>
      <c r="F84" s="376">
        <f t="shared" si="38"/>
        <v>0</v>
      </c>
      <c r="G84" s="376">
        <f t="shared" si="38"/>
        <v>0</v>
      </c>
      <c r="H84" s="376">
        <f t="shared" si="38"/>
        <v>0</v>
      </c>
      <c r="I84" s="376">
        <f t="shared" si="38"/>
        <v>0</v>
      </c>
      <c r="J84" s="376">
        <f t="shared" si="38"/>
        <v>0</v>
      </c>
      <c r="K84" s="376">
        <f t="shared" si="38"/>
        <v>0</v>
      </c>
      <c r="L84" s="376">
        <f t="shared" si="38"/>
        <v>0</v>
      </c>
      <c r="M84" s="376">
        <f t="shared" si="38"/>
        <v>0</v>
      </c>
      <c r="N84" s="376">
        <f t="shared" si="38"/>
        <v>0</v>
      </c>
      <c r="O84" s="376">
        <f t="shared" si="38"/>
        <v>0</v>
      </c>
      <c r="P84" s="376">
        <f t="shared" si="38"/>
        <v>0</v>
      </c>
      <c r="Q84" s="376">
        <f t="shared" si="38"/>
        <v>0</v>
      </c>
      <c r="R84" s="376">
        <f t="shared" si="38"/>
        <v>0</v>
      </c>
      <c r="S84" s="376">
        <f t="shared" si="38"/>
        <v>0</v>
      </c>
      <c r="T84" s="369"/>
      <c r="U84" s="370"/>
      <c r="V84" s="370">
        <f t="shared" si="31"/>
        <v>10</v>
      </c>
      <c r="W84" s="370"/>
      <c r="X84" s="369"/>
      <c r="Y84" s="369"/>
      <c r="Z84" s="369"/>
      <c r="AA84" s="369"/>
      <c r="AB84" s="369"/>
      <c r="AC84" s="369"/>
      <c r="AD84" s="369"/>
      <c r="AE84" s="369"/>
      <c r="AF84" s="369"/>
      <c r="AG84" s="369"/>
      <c r="AH84" s="369"/>
      <c r="AI84" s="369"/>
      <c r="AJ84" s="369"/>
      <c r="AK84" s="369"/>
    </row>
    <row r="85" spans="1:37" s="371" customFormat="1" x14ac:dyDescent="0.3">
      <c r="A85" s="609"/>
      <c r="B85" s="367" t="s">
        <v>607</v>
      </c>
      <c r="C85" s="376">
        <f t="shared" ref="C85:S85" si="39">C33-C66</f>
        <v>0</v>
      </c>
      <c r="D85" s="376">
        <f t="shared" si="39"/>
        <v>0</v>
      </c>
      <c r="E85" s="376">
        <f t="shared" si="39"/>
        <v>0</v>
      </c>
      <c r="F85" s="376">
        <f t="shared" si="39"/>
        <v>0</v>
      </c>
      <c r="G85" s="376">
        <f t="shared" si="39"/>
        <v>0</v>
      </c>
      <c r="H85" s="376">
        <f t="shared" si="39"/>
        <v>0</v>
      </c>
      <c r="I85" s="376">
        <f t="shared" si="39"/>
        <v>0</v>
      </c>
      <c r="J85" s="376">
        <f t="shared" si="39"/>
        <v>0</v>
      </c>
      <c r="K85" s="376">
        <f t="shared" si="39"/>
        <v>0</v>
      </c>
      <c r="L85" s="376">
        <f t="shared" si="39"/>
        <v>0</v>
      </c>
      <c r="M85" s="376">
        <f t="shared" si="39"/>
        <v>0</v>
      </c>
      <c r="N85" s="376">
        <f t="shared" si="39"/>
        <v>0</v>
      </c>
      <c r="O85" s="376">
        <f t="shared" si="39"/>
        <v>0</v>
      </c>
      <c r="P85" s="376">
        <f t="shared" si="39"/>
        <v>0</v>
      </c>
      <c r="Q85" s="376">
        <f t="shared" si="39"/>
        <v>0</v>
      </c>
      <c r="R85" s="376">
        <f t="shared" si="39"/>
        <v>0</v>
      </c>
      <c r="S85" s="376">
        <f t="shared" si="39"/>
        <v>0</v>
      </c>
      <c r="T85" s="369"/>
      <c r="U85" s="370"/>
      <c r="V85" s="370">
        <f t="shared" si="31"/>
        <v>11</v>
      </c>
      <c r="W85" s="370"/>
      <c r="X85" s="369"/>
      <c r="Y85" s="369"/>
      <c r="Z85" s="369"/>
      <c r="AA85" s="369"/>
      <c r="AB85" s="369"/>
      <c r="AC85" s="369"/>
      <c r="AD85" s="369"/>
      <c r="AE85" s="369"/>
      <c r="AF85" s="369"/>
      <c r="AG85" s="369"/>
      <c r="AH85" s="369"/>
      <c r="AI85" s="369"/>
      <c r="AJ85" s="369"/>
      <c r="AK85" s="369"/>
    </row>
    <row r="86" spans="1:37" s="371" customFormat="1" x14ac:dyDescent="0.3">
      <c r="A86" s="609"/>
      <c r="B86" s="367" t="s">
        <v>72</v>
      </c>
      <c r="C86" s="376">
        <f t="shared" ref="C86:S86" si="40">C34-C67</f>
        <v>0</v>
      </c>
      <c r="D86" s="376">
        <f t="shared" si="40"/>
        <v>0</v>
      </c>
      <c r="E86" s="376">
        <f t="shared" si="40"/>
        <v>0</v>
      </c>
      <c r="F86" s="376">
        <f t="shared" si="40"/>
        <v>0</v>
      </c>
      <c r="G86" s="376">
        <f t="shared" si="40"/>
        <v>0</v>
      </c>
      <c r="H86" s="376">
        <f t="shared" si="40"/>
        <v>0</v>
      </c>
      <c r="I86" s="376">
        <f t="shared" si="40"/>
        <v>0</v>
      </c>
      <c r="J86" s="376">
        <f t="shared" si="40"/>
        <v>0</v>
      </c>
      <c r="K86" s="376">
        <f t="shared" si="40"/>
        <v>0</v>
      </c>
      <c r="L86" s="376">
        <f t="shared" si="40"/>
        <v>0</v>
      </c>
      <c r="M86" s="376">
        <f t="shared" si="40"/>
        <v>0</v>
      </c>
      <c r="N86" s="376">
        <f t="shared" si="40"/>
        <v>0</v>
      </c>
      <c r="O86" s="376">
        <f t="shared" si="40"/>
        <v>0</v>
      </c>
      <c r="P86" s="376">
        <f t="shared" si="40"/>
        <v>0</v>
      </c>
      <c r="Q86" s="376">
        <f t="shared" si="40"/>
        <v>0</v>
      </c>
      <c r="R86" s="376">
        <f t="shared" si="40"/>
        <v>0</v>
      </c>
      <c r="S86" s="376">
        <f t="shared" si="40"/>
        <v>0</v>
      </c>
      <c r="T86" s="369"/>
      <c r="U86" s="370"/>
      <c r="V86" s="370">
        <f t="shared" si="31"/>
        <v>12</v>
      </c>
      <c r="W86" s="370"/>
      <c r="X86" s="369"/>
      <c r="Y86" s="369"/>
      <c r="Z86" s="369"/>
      <c r="AA86" s="369"/>
      <c r="AB86" s="369"/>
      <c r="AC86" s="369"/>
      <c r="AD86" s="369"/>
      <c r="AE86" s="369"/>
      <c r="AF86" s="369"/>
      <c r="AG86" s="369"/>
      <c r="AH86" s="369"/>
      <c r="AI86" s="369"/>
      <c r="AJ86" s="369"/>
      <c r="AK86" s="369"/>
    </row>
    <row r="87" spans="1:37" s="371" customFormat="1" x14ac:dyDescent="0.3">
      <c r="A87" s="609"/>
      <c r="B87" s="376" t="str">
        <f>B54</f>
        <v>Intitulé libre 1</v>
      </c>
      <c r="C87" s="376">
        <f t="shared" ref="C87:S87" si="41">C35-C68</f>
        <v>0</v>
      </c>
      <c r="D87" s="376">
        <f t="shared" si="41"/>
        <v>0</v>
      </c>
      <c r="E87" s="376">
        <f t="shared" si="41"/>
        <v>0</v>
      </c>
      <c r="F87" s="376">
        <f t="shared" si="41"/>
        <v>0</v>
      </c>
      <c r="G87" s="376">
        <f t="shared" si="41"/>
        <v>0</v>
      </c>
      <c r="H87" s="376">
        <f t="shared" si="41"/>
        <v>0</v>
      </c>
      <c r="I87" s="376">
        <f t="shared" si="41"/>
        <v>0</v>
      </c>
      <c r="J87" s="376">
        <f t="shared" si="41"/>
        <v>0</v>
      </c>
      <c r="K87" s="376">
        <f t="shared" si="41"/>
        <v>0</v>
      </c>
      <c r="L87" s="376">
        <f t="shared" si="41"/>
        <v>0</v>
      </c>
      <c r="M87" s="376">
        <f t="shared" si="41"/>
        <v>0</v>
      </c>
      <c r="N87" s="376">
        <f t="shared" si="41"/>
        <v>0</v>
      </c>
      <c r="O87" s="376">
        <f t="shared" si="41"/>
        <v>0</v>
      </c>
      <c r="P87" s="376">
        <f t="shared" si="41"/>
        <v>0</v>
      </c>
      <c r="Q87" s="376">
        <f t="shared" si="41"/>
        <v>0</v>
      </c>
      <c r="R87" s="376">
        <f t="shared" si="41"/>
        <v>0</v>
      </c>
      <c r="S87" s="376">
        <f t="shared" si="41"/>
        <v>0</v>
      </c>
      <c r="T87" s="369"/>
      <c r="U87" s="370"/>
      <c r="V87" s="370">
        <f t="shared" si="31"/>
        <v>13</v>
      </c>
      <c r="W87" s="370"/>
      <c r="X87" s="369"/>
      <c r="Y87" s="369"/>
      <c r="Z87" s="369"/>
      <c r="AA87" s="369"/>
      <c r="AB87" s="369"/>
      <c r="AC87" s="369"/>
      <c r="AD87" s="369"/>
      <c r="AE87" s="369"/>
      <c r="AF87" s="369"/>
      <c r="AG87" s="369"/>
      <c r="AH87" s="369"/>
      <c r="AI87" s="369"/>
      <c r="AJ87" s="369"/>
      <c r="AK87" s="369"/>
    </row>
    <row r="88" spans="1:37" s="371" customFormat="1" x14ac:dyDescent="0.3">
      <c r="A88" s="609"/>
      <c r="B88" s="376" t="str">
        <f t="shared" ref="B88:B91" si="42">B55</f>
        <v>Intitulé libre 2</v>
      </c>
      <c r="C88" s="376">
        <f t="shared" ref="C88:S88" si="43">C36-C69</f>
        <v>0</v>
      </c>
      <c r="D88" s="376">
        <f t="shared" si="43"/>
        <v>0</v>
      </c>
      <c r="E88" s="376">
        <f t="shared" si="43"/>
        <v>0</v>
      </c>
      <c r="F88" s="376">
        <f t="shared" si="43"/>
        <v>0</v>
      </c>
      <c r="G88" s="376">
        <f t="shared" si="43"/>
        <v>0</v>
      </c>
      <c r="H88" s="376">
        <f t="shared" si="43"/>
        <v>0</v>
      </c>
      <c r="I88" s="376">
        <f t="shared" si="43"/>
        <v>0</v>
      </c>
      <c r="J88" s="376">
        <f t="shared" si="43"/>
        <v>0</v>
      </c>
      <c r="K88" s="376">
        <f t="shared" si="43"/>
        <v>0</v>
      </c>
      <c r="L88" s="376">
        <f t="shared" si="43"/>
        <v>0</v>
      </c>
      <c r="M88" s="376">
        <f t="shared" si="43"/>
        <v>0</v>
      </c>
      <c r="N88" s="376">
        <f t="shared" si="43"/>
        <v>0</v>
      </c>
      <c r="O88" s="376">
        <f t="shared" si="43"/>
        <v>0</v>
      </c>
      <c r="P88" s="376">
        <f t="shared" si="43"/>
        <v>0</v>
      </c>
      <c r="Q88" s="376">
        <f t="shared" si="43"/>
        <v>0</v>
      </c>
      <c r="R88" s="376">
        <f t="shared" si="43"/>
        <v>0</v>
      </c>
      <c r="S88" s="376">
        <f t="shared" si="43"/>
        <v>0</v>
      </c>
      <c r="T88" s="369"/>
      <c r="U88" s="370"/>
      <c r="V88" s="370">
        <f t="shared" si="31"/>
        <v>14</v>
      </c>
      <c r="W88" s="370"/>
      <c r="X88" s="369"/>
      <c r="Y88" s="369"/>
      <c r="Z88" s="369"/>
      <c r="AA88" s="369"/>
      <c r="AB88" s="369"/>
      <c r="AC88" s="369"/>
      <c r="AD88" s="369"/>
      <c r="AE88" s="369"/>
      <c r="AF88" s="369"/>
      <c r="AG88" s="369"/>
      <c r="AH88" s="369"/>
      <c r="AI88" s="369"/>
      <c r="AJ88" s="369"/>
      <c r="AK88" s="369"/>
    </row>
    <row r="89" spans="1:37" s="371" customFormat="1" x14ac:dyDescent="0.3">
      <c r="A89" s="609"/>
      <c r="B89" s="376" t="str">
        <f t="shared" si="42"/>
        <v>Intitulé libre 3</v>
      </c>
      <c r="C89" s="376">
        <f t="shared" ref="C89:S89" si="44">C37-C70</f>
        <v>0</v>
      </c>
      <c r="D89" s="376">
        <f t="shared" si="44"/>
        <v>0</v>
      </c>
      <c r="E89" s="376">
        <f t="shared" si="44"/>
        <v>0</v>
      </c>
      <c r="F89" s="376">
        <f t="shared" si="44"/>
        <v>0</v>
      </c>
      <c r="G89" s="376">
        <f t="shared" si="44"/>
        <v>0</v>
      </c>
      <c r="H89" s="376">
        <f t="shared" si="44"/>
        <v>0</v>
      </c>
      <c r="I89" s="376">
        <f t="shared" si="44"/>
        <v>0</v>
      </c>
      <c r="J89" s="376">
        <f t="shared" si="44"/>
        <v>0</v>
      </c>
      <c r="K89" s="376">
        <f t="shared" si="44"/>
        <v>0</v>
      </c>
      <c r="L89" s="376">
        <f t="shared" si="44"/>
        <v>0</v>
      </c>
      <c r="M89" s="376">
        <f t="shared" si="44"/>
        <v>0</v>
      </c>
      <c r="N89" s="376">
        <f t="shared" si="44"/>
        <v>0</v>
      </c>
      <c r="O89" s="376">
        <f t="shared" si="44"/>
        <v>0</v>
      </c>
      <c r="P89" s="376">
        <f t="shared" si="44"/>
        <v>0</v>
      </c>
      <c r="Q89" s="376">
        <f t="shared" si="44"/>
        <v>0</v>
      </c>
      <c r="R89" s="376">
        <f t="shared" si="44"/>
        <v>0</v>
      </c>
      <c r="S89" s="376">
        <f t="shared" si="44"/>
        <v>0</v>
      </c>
      <c r="T89" s="369"/>
      <c r="U89" s="370"/>
      <c r="V89" s="370">
        <f t="shared" si="31"/>
        <v>15</v>
      </c>
      <c r="W89" s="370"/>
      <c r="X89" s="369"/>
      <c r="Y89" s="369"/>
      <c r="Z89" s="369"/>
      <c r="AA89" s="369"/>
      <c r="AB89" s="369"/>
      <c r="AC89" s="369"/>
      <c r="AD89" s="369"/>
      <c r="AE89" s="369"/>
      <c r="AF89" s="369"/>
      <c r="AG89" s="369"/>
      <c r="AH89" s="369"/>
      <c r="AI89" s="369"/>
      <c r="AJ89" s="369"/>
      <c r="AK89" s="369"/>
    </row>
    <row r="90" spans="1:37" s="371" customFormat="1" x14ac:dyDescent="0.3">
      <c r="A90" s="609"/>
      <c r="B90" s="376" t="str">
        <f t="shared" si="42"/>
        <v>Intitulé libre 4</v>
      </c>
      <c r="C90" s="376">
        <f t="shared" ref="C90:S90" si="45">C38-C71</f>
        <v>0</v>
      </c>
      <c r="D90" s="376">
        <f t="shared" si="45"/>
        <v>0</v>
      </c>
      <c r="E90" s="376">
        <f t="shared" si="45"/>
        <v>0</v>
      </c>
      <c r="F90" s="376">
        <f t="shared" si="45"/>
        <v>0</v>
      </c>
      <c r="G90" s="376">
        <f t="shared" si="45"/>
        <v>0</v>
      </c>
      <c r="H90" s="376">
        <f t="shared" si="45"/>
        <v>0</v>
      </c>
      <c r="I90" s="376">
        <f t="shared" si="45"/>
        <v>0</v>
      </c>
      <c r="J90" s="376">
        <f t="shared" si="45"/>
        <v>0</v>
      </c>
      <c r="K90" s="376">
        <f t="shared" si="45"/>
        <v>0</v>
      </c>
      <c r="L90" s="376">
        <f t="shared" si="45"/>
        <v>0</v>
      </c>
      <c r="M90" s="376">
        <f t="shared" si="45"/>
        <v>0</v>
      </c>
      <c r="N90" s="376">
        <f t="shared" si="45"/>
        <v>0</v>
      </c>
      <c r="O90" s="376">
        <f t="shared" si="45"/>
        <v>0</v>
      </c>
      <c r="P90" s="376">
        <f t="shared" si="45"/>
        <v>0</v>
      </c>
      <c r="Q90" s="376">
        <f t="shared" si="45"/>
        <v>0</v>
      </c>
      <c r="R90" s="376">
        <f t="shared" si="45"/>
        <v>0</v>
      </c>
      <c r="S90" s="376">
        <f t="shared" si="45"/>
        <v>0</v>
      </c>
      <c r="T90" s="369"/>
      <c r="U90" s="370"/>
      <c r="V90" s="370">
        <f t="shared" si="31"/>
        <v>16</v>
      </c>
      <c r="W90" s="370"/>
      <c r="X90" s="369"/>
      <c r="Y90" s="369"/>
      <c r="Z90" s="369"/>
      <c r="AA90" s="369"/>
      <c r="AB90" s="369"/>
      <c r="AC90" s="369"/>
      <c r="AD90" s="369"/>
      <c r="AE90" s="369"/>
      <c r="AF90" s="369"/>
      <c r="AG90" s="369"/>
      <c r="AH90" s="369"/>
      <c r="AI90" s="369"/>
      <c r="AJ90" s="369"/>
      <c r="AK90" s="369"/>
    </row>
    <row r="91" spans="1:37" s="371" customFormat="1" x14ac:dyDescent="0.3">
      <c r="A91" s="609"/>
      <c r="B91" s="376" t="str">
        <f t="shared" si="42"/>
        <v>Intitulé libre 5</v>
      </c>
      <c r="C91" s="376">
        <f t="shared" ref="C91:S91" si="46">C39-C72</f>
        <v>0</v>
      </c>
      <c r="D91" s="376">
        <f t="shared" si="46"/>
        <v>0</v>
      </c>
      <c r="E91" s="376">
        <f t="shared" si="46"/>
        <v>0</v>
      </c>
      <c r="F91" s="376">
        <f t="shared" si="46"/>
        <v>0</v>
      </c>
      <c r="G91" s="376">
        <f t="shared" si="46"/>
        <v>0</v>
      </c>
      <c r="H91" s="376">
        <f t="shared" si="46"/>
        <v>0</v>
      </c>
      <c r="I91" s="376">
        <f t="shared" si="46"/>
        <v>0</v>
      </c>
      <c r="J91" s="376">
        <f t="shared" si="46"/>
        <v>0</v>
      </c>
      <c r="K91" s="376">
        <f t="shared" si="46"/>
        <v>0</v>
      </c>
      <c r="L91" s="376">
        <f t="shared" si="46"/>
        <v>0</v>
      </c>
      <c r="M91" s="376">
        <f t="shared" si="46"/>
        <v>0</v>
      </c>
      <c r="N91" s="376">
        <f t="shared" si="46"/>
        <v>0</v>
      </c>
      <c r="O91" s="376">
        <f t="shared" si="46"/>
        <v>0</v>
      </c>
      <c r="P91" s="376">
        <f t="shared" si="46"/>
        <v>0</v>
      </c>
      <c r="Q91" s="376">
        <f t="shared" si="46"/>
        <v>0</v>
      </c>
      <c r="R91" s="376">
        <f t="shared" si="46"/>
        <v>0</v>
      </c>
      <c r="S91" s="376">
        <f t="shared" si="46"/>
        <v>0</v>
      </c>
      <c r="T91" s="369"/>
      <c r="U91" s="370"/>
      <c r="V91" s="370">
        <f t="shared" si="31"/>
        <v>17</v>
      </c>
      <c r="W91" s="370"/>
      <c r="X91" s="369"/>
      <c r="Y91" s="369"/>
      <c r="Z91" s="369"/>
      <c r="AA91" s="369"/>
      <c r="AB91" s="369"/>
      <c r="AC91" s="369"/>
      <c r="AD91" s="369"/>
      <c r="AE91" s="369"/>
      <c r="AF91" s="369"/>
      <c r="AG91" s="369"/>
      <c r="AH91" s="369"/>
      <c r="AI91" s="369"/>
      <c r="AJ91" s="369"/>
      <c r="AK91" s="369"/>
    </row>
    <row r="92" spans="1:37" s="371" customFormat="1" ht="14.25" thickBot="1" x14ac:dyDescent="0.35">
      <c r="A92" s="609"/>
      <c r="B92" s="373" t="s">
        <v>73</v>
      </c>
      <c r="C92" s="374">
        <f t="shared" ref="C92:S92" si="47">SUM(C75:C91)</f>
        <v>0</v>
      </c>
      <c r="D92" s="374">
        <f t="shared" si="47"/>
        <v>0</v>
      </c>
      <c r="E92" s="374">
        <f t="shared" si="47"/>
        <v>0</v>
      </c>
      <c r="F92" s="374">
        <f t="shared" si="47"/>
        <v>0</v>
      </c>
      <c r="G92" s="374">
        <f t="shared" si="47"/>
        <v>0</v>
      </c>
      <c r="H92" s="374">
        <f t="shared" si="47"/>
        <v>0</v>
      </c>
      <c r="I92" s="374">
        <f t="shared" si="47"/>
        <v>0</v>
      </c>
      <c r="J92" s="374">
        <f t="shared" si="47"/>
        <v>0</v>
      </c>
      <c r="K92" s="374">
        <f t="shared" si="47"/>
        <v>0</v>
      </c>
      <c r="L92" s="374">
        <f t="shared" si="47"/>
        <v>0</v>
      </c>
      <c r="M92" s="374">
        <f t="shared" si="47"/>
        <v>0</v>
      </c>
      <c r="N92" s="374">
        <f t="shared" si="47"/>
        <v>0</v>
      </c>
      <c r="O92" s="374">
        <f t="shared" si="47"/>
        <v>0</v>
      </c>
      <c r="P92" s="374">
        <f t="shared" si="47"/>
        <v>0</v>
      </c>
      <c r="Q92" s="374">
        <f t="shared" si="47"/>
        <v>0</v>
      </c>
      <c r="R92" s="374">
        <f t="shared" si="47"/>
        <v>0</v>
      </c>
      <c r="S92" s="374">
        <f t="shared" si="47"/>
        <v>0</v>
      </c>
      <c r="T92" s="369"/>
      <c r="U92" s="370" t="str">
        <f>RIGHT(A75,4)&amp;"reseau"</f>
        <v>2021reseau</v>
      </c>
      <c r="V92" s="370">
        <f t="shared" si="31"/>
        <v>18</v>
      </c>
      <c r="W92" s="370"/>
      <c r="X92" s="369"/>
      <c r="Y92" s="369"/>
      <c r="Z92" s="369"/>
      <c r="AA92" s="369"/>
      <c r="AB92" s="369"/>
      <c r="AC92" s="369"/>
      <c r="AD92" s="369"/>
      <c r="AE92" s="369"/>
      <c r="AF92" s="369"/>
      <c r="AG92" s="369"/>
      <c r="AH92" s="369"/>
      <c r="AI92" s="369"/>
      <c r="AJ92" s="369"/>
      <c r="AK92" s="369"/>
    </row>
    <row r="93" spans="1:37" s="371" customFormat="1" x14ac:dyDescent="0.3">
      <c r="A93" s="609"/>
      <c r="B93" s="375"/>
      <c r="C93" s="369"/>
      <c r="D93" s="369"/>
      <c r="E93" s="369"/>
      <c r="F93" s="369"/>
      <c r="G93" s="369"/>
      <c r="H93" s="369"/>
      <c r="I93" s="369"/>
      <c r="J93" s="369"/>
      <c r="K93" s="369"/>
      <c r="L93" s="369"/>
      <c r="M93" s="369"/>
      <c r="N93" s="369"/>
      <c r="O93" s="369"/>
      <c r="P93" s="369"/>
      <c r="Q93" s="369"/>
      <c r="R93" s="369"/>
      <c r="S93" s="369"/>
      <c r="T93" s="369"/>
      <c r="U93" s="370"/>
      <c r="V93" s="370">
        <f t="shared" si="31"/>
        <v>19</v>
      </c>
      <c r="W93" s="370"/>
      <c r="X93" s="369"/>
      <c r="Y93" s="369"/>
      <c r="Z93" s="369"/>
      <c r="AA93" s="369"/>
      <c r="AB93" s="369"/>
      <c r="AC93" s="369"/>
      <c r="AD93" s="369"/>
      <c r="AE93" s="369"/>
      <c r="AF93" s="369"/>
      <c r="AG93" s="369"/>
      <c r="AH93" s="369"/>
      <c r="AI93" s="369"/>
      <c r="AJ93" s="369"/>
      <c r="AK93" s="369"/>
    </row>
    <row r="94" spans="1:37" s="371" customFormat="1" x14ac:dyDescent="0.3">
      <c r="A94" s="609"/>
      <c r="B94" s="367" t="s">
        <v>71</v>
      </c>
      <c r="C94" s="376">
        <f t="shared" ref="C94:S94" si="48">C42-C75</f>
        <v>0</v>
      </c>
      <c r="D94" s="376">
        <f t="shared" si="48"/>
        <v>0</v>
      </c>
      <c r="E94" s="376">
        <f t="shared" si="48"/>
        <v>0</v>
      </c>
      <c r="F94" s="376">
        <f t="shared" si="48"/>
        <v>0</v>
      </c>
      <c r="G94" s="376">
        <f t="shared" si="48"/>
        <v>0</v>
      </c>
      <c r="H94" s="376">
        <f t="shared" si="48"/>
        <v>0</v>
      </c>
      <c r="I94" s="376">
        <f t="shared" si="48"/>
        <v>0</v>
      </c>
      <c r="J94" s="376">
        <f t="shared" si="48"/>
        <v>0</v>
      </c>
      <c r="K94" s="376">
        <f t="shared" si="48"/>
        <v>0</v>
      </c>
      <c r="L94" s="376">
        <f t="shared" si="48"/>
        <v>0</v>
      </c>
      <c r="M94" s="376">
        <f t="shared" si="48"/>
        <v>0</v>
      </c>
      <c r="N94" s="376">
        <f t="shared" si="48"/>
        <v>0</v>
      </c>
      <c r="O94" s="376">
        <f t="shared" si="48"/>
        <v>0</v>
      </c>
      <c r="P94" s="376">
        <f t="shared" si="48"/>
        <v>0</v>
      </c>
      <c r="Q94" s="376">
        <f t="shared" si="48"/>
        <v>0</v>
      </c>
      <c r="R94" s="376">
        <f t="shared" si="48"/>
        <v>0</v>
      </c>
      <c r="S94" s="376">
        <f t="shared" si="48"/>
        <v>0</v>
      </c>
      <c r="T94" s="369"/>
      <c r="U94" s="370"/>
      <c r="V94" s="370">
        <f t="shared" si="31"/>
        <v>20</v>
      </c>
      <c r="W94" s="370"/>
      <c r="X94" s="369"/>
      <c r="Y94" s="369"/>
      <c r="Z94" s="369"/>
      <c r="AA94" s="369"/>
      <c r="AB94" s="369"/>
      <c r="AC94" s="369"/>
      <c r="AD94" s="369"/>
      <c r="AE94" s="369"/>
      <c r="AF94" s="369"/>
      <c r="AG94" s="369"/>
      <c r="AH94" s="369"/>
      <c r="AI94" s="369"/>
      <c r="AJ94" s="369"/>
      <c r="AK94" s="369"/>
    </row>
    <row r="95" spans="1:37" s="371" customFormat="1" x14ac:dyDescent="0.3">
      <c r="A95" s="609"/>
      <c r="B95" s="367" t="s">
        <v>74</v>
      </c>
      <c r="C95" s="376">
        <f t="shared" ref="C95:S95" si="49">C43-C76</f>
        <v>0</v>
      </c>
      <c r="D95" s="376">
        <f t="shared" si="49"/>
        <v>0</v>
      </c>
      <c r="E95" s="376">
        <f t="shared" si="49"/>
        <v>0</v>
      </c>
      <c r="F95" s="376">
        <f t="shared" si="49"/>
        <v>0</v>
      </c>
      <c r="G95" s="376">
        <f t="shared" si="49"/>
        <v>0</v>
      </c>
      <c r="H95" s="376">
        <f t="shared" si="49"/>
        <v>0</v>
      </c>
      <c r="I95" s="376">
        <f t="shared" si="49"/>
        <v>0</v>
      </c>
      <c r="J95" s="376">
        <f t="shared" si="49"/>
        <v>0</v>
      </c>
      <c r="K95" s="376">
        <f t="shared" si="49"/>
        <v>0</v>
      </c>
      <c r="L95" s="376">
        <f t="shared" si="49"/>
        <v>0</v>
      </c>
      <c r="M95" s="376">
        <f t="shared" si="49"/>
        <v>0</v>
      </c>
      <c r="N95" s="376">
        <f t="shared" si="49"/>
        <v>0</v>
      </c>
      <c r="O95" s="376">
        <f t="shared" si="49"/>
        <v>0</v>
      </c>
      <c r="P95" s="376">
        <f t="shared" si="49"/>
        <v>0</v>
      </c>
      <c r="Q95" s="376">
        <f t="shared" si="49"/>
        <v>0</v>
      </c>
      <c r="R95" s="376">
        <f t="shared" si="49"/>
        <v>0</v>
      </c>
      <c r="S95" s="376">
        <f t="shared" si="49"/>
        <v>0</v>
      </c>
      <c r="T95" s="369"/>
      <c r="U95" s="370"/>
      <c r="V95" s="370">
        <f t="shared" si="31"/>
        <v>21</v>
      </c>
      <c r="W95" s="370"/>
      <c r="X95" s="369"/>
      <c r="Y95" s="369"/>
      <c r="Z95" s="369"/>
      <c r="AA95" s="369"/>
      <c r="AB95" s="369"/>
      <c r="AC95" s="369"/>
      <c r="AD95" s="369"/>
      <c r="AE95" s="369"/>
      <c r="AF95" s="369"/>
      <c r="AG95" s="369"/>
      <c r="AH95" s="369"/>
      <c r="AI95" s="369"/>
      <c r="AJ95" s="369"/>
      <c r="AK95" s="369"/>
    </row>
    <row r="96" spans="1:37" s="371" customFormat="1" x14ac:dyDescent="0.3">
      <c r="A96" s="609"/>
      <c r="B96" s="367" t="s">
        <v>75</v>
      </c>
      <c r="C96" s="376">
        <f t="shared" ref="C96:S96" si="50">C44-C77</f>
        <v>0</v>
      </c>
      <c r="D96" s="376">
        <f t="shared" si="50"/>
        <v>0</v>
      </c>
      <c r="E96" s="376">
        <f t="shared" si="50"/>
        <v>0</v>
      </c>
      <c r="F96" s="376">
        <f t="shared" si="50"/>
        <v>0</v>
      </c>
      <c r="G96" s="376">
        <f t="shared" si="50"/>
        <v>0</v>
      </c>
      <c r="H96" s="376">
        <f t="shared" si="50"/>
        <v>0</v>
      </c>
      <c r="I96" s="376">
        <f t="shared" si="50"/>
        <v>0</v>
      </c>
      <c r="J96" s="376">
        <f t="shared" si="50"/>
        <v>0</v>
      </c>
      <c r="K96" s="376">
        <f t="shared" si="50"/>
        <v>0</v>
      </c>
      <c r="L96" s="376">
        <f t="shared" si="50"/>
        <v>0</v>
      </c>
      <c r="M96" s="376">
        <f t="shared" si="50"/>
        <v>0</v>
      </c>
      <c r="N96" s="376">
        <f t="shared" si="50"/>
        <v>0</v>
      </c>
      <c r="O96" s="376">
        <f t="shared" si="50"/>
        <v>0</v>
      </c>
      <c r="P96" s="376">
        <f t="shared" si="50"/>
        <v>0</v>
      </c>
      <c r="Q96" s="376">
        <f t="shared" si="50"/>
        <v>0</v>
      </c>
      <c r="R96" s="376">
        <f t="shared" si="50"/>
        <v>0</v>
      </c>
      <c r="S96" s="376">
        <f t="shared" si="50"/>
        <v>0</v>
      </c>
      <c r="T96" s="369"/>
      <c r="U96" s="370"/>
      <c r="V96" s="370">
        <f t="shared" si="31"/>
        <v>22</v>
      </c>
      <c r="W96" s="370"/>
      <c r="X96" s="369"/>
      <c r="Y96" s="369"/>
      <c r="Z96" s="369"/>
      <c r="AA96" s="369"/>
      <c r="AB96" s="369"/>
      <c r="AC96" s="369"/>
      <c r="AD96" s="369"/>
      <c r="AE96" s="369"/>
      <c r="AF96" s="369"/>
      <c r="AG96" s="369"/>
      <c r="AH96" s="369"/>
      <c r="AI96" s="369"/>
      <c r="AJ96" s="369"/>
      <c r="AK96" s="369"/>
    </row>
    <row r="97" spans="1:37" s="371" customFormat="1" x14ac:dyDescent="0.3">
      <c r="A97" s="609"/>
      <c r="B97" s="367" t="s">
        <v>76</v>
      </c>
      <c r="C97" s="376">
        <f t="shared" ref="C97:S97" si="51">C45-C78</f>
        <v>0</v>
      </c>
      <c r="D97" s="376">
        <f t="shared" si="51"/>
        <v>0</v>
      </c>
      <c r="E97" s="376">
        <f t="shared" si="51"/>
        <v>0</v>
      </c>
      <c r="F97" s="376">
        <f t="shared" si="51"/>
        <v>0</v>
      </c>
      <c r="G97" s="376">
        <f t="shared" si="51"/>
        <v>0</v>
      </c>
      <c r="H97" s="376">
        <f t="shared" si="51"/>
        <v>0</v>
      </c>
      <c r="I97" s="376">
        <f t="shared" si="51"/>
        <v>0</v>
      </c>
      <c r="J97" s="376">
        <f t="shared" si="51"/>
        <v>0</v>
      </c>
      <c r="K97" s="376">
        <f t="shared" si="51"/>
        <v>0</v>
      </c>
      <c r="L97" s="376">
        <f t="shared" si="51"/>
        <v>0</v>
      </c>
      <c r="M97" s="376">
        <f t="shared" si="51"/>
        <v>0</v>
      </c>
      <c r="N97" s="376">
        <f t="shared" si="51"/>
        <v>0</v>
      </c>
      <c r="O97" s="376">
        <f t="shared" si="51"/>
        <v>0</v>
      </c>
      <c r="P97" s="376">
        <f t="shared" si="51"/>
        <v>0</v>
      </c>
      <c r="Q97" s="376">
        <f t="shared" si="51"/>
        <v>0</v>
      </c>
      <c r="R97" s="376">
        <f t="shared" si="51"/>
        <v>0</v>
      </c>
      <c r="S97" s="376">
        <f t="shared" si="51"/>
        <v>0</v>
      </c>
      <c r="T97" s="369"/>
      <c r="U97" s="370"/>
      <c r="V97" s="370">
        <f t="shared" si="31"/>
        <v>23</v>
      </c>
      <c r="W97" s="370"/>
      <c r="X97" s="369"/>
      <c r="Y97" s="369"/>
      <c r="Z97" s="369"/>
      <c r="AA97" s="369"/>
      <c r="AB97" s="369"/>
      <c r="AC97" s="369"/>
      <c r="AD97" s="369"/>
      <c r="AE97" s="369"/>
      <c r="AF97" s="369"/>
      <c r="AG97" s="369"/>
      <c r="AH97" s="369"/>
      <c r="AI97" s="369"/>
      <c r="AJ97" s="369"/>
      <c r="AK97" s="369"/>
    </row>
    <row r="98" spans="1:37" s="371" customFormat="1" x14ac:dyDescent="0.3">
      <c r="A98" s="609"/>
      <c r="B98" s="367" t="s">
        <v>77</v>
      </c>
      <c r="C98" s="376">
        <f t="shared" ref="C98:S98" si="52">C46-C79</f>
        <v>0</v>
      </c>
      <c r="D98" s="376">
        <f t="shared" si="52"/>
        <v>0</v>
      </c>
      <c r="E98" s="376">
        <f t="shared" si="52"/>
        <v>0</v>
      </c>
      <c r="F98" s="376">
        <f t="shared" si="52"/>
        <v>0</v>
      </c>
      <c r="G98" s="376">
        <f t="shared" si="52"/>
        <v>0</v>
      </c>
      <c r="H98" s="376">
        <f t="shared" si="52"/>
        <v>0</v>
      </c>
      <c r="I98" s="376">
        <f t="shared" si="52"/>
        <v>0</v>
      </c>
      <c r="J98" s="376">
        <f t="shared" si="52"/>
        <v>0</v>
      </c>
      <c r="K98" s="376">
        <f t="shared" si="52"/>
        <v>0</v>
      </c>
      <c r="L98" s="376">
        <f t="shared" si="52"/>
        <v>0</v>
      </c>
      <c r="M98" s="376">
        <f t="shared" si="52"/>
        <v>0</v>
      </c>
      <c r="N98" s="376">
        <f t="shared" si="52"/>
        <v>0</v>
      </c>
      <c r="O98" s="376">
        <f t="shared" si="52"/>
        <v>0</v>
      </c>
      <c r="P98" s="376">
        <f t="shared" si="52"/>
        <v>0</v>
      </c>
      <c r="Q98" s="376">
        <f t="shared" si="52"/>
        <v>0</v>
      </c>
      <c r="R98" s="376">
        <f t="shared" si="52"/>
        <v>0</v>
      </c>
      <c r="S98" s="376">
        <f t="shared" si="52"/>
        <v>0</v>
      </c>
      <c r="T98" s="369"/>
      <c r="U98" s="370"/>
      <c r="V98" s="370">
        <f t="shared" si="31"/>
        <v>24</v>
      </c>
      <c r="W98" s="370"/>
      <c r="X98" s="369"/>
      <c r="Y98" s="369"/>
      <c r="Z98" s="369"/>
      <c r="AA98" s="369"/>
      <c r="AB98" s="369"/>
      <c r="AC98" s="369"/>
      <c r="AD98" s="369"/>
      <c r="AE98" s="369"/>
      <c r="AF98" s="369"/>
      <c r="AG98" s="369"/>
      <c r="AH98" s="369"/>
      <c r="AI98" s="369"/>
      <c r="AJ98" s="369"/>
      <c r="AK98" s="369"/>
    </row>
    <row r="99" spans="1:37" s="371" customFormat="1" x14ac:dyDescent="0.3">
      <c r="A99" s="609"/>
      <c r="B99" s="367" t="s">
        <v>78</v>
      </c>
      <c r="C99" s="376">
        <f t="shared" ref="C99:S99" si="53">C47-C80</f>
        <v>0</v>
      </c>
      <c r="D99" s="376">
        <f t="shared" si="53"/>
        <v>0</v>
      </c>
      <c r="E99" s="376">
        <f t="shared" si="53"/>
        <v>0</v>
      </c>
      <c r="F99" s="376">
        <f t="shared" si="53"/>
        <v>0</v>
      </c>
      <c r="G99" s="376">
        <f t="shared" si="53"/>
        <v>0</v>
      </c>
      <c r="H99" s="376">
        <f t="shared" si="53"/>
        <v>0</v>
      </c>
      <c r="I99" s="376">
        <f t="shared" si="53"/>
        <v>0</v>
      </c>
      <c r="J99" s="376">
        <f t="shared" si="53"/>
        <v>0</v>
      </c>
      <c r="K99" s="376">
        <f t="shared" si="53"/>
        <v>0</v>
      </c>
      <c r="L99" s="376">
        <f t="shared" si="53"/>
        <v>0</v>
      </c>
      <c r="M99" s="376">
        <f t="shared" si="53"/>
        <v>0</v>
      </c>
      <c r="N99" s="376">
        <f t="shared" si="53"/>
        <v>0</v>
      </c>
      <c r="O99" s="376">
        <f t="shared" si="53"/>
        <v>0</v>
      </c>
      <c r="P99" s="376">
        <f t="shared" si="53"/>
        <v>0</v>
      </c>
      <c r="Q99" s="376">
        <f t="shared" si="53"/>
        <v>0</v>
      </c>
      <c r="R99" s="376">
        <f t="shared" si="53"/>
        <v>0</v>
      </c>
      <c r="S99" s="376">
        <f t="shared" si="53"/>
        <v>0</v>
      </c>
      <c r="T99" s="369"/>
      <c r="U99" s="370"/>
      <c r="V99" s="370">
        <f t="shared" si="31"/>
        <v>25</v>
      </c>
      <c r="W99" s="370"/>
      <c r="X99" s="369"/>
      <c r="Y99" s="369"/>
      <c r="Z99" s="369"/>
      <c r="AA99" s="369"/>
      <c r="AB99" s="369"/>
      <c r="AC99" s="369"/>
      <c r="AD99" s="369"/>
      <c r="AE99" s="369"/>
      <c r="AF99" s="369"/>
      <c r="AG99" s="369"/>
      <c r="AH99" s="369"/>
      <c r="AI99" s="369"/>
      <c r="AJ99" s="369"/>
      <c r="AK99" s="369"/>
    </row>
    <row r="100" spans="1:37" s="371" customFormat="1" x14ac:dyDescent="0.3">
      <c r="A100" s="609"/>
      <c r="B100" s="367" t="s">
        <v>79</v>
      </c>
      <c r="C100" s="376">
        <f t="shared" ref="C100:S100" si="54">C48-C81</f>
        <v>0</v>
      </c>
      <c r="D100" s="376">
        <f t="shared" si="54"/>
        <v>0</v>
      </c>
      <c r="E100" s="376">
        <f t="shared" si="54"/>
        <v>0</v>
      </c>
      <c r="F100" s="376">
        <f t="shared" si="54"/>
        <v>0</v>
      </c>
      <c r="G100" s="376">
        <f t="shared" si="54"/>
        <v>0</v>
      </c>
      <c r="H100" s="376">
        <f t="shared" si="54"/>
        <v>0</v>
      </c>
      <c r="I100" s="376">
        <f t="shared" si="54"/>
        <v>0</v>
      </c>
      <c r="J100" s="376">
        <f t="shared" si="54"/>
        <v>0</v>
      </c>
      <c r="K100" s="376">
        <f t="shared" si="54"/>
        <v>0</v>
      </c>
      <c r="L100" s="376">
        <f t="shared" si="54"/>
        <v>0</v>
      </c>
      <c r="M100" s="376">
        <f t="shared" si="54"/>
        <v>0</v>
      </c>
      <c r="N100" s="376">
        <f t="shared" si="54"/>
        <v>0</v>
      </c>
      <c r="O100" s="376">
        <f t="shared" si="54"/>
        <v>0</v>
      </c>
      <c r="P100" s="376">
        <f t="shared" si="54"/>
        <v>0</v>
      </c>
      <c r="Q100" s="376">
        <f t="shared" si="54"/>
        <v>0</v>
      </c>
      <c r="R100" s="376">
        <f t="shared" si="54"/>
        <v>0</v>
      </c>
      <c r="S100" s="376">
        <f t="shared" si="54"/>
        <v>0</v>
      </c>
      <c r="T100" s="369"/>
      <c r="U100" s="370"/>
      <c r="V100" s="370">
        <f t="shared" si="31"/>
        <v>26</v>
      </c>
      <c r="W100" s="370"/>
      <c r="X100" s="369"/>
      <c r="Y100" s="369"/>
      <c r="Z100" s="369"/>
      <c r="AA100" s="369"/>
      <c r="AB100" s="369"/>
      <c r="AC100" s="369"/>
      <c r="AD100" s="369"/>
      <c r="AE100" s="369"/>
      <c r="AF100" s="369"/>
      <c r="AG100" s="369"/>
      <c r="AH100" s="369"/>
      <c r="AI100" s="369"/>
      <c r="AJ100" s="369"/>
      <c r="AK100" s="369"/>
    </row>
    <row r="101" spans="1:37" s="371" customFormat="1" x14ac:dyDescent="0.3">
      <c r="A101" s="609"/>
      <c r="B101" s="376" t="str">
        <f>B68</f>
        <v>Intitulé libre 1</v>
      </c>
      <c r="C101" s="376">
        <f t="shared" ref="C101:S101" si="55">C49-C82</f>
        <v>0</v>
      </c>
      <c r="D101" s="376">
        <f t="shared" si="55"/>
        <v>0</v>
      </c>
      <c r="E101" s="376">
        <f t="shared" si="55"/>
        <v>0</v>
      </c>
      <c r="F101" s="376">
        <f t="shared" si="55"/>
        <v>0</v>
      </c>
      <c r="G101" s="376">
        <f t="shared" si="55"/>
        <v>0</v>
      </c>
      <c r="H101" s="376">
        <f t="shared" si="55"/>
        <v>0</v>
      </c>
      <c r="I101" s="376">
        <f t="shared" si="55"/>
        <v>0</v>
      </c>
      <c r="J101" s="376">
        <f t="shared" si="55"/>
        <v>0</v>
      </c>
      <c r="K101" s="376">
        <f t="shared" si="55"/>
        <v>0</v>
      </c>
      <c r="L101" s="376">
        <f t="shared" si="55"/>
        <v>0</v>
      </c>
      <c r="M101" s="376">
        <f t="shared" si="55"/>
        <v>0</v>
      </c>
      <c r="N101" s="376">
        <f t="shared" si="55"/>
        <v>0</v>
      </c>
      <c r="O101" s="376">
        <f t="shared" si="55"/>
        <v>0</v>
      </c>
      <c r="P101" s="376">
        <f t="shared" si="55"/>
        <v>0</v>
      </c>
      <c r="Q101" s="376">
        <f t="shared" si="55"/>
        <v>0</v>
      </c>
      <c r="R101" s="376">
        <f t="shared" si="55"/>
        <v>0</v>
      </c>
      <c r="S101" s="376">
        <f t="shared" si="55"/>
        <v>0</v>
      </c>
      <c r="T101" s="369"/>
      <c r="U101" s="370"/>
      <c r="V101" s="370">
        <f t="shared" si="31"/>
        <v>27</v>
      </c>
      <c r="W101" s="370"/>
      <c r="X101" s="369"/>
      <c r="Y101" s="369"/>
      <c r="Z101" s="369"/>
      <c r="AA101" s="369"/>
      <c r="AB101" s="369"/>
      <c r="AC101" s="369"/>
      <c r="AD101" s="369"/>
      <c r="AE101" s="369"/>
      <c r="AF101" s="369"/>
      <c r="AG101" s="369"/>
      <c r="AH101" s="369"/>
      <c r="AI101" s="369"/>
      <c r="AJ101" s="369"/>
      <c r="AK101" s="369"/>
    </row>
    <row r="102" spans="1:37" s="371" customFormat="1" x14ac:dyDescent="0.3">
      <c r="A102" s="609"/>
      <c r="B102" s="376" t="str">
        <f t="shared" ref="B102:B105" si="56">B69</f>
        <v>Intitulé libre 2</v>
      </c>
      <c r="C102" s="376">
        <f t="shared" ref="C102:S102" si="57">C50-C83</f>
        <v>0</v>
      </c>
      <c r="D102" s="376">
        <f t="shared" si="57"/>
        <v>0</v>
      </c>
      <c r="E102" s="376">
        <f t="shared" si="57"/>
        <v>0</v>
      </c>
      <c r="F102" s="376">
        <f t="shared" si="57"/>
        <v>0</v>
      </c>
      <c r="G102" s="376">
        <f t="shared" si="57"/>
        <v>0</v>
      </c>
      <c r="H102" s="376">
        <f t="shared" si="57"/>
        <v>0</v>
      </c>
      <c r="I102" s="376">
        <f t="shared" si="57"/>
        <v>0</v>
      </c>
      <c r="J102" s="376">
        <f t="shared" si="57"/>
        <v>0</v>
      </c>
      <c r="K102" s="376">
        <f t="shared" si="57"/>
        <v>0</v>
      </c>
      <c r="L102" s="376">
        <f t="shared" si="57"/>
        <v>0</v>
      </c>
      <c r="M102" s="376">
        <f t="shared" si="57"/>
        <v>0</v>
      </c>
      <c r="N102" s="376">
        <f t="shared" si="57"/>
        <v>0</v>
      </c>
      <c r="O102" s="376">
        <f t="shared" si="57"/>
        <v>0</v>
      </c>
      <c r="P102" s="376">
        <f t="shared" si="57"/>
        <v>0</v>
      </c>
      <c r="Q102" s="376">
        <f t="shared" si="57"/>
        <v>0</v>
      </c>
      <c r="R102" s="376">
        <f t="shared" si="57"/>
        <v>0</v>
      </c>
      <c r="S102" s="376">
        <f t="shared" si="57"/>
        <v>0</v>
      </c>
      <c r="T102" s="369"/>
      <c r="U102" s="370"/>
      <c r="V102" s="370">
        <f t="shared" si="31"/>
        <v>28</v>
      </c>
      <c r="W102" s="370"/>
      <c r="X102" s="369"/>
      <c r="Y102" s="369"/>
      <c r="Z102" s="369"/>
      <c r="AA102" s="369"/>
      <c r="AB102" s="369"/>
      <c r="AC102" s="369"/>
      <c r="AD102" s="369"/>
      <c r="AE102" s="369"/>
      <c r="AF102" s="369"/>
      <c r="AG102" s="369"/>
      <c r="AH102" s="369"/>
      <c r="AI102" s="369"/>
      <c r="AJ102" s="369"/>
      <c r="AK102" s="369"/>
    </row>
    <row r="103" spans="1:37" s="371" customFormat="1" x14ac:dyDescent="0.3">
      <c r="A103" s="609"/>
      <c r="B103" s="376" t="str">
        <f t="shared" si="56"/>
        <v>Intitulé libre 3</v>
      </c>
      <c r="C103" s="376">
        <f t="shared" ref="C103:S103" si="58">C51-C84</f>
        <v>0</v>
      </c>
      <c r="D103" s="376">
        <f t="shared" si="58"/>
        <v>0</v>
      </c>
      <c r="E103" s="376">
        <f t="shared" si="58"/>
        <v>0</v>
      </c>
      <c r="F103" s="376">
        <f t="shared" si="58"/>
        <v>0</v>
      </c>
      <c r="G103" s="376">
        <f t="shared" si="58"/>
        <v>0</v>
      </c>
      <c r="H103" s="376">
        <f t="shared" si="58"/>
        <v>0</v>
      </c>
      <c r="I103" s="376">
        <f t="shared" si="58"/>
        <v>0</v>
      </c>
      <c r="J103" s="376">
        <f t="shared" si="58"/>
        <v>0</v>
      </c>
      <c r="K103" s="376">
        <f t="shared" si="58"/>
        <v>0</v>
      </c>
      <c r="L103" s="376">
        <f t="shared" si="58"/>
        <v>0</v>
      </c>
      <c r="M103" s="376">
        <f t="shared" si="58"/>
        <v>0</v>
      </c>
      <c r="N103" s="376">
        <f t="shared" si="58"/>
        <v>0</v>
      </c>
      <c r="O103" s="376">
        <f t="shared" si="58"/>
        <v>0</v>
      </c>
      <c r="P103" s="376">
        <f t="shared" si="58"/>
        <v>0</v>
      </c>
      <c r="Q103" s="376">
        <f t="shared" si="58"/>
        <v>0</v>
      </c>
      <c r="R103" s="376">
        <f t="shared" si="58"/>
        <v>0</v>
      </c>
      <c r="S103" s="376">
        <f t="shared" si="58"/>
        <v>0</v>
      </c>
      <c r="T103" s="369"/>
      <c r="U103" s="370"/>
      <c r="V103" s="370">
        <f t="shared" si="31"/>
        <v>29</v>
      </c>
      <c r="W103" s="370"/>
      <c r="X103" s="369"/>
      <c r="Y103" s="369"/>
      <c r="Z103" s="369"/>
      <c r="AA103" s="369"/>
      <c r="AB103" s="369"/>
      <c r="AC103" s="369"/>
      <c r="AD103" s="369"/>
      <c r="AE103" s="369"/>
      <c r="AF103" s="369"/>
      <c r="AG103" s="369"/>
      <c r="AH103" s="369"/>
      <c r="AI103" s="369"/>
      <c r="AJ103" s="369"/>
      <c r="AK103" s="369"/>
    </row>
    <row r="104" spans="1:37" s="371" customFormat="1" x14ac:dyDescent="0.3">
      <c r="A104" s="609"/>
      <c r="B104" s="376" t="str">
        <f t="shared" si="56"/>
        <v>Intitulé libre 4</v>
      </c>
      <c r="C104" s="376">
        <f t="shared" ref="C104:S104" si="59">C52-C85</f>
        <v>0</v>
      </c>
      <c r="D104" s="376">
        <f t="shared" si="59"/>
        <v>0</v>
      </c>
      <c r="E104" s="376">
        <f t="shared" si="59"/>
        <v>0</v>
      </c>
      <c r="F104" s="376">
        <f t="shared" si="59"/>
        <v>0</v>
      </c>
      <c r="G104" s="376">
        <f t="shared" si="59"/>
        <v>0</v>
      </c>
      <c r="H104" s="376">
        <f t="shared" si="59"/>
        <v>0</v>
      </c>
      <c r="I104" s="376">
        <f t="shared" si="59"/>
        <v>0</v>
      </c>
      <c r="J104" s="376">
        <f t="shared" si="59"/>
        <v>0</v>
      </c>
      <c r="K104" s="376">
        <f t="shared" si="59"/>
        <v>0</v>
      </c>
      <c r="L104" s="376">
        <f t="shared" si="59"/>
        <v>0</v>
      </c>
      <c r="M104" s="376">
        <f t="shared" si="59"/>
        <v>0</v>
      </c>
      <c r="N104" s="376">
        <f t="shared" si="59"/>
        <v>0</v>
      </c>
      <c r="O104" s="376">
        <f t="shared" si="59"/>
        <v>0</v>
      </c>
      <c r="P104" s="376">
        <f t="shared" si="59"/>
        <v>0</v>
      </c>
      <c r="Q104" s="376">
        <f t="shared" si="59"/>
        <v>0</v>
      </c>
      <c r="R104" s="376">
        <f t="shared" si="59"/>
        <v>0</v>
      </c>
      <c r="S104" s="376">
        <f t="shared" si="59"/>
        <v>0</v>
      </c>
      <c r="T104" s="369"/>
      <c r="U104" s="370"/>
      <c r="V104" s="370">
        <f t="shared" si="31"/>
        <v>30</v>
      </c>
      <c r="W104" s="370"/>
      <c r="X104" s="369"/>
      <c r="Y104" s="369"/>
      <c r="Z104" s="369"/>
      <c r="AA104" s="369"/>
      <c r="AB104" s="369"/>
      <c r="AC104" s="369"/>
      <c r="AD104" s="369"/>
      <c r="AE104" s="369"/>
      <c r="AF104" s="369"/>
      <c r="AG104" s="369"/>
      <c r="AH104" s="369"/>
      <c r="AI104" s="369"/>
      <c r="AJ104" s="369"/>
      <c r="AK104" s="369"/>
    </row>
    <row r="105" spans="1:37" s="371" customFormat="1" x14ac:dyDescent="0.3">
      <c r="A105" s="609"/>
      <c r="B105" s="376" t="str">
        <f t="shared" si="56"/>
        <v>Intitulé libre 5</v>
      </c>
      <c r="C105" s="376">
        <f t="shared" ref="C105:S105" si="60">C53-C86</f>
        <v>0</v>
      </c>
      <c r="D105" s="376">
        <f t="shared" si="60"/>
        <v>0</v>
      </c>
      <c r="E105" s="376">
        <f t="shared" si="60"/>
        <v>0</v>
      </c>
      <c r="F105" s="376">
        <f t="shared" si="60"/>
        <v>0</v>
      </c>
      <c r="G105" s="376">
        <f t="shared" si="60"/>
        <v>0</v>
      </c>
      <c r="H105" s="376">
        <f t="shared" si="60"/>
        <v>0</v>
      </c>
      <c r="I105" s="376">
        <f t="shared" si="60"/>
        <v>0</v>
      </c>
      <c r="J105" s="376">
        <f t="shared" si="60"/>
        <v>0</v>
      </c>
      <c r="K105" s="376">
        <f t="shared" si="60"/>
        <v>0</v>
      </c>
      <c r="L105" s="376">
        <f t="shared" si="60"/>
        <v>0</v>
      </c>
      <c r="M105" s="376">
        <f t="shared" si="60"/>
        <v>0</v>
      </c>
      <c r="N105" s="376">
        <f t="shared" si="60"/>
        <v>0</v>
      </c>
      <c r="O105" s="376">
        <f t="shared" si="60"/>
        <v>0</v>
      </c>
      <c r="P105" s="376">
        <f t="shared" si="60"/>
        <v>0</v>
      </c>
      <c r="Q105" s="376">
        <f t="shared" si="60"/>
        <v>0</v>
      </c>
      <c r="R105" s="376">
        <f t="shared" si="60"/>
        <v>0</v>
      </c>
      <c r="S105" s="376">
        <f t="shared" si="60"/>
        <v>0</v>
      </c>
      <c r="T105" s="369"/>
      <c r="U105" s="370"/>
      <c r="V105" s="370">
        <f t="shared" si="31"/>
        <v>31</v>
      </c>
      <c r="W105" s="370"/>
      <c r="X105" s="369"/>
      <c r="Y105" s="369"/>
      <c r="Z105" s="369"/>
      <c r="AA105" s="369"/>
      <c r="AB105" s="369"/>
      <c r="AC105" s="369"/>
      <c r="AD105" s="369"/>
      <c r="AE105" s="369"/>
      <c r="AF105" s="369"/>
      <c r="AG105" s="369"/>
      <c r="AH105" s="369"/>
      <c r="AI105" s="369"/>
      <c r="AJ105" s="369"/>
      <c r="AK105" s="369"/>
    </row>
    <row r="106" spans="1:37" s="371" customFormat="1" ht="14.25" thickBot="1" x14ac:dyDescent="0.35">
      <c r="A106" s="609"/>
      <c r="B106" s="373" t="s">
        <v>80</v>
      </c>
      <c r="C106" s="374">
        <f>SUM(C94:C105)</f>
        <v>0</v>
      </c>
      <c r="D106" s="374">
        <f t="shared" ref="D106:S106" si="61">SUM(D94:D105)</f>
        <v>0</v>
      </c>
      <c r="E106" s="374">
        <f t="shared" si="61"/>
        <v>0</v>
      </c>
      <c r="F106" s="374">
        <f t="shared" si="61"/>
        <v>0</v>
      </c>
      <c r="G106" s="374">
        <f t="shared" si="61"/>
        <v>0</v>
      </c>
      <c r="H106" s="374">
        <f t="shared" si="61"/>
        <v>0</v>
      </c>
      <c r="I106" s="374">
        <f t="shared" si="61"/>
        <v>0</v>
      </c>
      <c r="J106" s="374">
        <f t="shared" si="61"/>
        <v>0</v>
      </c>
      <c r="K106" s="374">
        <f t="shared" si="61"/>
        <v>0</v>
      </c>
      <c r="L106" s="374">
        <f t="shared" si="61"/>
        <v>0</v>
      </c>
      <c r="M106" s="374">
        <f t="shared" si="61"/>
        <v>0</v>
      </c>
      <c r="N106" s="374">
        <f t="shared" si="61"/>
        <v>0</v>
      </c>
      <c r="O106" s="374">
        <f t="shared" si="61"/>
        <v>0</v>
      </c>
      <c r="P106" s="374">
        <f t="shared" si="61"/>
        <v>0</v>
      </c>
      <c r="Q106" s="374">
        <f t="shared" si="61"/>
        <v>0</v>
      </c>
      <c r="R106" s="374">
        <f t="shared" si="61"/>
        <v>0</v>
      </c>
      <c r="S106" s="374">
        <f t="shared" si="61"/>
        <v>0</v>
      </c>
      <c r="T106" s="369"/>
      <c r="U106" s="370" t="str">
        <f>RIGHT(A75,4)&amp;"hors reseau"</f>
        <v>2021hors reseau</v>
      </c>
      <c r="V106" s="370">
        <f t="shared" si="31"/>
        <v>32</v>
      </c>
      <c r="W106" s="370"/>
      <c r="X106" s="369"/>
      <c r="Y106" s="369"/>
      <c r="Z106" s="369"/>
      <c r="AA106" s="369"/>
      <c r="AB106" s="369"/>
      <c r="AC106" s="369"/>
      <c r="AD106" s="369"/>
      <c r="AE106" s="369"/>
      <c r="AF106" s="369"/>
      <c r="AG106" s="369"/>
      <c r="AH106" s="369"/>
      <c r="AI106" s="369"/>
      <c r="AJ106" s="369"/>
      <c r="AK106" s="369"/>
    </row>
  </sheetData>
  <mergeCells count="8">
    <mergeCell ref="A75:A106"/>
    <mergeCell ref="M6:P6"/>
    <mergeCell ref="Q6:S6"/>
    <mergeCell ref="F6:I6"/>
    <mergeCell ref="A9:A40"/>
    <mergeCell ref="A42:A73"/>
    <mergeCell ref="C6:E6"/>
    <mergeCell ref="J6:L6"/>
  </mergeCells>
  <hyperlinks>
    <hyperlink ref="A1" location="TAB00!A1" display="Retour page de garde"/>
  </hyperlinks>
  <pageMargins left="0.7" right="0.7" top="0.75" bottom="0.75" header="0.3" footer="0.3"/>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7"/>
  <sheetViews>
    <sheetView topLeftCell="A7" workbookViewId="0">
      <selection activeCell="A3" sqref="A1:XFD1048576"/>
    </sheetView>
  </sheetViews>
  <sheetFormatPr baseColWidth="10" defaultColWidth="8.83203125" defaultRowHeight="15" x14ac:dyDescent="0.3"/>
  <cols>
    <col min="1" max="1" width="49.5" style="24" customWidth="1"/>
    <col min="2" max="12" width="16.5" style="24" customWidth="1"/>
    <col min="13" max="13" width="16.5" style="25" customWidth="1"/>
    <col min="14" max="15" width="16.5" style="24" customWidth="1"/>
    <col min="16" max="16" width="16.5" style="25" customWidth="1"/>
    <col min="17" max="18" width="16.5" style="24" customWidth="1"/>
    <col min="19" max="19" width="16.5" style="25" customWidth="1"/>
    <col min="20" max="21" width="16.5" style="24" customWidth="1"/>
    <col min="22" max="22" width="16.5" style="25" customWidth="1"/>
    <col min="23" max="25" width="18.5" style="24" customWidth="1"/>
    <col min="26" max="16384" width="8.83203125" style="24"/>
  </cols>
  <sheetData>
    <row r="1" spans="1:45" s="254" customFormat="1" x14ac:dyDescent="0.3">
      <c r="A1" s="124" t="s">
        <v>46</v>
      </c>
    </row>
    <row r="2" spans="1:45" s="140" customFormat="1" x14ac:dyDescent="0.3">
      <c r="A2" s="23"/>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row>
    <row r="3" spans="1:45" s="349" customFormat="1" ht="22.15" customHeight="1" x14ac:dyDescent="0.35">
      <c r="A3" s="340" t="str">
        <f>TAB00!B91&amp;" : "&amp;TAB00!C91</f>
        <v>TAB10 : Ecart entre budget et réalité relatif aux produits issus des tarifs périodiques de distribution</v>
      </c>
      <c r="B3" s="347"/>
      <c r="C3" s="347"/>
      <c r="D3" s="347"/>
      <c r="E3" s="347"/>
      <c r="F3" s="347"/>
      <c r="G3" s="347"/>
      <c r="H3" s="347"/>
      <c r="I3" s="347"/>
      <c r="J3" s="347"/>
      <c r="K3" s="347"/>
      <c r="L3" s="347"/>
      <c r="M3" s="347"/>
      <c r="N3" s="347"/>
      <c r="O3" s="347"/>
      <c r="P3" s="347"/>
      <c r="Q3" s="347"/>
      <c r="R3" s="347"/>
      <c r="S3" s="347"/>
      <c r="T3" s="347"/>
      <c r="U3" s="347"/>
      <c r="V3" s="347"/>
      <c r="W3" s="347"/>
      <c r="X3" s="347"/>
      <c r="Y3" s="347"/>
      <c r="Z3" s="347"/>
      <c r="AA3" s="347"/>
      <c r="AB3" s="347"/>
      <c r="AC3" s="348"/>
      <c r="AD3" s="348"/>
      <c r="AE3" s="348"/>
      <c r="AF3" s="348"/>
      <c r="AG3" s="348"/>
      <c r="AH3" s="348"/>
      <c r="AI3" s="348"/>
      <c r="AJ3" s="348"/>
      <c r="AK3" s="348"/>
      <c r="AL3" s="348"/>
      <c r="AM3" s="348"/>
      <c r="AN3" s="348"/>
      <c r="AO3" s="348"/>
      <c r="AP3" s="348"/>
      <c r="AQ3" s="348"/>
      <c r="AR3" s="348"/>
      <c r="AS3" s="348"/>
    </row>
    <row r="4" spans="1:45" s="255" customFormat="1" x14ac:dyDescent="0.3">
      <c r="M4" s="256"/>
      <c r="P4" s="256"/>
      <c r="S4" s="256"/>
      <c r="V4" s="256"/>
    </row>
    <row r="5" spans="1:45" x14ac:dyDescent="0.3">
      <c r="B5" s="619" t="str">
        <f>"ANNEE "&amp;TAB00!E14</f>
        <v>ANNEE 2021</v>
      </c>
      <c r="C5" s="619"/>
      <c r="D5" s="619"/>
      <c r="E5" s="619"/>
      <c r="F5" s="619"/>
      <c r="G5" s="619"/>
      <c r="H5" s="619"/>
      <c r="I5" s="619"/>
      <c r="J5" s="619"/>
      <c r="K5" s="619"/>
      <c r="L5" s="619"/>
      <c r="M5" s="619"/>
      <c r="N5" s="619"/>
      <c r="O5" s="619"/>
      <c r="P5" s="619"/>
      <c r="Q5" s="619"/>
      <c r="R5" s="619"/>
      <c r="S5" s="619"/>
      <c r="T5" s="619"/>
      <c r="U5" s="619"/>
      <c r="V5" s="619"/>
      <c r="W5" s="619"/>
      <c r="X5" s="619"/>
      <c r="Y5" s="619"/>
    </row>
    <row r="6" spans="1:45" s="410" customFormat="1" x14ac:dyDescent="0.3">
      <c r="A6" s="613" t="s">
        <v>22</v>
      </c>
      <c r="B6" s="614" t="s">
        <v>26</v>
      </c>
      <c r="C6" s="614"/>
      <c r="D6" s="615"/>
      <c r="E6" s="616" t="s">
        <v>615</v>
      </c>
      <c r="F6" s="614"/>
      <c r="G6" s="615"/>
      <c r="H6" s="616" t="s">
        <v>616</v>
      </c>
      <c r="I6" s="614"/>
      <c r="J6" s="615"/>
      <c r="K6" s="616" t="s">
        <v>617</v>
      </c>
      <c r="L6" s="614"/>
      <c r="M6" s="615"/>
      <c r="N6" s="616" t="s">
        <v>618</v>
      </c>
      <c r="O6" s="614"/>
      <c r="P6" s="615"/>
      <c r="Q6" s="616" t="s">
        <v>619</v>
      </c>
      <c r="R6" s="614"/>
      <c r="S6" s="615"/>
      <c r="T6" s="616" t="s">
        <v>620</v>
      </c>
      <c r="U6" s="614"/>
      <c r="V6" s="615"/>
      <c r="W6" s="616" t="s">
        <v>621</v>
      </c>
      <c r="X6" s="614"/>
      <c r="Y6" s="615"/>
    </row>
    <row r="7" spans="1:45" s="411" customFormat="1" ht="27" x14ac:dyDescent="0.3">
      <c r="A7" s="613"/>
      <c r="B7" s="360" t="s">
        <v>564</v>
      </c>
      <c r="C7" s="360" t="s">
        <v>565</v>
      </c>
      <c r="D7" s="360" t="s">
        <v>93</v>
      </c>
      <c r="E7" s="360" t="s">
        <v>564</v>
      </c>
      <c r="F7" s="360" t="s">
        <v>565</v>
      </c>
      <c r="G7" s="360" t="s">
        <v>93</v>
      </c>
      <c r="H7" s="360" t="s">
        <v>564</v>
      </c>
      <c r="I7" s="360" t="s">
        <v>565</v>
      </c>
      <c r="J7" s="360" t="s">
        <v>93</v>
      </c>
      <c r="K7" s="360" t="s">
        <v>564</v>
      </c>
      <c r="L7" s="360" t="s">
        <v>565</v>
      </c>
      <c r="M7" s="360" t="s">
        <v>93</v>
      </c>
      <c r="N7" s="360" t="s">
        <v>564</v>
      </c>
      <c r="O7" s="360" t="s">
        <v>565</v>
      </c>
      <c r="P7" s="360" t="s">
        <v>93</v>
      </c>
      <c r="Q7" s="360" t="s">
        <v>564</v>
      </c>
      <c r="R7" s="360" t="s">
        <v>565</v>
      </c>
      <c r="S7" s="360" t="s">
        <v>93</v>
      </c>
      <c r="T7" s="360" t="s">
        <v>564</v>
      </c>
      <c r="U7" s="360" t="s">
        <v>565</v>
      </c>
      <c r="V7" s="360" t="s">
        <v>93</v>
      </c>
      <c r="W7" s="360" t="s">
        <v>564</v>
      </c>
      <c r="X7" s="360" t="s">
        <v>565</v>
      </c>
      <c r="Y7" s="360" t="s">
        <v>93</v>
      </c>
    </row>
    <row r="8" spans="1:45" s="412" customFormat="1" ht="14.45" customHeight="1" x14ac:dyDescent="0.3">
      <c r="A8" s="237" t="s">
        <v>86</v>
      </c>
      <c r="B8" s="26">
        <f t="shared" ref="B8:B24" si="0">SUM(E8,H8,K8,N8,Q8,T8,W8)</f>
        <v>0</v>
      </c>
      <c r="C8" s="26">
        <f t="shared" ref="C8:C24" si="1">SUM(F8,I8,L8,O8,R8,U8,X8)</f>
        <v>0</v>
      </c>
      <c r="D8" s="26">
        <f t="shared" ref="D8:D18" si="2">B8-C8</f>
        <v>0</v>
      </c>
      <c r="E8" s="26">
        <f>SUM(H8,T8,W8,Z8)</f>
        <v>0</v>
      </c>
      <c r="F8" s="26">
        <f>SUM(I8,U8,X8,AA8)</f>
        <v>0</v>
      </c>
      <c r="G8" s="26">
        <f t="shared" ref="G8:G18" si="3">E8-F8</f>
        <v>0</v>
      </c>
      <c r="H8" s="26">
        <f>SUM(T8,W8,Z8,AC8)</f>
        <v>0</v>
      </c>
      <c r="I8" s="26">
        <f>SUM(U8,X8,AA8,AD8)</f>
        <v>0</v>
      </c>
      <c r="J8" s="26">
        <f t="shared" ref="J8:J18" si="4">H8-I8</f>
        <v>0</v>
      </c>
      <c r="K8" s="26">
        <f>SUM(N8,Q8,T8,W8)</f>
        <v>0</v>
      </c>
      <c r="L8" s="26">
        <f>SUM(O8,R8,U8,X8)</f>
        <v>0</v>
      </c>
      <c r="M8" s="26">
        <f t="shared" ref="M8:M18" si="5">K8-L8</f>
        <v>0</v>
      </c>
      <c r="N8" s="26">
        <f>SUM(Q8,T8,W8,Z8)</f>
        <v>0</v>
      </c>
      <c r="O8" s="26">
        <f>SUM(R8,U8,X8,AA8)</f>
        <v>0</v>
      </c>
      <c r="P8" s="26">
        <f t="shared" ref="P8:P18" si="6">N8-O8</f>
        <v>0</v>
      </c>
      <c r="Q8" s="26">
        <f>SUM(T8,W8,Z8,AC8)</f>
        <v>0</v>
      </c>
      <c r="R8" s="26">
        <f>SUM(U8,X8,AA8,AD8)</f>
        <v>0</v>
      </c>
      <c r="S8" s="26">
        <f t="shared" ref="S8:S18" si="7">Q8-R8</f>
        <v>0</v>
      </c>
      <c r="T8" s="26">
        <f>SUM(W8,Z8,AC8,AF8)</f>
        <v>0</v>
      </c>
      <c r="U8" s="26">
        <f>SUM(X8,AA8,AD8,AG8)</f>
        <v>0</v>
      </c>
      <c r="V8" s="26">
        <f t="shared" ref="V8:V18" si="8">T8-U8</f>
        <v>0</v>
      </c>
      <c r="W8" s="26">
        <f>SUM(Z8,AC8,AF8,AI8)</f>
        <v>0</v>
      </c>
      <c r="X8" s="26">
        <f>SUM(AA8,AD8,AG8,AJ8)</f>
        <v>0</v>
      </c>
      <c r="Y8" s="26">
        <f t="shared" ref="Y8:Y18" si="9">W8-X8</f>
        <v>0</v>
      </c>
    </row>
    <row r="9" spans="1:45" s="412" customFormat="1" ht="14.45" customHeight="1" x14ac:dyDescent="0.3">
      <c r="A9" s="413" t="s">
        <v>622</v>
      </c>
      <c r="B9" s="26">
        <f t="shared" si="0"/>
        <v>0</v>
      </c>
      <c r="C9" s="26">
        <f t="shared" si="1"/>
        <v>0</v>
      </c>
      <c r="D9" s="26">
        <f t="shared" si="2"/>
        <v>0</v>
      </c>
      <c r="E9" s="27"/>
      <c r="F9" s="27"/>
      <c r="G9" s="26">
        <f t="shared" si="3"/>
        <v>0</v>
      </c>
      <c r="H9" s="27"/>
      <c r="I9" s="27"/>
      <c r="J9" s="26">
        <f t="shared" si="4"/>
        <v>0</v>
      </c>
      <c r="K9" s="27"/>
      <c r="L9" s="27"/>
      <c r="M9" s="26">
        <f t="shared" si="5"/>
        <v>0</v>
      </c>
      <c r="N9" s="27"/>
      <c r="O9" s="27"/>
      <c r="P9" s="26">
        <f t="shared" si="6"/>
        <v>0</v>
      </c>
      <c r="Q9" s="27"/>
      <c r="R9" s="27"/>
      <c r="S9" s="26">
        <f t="shared" si="7"/>
        <v>0</v>
      </c>
      <c r="T9" s="27"/>
      <c r="U9" s="27"/>
      <c r="V9" s="26">
        <f t="shared" si="8"/>
        <v>0</v>
      </c>
      <c r="W9" s="27"/>
      <c r="X9" s="27"/>
      <c r="Y9" s="26">
        <f t="shared" si="9"/>
        <v>0</v>
      </c>
    </row>
    <row r="10" spans="1:45" s="412" customFormat="1" ht="14.45" customHeight="1" x14ac:dyDescent="0.3">
      <c r="A10" s="413" t="s">
        <v>623</v>
      </c>
      <c r="B10" s="26">
        <f t="shared" si="0"/>
        <v>0</v>
      </c>
      <c r="C10" s="26">
        <f t="shared" si="1"/>
        <v>0</v>
      </c>
      <c r="D10" s="26">
        <f t="shared" si="2"/>
        <v>0</v>
      </c>
      <c r="E10" s="27"/>
      <c r="F10" s="27"/>
      <c r="G10" s="26">
        <f t="shared" si="3"/>
        <v>0</v>
      </c>
      <c r="H10" s="27"/>
      <c r="I10" s="27"/>
      <c r="J10" s="26">
        <f t="shared" si="4"/>
        <v>0</v>
      </c>
      <c r="K10" s="27"/>
      <c r="L10" s="27"/>
      <c r="M10" s="26">
        <f t="shared" si="5"/>
        <v>0</v>
      </c>
      <c r="N10" s="27"/>
      <c r="O10" s="27"/>
      <c r="P10" s="26">
        <f t="shared" si="6"/>
        <v>0</v>
      </c>
      <c r="Q10" s="27"/>
      <c r="R10" s="27"/>
      <c r="S10" s="26">
        <f t="shared" si="7"/>
        <v>0</v>
      </c>
      <c r="T10" s="27"/>
      <c r="U10" s="27"/>
      <c r="V10" s="26">
        <f t="shared" si="8"/>
        <v>0</v>
      </c>
      <c r="W10" s="27"/>
      <c r="X10" s="27"/>
      <c r="Y10" s="26">
        <f t="shared" si="9"/>
        <v>0</v>
      </c>
    </row>
    <row r="11" spans="1:45" s="412" customFormat="1" ht="14.45" customHeight="1" x14ac:dyDescent="0.3">
      <c r="A11" s="413" t="s">
        <v>624</v>
      </c>
      <c r="B11" s="26">
        <f t="shared" si="0"/>
        <v>0</v>
      </c>
      <c r="C11" s="26">
        <f t="shared" si="1"/>
        <v>0</v>
      </c>
      <c r="D11" s="26">
        <f t="shared" si="2"/>
        <v>0</v>
      </c>
      <c r="E11" s="27"/>
      <c r="F11" s="27"/>
      <c r="G11" s="26">
        <f t="shared" si="3"/>
        <v>0</v>
      </c>
      <c r="H11" s="27"/>
      <c r="I11" s="27"/>
      <c r="J11" s="26">
        <f t="shared" si="4"/>
        <v>0</v>
      </c>
      <c r="K11" s="27"/>
      <c r="L11" s="27"/>
      <c r="M11" s="26">
        <f t="shared" si="5"/>
        <v>0</v>
      </c>
      <c r="N11" s="27"/>
      <c r="O11" s="27"/>
      <c r="P11" s="26">
        <f t="shared" si="6"/>
        <v>0</v>
      </c>
      <c r="Q11" s="27"/>
      <c r="R11" s="27"/>
      <c r="S11" s="26">
        <f t="shared" si="7"/>
        <v>0</v>
      </c>
      <c r="T11" s="27"/>
      <c r="U11" s="27"/>
      <c r="V11" s="26">
        <f t="shared" si="8"/>
        <v>0</v>
      </c>
      <c r="W11" s="27"/>
      <c r="X11" s="27"/>
      <c r="Y11" s="26">
        <f t="shared" si="9"/>
        <v>0</v>
      </c>
    </row>
    <row r="12" spans="1:45" s="412" customFormat="1" ht="14.45" customHeight="1" x14ac:dyDescent="0.3">
      <c r="A12" s="237" t="s">
        <v>87</v>
      </c>
      <c r="B12" s="26">
        <f t="shared" si="0"/>
        <v>0</v>
      </c>
      <c r="C12" s="26">
        <f t="shared" si="1"/>
        <v>0</v>
      </c>
      <c r="D12" s="26">
        <f t="shared" si="2"/>
        <v>0</v>
      </c>
      <c r="E12" s="27"/>
      <c r="F12" s="27"/>
      <c r="G12" s="26">
        <f t="shared" si="3"/>
        <v>0</v>
      </c>
      <c r="H12" s="27"/>
      <c r="I12" s="27"/>
      <c r="J12" s="26">
        <f t="shared" si="4"/>
        <v>0</v>
      </c>
      <c r="K12" s="27"/>
      <c r="L12" s="27"/>
      <c r="M12" s="26">
        <f t="shared" si="5"/>
        <v>0</v>
      </c>
      <c r="N12" s="27"/>
      <c r="O12" s="27"/>
      <c r="P12" s="26">
        <f t="shared" si="6"/>
        <v>0</v>
      </c>
      <c r="Q12" s="27"/>
      <c r="R12" s="27"/>
      <c r="S12" s="26">
        <f t="shared" si="7"/>
        <v>0</v>
      </c>
      <c r="T12" s="27"/>
      <c r="U12" s="27"/>
      <c r="V12" s="26">
        <f t="shared" si="8"/>
        <v>0</v>
      </c>
      <c r="W12" s="27"/>
      <c r="X12" s="27"/>
      <c r="Y12" s="26">
        <f t="shared" si="9"/>
        <v>0</v>
      </c>
    </row>
    <row r="13" spans="1:45" s="412" customFormat="1" ht="14.45" customHeight="1" x14ac:dyDescent="0.3">
      <c r="A13" s="237" t="s">
        <v>88</v>
      </c>
      <c r="B13" s="26">
        <f t="shared" si="0"/>
        <v>0</v>
      </c>
      <c r="C13" s="26">
        <f t="shared" si="1"/>
        <v>0</v>
      </c>
      <c r="D13" s="26">
        <f t="shared" si="2"/>
        <v>0</v>
      </c>
      <c r="E13" s="26">
        <f>SUM(E14:E16)</f>
        <v>0</v>
      </c>
      <c r="F13" s="26">
        <f>SUM(F14:F16)</f>
        <v>0</v>
      </c>
      <c r="G13" s="26">
        <f t="shared" si="3"/>
        <v>0</v>
      </c>
      <c r="H13" s="26">
        <f>SUM(H14:H16)</f>
        <v>0</v>
      </c>
      <c r="I13" s="26">
        <f>SUM(I14:I16)</f>
        <v>0</v>
      </c>
      <c r="J13" s="26">
        <f t="shared" si="4"/>
        <v>0</v>
      </c>
      <c r="K13" s="26">
        <f>SUM(K14:K16)</f>
        <v>0</v>
      </c>
      <c r="L13" s="26">
        <f>SUM(L14:L16)</f>
        <v>0</v>
      </c>
      <c r="M13" s="26">
        <f t="shared" si="5"/>
        <v>0</v>
      </c>
      <c r="N13" s="26">
        <f>SUM(N14:N16)</f>
        <v>0</v>
      </c>
      <c r="O13" s="26">
        <f>SUM(O14:O16)</f>
        <v>0</v>
      </c>
      <c r="P13" s="26">
        <f t="shared" si="6"/>
        <v>0</v>
      </c>
      <c r="Q13" s="26">
        <f>SUM(Q14:Q16)</f>
        <v>0</v>
      </c>
      <c r="R13" s="26">
        <f>SUM(R14:R16)</f>
        <v>0</v>
      </c>
      <c r="S13" s="26">
        <f t="shared" si="7"/>
        <v>0</v>
      </c>
      <c r="T13" s="26">
        <f>SUM(T14:T16)</f>
        <v>0</v>
      </c>
      <c r="U13" s="26">
        <f>SUM(U14:U16)</f>
        <v>0</v>
      </c>
      <c r="V13" s="26">
        <f t="shared" si="8"/>
        <v>0</v>
      </c>
      <c r="W13" s="26">
        <f>SUM(W14:W16)</f>
        <v>0</v>
      </c>
      <c r="X13" s="26">
        <f>SUM(X14:X16)</f>
        <v>0</v>
      </c>
      <c r="Y13" s="26">
        <f t="shared" si="9"/>
        <v>0</v>
      </c>
    </row>
    <row r="14" spans="1:45" s="412" customFormat="1" ht="14.45" customHeight="1" x14ac:dyDescent="0.3">
      <c r="A14" s="238" t="s">
        <v>5</v>
      </c>
      <c r="B14" s="26">
        <f t="shared" si="0"/>
        <v>0</v>
      </c>
      <c r="C14" s="26">
        <f t="shared" si="1"/>
        <v>0</v>
      </c>
      <c r="D14" s="26">
        <f t="shared" si="2"/>
        <v>0</v>
      </c>
      <c r="E14" s="27"/>
      <c r="F14" s="27"/>
      <c r="G14" s="26">
        <f t="shared" si="3"/>
        <v>0</v>
      </c>
      <c r="H14" s="27"/>
      <c r="I14" s="27"/>
      <c r="J14" s="26">
        <f t="shared" si="4"/>
        <v>0</v>
      </c>
      <c r="K14" s="27"/>
      <c r="L14" s="27"/>
      <c r="M14" s="26">
        <f t="shared" si="5"/>
        <v>0</v>
      </c>
      <c r="N14" s="27"/>
      <c r="O14" s="27"/>
      <c r="P14" s="26">
        <f t="shared" si="6"/>
        <v>0</v>
      </c>
      <c r="Q14" s="27"/>
      <c r="R14" s="27"/>
      <c r="S14" s="26">
        <f t="shared" si="7"/>
        <v>0</v>
      </c>
      <c r="T14" s="27"/>
      <c r="U14" s="27"/>
      <c r="V14" s="26">
        <f t="shared" si="8"/>
        <v>0</v>
      </c>
      <c r="W14" s="27"/>
      <c r="X14" s="27"/>
      <c r="Y14" s="26">
        <f t="shared" si="9"/>
        <v>0</v>
      </c>
    </row>
    <row r="15" spans="1:45" s="412" customFormat="1" ht="14.45" customHeight="1" x14ac:dyDescent="0.3">
      <c r="A15" s="238" t="s">
        <v>89</v>
      </c>
      <c r="B15" s="26">
        <f t="shared" si="0"/>
        <v>0</v>
      </c>
      <c r="C15" s="26">
        <f t="shared" si="1"/>
        <v>0</v>
      </c>
      <c r="D15" s="26">
        <f t="shared" si="2"/>
        <v>0</v>
      </c>
      <c r="E15" s="27"/>
      <c r="F15" s="27"/>
      <c r="G15" s="26">
        <f t="shared" si="3"/>
        <v>0</v>
      </c>
      <c r="H15" s="27"/>
      <c r="I15" s="27"/>
      <c r="J15" s="26">
        <f t="shared" si="4"/>
        <v>0</v>
      </c>
      <c r="K15" s="27"/>
      <c r="L15" s="27"/>
      <c r="M15" s="26">
        <f t="shared" si="5"/>
        <v>0</v>
      </c>
      <c r="N15" s="27"/>
      <c r="O15" s="27"/>
      <c r="P15" s="26">
        <f t="shared" si="6"/>
        <v>0</v>
      </c>
      <c r="Q15" s="27"/>
      <c r="R15" s="27"/>
      <c r="S15" s="26">
        <f t="shared" si="7"/>
        <v>0</v>
      </c>
      <c r="T15" s="27"/>
      <c r="U15" s="27"/>
      <c r="V15" s="26">
        <f t="shared" si="8"/>
        <v>0</v>
      </c>
      <c r="W15" s="27"/>
      <c r="X15" s="27"/>
      <c r="Y15" s="26">
        <f t="shared" si="9"/>
        <v>0</v>
      </c>
    </row>
    <row r="16" spans="1:45" s="412" customFormat="1" ht="14.45" customHeight="1" x14ac:dyDescent="0.3">
      <c r="A16" s="238" t="s">
        <v>90</v>
      </c>
      <c r="B16" s="26">
        <f t="shared" si="0"/>
        <v>0</v>
      </c>
      <c r="C16" s="26">
        <f t="shared" si="1"/>
        <v>0</v>
      </c>
      <c r="D16" s="26">
        <f t="shared" si="2"/>
        <v>0</v>
      </c>
      <c r="E16" s="27"/>
      <c r="F16" s="27"/>
      <c r="G16" s="26">
        <f t="shared" si="3"/>
        <v>0</v>
      </c>
      <c r="H16" s="27"/>
      <c r="I16" s="27"/>
      <c r="J16" s="26">
        <f t="shared" si="4"/>
        <v>0</v>
      </c>
      <c r="K16" s="27"/>
      <c r="L16" s="27"/>
      <c r="M16" s="26">
        <f t="shared" si="5"/>
        <v>0</v>
      </c>
      <c r="N16" s="27"/>
      <c r="O16" s="27"/>
      <c r="P16" s="26">
        <f t="shared" si="6"/>
        <v>0</v>
      </c>
      <c r="Q16" s="27"/>
      <c r="R16" s="27"/>
      <c r="S16" s="26">
        <f t="shared" si="7"/>
        <v>0</v>
      </c>
      <c r="T16" s="27"/>
      <c r="U16" s="27"/>
      <c r="V16" s="26">
        <f t="shared" si="8"/>
        <v>0</v>
      </c>
      <c r="W16" s="27"/>
      <c r="X16" s="27"/>
      <c r="Y16" s="26">
        <f t="shared" si="9"/>
        <v>0</v>
      </c>
    </row>
    <row r="17" spans="1:25" s="412" customFormat="1" ht="14.45" customHeight="1" x14ac:dyDescent="0.3">
      <c r="A17" s="237" t="s">
        <v>91</v>
      </c>
      <c r="B17" s="26">
        <f t="shared" si="0"/>
        <v>0</v>
      </c>
      <c r="C17" s="26">
        <f t="shared" si="1"/>
        <v>0</v>
      </c>
      <c r="D17" s="26">
        <f t="shared" si="2"/>
        <v>0</v>
      </c>
      <c r="E17" s="27"/>
      <c r="F17" s="27"/>
      <c r="G17" s="26">
        <f t="shared" si="3"/>
        <v>0</v>
      </c>
      <c r="H17" s="27"/>
      <c r="I17" s="27"/>
      <c r="J17" s="26">
        <f t="shared" si="4"/>
        <v>0</v>
      </c>
      <c r="K17" s="27"/>
      <c r="L17" s="27"/>
      <c r="M17" s="26">
        <f t="shared" si="5"/>
        <v>0</v>
      </c>
      <c r="N17" s="27"/>
      <c r="O17" s="27"/>
      <c r="P17" s="26">
        <f t="shared" si="6"/>
        <v>0</v>
      </c>
      <c r="Q17" s="27"/>
      <c r="R17" s="27"/>
      <c r="S17" s="26">
        <f t="shared" si="7"/>
        <v>0</v>
      </c>
      <c r="T17" s="27"/>
      <c r="U17" s="27"/>
      <c r="V17" s="26">
        <f t="shared" si="8"/>
        <v>0</v>
      </c>
      <c r="W17" s="27"/>
      <c r="X17" s="27"/>
      <c r="Y17" s="26">
        <f t="shared" si="9"/>
        <v>0</v>
      </c>
    </row>
    <row r="18" spans="1:25" s="412" customFormat="1" ht="14.45" customHeight="1" x14ac:dyDescent="0.3">
      <c r="A18" s="240" t="s">
        <v>92</v>
      </c>
      <c r="B18" s="26">
        <f t="shared" si="0"/>
        <v>0</v>
      </c>
      <c r="C18" s="26">
        <f t="shared" si="1"/>
        <v>0</v>
      </c>
      <c r="D18" s="26">
        <f t="shared" si="2"/>
        <v>0</v>
      </c>
      <c r="E18" s="27"/>
      <c r="F18" s="27"/>
      <c r="G18" s="26">
        <f t="shared" si="3"/>
        <v>0</v>
      </c>
      <c r="H18" s="27"/>
      <c r="I18" s="27"/>
      <c r="J18" s="26">
        <f t="shared" si="4"/>
        <v>0</v>
      </c>
      <c r="K18" s="27"/>
      <c r="L18" s="27"/>
      <c r="M18" s="26">
        <f t="shared" si="5"/>
        <v>0</v>
      </c>
      <c r="N18" s="27"/>
      <c r="O18" s="27"/>
      <c r="P18" s="26">
        <f t="shared" si="6"/>
        <v>0</v>
      </c>
      <c r="Q18" s="27"/>
      <c r="R18" s="27"/>
      <c r="S18" s="26">
        <f t="shared" si="7"/>
        <v>0</v>
      </c>
      <c r="T18" s="27"/>
      <c r="U18" s="27"/>
      <c r="V18" s="26">
        <f t="shared" si="8"/>
        <v>0</v>
      </c>
      <c r="W18" s="27"/>
      <c r="X18" s="27"/>
      <c r="Y18" s="26">
        <f t="shared" si="9"/>
        <v>0</v>
      </c>
    </row>
    <row r="19" spans="1:25" s="414" customFormat="1" ht="14.45" customHeight="1" x14ac:dyDescent="0.3">
      <c r="A19" s="239" t="s">
        <v>96</v>
      </c>
      <c r="B19" s="26">
        <f t="shared" si="0"/>
        <v>0</v>
      </c>
      <c r="C19" s="26">
        <f t="shared" si="1"/>
        <v>0</v>
      </c>
      <c r="D19" s="26">
        <f t="shared" ref="D19:Y19" si="10">SUM(D8,D12:D13,D17:D18)</f>
        <v>0</v>
      </c>
      <c r="E19" s="26">
        <f t="shared" si="10"/>
        <v>0</v>
      </c>
      <c r="F19" s="26">
        <f t="shared" si="10"/>
        <v>0</v>
      </c>
      <c r="G19" s="26">
        <f t="shared" si="10"/>
        <v>0</v>
      </c>
      <c r="H19" s="26">
        <f t="shared" si="10"/>
        <v>0</v>
      </c>
      <c r="I19" s="26">
        <f t="shared" si="10"/>
        <v>0</v>
      </c>
      <c r="J19" s="26">
        <f t="shared" si="10"/>
        <v>0</v>
      </c>
      <c r="K19" s="26">
        <f t="shared" si="10"/>
        <v>0</v>
      </c>
      <c r="L19" s="26">
        <f t="shared" si="10"/>
        <v>0</v>
      </c>
      <c r="M19" s="26">
        <f t="shared" si="10"/>
        <v>0</v>
      </c>
      <c r="N19" s="26">
        <f t="shared" si="10"/>
        <v>0</v>
      </c>
      <c r="O19" s="26">
        <f t="shared" si="10"/>
        <v>0</v>
      </c>
      <c r="P19" s="26">
        <f t="shared" si="10"/>
        <v>0</v>
      </c>
      <c r="Q19" s="26">
        <f t="shared" si="10"/>
        <v>0</v>
      </c>
      <c r="R19" s="26">
        <f t="shared" si="10"/>
        <v>0</v>
      </c>
      <c r="S19" s="26">
        <f t="shared" si="10"/>
        <v>0</v>
      </c>
      <c r="T19" s="26">
        <f t="shared" si="10"/>
        <v>0</v>
      </c>
      <c r="U19" s="26">
        <f t="shared" si="10"/>
        <v>0</v>
      </c>
      <c r="V19" s="26">
        <f t="shared" si="10"/>
        <v>0</v>
      </c>
      <c r="W19" s="26">
        <f t="shared" si="10"/>
        <v>0</v>
      </c>
      <c r="X19" s="26">
        <f t="shared" si="10"/>
        <v>0</v>
      </c>
      <c r="Y19" s="26">
        <f t="shared" si="10"/>
        <v>0</v>
      </c>
    </row>
    <row r="20" spans="1:25" s="243" customFormat="1" ht="14.45" customHeight="1" x14ac:dyDescent="0.3">
      <c r="A20" s="242" t="s">
        <v>98</v>
      </c>
      <c r="B20" s="26">
        <f t="shared" si="0"/>
        <v>0</v>
      </c>
      <c r="C20" s="26">
        <f t="shared" si="1"/>
        <v>0</v>
      </c>
      <c r="D20" s="26">
        <f t="shared" ref="D20:Y20" si="11">SUM(D21:D24)</f>
        <v>0</v>
      </c>
      <c r="E20" s="26">
        <f t="shared" si="11"/>
        <v>0</v>
      </c>
      <c r="F20" s="26">
        <f t="shared" si="11"/>
        <v>0</v>
      </c>
      <c r="G20" s="26">
        <f t="shared" si="11"/>
        <v>0</v>
      </c>
      <c r="H20" s="26">
        <f t="shared" si="11"/>
        <v>0</v>
      </c>
      <c r="I20" s="26">
        <f t="shared" si="11"/>
        <v>0</v>
      </c>
      <c r="J20" s="26">
        <f t="shared" si="11"/>
        <v>0</v>
      </c>
      <c r="K20" s="26">
        <f t="shared" si="11"/>
        <v>0</v>
      </c>
      <c r="L20" s="26">
        <f t="shared" si="11"/>
        <v>0</v>
      </c>
      <c r="M20" s="26">
        <f t="shared" si="11"/>
        <v>0</v>
      </c>
      <c r="N20" s="26">
        <f t="shared" si="11"/>
        <v>0</v>
      </c>
      <c r="O20" s="26">
        <f t="shared" si="11"/>
        <v>0</v>
      </c>
      <c r="P20" s="26">
        <f t="shared" si="11"/>
        <v>0</v>
      </c>
      <c r="Q20" s="26">
        <f t="shared" si="11"/>
        <v>0</v>
      </c>
      <c r="R20" s="26">
        <f t="shared" si="11"/>
        <v>0</v>
      </c>
      <c r="S20" s="26">
        <f t="shared" si="11"/>
        <v>0</v>
      </c>
      <c r="T20" s="26">
        <f t="shared" si="11"/>
        <v>0</v>
      </c>
      <c r="U20" s="26">
        <f t="shared" si="11"/>
        <v>0</v>
      </c>
      <c r="V20" s="26">
        <f t="shared" si="11"/>
        <v>0</v>
      </c>
      <c r="W20" s="26">
        <f t="shared" si="11"/>
        <v>0</v>
      </c>
      <c r="X20" s="26">
        <f t="shared" si="11"/>
        <v>0</v>
      </c>
      <c r="Y20" s="26">
        <f t="shared" si="11"/>
        <v>0</v>
      </c>
    </row>
    <row r="21" spans="1:25" x14ac:dyDescent="0.3">
      <c r="A21" s="28" t="s">
        <v>94</v>
      </c>
      <c r="B21" s="26">
        <f t="shared" si="0"/>
        <v>0</v>
      </c>
      <c r="C21" s="26">
        <f t="shared" si="1"/>
        <v>0</v>
      </c>
      <c r="D21" s="26">
        <f>B21-C21</f>
        <v>0</v>
      </c>
      <c r="E21" s="27"/>
      <c r="F21" s="27"/>
      <c r="G21" s="26">
        <f>E21-F21</f>
        <v>0</v>
      </c>
      <c r="H21" s="27"/>
      <c r="I21" s="27"/>
      <c r="J21" s="26">
        <f>H21-I21</f>
        <v>0</v>
      </c>
      <c r="K21" s="27"/>
      <c r="L21" s="27"/>
      <c r="M21" s="26">
        <f>K21-L21</f>
        <v>0</v>
      </c>
      <c r="N21" s="27"/>
      <c r="O21" s="27"/>
      <c r="P21" s="26">
        <f>N21-O21</f>
        <v>0</v>
      </c>
      <c r="Q21" s="27"/>
      <c r="R21" s="27"/>
      <c r="S21" s="26">
        <f>Q21-R21</f>
        <v>0</v>
      </c>
      <c r="T21" s="27"/>
      <c r="U21" s="27"/>
      <c r="V21" s="26">
        <f>T21-U21</f>
        <v>0</v>
      </c>
      <c r="W21" s="27"/>
      <c r="X21" s="27"/>
      <c r="Y21" s="26">
        <f>W21-X21</f>
        <v>0</v>
      </c>
    </row>
    <row r="22" spans="1:25" x14ac:dyDescent="0.3">
      <c r="A22" s="28" t="s">
        <v>95</v>
      </c>
      <c r="B22" s="26">
        <f t="shared" si="0"/>
        <v>0</v>
      </c>
      <c r="C22" s="26">
        <f t="shared" si="1"/>
        <v>0</v>
      </c>
      <c r="D22" s="26">
        <f>B22-C22</f>
        <v>0</v>
      </c>
      <c r="E22" s="27"/>
      <c r="F22" s="27"/>
      <c r="G22" s="26">
        <f>E22-F22</f>
        <v>0</v>
      </c>
      <c r="H22" s="27"/>
      <c r="I22" s="27"/>
      <c r="J22" s="26">
        <f>H22-I22</f>
        <v>0</v>
      </c>
      <c r="K22" s="27"/>
      <c r="L22" s="27"/>
      <c r="M22" s="26">
        <f>K22-L22</f>
        <v>0</v>
      </c>
      <c r="N22" s="27"/>
      <c r="O22" s="27"/>
      <c r="P22" s="26">
        <f>N22-O22</f>
        <v>0</v>
      </c>
      <c r="Q22" s="27"/>
      <c r="R22" s="27"/>
      <c r="S22" s="26">
        <f>Q22-R22</f>
        <v>0</v>
      </c>
      <c r="T22" s="27"/>
      <c r="U22" s="27"/>
      <c r="V22" s="26">
        <f>T22-U22</f>
        <v>0</v>
      </c>
      <c r="W22" s="27"/>
      <c r="X22" s="27"/>
      <c r="Y22" s="26">
        <f>W22-X22</f>
        <v>0</v>
      </c>
    </row>
    <row r="23" spans="1:25" x14ac:dyDescent="0.3">
      <c r="A23" s="28" t="s">
        <v>99</v>
      </c>
      <c r="B23" s="26">
        <f t="shared" si="0"/>
        <v>0</v>
      </c>
      <c r="C23" s="26">
        <f t="shared" si="1"/>
        <v>0</v>
      </c>
      <c r="D23" s="26">
        <f>B23-C23</f>
        <v>0</v>
      </c>
      <c r="E23" s="27"/>
      <c r="F23" s="27"/>
      <c r="G23" s="26">
        <f>E23-F23</f>
        <v>0</v>
      </c>
      <c r="H23" s="27"/>
      <c r="I23" s="27"/>
      <c r="J23" s="26">
        <f>H23-I23</f>
        <v>0</v>
      </c>
      <c r="K23" s="27"/>
      <c r="L23" s="27"/>
      <c r="M23" s="26">
        <f>K23-L23</f>
        <v>0</v>
      </c>
      <c r="N23" s="27"/>
      <c r="O23" s="27"/>
      <c r="P23" s="26">
        <f>N23-O23</f>
        <v>0</v>
      </c>
      <c r="Q23" s="27"/>
      <c r="R23" s="27"/>
      <c r="S23" s="26">
        <f>Q23-R23</f>
        <v>0</v>
      </c>
      <c r="T23" s="27"/>
      <c r="U23" s="27"/>
      <c r="V23" s="26">
        <f>T23-U23</f>
        <v>0</v>
      </c>
      <c r="W23" s="27"/>
      <c r="X23" s="27"/>
      <c r="Y23" s="26">
        <f>W23-X23</f>
        <v>0</v>
      </c>
    </row>
    <row r="24" spans="1:25" x14ac:dyDescent="0.3">
      <c r="A24" s="28" t="s">
        <v>99</v>
      </c>
      <c r="B24" s="26">
        <f t="shared" si="0"/>
        <v>0</v>
      </c>
      <c r="C24" s="26">
        <f t="shared" si="1"/>
        <v>0</v>
      </c>
      <c r="D24" s="26">
        <f>B24-C24</f>
        <v>0</v>
      </c>
      <c r="E24" s="241"/>
      <c r="F24" s="241"/>
      <c r="G24" s="26">
        <f>E24-F24</f>
        <v>0</v>
      </c>
      <c r="H24" s="241"/>
      <c r="I24" s="241"/>
      <c r="J24" s="26">
        <f>H24-I24</f>
        <v>0</v>
      </c>
      <c r="K24" s="241"/>
      <c r="L24" s="241"/>
      <c r="M24" s="26">
        <f>K24-L24</f>
        <v>0</v>
      </c>
      <c r="N24" s="241"/>
      <c r="O24" s="241"/>
      <c r="P24" s="26">
        <f>N24-O24</f>
        <v>0</v>
      </c>
      <c r="Q24" s="241"/>
      <c r="R24" s="241"/>
      <c r="S24" s="26">
        <f>Q24-R24</f>
        <v>0</v>
      </c>
      <c r="T24" s="241"/>
      <c r="U24" s="241"/>
      <c r="V24" s="26">
        <f>T24-U24</f>
        <v>0</v>
      </c>
      <c r="W24" s="241"/>
      <c r="X24" s="241"/>
      <c r="Y24" s="26">
        <f>W24-X24</f>
        <v>0</v>
      </c>
    </row>
    <row r="25" spans="1:25" s="412" customFormat="1" ht="14.45" customHeight="1" thickBot="1" x14ac:dyDescent="0.35">
      <c r="A25" s="29" t="s">
        <v>97</v>
      </c>
      <c r="B25" s="30">
        <f t="shared" ref="B25:Y25" si="12">SUM(B19:B20)</f>
        <v>0</v>
      </c>
      <c r="C25" s="30">
        <f t="shared" si="12"/>
        <v>0</v>
      </c>
      <c r="D25" s="30">
        <f t="shared" si="12"/>
        <v>0</v>
      </c>
      <c r="E25" s="30">
        <f t="shared" si="12"/>
        <v>0</v>
      </c>
      <c r="F25" s="30">
        <f t="shared" si="12"/>
        <v>0</v>
      </c>
      <c r="G25" s="30">
        <f t="shared" si="12"/>
        <v>0</v>
      </c>
      <c r="H25" s="30">
        <f t="shared" si="12"/>
        <v>0</v>
      </c>
      <c r="I25" s="30">
        <f t="shared" si="12"/>
        <v>0</v>
      </c>
      <c r="J25" s="30">
        <f t="shared" si="12"/>
        <v>0</v>
      </c>
      <c r="K25" s="30">
        <f t="shared" si="12"/>
        <v>0</v>
      </c>
      <c r="L25" s="30">
        <f t="shared" si="12"/>
        <v>0</v>
      </c>
      <c r="M25" s="30">
        <f t="shared" si="12"/>
        <v>0</v>
      </c>
      <c r="N25" s="30">
        <f t="shared" si="12"/>
        <v>0</v>
      </c>
      <c r="O25" s="30">
        <f t="shared" si="12"/>
        <v>0</v>
      </c>
      <c r="P25" s="30">
        <f t="shared" si="12"/>
        <v>0</v>
      </c>
      <c r="Q25" s="30">
        <f t="shared" si="12"/>
        <v>0</v>
      </c>
      <c r="R25" s="30">
        <f t="shared" si="12"/>
        <v>0</v>
      </c>
      <c r="S25" s="30">
        <f t="shared" si="12"/>
        <v>0</v>
      </c>
      <c r="T25" s="30">
        <f t="shared" si="12"/>
        <v>0</v>
      </c>
      <c r="U25" s="30">
        <f t="shared" si="12"/>
        <v>0</v>
      </c>
      <c r="V25" s="30">
        <f t="shared" si="12"/>
        <v>0</v>
      </c>
      <c r="W25" s="30">
        <f t="shared" si="12"/>
        <v>0</v>
      </c>
      <c r="X25" s="30">
        <f t="shared" si="12"/>
        <v>0</v>
      </c>
      <c r="Y25" s="30">
        <f t="shared" si="12"/>
        <v>0</v>
      </c>
    </row>
    <row r="27" spans="1:25" x14ac:dyDescent="0.3">
      <c r="A27" s="351" t="s">
        <v>536</v>
      </c>
      <c r="B27" s="350"/>
      <c r="C27" s="350"/>
      <c r="D27" s="350"/>
      <c r="E27" s="350"/>
      <c r="F27" s="350"/>
    </row>
    <row r="29" spans="1:25" ht="27" x14ac:dyDescent="0.3">
      <c r="A29" s="56" t="s">
        <v>14</v>
      </c>
      <c r="B29" s="106" t="str">
        <f>"BUDGET "&amp;TAB00!E48</f>
        <v xml:space="preserve">BUDGET </v>
      </c>
      <c r="C29" s="106" t="str">
        <f>"REALITE "&amp;TAB00!E48</f>
        <v xml:space="preserve">REALITE </v>
      </c>
      <c r="D29" s="106" t="s">
        <v>11</v>
      </c>
      <c r="E29" s="385" t="s">
        <v>12</v>
      </c>
      <c r="F29" s="106" t="s">
        <v>13</v>
      </c>
      <c r="G29" s="415"/>
    </row>
    <row r="30" spans="1:25" x14ac:dyDescent="0.3">
      <c r="A30" s="247" t="s">
        <v>465</v>
      </c>
      <c r="B30" s="249">
        <f>B12</f>
        <v>0</v>
      </c>
      <c r="C30" s="249">
        <f>C12</f>
        <v>0</v>
      </c>
      <c r="D30" s="249">
        <f t="shared" ref="D30:D36" si="13">B30-C30</f>
        <v>0</v>
      </c>
      <c r="E30" s="248">
        <f t="shared" ref="E30:E36" si="14">D30</f>
        <v>0</v>
      </c>
      <c r="F30" s="252"/>
      <c r="G30" s="617"/>
    </row>
    <row r="31" spans="1:25" x14ac:dyDescent="0.3">
      <c r="A31" s="247" t="s">
        <v>466</v>
      </c>
      <c r="B31" s="249">
        <f t="shared" ref="B31:C35" si="15">B14</f>
        <v>0</v>
      </c>
      <c r="C31" s="249">
        <f t="shared" si="15"/>
        <v>0</v>
      </c>
      <c r="D31" s="249">
        <f t="shared" si="13"/>
        <v>0</v>
      </c>
      <c r="E31" s="248">
        <f t="shared" si="14"/>
        <v>0</v>
      </c>
      <c r="F31" s="252"/>
      <c r="G31" s="618"/>
    </row>
    <row r="32" spans="1:25" x14ac:dyDescent="0.3">
      <c r="A32" s="247" t="s">
        <v>480</v>
      </c>
      <c r="B32" s="249">
        <f t="shared" si="15"/>
        <v>0</v>
      </c>
      <c r="C32" s="249">
        <f t="shared" si="15"/>
        <v>0</v>
      </c>
      <c r="D32" s="249">
        <f t="shared" si="13"/>
        <v>0</v>
      </c>
      <c r="E32" s="248">
        <f t="shared" si="14"/>
        <v>0</v>
      </c>
      <c r="F32" s="252"/>
      <c r="G32" s="618"/>
    </row>
    <row r="33" spans="1:7" x14ac:dyDescent="0.3">
      <c r="A33" s="247" t="s">
        <v>563</v>
      </c>
      <c r="B33" s="249">
        <f t="shared" si="15"/>
        <v>0</v>
      </c>
      <c r="C33" s="249">
        <f t="shared" si="15"/>
        <v>0</v>
      </c>
      <c r="D33" s="249">
        <f t="shared" si="13"/>
        <v>0</v>
      </c>
      <c r="E33" s="248">
        <f t="shared" si="14"/>
        <v>0</v>
      </c>
      <c r="F33" s="252"/>
      <c r="G33" s="618"/>
    </row>
    <row r="34" spans="1:7" x14ac:dyDescent="0.3">
      <c r="A34" s="247" t="s">
        <v>481</v>
      </c>
      <c r="B34" s="249">
        <f t="shared" si="15"/>
        <v>0</v>
      </c>
      <c r="C34" s="249">
        <f t="shared" si="15"/>
        <v>0</v>
      </c>
      <c r="D34" s="249">
        <f t="shared" si="13"/>
        <v>0</v>
      </c>
      <c r="E34" s="248">
        <f t="shared" si="14"/>
        <v>0</v>
      </c>
      <c r="F34" s="252"/>
      <c r="G34" s="618"/>
    </row>
    <row r="35" spans="1:7" x14ac:dyDescent="0.3">
      <c r="A35" s="247" t="s">
        <v>482</v>
      </c>
      <c r="B35" s="249">
        <f t="shared" si="15"/>
        <v>0</v>
      </c>
      <c r="C35" s="249">
        <f t="shared" si="15"/>
        <v>0</v>
      </c>
      <c r="D35" s="249">
        <f t="shared" si="13"/>
        <v>0</v>
      </c>
      <c r="E35" s="248">
        <f t="shared" si="14"/>
        <v>0</v>
      </c>
      <c r="F35" s="252"/>
      <c r="G35" s="618"/>
    </row>
    <row r="36" spans="1:7" x14ac:dyDescent="0.3">
      <c r="A36" s="247" t="s">
        <v>488</v>
      </c>
      <c r="B36" s="249">
        <f>B8</f>
        <v>0</v>
      </c>
      <c r="C36" s="249">
        <f>C8</f>
        <v>0</v>
      </c>
      <c r="D36" s="249">
        <f t="shared" si="13"/>
        <v>0</v>
      </c>
      <c r="E36" s="248">
        <f t="shared" si="14"/>
        <v>0</v>
      </c>
      <c r="F36" s="252"/>
      <c r="G36" s="618"/>
    </row>
    <row r="37" spans="1:7" x14ac:dyDescent="0.3">
      <c r="A37" s="246" t="s">
        <v>26</v>
      </c>
      <c r="B37" s="72">
        <f>SUM(B30:B36)</f>
        <v>0</v>
      </c>
      <c r="C37" s="72">
        <f>SUM(C30:C36)</f>
        <v>0</v>
      </c>
      <c r="D37" s="72">
        <f>SUM(D30:D36)</f>
        <v>0</v>
      </c>
      <c r="E37" s="72">
        <f>SUM(E30:E36)</f>
        <v>0</v>
      </c>
      <c r="F37" s="253"/>
      <c r="G37" s="618"/>
    </row>
  </sheetData>
  <mergeCells count="11">
    <mergeCell ref="G30:G37"/>
    <mergeCell ref="N6:P6"/>
    <mergeCell ref="B5:Y5"/>
    <mergeCell ref="Q6:S6"/>
    <mergeCell ref="T6:V6"/>
    <mergeCell ref="W6:Y6"/>
    <mergeCell ref="A6:A7"/>
    <mergeCell ref="B6:D6"/>
    <mergeCell ref="E6:G6"/>
    <mergeCell ref="H6:J6"/>
    <mergeCell ref="K6:M6"/>
  </mergeCells>
  <hyperlinks>
    <hyperlink ref="A1" location="TAB00!A1" display="Retour page de garde"/>
    <hyperlink ref="G30:G37" location="'TAB24'!A1" display="'TAB24'!A1"/>
    <hyperlink ref="G35" location="'TAB24'!A1" display="'TAB24'!A1"/>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
  <sheetViews>
    <sheetView topLeftCell="A40" workbookViewId="0">
      <selection activeCell="A5" sqref="A5:XFD6"/>
    </sheetView>
  </sheetViews>
  <sheetFormatPr baseColWidth="10" defaultColWidth="11.5" defaultRowHeight="13.5" x14ac:dyDescent="0.3"/>
  <cols>
    <col min="1" max="1" width="11.5" style="404"/>
    <col min="2" max="2" width="56.33203125" style="389" customWidth="1"/>
    <col min="3" max="9" width="16.6640625" style="404" customWidth="1"/>
    <col min="10" max="16384" width="11.5" style="404"/>
  </cols>
  <sheetData>
    <row r="1" spans="1:9" s="254" customFormat="1" ht="15" x14ac:dyDescent="0.3">
      <c r="A1" s="124" t="s">
        <v>46</v>
      </c>
    </row>
    <row r="2" spans="1:9" s="140" customFormat="1" ht="15" x14ac:dyDescent="0.3">
      <c r="A2" s="23"/>
      <c r="C2" s="141"/>
      <c r="D2" s="141"/>
      <c r="E2" s="141"/>
      <c r="F2" s="141"/>
      <c r="G2" s="141"/>
      <c r="H2" s="141"/>
      <c r="I2" s="141"/>
    </row>
    <row r="3" spans="1:9" s="349" customFormat="1" ht="22.15" customHeight="1" x14ac:dyDescent="0.35">
      <c r="A3" s="340" t="str">
        <f>TAB00!B92&amp;" : "&amp;TAB00!C92</f>
        <v xml:space="preserve">TAB10.1 : Comparaison des volumes, capacités et puissances budgétés et réels de l'année </v>
      </c>
      <c r="B3" s="347"/>
      <c r="C3" s="347"/>
      <c r="D3" s="347"/>
      <c r="E3" s="347"/>
      <c r="F3" s="347"/>
      <c r="G3" s="347"/>
      <c r="H3" s="347"/>
      <c r="I3" s="347"/>
    </row>
    <row r="6" spans="1:9" s="418" customFormat="1" ht="15" x14ac:dyDescent="0.3">
      <c r="A6" s="416" t="s">
        <v>625</v>
      </c>
      <c r="B6" s="417"/>
      <c r="C6" s="417"/>
      <c r="D6" s="417"/>
      <c r="E6" s="417"/>
      <c r="F6" s="417"/>
      <c r="G6" s="417"/>
      <c r="H6" s="417"/>
      <c r="I6" s="417"/>
    </row>
    <row r="7" spans="1:9" s="418" customFormat="1" x14ac:dyDescent="0.3">
      <c r="B7" s="419"/>
    </row>
    <row r="8" spans="1:9" s="421" customFormat="1" ht="40.5" x14ac:dyDescent="0.3">
      <c r="A8" s="420" t="s">
        <v>626</v>
      </c>
      <c r="B8" s="359" t="s">
        <v>627</v>
      </c>
      <c r="C8" s="181" t="str">
        <f>"REALITE "&amp;TAB00!E14-4</f>
        <v>REALITE 2017</v>
      </c>
      <c r="D8" s="165" t="str">
        <f>"REALITE "&amp;TAB00!E14-3</f>
        <v>REALITE 2018</v>
      </c>
      <c r="E8" s="165" t="str">
        <f>"REALITE "&amp;TAB00!E14-2</f>
        <v>REALITE 2019</v>
      </c>
      <c r="F8" s="165" t="str">
        <f>"REALITE "&amp;TAB00!E14-1</f>
        <v>REALITE 2020</v>
      </c>
      <c r="G8" s="165" t="str">
        <f>"BUDGET "&amp;TAB00!E14</f>
        <v>BUDGET 2021</v>
      </c>
      <c r="H8" s="165" t="str">
        <f>"REALITE "&amp;TAB00!E14</f>
        <v>REALITE 2021</v>
      </c>
      <c r="I8" s="262" t="str">
        <f>"ECART "&amp;G8&amp;" - "&amp;H8</f>
        <v>ECART BUDGET 2021 - REALITE 2021</v>
      </c>
    </row>
    <row r="9" spans="1:9" s="392" customFormat="1" x14ac:dyDescent="0.3">
      <c r="A9" s="627" t="s">
        <v>628</v>
      </c>
      <c r="B9" s="422" t="s">
        <v>615</v>
      </c>
      <c r="C9" s="75"/>
      <c r="D9" s="75"/>
      <c r="E9" s="75"/>
      <c r="F9" s="75"/>
      <c r="G9" s="75"/>
      <c r="H9" s="75"/>
      <c r="I9" s="423">
        <f t="shared" ref="I9:I20" si="0">G9-H9</f>
        <v>0</v>
      </c>
    </row>
    <row r="10" spans="1:9" s="392" customFormat="1" x14ac:dyDescent="0.3">
      <c r="A10" s="627"/>
      <c r="B10" s="422" t="s">
        <v>616</v>
      </c>
      <c r="C10" s="75"/>
      <c r="D10" s="75"/>
      <c r="E10" s="75"/>
      <c r="F10" s="75"/>
      <c r="G10" s="75"/>
      <c r="H10" s="75"/>
      <c r="I10" s="423">
        <f t="shared" si="0"/>
        <v>0</v>
      </c>
    </row>
    <row r="11" spans="1:9" s="392" customFormat="1" x14ac:dyDescent="0.3">
      <c r="A11" s="627"/>
      <c r="B11" s="422" t="s">
        <v>617</v>
      </c>
      <c r="C11" s="75"/>
      <c r="D11" s="75"/>
      <c r="E11" s="75"/>
      <c r="F11" s="75"/>
      <c r="G11" s="75"/>
      <c r="H11" s="75"/>
      <c r="I11" s="423">
        <f t="shared" si="0"/>
        <v>0</v>
      </c>
    </row>
    <row r="12" spans="1:9" s="392" customFormat="1" x14ac:dyDescent="0.3">
      <c r="A12" s="627"/>
      <c r="B12" s="424" t="s">
        <v>629</v>
      </c>
      <c r="C12" s="425">
        <f t="shared" ref="C12:H12" si="1">SUM(C9:C11)</f>
        <v>0</v>
      </c>
      <c r="D12" s="425">
        <f t="shared" si="1"/>
        <v>0</v>
      </c>
      <c r="E12" s="425">
        <f t="shared" si="1"/>
        <v>0</v>
      </c>
      <c r="F12" s="425">
        <f t="shared" si="1"/>
        <v>0</v>
      </c>
      <c r="G12" s="425">
        <f t="shared" si="1"/>
        <v>0</v>
      </c>
      <c r="H12" s="425">
        <f t="shared" si="1"/>
        <v>0</v>
      </c>
      <c r="I12" s="423">
        <f t="shared" si="0"/>
        <v>0</v>
      </c>
    </row>
    <row r="13" spans="1:9" s="392" customFormat="1" x14ac:dyDescent="0.3">
      <c r="A13" s="628" t="s">
        <v>630</v>
      </c>
      <c r="B13" s="422" t="s">
        <v>618</v>
      </c>
      <c r="C13" s="75"/>
      <c r="D13" s="75"/>
      <c r="E13" s="75"/>
      <c r="F13" s="75"/>
      <c r="G13" s="75"/>
      <c r="H13" s="75"/>
      <c r="I13" s="423">
        <f t="shared" si="0"/>
        <v>0</v>
      </c>
    </row>
    <row r="14" spans="1:9" s="392" customFormat="1" x14ac:dyDescent="0.3">
      <c r="A14" s="627"/>
      <c r="B14" s="422" t="s">
        <v>619</v>
      </c>
      <c r="C14" s="75"/>
      <c r="D14" s="75"/>
      <c r="E14" s="75"/>
      <c r="F14" s="75"/>
      <c r="G14" s="75"/>
      <c r="H14" s="75"/>
      <c r="I14" s="423">
        <f t="shared" si="0"/>
        <v>0</v>
      </c>
    </row>
    <row r="15" spans="1:9" s="392" customFormat="1" x14ac:dyDescent="0.3">
      <c r="A15" s="629"/>
      <c r="B15" s="424" t="s">
        <v>631</v>
      </c>
      <c r="C15" s="425">
        <f t="shared" ref="C15:H15" si="2">SUM(C13:C14)</f>
        <v>0</v>
      </c>
      <c r="D15" s="425">
        <f t="shared" si="2"/>
        <v>0</v>
      </c>
      <c r="E15" s="425">
        <f t="shared" si="2"/>
        <v>0</v>
      </c>
      <c r="F15" s="425">
        <f t="shared" si="2"/>
        <v>0</v>
      </c>
      <c r="G15" s="425">
        <f t="shared" si="2"/>
        <v>0</v>
      </c>
      <c r="H15" s="425">
        <f t="shared" si="2"/>
        <v>0</v>
      </c>
      <c r="I15" s="423">
        <f t="shared" si="0"/>
        <v>0</v>
      </c>
    </row>
    <row r="16" spans="1:9" s="392" customFormat="1" x14ac:dyDescent="0.3">
      <c r="A16" s="628" t="s">
        <v>632</v>
      </c>
      <c r="B16" s="422" t="s">
        <v>620</v>
      </c>
      <c r="C16" s="426"/>
      <c r="D16" s="426"/>
      <c r="E16" s="426"/>
      <c r="F16" s="426"/>
      <c r="G16" s="426"/>
      <c r="H16" s="426"/>
      <c r="I16" s="423">
        <f t="shared" si="0"/>
        <v>0</v>
      </c>
    </row>
    <row r="17" spans="1:9" s="392" customFormat="1" x14ac:dyDescent="0.3">
      <c r="A17" s="629"/>
      <c r="B17" s="424" t="s">
        <v>633</v>
      </c>
      <c r="C17" s="425">
        <f t="shared" ref="C17:H17" si="3">SUM(C16:C16)</f>
        <v>0</v>
      </c>
      <c r="D17" s="425">
        <f t="shared" si="3"/>
        <v>0</v>
      </c>
      <c r="E17" s="425">
        <f t="shared" si="3"/>
        <v>0</v>
      </c>
      <c r="F17" s="425">
        <f t="shared" si="3"/>
        <v>0</v>
      </c>
      <c r="G17" s="425">
        <f t="shared" si="3"/>
        <v>0</v>
      </c>
      <c r="H17" s="425">
        <f t="shared" si="3"/>
        <v>0</v>
      </c>
      <c r="I17" s="423">
        <f t="shared" si="0"/>
        <v>0</v>
      </c>
    </row>
    <row r="18" spans="1:9" s="392" customFormat="1" x14ac:dyDescent="0.3">
      <c r="A18" s="628" t="s">
        <v>621</v>
      </c>
      <c r="B18" s="427" t="s">
        <v>621</v>
      </c>
      <c r="C18" s="426"/>
      <c r="D18" s="426"/>
      <c r="E18" s="426"/>
      <c r="F18" s="426"/>
      <c r="G18" s="426"/>
      <c r="H18" s="426"/>
      <c r="I18" s="423">
        <f t="shared" si="0"/>
        <v>0</v>
      </c>
    </row>
    <row r="19" spans="1:9" s="392" customFormat="1" x14ac:dyDescent="0.3">
      <c r="A19" s="627"/>
      <c r="B19" s="428" t="s">
        <v>634</v>
      </c>
      <c r="C19" s="425">
        <f t="shared" ref="C19:H19" si="4">SUM(C18:C18)</f>
        <v>0</v>
      </c>
      <c r="D19" s="425">
        <f t="shared" si="4"/>
        <v>0</v>
      </c>
      <c r="E19" s="425">
        <f t="shared" si="4"/>
        <v>0</v>
      </c>
      <c r="F19" s="425">
        <f t="shared" si="4"/>
        <v>0</v>
      </c>
      <c r="G19" s="425">
        <f t="shared" si="4"/>
        <v>0</v>
      </c>
      <c r="H19" s="425">
        <f t="shared" si="4"/>
        <v>0</v>
      </c>
      <c r="I19" s="423">
        <f t="shared" si="0"/>
        <v>0</v>
      </c>
    </row>
    <row r="20" spans="1:9" s="421" customFormat="1" x14ac:dyDescent="0.3">
      <c r="A20" s="623" t="s">
        <v>26</v>
      </c>
      <c r="B20" s="624"/>
      <c r="C20" s="429">
        <f t="shared" ref="C20:H20" si="5">SUM(C19,C17,C15,C12)</f>
        <v>0</v>
      </c>
      <c r="D20" s="429">
        <f t="shared" si="5"/>
        <v>0</v>
      </c>
      <c r="E20" s="429">
        <f t="shared" si="5"/>
        <v>0</v>
      </c>
      <c r="F20" s="429">
        <f t="shared" si="5"/>
        <v>0</v>
      </c>
      <c r="G20" s="429">
        <f t="shared" si="5"/>
        <v>0</v>
      </c>
      <c r="H20" s="429">
        <f t="shared" si="5"/>
        <v>0</v>
      </c>
      <c r="I20" s="429">
        <f t="shared" si="0"/>
        <v>0</v>
      </c>
    </row>
    <row r="21" spans="1:9" s="418" customFormat="1" x14ac:dyDescent="0.3">
      <c r="B21" s="419"/>
    </row>
    <row r="22" spans="1:9" s="418" customFormat="1" ht="15" x14ac:dyDescent="0.3">
      <c r="A22" s="416" t="s">
        <v>635</v>
      </c>
      <c r="B22" s="417"/>
      <c r="C22" s="430"/>
      <c r="D22" s="430"/>
      <c r="E22" s="430"/>
      <c r="F22" s="430"/>
      <c r="G22" s="430"/>
      <c r="H22" s="430"/>
      <c r="I22" s="430"/>
    </row>
    <row r="23" spans="1:9" s="418" customFormat="1" x14ac:dyDescent="0.3">
      <c r="B23" s="419"/>
    </row>
    <row r="24" spans="1:9" s="421" customFormat="1" ht="40.5" x14ac:dyDescent="0.3">
      <c r="A24" s="420" t="s">
        <v>626</v>
      </c>
      <c r="B24" s="359" t="s">
        <v>627</v>
      </c>
      <c r="C24" s="353" t="str">
        <f t="shared" ref="C24:I24" si="6">C$8</f>
        <v>REALITE 2017</v>
      </c>
      <c r="D24" s="353" t="str">
        <f t="shared" si="6"/>
        <v>REALITE 2018</v>
      </c>
      <c r="E24" s="353" t="str">
        <f t="shared" si="6"/>
        <v>REALITE 2019</v>
      </c>
      <c r="F24" s="353" t="str">
        <f t="shared" si="6"/>
        <v>REALITE 2020</v>
      </c>
      <c r="G24" s="353" t="str">
        <f t="shared" si="6"/>
        <v>BUDGET 2021</v>
      </c>
      <c r="H24" s="353" t="str">
        <f t="shared" si="6"/>
        <v>REALITE 2021</v>
      </c>
      <c r="I24" s="353" t="str">
        <f t="shared" si="6"/>
        <v>ECART BUDGET 2021 - REALITE 2021</v>
      </c>
    </row>
    <row r="25" spans="1:9" s="392" customFormat="1" x14ac:dyDescent="0.3">
      <c r="A25" s="627" t="s">
        <v>628</v>
      </c>
      <c r="B25" s="422" t="s">
        <v>615</v>
      </c>
      <c r="C25" s="426"/>
      <c r="D25" s="426"/>
      <c r="E25" s="426"/>
      <c r="F25" s="426"/>
      <c r="G25" s="426"/>
      <c r="H25" s="426"/>
      <c r="I25" s="423">
        <f t="shared" ref="I25:I36" si="7">G25-H25</f>
        <v>0</v>
      </c>
    </row>
    <row r="26" spans="1:9" s="392" customFormat="1" x14ac:dyDescent="0.3">
      <c r="A26" s="627"/>
      <c r="B26" s="422" t="s">
        <v>616</v>
      </c>
      <c r="C26" s="426"/>
      <c r="D26" s="426"/>
      <c r="E26" s="426"/>
      <c r="F26" s="426"/>
      <c r="G26" s="426"/>
      <c r="H26" s="426"/>
      <c r="I26" s="423">
        <f t="shared" si="7"/>
        <v>0</v>
      </c>
    </row>
    <row r="27" spans="1:9" s="392" customFormat="1" x14ac:dyDescent="0.3">
      <c r="A27" s="627"/>
      <c r="B27" s="422" t="s">
        <v>617</v>
      </c>
      <c r="C27" s="426"/>
      <c r="D27" s="426"/>
      <c r="E27" s="426"/>
      <c r="F27" s="426"/>
      <c r="G27" s="426"/>
      <c r="H27" s="426"/>
      <c r="I27" s="423">
        <f t="shared" si="7"/>
        <v>0</v>
      </c>
    </row>
    <row r="28" spans="1:9" s="392" customFormat="1" x14ac:dyDescent="0.3">
      <c r="A28" s="627"/>
      <c r="B28" s="424" t="s">
        <v>629</v>
      </c>
      <c r="C28" s="425">
        <f t="shared" ref="C28:H28" si="8">SUM(C25:C27)</f>
        <v>0</v>
      </c>
      <c r="D28" s="425">
        <f t="shared" si="8"/>
        <v>0</v>
      </c>
      <c r="E28" s="425">
        <f t="shared" si="8"/>
        <v>0</v>
      </c>
      <c r="F28" s="425">
        <f t="shared" si="8"/>
        <v>0</v>
      </c>
      <c r="G28" s="425">
        <f t="shared" si="8"/>
        <v>0</v>
      </c>
      <c r="H28" s="425">
        <f t="shared" si="8"/>
        <v>0</v>
      </c>
      <c r="I28" s="423">
        <f t="shared" si="7"/>
        <v>0</v>
      </c>
    </row>
    <row r="29" spans="1:9" s="392" customFormat="1" x14ac:dyDescent="0.3">
      <c r="A29" s="628" t="s">
        <v>630</v>
      </c>
      <c r="B29" s="422" t="s">
        <v>618</v>
      </c>
      <c r="C29" s="426"/>
      <c r="D29" s="426"/>
      <c r="E29" s="426"/>
      <c r="F29" s="426"/>
      <c r="G29" s="426"/>
      <c r="H29" s="426"/>
      <c r="I29" s="423">
        <f t="shared" si="7"/>
        <v>0</v>
      </c>
    </row>
    <row r="30" spans="1:9" s="392" customFormat="1" x14ac:dyDescent="0.3">
      <c r="A30" s="627"/>
      <c r="B30" s="422" t="s">
        <v>619</v>
      </c>
      <c r="C30" s="426"/>
      <c r="D30" s="426"/>
      <c r="E30" s="426"/>
      <c r="F30" s="426"/>
      <c r="G30" s="426"/>
      <c r="H30" s="426"/>
      <c r="I30" s="423">
        <f t="shared" si="7"/>
        <v>0</v>
      </c>
    </row>
    <row r="31" spans="1:9" s="392" customFormat="1" x14ac:dyDescent="0.3">
      <c r="A31" s="629"/>
      <c r="B31" s="424" t="s">
        <v>631</v>
      </c>
      <c r="C31" s="425">
        <f t="shared" ref="C31:H31" si="9">SUM(C29:C30)</f>
        <v>0</v>
      </c>
      <c r="D31" s="425">
        <f t="shared" si="9"/>
        <v>0</v>
      </c>
      <c r="E31" s="425">
        <f t="shared" si="9"/>
        <v>0</v>
      </c>
      <c r="F31" s="425">
        <f t="shared" si="9"/>
        <v>0</v>
      </c>
      <c r="G31" s="425">
        <f t="shared" si="9"/>
        <v>0</v>
      </c>
      <c r="H31" s="425">
        <f t="shared" si="9"/>
        <v>0</v>
      </c>
      <c r="I31" s="423">
        <f t="shared" si="7"/>
        <v>0</v>
      </c>
    </row>
    <row r="32" spans="1:9" s="392" customFormat="1" x14ac:dyDescent="0.3">
      <c r="A32" s="628" t="s">
        <v>632</v>
      </c>
      <c r="B32" s="422" t="s">
        <v>620</v>
      </c>
      <c r="C32" s="426"/>
      <c r="D32" s="426"/>
      <c r="E32" s="426"/>
      <c r="F32" s="426"/>
      <c r="G32" s="426"/>
      <c r="H32" s="426"/>
      <c r="I32" s="423">
        <f t="shared" si="7"/>
        <v>0</v>
      </c>
    </row>
    <row r="33" spans="1:9" s="392" customFormat="1" x14ac:dyDescent="0.3">
      <c r="A33" s="629"/>
      <c r="B33" s="424" t="s">
        <v>633</v>
      </c>
      <c r="C33" s="425">
        <f t="shared" ref="C33:H33" si="10">SUM(C32:C32)</f>
        <v>0</v>
      </c>
      <c r="D33" s="425">
        <f t="shared" si="10"/>
        <v>0</v>
      </c>
      <c r="E33" s="425">
        <f t="shared" si="10"/>
        <v>0</v>
      </c>
      <c r="F33" s="425">
        <f t="shared" si="10"/>
        <v>0</v>
      </c>
      <c r="G33" s="425">
        <f t="shared" si="10"/>
        <v>0</v>
      </c>
      <c r="H33" s="425">
        <f t="shared" si="10"/>
        <v>0</v>
      </c>
      <c r="I33" s="423">
        <f t="shared" si="7"/>
        <v>0</v>
      </c>
    </row>
    <row r="34" spans="1:9" s="392" customFormat="1" x14ac:dyDescent="0.3">
      <c r="A34" s="628" t="s">
        <v>621</v>
      </c>
      <c r="B34" s="427" t="s">
        <v>621</v>
      </c>
      <c r="C34" s="426"/>
      <c r="D34" s="426"/>
      <c r="E34" s="426"/>
      <c r="F34" s="426"/>
      <c r="G34" s="426"/>
      <c r="H34" s="426"/>
      <c r="I34" s="423">
        <f t="shared" si="7"/>
        <v>0</v>
      </c>
    </row>
    <row r="35" spans="1:9" s="392" customFormat="1" x14ac:dyDescent="0.3">
      <c r="A35" s="627"/>
      <c r="B35" s="428" t="s">
        <v>634</v>
      </c>
      <c r="C35" s="425">
        <f t="shared" ref="C35:H35" si="11">SUM(C34:C34)</f>
        <v>0</v>
      </c>
      <c r="D35" s="425">
        <f t="shared" si="11"/>
        <v>0</v>
      </c>
      <c r="E35" s="425">
        <f t="shared" si="11"/>
        <v>0</v>
      </c>
      <c r="F35" s="425">
        <f t="shared" si="11"/>
        <v>0</v>
      </c>
      <c r="G35" s="425">
        <f t="shared" si="11"/>
        <v>0</v>
      </c>
      <c r="H35" s="425">
        <f t="shared" si="11"/>
        <v>0</v>
      </c>
      <c r="I35" s="423">
        <f t="shared" si="7"/>
        <v>0</v>
      </c>
    </row>
    <row r="36" spans="1:9" s="421" customFormat="1" x14ac:dyDescent="0.3">
      <c r="A36" s="623" t="s">
        <v>26</v>
      </c>
      <c r="B36" s="624"/>
      <c r="C36" s="429">
        <f t="shared" ref="C36:H36" si="12">SUM(C35,C33,C31,C28)</f>
        <v>0</v>
      </c>
      <c r="D36" s="429">
        <f t="shared" si="12"/>
        <v>0</v>
      </c>
      <c r="E36" s="429">
        <f t="shared" si="12"/>
        <v>0</v>
      </c>
      <c r="F36" s="429">
        <f t="shared" si="12"/>
        <v>0</v>
      </c>
      <c r="G36" s="429">
        <f t="shared" si="12"/>
        <v>0</v>
      </c>
      <c r="H36" s="429">
        <f t="shared" si="12"/>
        <v>0</v>
      </c>
      <c r="I36" s="429">
        <f t="shared" si="7"/>
        <v>0</v>
      </c>
    </row>
    <row r="37" spans="1:9" s="418" customFormat="1" x14ac:dyDescent="0.3">
      <c r="B37" s="419"/>
    </row>
    <row r="38" spans="1:9" s="418" customFormat="1" ht="15" x14ac:dyDescent="0.3">
      <c r="A38" s="416" t="s">
        <v>636</v>
      </c>
      <c r="B38" s="417"/>
      <c r="C38" s="430"/>
      <c r="D38" s="430"/>
      <c r="E38" s="430"/>
      <c r="F38" s="430"/>
      <c r="G38" s="430"/>
      <c r="H38" s="430"/>
      <c r="I38" s="430"/>
    </row>
    <row r="39" spans="1:9" s="418" customFormat="1" x14ac:dyDescent="0.3">
      <c r="B39" s="419"/>
    </row>
    <row r="40" spans="1:9" s="421" customFormat="1" ht="40.5" x14ac:dyDescent="0.3">
      <c r="A40" s="420" t="s">
        <v>626</v>
      </c>
      <c r="B40" s="359" t="s">
        <v>627</v>
      </c>
      <c r="C40" s="353" t="str">
        <f t="shared" ref="C40:I40" si="13">C$8</f>
        <v>REALITE 2017</v>
      </c>
      <c r="D40" s="353" t="str">
        <f t="shared" si="13"/>
        <v>REALITE 2018</v>
      </c>
      <c r="E40" s="353" t="str">
        <f t="shared" si="13"/>
        <v>REALITE 2019</v>
      </c>
      <c r="F40" s="353" t="str">
        <f t="shared" si="13"/>
        <v>REALITE 2020</v>
      </c>
      <c r="G40" s="353" t="str">
        <f t="shared" si="13"/>
        <v>BUDGET 2021</v>
      </c>
      <c r="H40" s="353" t="str">
        <f t="shared" si="13"/>
        <v>REALITE 2021</v>
      </c>
      <c r="I40" s="353" t="str">
        <f t="shared" si="13"/>
        <v>ECART BUDGET 2021 - REALITE 2021</v>
      </c>
    </row>
    <row r="41" spans="1:9" s="392" customFormat="1" x14ac:dyDescent="0.3">
      <c r="A41" s="431" t="s">
        <v>630</v>
      </c>
      <c r="B41" s="422" t="s">
        <v>619</v>
      </c>
      <c r="C41" s="426"/>
      <c r="D41" s="426"/>
      <c r="E41" s="426"/>
      <c r="F41" s="426"/>
      <c r="G41" s="426"/>
      <c r="H41" s="426"/>
      <c r="I41" s="423">
        <f>G41-H41</f>
        <v>0</v>
      </c>
    </row>
    <row r="42" spans="1:9" s="392" customFormat="1" x14ac:dyDescent="0.3">
      <c r="A42" s="432" t="s">
        <v>637</v>
      </c>
      <c r="B42" s="422" t="s">
        <v>620</v>
      </c>
      <c r="C42" s="426"/>
      <c r="D42" s="426"/>
      <c r="E42" s="426"/>
      <c r="F42" s="426"/>
      <c r="G42" s="426"/>
      <c r="H42" s="426"/>
      <c r="I42" s="423">
        <f>G42-H42</f>
        <v>0</v>
      </c>
    </row>
    <row r="43" spans="1:9" s="421" customFormat="1" x14ac:dyDescent="0.3">
      <c r="A43" s="623" t="s">
        <v>26</v>
      </c>
      <c r="B43" s="624"/>
      <c r="C43" s="429">
        <f t="shared" ref="C43:I43" si="14">SUM(C41:C42)</f>
        <v>0</v>
      </c>
      <c r="D43" s="429">
        <f t="shared" si="14"/>
        <v>0</v>
      </c>
      <c r="E43" s="429">
        <f t="shared" si="14"/>
        <v>0</v>
      </c>
      <c r="F43" s="429">
        <f t="shared" si="14"/>
        <v>0</v>
      </c>
      <c r="G43" s="429">
        <f t="shared" si="14"/>
        <v>0</v>
      </c>
      <c r="H43" s="429">
        <f t="shared" si="14"/>
        <v>0</v>
      </c>
      <c r="I43" s="429">
        <f t="shared" si="14"/>
        <v>0</v>
      </c>
    </row>
    <row r="44" spans="1:9" s="418" customFormat="1" x14ac:dyDescent="0.3">
      <c r="B44" s="419"/>
    </row>
    <row r="45" spans="1:9" s="418" customFormat="1" ht="15" x14ac:dyDescent="0.3">
      <c r="A45" s="416" t="s">
        <v>567</v>
      </c>
      <c r="B45" s="417"/>
      <c r="C45" s="430"/>
      <c r="D45" s="430"/>
      <c r="E45" s="430"/>
      <c r="F45" s="430"/>
      <c r="G45" s="430"/>
      <c r="H45" s="430"/>
      <c r="I45" s="430"/>
    </row>
    <row r="46" spans="1:9" s="418" customFormat="1" x14ac:dyDescent="0.3">
      <c r="B46" s="419"/>
    </row>
    <row r="47" spans="1:9" s="421" customFormat="1" ht="40.5" x14ac:dyDescent="0.3">
      <c r="A47" s="420" t="s">
        <v>626</v>
      </c>
      <c r="B47" s="359" t="s">
        <v>627</v>
      </c>
      <c r="C47" s="353" t="str">
        <f t="shared" ref="C47:I47" si="15">C$8</f>
        <v>REALITE 2017</v>
      </c>
      <c r="D47" s="353" t="str">
        <f t="shared" si="15"/>
        <v>REALITE 2018</v>
      </c>
      <c r="E47" s="353" t="str">
        <f t="shared" si="15"/>
        <v>REALITE 2019</v>
      </c>
      <c r="F47" s="353" t="str">
        <f t="shared" si="15"/>
        <v>REALITE 2020</v>
      </c>
      <c r="G47" s="353" t="str">
        <f t="shared" si="15"/>
        <v>BUDGET 2021</v>
      </c>
      <c r="H47" s="353" t="str">
        <f t="shared" si="15"/>
        <v>REALITE 2021</v>
      </c>
      <c r="I47" s="353" t="str">
        <f t="shared" si="15"/>
        <v>ECART BUDGET 2021 - REALITE 2021</v>
      </c>
    </row>
    <row r="48" spans="1:9" s="392" customFormat="1" ht="35.450000000000003" customHeight="1" x14ac:dyDescent="0.3">
      <c r="A48" s="625" t="s">
        <v>638</v>
      </c>
      <c r="B48" s="422" t="s">
        <v>639</v>
      </c>
      <c r="C48" s="426"/>
      <c r="D48" s="426"/>
      <c r="E48" s="426"/>
      <c r="F48" s="426"/>
      <c r="G48" s="426"/>
      <c r="H48" s="426"/>
      <c r="I48" s="423">
        <f>G48-H48</f>
        <v>0</v>
      </c>
    </row>
    <row r="49" spans="1:9" s="392" customFormat="1" x14ac:dyDescent="0.3">
      <c r="A49" s="626"/>
      <c r="B49" s="422" t="s">
        <v>640</v>
      </c>
      <c r="C49" s="426"/>
      <c r="D49" s="426"/>
      <c r="E49" s="426"/>
      <c r="F49" s="426"/>
      <c r="G49" s="426"/>
      <c r="H49" s="426"/>
      <c r="I49" s="423">
        <f>G49-H49</f>
        <v>0</v>
      </c>
    </row>
    <row r="50" spans="1:9" s="392" customFormat="1" ht="27" x14ac:dyDescent="0.3">
      <c r="A50" s="626"/>
      <c r="B50" s="422" t="s">
        <v>641</v>
      </c>
      <c r="C50" s="426"/>
      <c r="D50" s="426"/>
      <c r="E50" s="426"/>
      <c r="F50" s="426"/>
      <c r="G50" s="426"/>
      <c r="H50" s="426"/>
      <c r="I50" s="423">
        <f>G50-H50</f>
        <v>0</v>
      </c>
    </row>
    <row r="51" spans="1:9" s="418" customFormat="1" x14ac:dyDescent="0.3">
      <c r="B51" s="419"/>
    </row>
    <row r="52" spans="1:9" s="421" customFormat="1" ht="40.5" x14ac:dyDescent="0.3">
      <c r="A52" s="420" t="s">
        <v>626</v>
      </c>
      <c r="B52" s="359" t="s">
        <v>627</v>
      </c>
      <c r="C52" s="353" t="str">
        <f t="shared" ref="C52:I52" si="16">C$8</f>
        <v>REALITE 2017</v>
      </c>
      <c r="D52" s="353" t="str">
        <f t="shared" si="16"/>
        <v>REALITE 2018</v>
      </c>
      <c r="E52" s="353" t="str">
        <f t="shared" si="16"/>
        <v>REALITE 2019</v>
      </c>
      <c r="F52" s="353" t="str">
        <f t="shared" si="16"/>
        <v>REALITE 2020</v>
      </c>
      <c r="G52" s="353" t="str">
        <f t="shared" si="16"/>
        <v>BUDGET 2021</v>
      </c>
      <c r="H52" s="353" t="str">
        <f t="shared" si="16"/>
        <v>REALITE 2021</v>
      </c>
      <c r="I52" s="353" t="str">
        <f t="shared" si="16"/>
        <v>ECART BUDGET 2021 - REALITE 2021</v>
      </c>
    </row>
    <row r="53" spans="1:9" s="392" customFormat="1" ht="17.45" customHeight="1" x14ac:dyDescent="0.3">
      <c r="A53" s="625" t="s">
        <v>642</v>
      </c>
      <c r="B53" s="422" t="s">
        <v>639</v>
      </c>
      <c r="C53" s="426"/>
      <c r="D53" s="426"/>
      <c r="E53" s="426"/>
      <c r="F53" s="426"/>
      <c r="G53" s="426"/>
      <c r="H53" s="426"/>
      <c r="I53" s="423">
        <f>G53-H53</f>
        <v>0</v>
      </c>
    </row>
    <row r="54" spans="1:9" s="392" customFormat="1" ht="14.45" customHeight="1" x14ac:dyDescent="0.3">
      <c r="A54" s="626"/>
      <c r="B54" s="422" t="s">
        <v>640</v>
      </c>
      <c r="C54" s="426"/>
      <c r="D54" s="426"/>
      <c r="E54" s="426"/>
      <c r="F54" s="426"/>
      <c r="G54" s="426"/>
      <c r="H54" s="426"/>
      <c r="I54" s="423">
        <f>G54-H54</f>
        <v>0</v>
      </c>
    </row>
    <row r="55" spans="1:9" s="392" customFormat="1" ht="27" x14ac:dyDescent="0.3">
      <c r="A55" s="626"/>
      <c r="B55" s="422" t="s">
        <v>641</v>
      </c>
      <c r="C55" s="426"/>
      <c r="D55" s="426"/>
      <c r="E55" s="426"/>
      <c r="F55" s="426"/>
      <c r="G55" s="426"/>
      <c r="H55" s="426"/>
      <c r="I55" s="423">
        <f>G55-H55</f>
        <v>0</v>
      </c>
    </row>
    <row r="56" spans="1:9" s="418" customFormat="1" x14ac:dyDescent="0.3">
      <c r="B56" s="419"/>
    </row>
    <row r="57" spans="1:9" s="418" customFormat="1" x14ac:dyDescent="0.3">
      <c r="B57" s="419"/>
    </row>
    <row r="58" spans="1:9" s="418" customFormat="1" x14ac:dyDescent="0.3">
      <c r="B58" s="419"/>
    </row>
    <row r="59" spans="1:9" s="418" customFormat="1" x14ac:dyDescent="0.3">
      <c r="B59" s="419"/>
    </row>
    <row r="60" spans="1:9" s="418" customFormat="1" x14ac:dyDescent="0.3">
      <c r="B60" s="419"/>
    </row>
    <row r="61" spans="1:9" s="418" customFormat="1" x14ac:dyDescent="0.3">
      <c r="B61" s="419"/>
    </row>
    <row r="62" spans="1:9" s="418" customFormat="1" x14ac:dyDescent="0.3">
      <c r="B62" s="419"/>
    </row>
    <row r="63" spans="1:9" s="418" customFormat="1" x14ac:dyDescent="0.3">
      <c r="B63" s="419"/>
    </row>
    <row r="64" spans="1:9" s="418" customFormat="1" x14ac:dyDescent="0.3">
      <c r="B64" s="419"/>
    </row>
    <row r="65" spans="2:2" s="418" customFormat="1" x14ac:dyDescent="0.3">
      <c r="B65" s="419"/>
    </row>
    <row r="66" spans="2:2" s="418" customFormat="1" x14ac:dyDescent="0.3">
      <c r="B66" s="419"/>
    </row>
    <row r="67" spans="2:2" s="418" customFormat="1" x14ac:dyDescent="0.3">
      <c r="B67" s="419"/>
    </row>
    <row r="68" spans="2:2" s="418" customFormat="1" x14ac:dyDescent="0.3">
      <c r="B68" s="419"/>
    </row>
    <row r="69" spans="2:2" s="418" customFormat="1" x14ac:dyDescent="0.3">
      <c r="B69" s="419"/>
    </row>
    <row r="70" spans="2:2" s="418" customFormat="1" x14ac:dyDescent="0.3">
      <c r="B70" s="419"/>
    </row>
    <row r="71" spans="2:2" s="418" customFormat="1" x14ac:dyDescent="0.3">
      <c r="B71" s="419"/>
    </row>
    <row r="72" spans="2:2" s="418" customFormat="1" x14ac:dyDescent="0.3">
      <c r="B72" s="419"/>
    </row>
    <row r="73" spans="2:2" s="418" customFormat="1" x14ac:dyDescent="0.3">
      <c r="B73" s="419"/>
    </row>
    <row r="74" spans="2:2" s="418" customFormat="1" x14ac:dyDescent="0.3">
      <c r="B74" s="419"/>
    </row>
    <row r="75" spans="2:2" s="418" customFormat="1" x14ac:dyDescent="0.3">
      <c r="B75" s="419"/>
    </row>
    <row r="76" spans="2:2" s="418" customFormat="1" x14ac:dyDescent="0.3">
      <c r="B76" s="419"/>
    </row>
    <row r="77" spans="2:2" s="418" customFormat="1" x14ac:dyDescent="0.3">
      <c r="B77" s="419"/>
    </row>
    <row r="78" spans="2:2" s="418" customFormat="1" x14ac:dyDescent="0.3">
      <c r="B78" s="419"/>
    </row>
    <row r="79" spans="2:2" s="418" customFormat="1" x14ac:dyDescent="0.3">
      <c r="B79" s="419"/>
    </row>
    <row r="80" spans="2:2" s="418" customFormat="1" x14ac:dyDescent="0.3">
      <c r="B80" s="419"/>
    </row>
    <row r="81" spans="1:9" s="418" customFormat="1" x14ac:dyDescent="0.3">
      <c r="B81" s="419"/>
    </row>
    <row r="82" spans="1:9" s="418" customFormat="1" x14ac:dyDescent="0.3">
      <c r="B82" s="419"/>
    </row>
    <row r="83" spans="1:9" s="418" customFormat="1" x14ac:dyDescent="0.3">
      <c r="B83" s="419"/>
    </row>
    <row r="84" spans="1:9" s="418" customFormat="1" x14ac:dyDescent="0.3">
      <c r="A84" s="620" t="s">
        <v>85</v>
      </c>
      <c r="B84" s="419"/>
    </row>
    <row r="85" spans="1:9" x14ac:dyDescent="0.3">
      <c r="A85" s="621"/>
      <c r="B85" s="433" t="s">
        <v>569</v>
      </c>
      <c r="C85" s="404">
        <f t="shared" ref="C85:H85" si="17">C84*12</f>
        <v>0</v>
      </c>
      <c r="D85" s="404">
        <f t="shared" si="17"/>
        <v>0</v>
      </c>
      <c r="E85" s="404">
        <f t="shared" si="17"/>
        <v>0</v>
      </c>
      <c r="F85" s="404">
        <f t="shared" si="17"/>
        <v>0</v>
      </c>
      <c r="G85" s="404">
        <f t="shared" si="17"/>
        <v>0</v>
      </c>
      <c r="H85" s="404">
        <f t="shared" si="17"/>
        <v>0</v>
      </c>
      <c r="I85" s="423">
        <f t="shared" ref="I85:I98" si="18">G85-H85</f>
        <v>0</v>
      </c>
    </row>
    <row r="86" spans="1:9" x14ac:dyDescent="0.3">
      <c r="A86" s="621"/>
      <c r="B86" s="352" t="s">
        <v>570</v>
      </c>
      <c r="C86" s="404">
        <f t="shared" ref="C86:H86" si="19">C85</f>
        <v>0</v>
      </c>
      <c r="D86" s="404">
        <f t="shared" si="19"/>
        <v>0</v>
      </c>
      <c r="E86" s="404">
        <f t="shared" si="19"/>
        <v>0</v>
      </c>
      <c r="F86" s="404">
        <f t="shared" si="19"/>
        <v>0</v>
      </c>
      <c r="G86" s="404">
        <f t="shared" si="19"/>
        <v>0</v>
      </c>
      <c r="H86" s="404">
        <f t="shared" si="19"/>
        <v>0</v>
      </c>
      <c r="I86" s="423">
        <f t="shared" si="18"/>
        <v>0</v>
      </c>
    </row>
    <row r="87" spans="1:9" x14ac:dyDescent="0.3">
      <c r="A87" s="621"/>
      <c r="B87" s="434" t="s">
        <v>571</v>
      </c>
      <c r="C87" s="75"/>
      <c r="D87" s="75"/>
      <c r="E87" s="75"/>
      <c r="F87" s="75"/>
      <c r="G87" s="75"/>
      <c r="H87" s="75"/>
      <c r="I87" s="423">
        <f t="shared" si="18"/>
        <v>0</v>
      </c>
    </row>
    <row r="88" spans="1:9" x14ac:dyDescent="0.3">
      <c r="A88" s="622"/>
      <c r="B88" s="352" t="s">
        <v>567</v>
      </c>
      <c r="C88" s="404">
        <f t="shared" ref="C88:H88" si="20">C87</f>
        <v>0</v>
      </c>
      <c r="D88" s="404">
        <f t="shared" si="20"/>
        <v>0</v>
      </c>
      <c r="E88" s="404">
        <f t="shared" si="20"/>
        <v>0</v>
      </c>
      <c r="F88" s="404">
        <f t="shared" si="20"/>
        <v>0</v>
      </c>
      <c r="G88" s="404">
        <f t="shared" si="20"/>
        <v>0</v>
      </c>
      <c r="H88" s="404">
        <f t="shared" si="20"/>
        <v>0</v>
      </c>
      <c r="I88" s="423">
        <f t="shared" si="18"/>
        <v>0</v>
      </c>
    </row>
    <row r="89" spans="1:9" x14ac:dyDescent="0.3">
      <c r="A89" s="620" t="s">
        <v>100</v>
      </c>
      <c r="B89" s="434" t="s">
        <v>568</v>
      </c>
      <c r="C89" s="75"/>
      <c r="D89" s="75"/>
      <c r="E89" s="75"/>
      <c r="F89" s="75"/>
      <c r="G89" s="75"/>
      <c r="H89" s="75"/>
      <c r="I89" s="423">
        <f t="shared" si="18"/>
        <v>0</v>
      </c>
    </row>
    <row r="90" spans="1:9" x14ac:dyDescent="0.3">
      <c r="A90" s="621"/>
      <c r="B90" s="433" t="s">
        <v>569</v>
      </c>
      <c r="C90" s="404">
        <f t="shared" ref="C90:H90" si="21">C89*12</f>
        <v>0</v>
      </c>
      <c r="D90" s="404">
        <f t="shared" si="21"/>
        <v>0</v>
      </c>
      <c r="E90" s="404">
        <f t="shared" si="21"/>
        <v>0</v>
      </c>
      <c r="F90" s="404">
        <f t="shared" si="21"/>
        <v>0</v>
      </c>
      <c r="G90" s="404">
        <f t="shared" si="21"/>
        <v>0</v>
      </c>
      <c r="H90" s="404">
        <f t="shared" si="21"/>
        <v>0</v>
      </c>
      <c r="I90" s="423">
        <f t="shared" si="18"/>
        <v>0</v>
      </c>
    </row>
    <row r="91" spans="1:9" ht="27" x14ac:dyDescent="0.3">
      <c r="A91" s="621"/>
      <c r="B91" s="434" t="s">
        <v>572</v>
      </c>
      <c r="C91" s="75"/>
      <c r="D91" s="75"/>
      <c r="E91" s="75"/>
      <c r="F91" s="75"/>
      <c r="G91" s="75"/>
      <c r="H91" s="75"/>
      <c r="I91" s="423">
        <f t="shared" si="18"/>
        <v>0</v>
      </c>
    </row>
    <row r="92" spans="1:9" x14ac:dyDescent="0.3">
      <c r="A92" s="621"/>
      <c r="B92" s="352" t="s">
        <v>570</v>
      </c>
      <c r="C92" s="404">
        <f t="shared" ref="C92:H92" si="22">SUM(C90:C91)</f>
        <v>0</v>
      </c>
      <c r="D92" s="404">
        <f t="shared" si="22"/>
        <v>0</v>
      </c>
      <c r="E92" s="404">
        <f t="shared" si="22"/>
        <v>0</v>
      </c>
      <c r="F92" s="404">
        <f t="shared" si="22"/>
        <v>0</v>
      </c>
      <c r="G92" s="404">
        <f t="shared" si="22"/>
        <v>0</v>
      </c>
      <c r="H92" s="404">
        <f t="shared" si="22"/>
        <v>0</v>
      </c>
      <c r="I92" s="423">
        <f t="shared" si="18"/>
        <v>0</v>
      </c>
    </row>
    <row r="93" spans="1:9" x14ac:dyDescent="0.3">
      <c r="A93" s="621"/>
      <c r="B93" s="434" t="s">
        <v>573</v>
      </c>
      <c r="C93" s="75"/>
      <c r="D93" s="75"/>
      <c r="E93" s="75"/>
      <c r="F93" s="75"/>
      <c r="G93" s="75"/>
      <c r="H93" s="75"/>
      <c r="I93" s="423">
        <f t="shared" si="18"/>
        <v>0</v>
      </c>
    </row>
    <row r="94" spans="1:9" x14ac:dyDescent="0.3">
      <c r="A94" s="622"/>
      <c r="B94" s="352" t="s">
        <v>567</v>
      </c>
      <c r="C94" s="423">
        <f t="shared" ref="C94:H94" si="23">C93</f>
        <v>0</v>
      </c>
      <c r="D94" s="423">
        <f t="shared" si="23"/>
        <v>0</v>
      </c>
      <c r="E94" s="423">
        <f t="shared" si="23"/>
        <v>0</v>
      </c>
      <c r="F94" s="423">
        <f t="shared" si="23"/>
        <v>0</v>
      </c>
      <c r="G94" s="423">
        <f t="shared" si="23"/>
        <v>0</v>
      </c>
      <c r="H94" s="423">
        <f t="shared" si="23"/>
        <v>0</v>
      </c>
      <c r="I94" s="423">
        <f t="shared" si="18"/>
        <v>0</v>
      </c>
    </row>
    <row r="95" spans="1:9" ht="27" x14ac:dyDescent="0.3">
      <c r="A95" s="620" t="s">
        <v>51</v>
      </c>
      <c r="B95" s="434" t="s">
        <v>572</v>
      </c>
      <c r="C95" s="75"/>
      <c r="D95" s="75"/>
      <c r="E95" s="75"/>
      <c r="F95" s="75"/>
      <c r="G95" s="75"/>
      <c r="H95" s="75"/>
      <c r="I95" s="423">
        <f t="shared" si="18"/>
        <v>0</v>
      </c>
    </row>
    <row r="96" spans="1:9" x14ac:dyDescent="0.3">
      <c r="A96" s="621"/>
      <c r="B96" s="352" t="s">
        <v>570</v>
      </c>
      <c r="C96" s="404">
        <f t="shared" ref="C96:H96" si="24">C95</f>
        <v>0</v>
      </c>
      <c r="D96" s="404">
        <f t="shared" si="24"/>
        <v>0</v>
      </c>
      <c r="E96" s="404">
        <f t="shared" si="24"/>
        <v>0</v>
      </c>
      <c r="F96" s="404">
        <f t="shared" si="24"/>
        <v>0</v>
      </c>
      <c r="G96" s="404">
        <f t="shared" si="24"/>
        <v>0</v>
      </c>
      <c r="H96" s="404">
        <f t="shared" si="24"/>
        <v>0</v>
      </c>
      <c r="I96" s="423">
        <f t="shared" si="18"/>
        <v>0</v>
      </c>
    </row>
    <row r="97" spans="1:9" x14ac:dyDescent="0.3">
      <c r="A97" s="621"/>
      <c r="B97" s="434" t="s">
        <v>573</v>
      </c>
      <c r="C97" s="75"/>
      <c r="D97" s="75"/>
      <c r="E97" s="75"/>
      <c r="F97" s="75"/>
      <c r="G97" s="75"/>
      <c r="H97" s="75"/>
      <c r="I97" s="423">
        <f t="shared" si="18"/>
        <v>0</v>
      </c>
    </row>
    <row r="98" spans="1:9" x14ac:dyDescent="0.3">
      <c r="A98" s="622"/>
      <c r="B98" s="352" t="s">
        <v>567</v>
      </c>
      <c r="C98" s="404">
        <f t="shared" ref="C98:H98" si="25">C97</f>
        <v>0</v>
      </c>
      <c r="D98" s="404">
        <f t="shared" si="25"/>
        <v>0</v>
      </c>
      <c r="E98" s="404">
        <f t="shared" si="25"/>
        <v>0</v>
      </c>
      <c r="F98" s="404">
        <f t="shared" si="25"/>
        <v>0</v>
      </c>
      <c r="G98" s="404">
        <f t="shared" si="25"/>
        <v>0</v>
      </c>
      <c r="H98" s="404">
        <f t="shared" si="25"/>
        <v>0</v>
      </c>
      <c r="I98" s="423">
        <f t="shared" si="18"/>
        <v>0</v>
      </c>
    </row>
    <row r="99" spans="1:9" ht="14.45" customHeight="1" x14ac:dyDescent="0.3">
      <c r="B99" s="435" t="s">
        <v>574</v>
      </c>
    </row>
  </sheetData>
  <mergeCells count="16">
    <mergeCell ref="A25:A28"/>
    <mergeCell ref="A29:A31"/>
    <mergeCell ref="A32:A33"/>
    <mergeCell ref="A34:A35"/>
    <mergeCell ref="A36:B36"/>
    <mergeCell ref="A9:A12"/>
    <mergeCell ref="A13:A15"/>
    <mergeCell ref="A16:A17"/>
    <mergeCell ref="A18:A19"/>
    <mergeCell ref="A20:B20"/>
    <mergeCell ref="A89:A94"/>
    <mergeCell ref="A95:A98"/>
    <mergeCell ref="A84:A88"/>
    <mergeCell ref="A43:B43"/>
    <mergeCell ref="A48:A50"/>
    <mergeCell ref="A53:A55"/>
  </mergeCells>
  <hyperlinks>
    <hyperlink ref="A1" location="TAB00!A1" display="Retour page de garde"/>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1"/>
  <sheetViews>
    <sheetView workbookViewId="0">
      <selection activeCell="A4" sqref="A4"/>
    </sheetView>
  </sheetViews>
  <sheetFormatPr baseColWidth="10" defaultColWidth="7.83203125" defaultRowHeight="13.5" x14ac:dyDescent="0.3"/>
  <cols>
    <col min="1" max="1" width="39" style="7" customWidth="1"/>
    <col min="2" max="2" width="6.5" style="40" bestFit="1" customWidth="1"/>
    <col min="3" max="4" width="15" style="7" customWidth="1"/>
    <col min="5" max="5" width="9.83203125" style="7" customWidth="1"/>
    <col min="6" max="6" width="15" style="140" customWidth="1"/>
    <col min="7" max="7" width="8.5" style="140" customWidth="1"/>
    <col min="8" max="8" width="15.83203125" style="140" customWidth="1"/>
    <col min="9" max="9" width="8.83203125" style="140" customWidth="1"/>
    <col min="10" max="10" width="16.1640625" style="140" customWidth="1"/>
    <col min="11" max="11" width="9.83203125" style="140" customWidth="1"/>
    <col min="12" max="16384" width="7.83203125" style="140"/>
  </cols>
  <sheetData>
    <row r="1" spans="1:11" s="254" customFormat="1" ht="15" x14ac:dyDescent="0.3">
      <c r="A1" s="124" t="s">
        <v>46</v>
      </c>
    </row>
    <row r="3" spans="1:11" ht="21" x14ac:dyDescent="0.35">
      <c r="A3" s="340" t="str">
        <f>TAB00!C93</f>
        <v>Evolution bilancielle</v>
      </c>
      <c r="B3" s="83"/>
      <c r="C3" s="83"/>
      <c r="D3" s="83"/>
      <c r="E3" s="83"/>
      <c r="F3" s="83"/>
      <c r="G3" s="83"/>
      <c r="H3" s="83"/>
      <c r="I3" s="83"/>
      <c r="J3" s="83"/>
      <c r="K3" s="83"/>
    </row>
    <row r="5" spans="1:11" ht="15.75" x14ac:dyDescent="0.3">
      <c r="A5" s="501" t="s">
        <v>793</v>
      </c>
      <c r="B5" s="502"/>
      <c r="C5" s="503"/>
      <c r="D5" s="503"/>
      <c r="E5" s="503"/>
      <c r="F5" s="504"/>
      <c r="G5" s="504"/>
      <c r="H5" s="504"/>
      <c r="I5" s="504"/>
      <c r="J5" s="504"/>
      <c r="K5" s="504"/>
    </row>
    <row r="6" spans="1:11" x14ac:dyDescent="0.3">
      <c r="A6" s="631"/>
      <c r="B6" s="631"/>
      <c r="C6" s="631"/>
      <c r="D6" s="631"/>
      <c r="E6" s="631"/>
      <c r="F6" s="631"/>
      <c r="G6" s="631"/>
      <c r="H6" s="631"/>
      <c r="I6" s="631"/>
      <c r="J6" s="631"/>
      <c r="K6" s="631"/>
    </row>
    <row r="7" spans="1:11" ht="27" x14ac:dyDescent="0.3">
      <c r="A7" s="436" t="s">
        <v>106</v>
      </c>
      <c r="B7" s="176" t="s">
        <v>129</v>
      </c>
      <c r="C7" s="436" t="str">
        <f>"REALITE "&amp;[1]TAB00!E14-4</f>
        <v>REALITE 2017</v>
      </c>
      <c r="D7" s="436" t="str">
        <f>"REALITE "&amp;[1]TAB00!E14-3</f>
        <v>REALITE 2018</v>
      </c>
      <c r="E7" s="436" t="s">
        <v>48</v>
      </c>
      <c r="F7" s="436" t="str">
        <f>"REALITE "&amp;[1]TAB00!E14-2</f>
        <v>REALITE 2019</v>
      </c>
      <c r="G7" s="436" t="s">
        <v>48</v>
      </c>
      <c r="H7" s="436" t="str">
        <f>"REALITE "&amp;[1]TAB00!E14-1</f>
        <v>REALITE 2020</v>
      </c>
      <c r="I7" s="436" t="s">
        <v>48</v>
      </c>
      <c r="J7" s="436" t="str">
        <f>"REALITE "&amp;[1]TAB00!E14</f>
        <v>REALITE 2021</v>
      </c>
      <c r="K7" s="436" t="s">
        <v>48</v>
      </c>
    </row>
    <row r="8" spans="1:11" x14ac:dyDescent="0.3">
      <c r="A8" s="175" t="s">
        <v>107</v>
      </c>
      <c r="B8" s="38" t="s">
        <v>108</v>
      </c>
      <c r="C8" s="43">
        <f>SUM(C9:C12)</f>
        <v>0</v>
      </c>
      <c r="D8" s="43">
        <f>SUM(D9:D12)</f>
        <v>0</v>
      </c>
      <c r="E8" s="44">
        <f t="shared" ref="E8:E20" si="0">IFERROR(IF(AND(ROUND(SUM(C8:C8),0)=0,ROUND(SUM(D8:D8),0)&gt;ROUND(SUM(C8:C8),0)),"INF",(ROUND(SUM(D8:D8),0)-ROUND(SUM(C8:C8),0))/ROUND(SUM(C8:C8),0)),0)</f>
        <v>0</v>
      </c>
      <c r="F8" s="43">
        <f>SUM(F9:F12)</f>
        <v>0</v>
      </c>
      <c r="G8" s="44">
        <f>IFERROR(IF(AND(ROUND(SUM(D8),0)=0,ROUND(SUM(F8:F8),0)&gt;ROUND(SUM(D8),0)),"INF",(ROUND(SUM(F8:F8),0)-ROUND(SUM(D8),0))/ROUND(SUM(D8),0)),0)</f>
        <v>0</v>
      </c>
      <c r="H8" s="45">
        <f>SUM(H9:H12)</f>
        <v>0</v>
      </c>
      <c r="I8" s="44">
        <f t="shared" ref="I8:I20" si="1">IFERROR(IF(AND(ROUND(SUM(F8),0)=0,ROUND(SUM(H8:H8),0)&gt;ROUND(SUM(F8),0)),"INF",(ROUND(SUM(H8:H8),0)-ROUND(SUM(F8),0))/ROUND(SUM(F8),0)),0)</f>
        <v>0</v>
      </c>
      <c r="J8" s="45">
        <f>SUM(J9:J12)</f>
        <v>0</v>
      </c>
      <c r="K8" s="44">
        <f t="shared" ref="K8:K20" si="2">IFERROR(IF(AND(ROUND(SUM(H8),0)=0,ROUND(SUM(J8:J8),0)&gt;ROUND(SUM(H8),0)),"INF",(ROUND(SUM(J8:J8),0)-ROUND(SUM(H8),0))/ROUND(SUM(H8),0)),0)</f>
        <v>0</v>
      </c>
    </row>
    <row r="9" spans="1:11" x14ac:dyDescent="0.3">
      <c r="A9" s="105" t="s">
        <v>109</v>
      </c>
      <c r="B9" s="39">
        <v>20</v>
      </c>
      <c r="C9" s="46"/>
      <c r="D9" s="46"/>
      <c r="E9" s="44">
        <f t="shared" si="0"/>
        <v>0</v>
      </c>
      <c r="F9" s="46"/>
      <c r="G9" s="44">
        <f>IFERROR(IF(AND(ROUND(SUM(D9),0)=0,ROUND(SUM(F9:F9),0)&gt;ROUND(SUM(D9),0)),"INF",(ROUND(SUM(F9:F9),0)-ROUND(SUM(D9),0))/ROUND(SUM(D9),0)),0)</f>
        <v>0</v>
      </c>
      <c r="H9" s="46"/>
      <c r="I9" s="44">
        <f t="shared" si="1"/>
        <v>0</v>
      </c>
      <c r="J9" s="46"/>
      <c r="K9" s="44">
        <f t="shared" si="2"/>
        <v>0</v>
      </c>
    </row>
    <row r="10" spans="1:11" ht="13.15" customHeight="1" x14ac:dyDescent="0.3">
      <c r="A10" s="105" t="s">
        <v>110</v>
      </c>
      <c r="B10" s="39">
        <v>21</v>
      </c>
      <c r="C10" s="46"/>
      <c r="D10" s="46"/>
      <c r="E10" s="44">
        <f t="shared" si="0"/>
        <v>0</v>
      </c>
      <c r="F10" s="46"/>
      <c r="G10" s="44">
        <f t="shared" ref="G10:G20" si="3">IFERROR(IF(AND(ROUND(SUM(D10),0)=0,ROUND(SUM(F10:F10),0)&gt;ROUND(SUM(D10),0)),"INF",(ROUND(SUM(F10:F10),0)-ROUND(SUM(D10),0))/ROUND(SUM(D10),0)),0)</f>
        <v>0</v>
      </c>
      <c r="H10" s="46"/>
      <c r="I10" s="44">
        <f t="shared" si="1"/>
        <v>0</v>
      </c>
      <c r="J10" s="46"/>
      <c r="K10" s="44">
        <f t="shared" si="2"/>
        <v>0</v>
      </c>
    </row>
    <row r="11" spans="1:11" ht="13.15" customHeight="1" x14ac:dyDescent="0.3">
      <c r="A11" s="105" t="s">
        <v>111</v>
      </c>
      <c r="B11" s="39" t="s">
        <v>112</v>
      </c>
      <c r="C11" s="46"/>
      <c r="D11" s="46"/>
      <c r="E11" s="44">
        <f t="shared" si="0"/>
        <v>0</v>
      </c>
      <c r="F11" s="46"/>
      <c r="G11" s="44">
        <f t="shared" si="3"/>
        <v>0</v>
      </c>
      <c r="H11" s="46"/>
      <c r="I11" s="44">
        <f t="shared" si="1"/>
        <v>0</v>
      </c>
      <c r="J11" s="46"/>
      <c r="K11" s="44">
        <f t="shared" si="2"/>
        <v>0</v>
      </c>
    </row>
    <row r="12" spans="1:11" x14ac:dyDescent="0.3">
      <c r="A12" s="105" t="s">
        <v>113</v>
      </c>
      <c r="B12" s="39">
        <v>28</v>
      </c>
      <c r="C12" s="46"/>
      <c r="D12" s="46"/>
      <c r="E12" s="44">
        <f t="shared" si="0"/>
        <v>0</v>
      </c>
      <c r="F12" s="46"/>
      <c r="G12" s="44">
        <f t="shared" si="3"/>
        <v>0</v>
      </c>
      <c r="H12" s="46"/>
      <c r="I12" s="44">
        <f t="shared" si="1"/>
        <v>0</v>
      </c>
      <c r="J12" s="46"/>
      <c r="K12" s="44">
        <f t="shared" si="2"/>
        <v>0</v>
      </c>
    </row>
    <row r="13" spans="1:11" x14ac:dyDescent="0.3">
      <c r="A13" s="175" t="s">
        <v>114</v>
      </c>
      <c r="B13" s="38" t="s">
        <v>115</v>
      </c>
      <c r="C13" s="43">
        <f t="shared" ref="C13:H13" si="4">SUM(C14:C19)</f>
        <v>0</v>
      </c>
      <c r="D13" s="43">
        <f t="shared" si="4"/>
        <v>0</v>
      </c>
      <c r="E13" s="44">
        <f t="shared" si="0"/>
        <v>0</v>
      </c>
      <c r="F13" s="43">
        <f t="shared" si="4"/>
        <v>0</v>
      </c>
      <c r="G13" s="44">
        <f t="shared" si="3"/>
        <v>0</v>
      </c>
      <c r="H13" s="43">
        <f t="shared" si="4"/>
        <v>0</v>
      </c>
      <c r="I13" s="44">
        <f t="shared" si="1"/>
        <v>0</v>
      </c>
      <c r="J13" s="43">
        <f>SUM(J14:J19)</f>
        <v>0</v>
      </c>
      <c r="K13" s="44">
        <f t="shared" si="2"/>
        <v>0</v>
      </c>
    </row>
    <row r="14" spans="1:11" x14ac:dyDescent="0.3">
      <c r="A14" s="105" t="s">
        <v>116</v>
      </c>
      <c r="B14" s="39">
        <v>29</v>
      </c>
      <c r="C14" s="46"/>
      <c r="D14" s="46"/>
      <c r="E14" s="44">
        <f t="shared" si="0"/>
        <v>0</v>
      </c>
      <c r="F14" s="46"/>
      <c r="G14" s="44">
        <f t="shared" si="3"/>
        <v>0</v>
      </c>
      <c r="H14" s="46"/>
      <c r="I14" s="44">
        <f t="shared" si="1"/>
        <v>0</v>
      </c>
      <c r="J14" s="46"/>
      <c r="K14" s="44">
        <f t="shared" si="2"/>
        <v>0</v>
      </c>
    </row>
    <row r="15" spans="1:11" x14ac:dyDescent="0.3">
      <c r="A15" s="105" t="s">
        <v>117</v>
      </c>
      <c r="B15" s="39">
        <v>3</v>
      </c>
      <c r="C15" s="46"/>
      <c r="D15" s="46"/>
      <c r="E15" s="44">
        <f t="shared" si="0"/>
        <v>0</v>
      </c>
      <c r="F15" s="46"/>
      <c r="G15" s="44">
        <f t="shared" si="3"/>
        <v>0</v>
      </c>
      <c r="H15" s="46"/>
      <c r="I15" s="44">
        <f t="shared" si="1"/>
        <v>0</v>
      </c>
      <c r="J15" s="46"/>
      <c r="K15" s="44">
        <f t="shared" si="2"/>
        <v>0</v>
      </c>
    </row>
    <row r="16" spans="1:11" x14ac:dyDescent="0.3">
      <c r="A16" s="105" t="s">
        <v>118</v>
      </c>
      <c r="B16" s="39" t="s">
        <v>119</v>
      </c>
      <c r="C16" s="46"/>
      <c r="D16" s="46"/>
      <c r="E16" s="44">
        <f t="shared" si="0"/>
        <v>0</v>
      </c>
      <c r="F16" s="46"/>
      <c r="G16" s="44">
        <f t="shared" si="3"/>
        <v>0</v>
      </c>
      <c r="H16" s="46"/>
      <c r="I16" s="44">
        <f t="shared" si="1"/>
        <v>0</v>
      </c>
      <c r="J16" s="46"/>
      <c r="K16" s="44">
        <f t="shared" si="2"/>
        <v>0</v>
      </c>
    </row>
    <row r="17" spans="1:11" x14ac:dyDescent="0.3">
      <c r="A17" s="105" t="s">
        <v>120</v>
      </c>
      <c r="B17" s="39" t="s">
        <v>121</v>
      </c>
      <c r="C17" s="46"/>
      <c r="D17" s="46"/>
      <c r="E17" s="44">
        <f t="shared" si="0"/>
        <v>0</v>
      </c>
      <c r="F17" s="46"/>
      <c r="G17" s="44">
        <f t="shared" si="3"/>
        <v>0</v>
      </c>
      <c r="H17" s="46"/>
      <c r="I17" s="44">
        <f t="shared" si="1"/>
        <v>0</v>
      </c>
      <c r="J17" s="46"/>
      <c r="K17" s="44">
        <f t="shared" si="2"/>
        <v>0</v>
      </c>
    </row>
    <row r="18" spans="1:11" x14ac:dyDescent="0.3">
      <c r="A18" s="105" t="s">
        <v>122</v>
      </c>
      <c r="B18" s="39" t="s">
        <v>123</v>
      </c>
      <c r="C18" s="46"/>
      <c r="D18" s="46"/>
      <c r="E18" s="44">
        <f t="shared" si="0"/>
        <v>0</v>
      </c>
      <c r="F18" s="46"/>
      <c r="G18" s="44">
        <f t="shared" si="3"/>
        <v>0</v>
      </c>
      <c r="H18" s="46"/>
      <c r="I18" s="44">
        <f t="shared" si="1"/>
        <v>0</v>
      </c>
      <c r="J18" s="46"/>
      <c r="K18" s="44">
        <f t="shared" si="2"/>
        <v>0</v>
      </c>
    </row>
    <row r="19" spans="1:11" x14ac:dyDescent="0.3">
      <c r="A19" s="105" t="s">
        <v>124</v>
      </c>
      <c r="B19" s="39" t="s">
        <v>125</v>
      </c>
      <c r="C19" s="173"/>
      <c r="D19" s="173"/>
      <c r="E19" s="44">
        <f t="shared" si="0"/>
        <v>0</v>
      </c>
      <c r="F19" s="173"/>
      <c r="G19" s="44">
        <f t="shared" si="3"/>
        <v>0</v>
      </c>
      <c r="H19" s="173"/>
      <c r="I19" s="44">
        <f t="shared" si="1"/>
        <v>0</v>
      </c>
      <c r="J19" s="173"/>
      <c r="K19" s="44">
        <f t="shared" si="2"/>
        <v>0</v>
      </c>
    </row>
    <row r="20" spans="1:11" x14ac:dyDescent="0.3">
      <c r="A20" s="157" t="s">
        <v>126</v>
      </c>
      <c r="B20" s="163" t="s">
        <v>127</v>
      </c>
      <c r="C20" s="154">
        <f t="shared" ref="C20:H20" si="5">SUM(C8,C13)</f>
        <v>0</v>
      </c>
      <c r="D20" s="154">
        <f t="shared" si="5"/>
        <v>0</v>
      </c>
      <c r="E20" s="174">
        <f t="shared" si="0"/>
        <v>0</v>
      </c>
      <c r="F20" s="154">
        <f t="shared" si="5"/>
        <v>0</v>
      </c>
      <c r="G20" s="174">
        <f t="shared" si="3"/>
        <v>0</v>
      </c>
      <c r="H20" s="154">
        <f t="shared" si="5"/>
        <v>0</v>
      </c>
      <c r="I20" s="174">
        <f t="shared" si="1"/>
        <v>0</v>
      </c>
      <c r="J20" s="154">
        <f>SUM(J8,J13)</f>
        <v>0</v>
      </c>
      <c r="K20" s="174">
        <f t="shared" si="2"/>
        <v>0</v>
      </c>
    </row>
    <row r="21" spans="1:11" x14ac:dyDescent="0.3">
      <c r="A21" s="140"/>
      <c r="C21" s="141"/>
      <c r="D21" s="141"/>
      <c r="E21" s="141"/>
      <c r="F21" s="141"/>
      <c r="G21" s="141"/>
      <c r="H21" s="141"/>
      <c r="I21" s="141"/>
      <c r="J21" s="141"/>
      <c r="K21" s="141"/>
    </row>
    <row r="22" spans="1:11" ht="27" x14ac:dyDescent="0.3">
      <c r="A22" s="436" t="s">
        <v>128</v>
      </c>
      <c r="B22" s="436" t="s">
        <v>129</v>
      </c>
      <c r="C22" s="436" t="str">
        <f>C7</f>
        <v>REALITE 2017</v>
      </c>
      <c r="D22" s="436" t="str">
        <f t="shared" ref="D22:K22" si="6">D7</f>
        <v>REALITE 2018</v>
      </c>
      <c r="E22" s="436" t="str">
        <f t="shared" si="6"/>
        <v>Evolution (%)</v>
      </c>
      <c r="F22" s="436" t="str">
        <f t="shared" si="6"/>
        <v>REALITE 2019</v>
      </c>
      <c r="G22" s="436" t="str">
        <f t="shared" si="6"/>
        <v>Evolution (%)</v>
      </c>
      <c r="H22" s="436" t="str">
        <f t="shared" si="6"/>
        <v>REALITE 2020</v>
      </c>
      <c r="I22" s="436" t="str">
        <f t="shared" si="6"/>
        <v>Evolution (%)</v>
      </c>
      <c r="J22" s="436" t="str">
        <f t="shared" si="6"/>
        <v>REALITE 2021</v>
      </c>
      <c r="K22" s="436" t="str">
        <f t="shared" si="6"/>
        <v>Evolution (%)</v>
      </c>
    </row>
    <row r="23" spans="1:11" x14ac:dyDescent="0.3">
      <c r="A23" s="175" t="s">
        <v>130</v>
      </c>
      <c r="B23" s="38" t="s">
        <v>131</v>
      </c>
      <c r="C23" s="43">
        <f t="shared" ref="C23:H23" si="7">SUM(C24:C29)</f>
        <v>0</v>
      </c>
      <c r="D23" s="43">
        <f t="shared" si="7"/>
        <v>0</v>
      </c>
      <c r="E23" s="44">
        <f t="shared" ref="E23:E46" si="8">IFERROR(IF(AND(ROUND(SUM(C23:C23),0)=0,ROUND(SUM(D23:D23),0)&gt;ROUND(SUM(C23:C23),0)),"INF",(ROUND(SUM(D23:D23),0)-ROUND(SUM(C23:C23),0))/ROUND(SUM(C23:C23),0)),0)</f>
        <v>0</v>
      </c>
      <c r="F23" s="43">
        <f t="shared" si="7"/>
        <v>0</v>
      </c>
      <c r="G23" s="44">
        <f t="shared" ref="G23:G46" si="9">IFERROR(IF(AND(ROUND(SUM(D23),0)=0,ROUND(SUM(F23:F23),0)&gt;ROUND(SUM(D23),0)),"INF",(ROUND(SUM(F23:F23),0)-ROUND(SUM(D23),0))/ROUND(SUM(D23),0)),0)</f>
        <v>0</v>
      </c>
      <c r="H23" s="43">
        <f t="shared" si="7"/>
        <v>0</v>
      </c>
      <c r="I23" s="44">
        <f t="shared" ref="I23:I46" si="10">IFERROR(IF(AND(ROUND(SUM(F23),0)=0,ROUND(SUM(H23:H23),0)&gt;ROUND(SUM(F23),0)),"INF",(ROUND(SUM(H23:H23),0)-ROUND(SUM(F23),0))/ROUND(SUM(F23),0)),0)</f>
        <v>0</v>
      </c>
      <c r="J23" s="43">
        <f>SUM(J24:J29)</f>
        <v>0</v>
      </c>
      <c r="K23" s="44">
        <f t="shared" ref="K23:K46" si="11">IFERROR(IF(AND(ROUND(SUM(H23),0)=0,ROUND(SUM(J23:J23),0)&gt;ROUND(SUM(H23),0)),"INF",(ROUND(SUM(J23:J23),0)-ROUND(SUM(H23),0))/ROUND(SUM(H23),0)),0)</f>
        <v>0</v>
      </c>
    </row>
    <row r="24" spans="1:11" x14ac:dyDescent="0.3">
      <c r="A24" s="105" t="s">
        <v>132</v>
      </c>
      <c r="B24" s="39">
        <v>10</v>
      </c>
      <c r="C24" s="46"/>
      <c r="D24" s="46"/>
      <c r="E24" s="44">
        <f t="shared" si="8"/>
        <v>0</v>
      </c>
      <c r="F24" s="46"/>
      <c r="G24" s="44">
        <f t="shared" si="9"/>
        <v>0</v>
      </c>
      <c r="H24" s="46"/>
      <c r="I24" s="44">
        <f t="shared" si="10"/>
        <v>0</v>
      </c>
      <c r="J24" s="46"/>
      <c r="K24" s="44">
        <f t="shared" si="11"/>
        <v>0</v>
      </c>
    </row>
    <row r="25" spans="1:11" x14ac:dyDescent="0.3">
      <c r="A25" s="105" t="s">
        <v>133</v>
      </c>
      <c r="B25" s="39">
        <v>11</v>
      </c>
      <c r="C25" s="46"/>
      <c r="D25" s="46"/>
      <c r="E25" s="44">
        <f t="shared" si="8"/>
        <v>0</v>
      </c>
      <c r="F25" s="46"/>
      <c r="G25" s="44">
        <f t="shared" si="9"/>
        <v>0</v>
      </c>
      <c r="H25" s="46"/>
      <c r="I25" s="44">
        <f t="shared" si="10"/>
        <v>0</v>
      </c>
      <c r="J25" s="46"/>
      <c r="K25" s="44">
        <f t="shared" si="11"/>
        <v>0</v>
      </c>
    </row>
    <row r="26" spans="1:11" x14ac:dyDescent="0.3">
      <c r="A26" s="105" t="s">
        <v>134</v>
      </c>
      <c r="B26" s="39">
        <v>12</v>
      </c>
      <c r="C26" s="46"/>
      <c r="D26" s="46"/>
      <c r="E26" s="44">
        <f t="shared" si="8"/>
        <v>0</v>
      </c>
      <c r="F26" s="46"/>
      <c r="G26" s="44">
        <f t="shared" si="9"/>
        <v>0</v>
      </c>
      <c r="H26" s="46"/>
      <c r="I26" s="44">
        <f t="shared" si="10"/>
        <v>0</v>
      </c>
      <c r="J26" s="46"/>
      <c r="K26" s="44">
        <f t="shared" si="11"/>
        <v>0</v>
      </c>
    </row>
    <row r="27" spans="1:11" x14ac:dyDescent="0.3">
      <c r="A27" s="105" t="s">
        <v>135</v>
      </c>
      <c r="B27" s="39">
        <v>13</v>
      </c>
      <c r="C27" s="46"/>
      <c r="D27" s="46"/>
      <c r="E27" s="44">
        <f t="shared" si="8"/>
        <v>0</v>
      </c>
      <c r="F27" s="46"/>
      <c r="G27" s="44">
        <f t="shared" si="9"/>
        <v>0</v>
      </c>
      <c r="H27" s="46"/>
      <c r="I27" s="44">
        <f t="shared" si="10"/>
        <v>0</v>
      </c>
      <c r="J27" s="46"/>
      <c r="K27" s="44">
        <f t="shared" si="11"/>
        <v>0</v>
      </c>
    </row>
    <row r="28" spans="1:11" x14ac:dyDescent="0.3">
      <c r="A28" s="105" t="s">
        <v>136</v>
      </c>
      <c r="B28" s="39">
        <v>14</v>
      </c>
      <c r="C28" s="46"/>
      <c r="D28" s="46"/>
      <c r="E28" s="44">
        <f t="shared" si="8"/>
        <v>0</v>
      </c>
      <c r="F28" s="46"/>
      <c r="G28" s="44">
        <f t="shared" si="9"/>
        <v>0</v>
      </c>
      <c r="H28" s="46"/>
      <c r="I28" s="44">
        <f t="shared" si="10"/>
        <v>0</v>
      </c>
      <c r="J28" s="46"/>
      <c r="K28" s="44">
        <f t="shared" si="11"/>
        <v>0</v>
      </c>
    </row>
    <row r="29" spans="1:11" x14ac:dyDescent="0.3">
      <c r="A29" s="105" t="s">
        <v>137</v>
      </c>
      <c r="B29" s="39">
        <v>15</v>
      </c>
      <c r="C29" s="46"/>
      <c r="D29" s="46"/>
      <c r="E29" s="44">
        <f t="shared" si="8"/>
        <v>0</v>
      </c>
      <c r="F29" s="46"/>
      <c r="G29" s="44">
        <f t="shared" si="9"/>
        <v>0</v>
      </c>
      <c r="H29" s="46"/>
      <c r="I29" s="44">
        <f t="shared" si="10"/>
        <v>0</v>
      </c>
      <c r="J29" s="46"/>
      <c r="K29" s="44">
        <f t="shared" si="11"/>
        <v>0</v>
      </c>
    </row>
    <row r="30" spans="1:11" x14ac:dyDescent="0.3">
      <c r="A30" s="175" t="s">
        <v>138</v>
      </c>
      <c r="B30" s="38">
        <v>16</v>
      </c>
      <c r="C30" s="43">
        <f t="shared" ref="C30:J30" si="12">C31</f>
        <v>0</v>
      </c>
      <c r="D30" s="43">
        <f t="shared" si="12"/>
        <v>0</v>
      </c>
      <c r="E30" s="44">
        <f t="shared" si="8"/>
        <v>0</v>
      </c>
      <c r="F30" s="43">
        <f t="shared" si="12"/>
        <v>0</v>
      </c>
      <c r="G30" s="44">
        <f t="shared" si="9"/>
        <v>0</v>
      </c>
      <c r="H30" s="43">
        <f t="shared" si="12"/>
        <v>0</v>
      </c>
      <c r="I30" s="44">
        <f t="shared" si="10"/>
        <v>0</v>
      </c>
      <c r="J30" s="43">
        <f t="shared" si="12"/>
        <v>0</v>
      </c>
      <c r="K30" s="44">
        <f t="shared" si="11"/>
        <v>0</v>
      </c>
    </row>
    <row r="31" spans="1:11" x14ac:dyDescent="0.3">
      <c r="A31" s="105" t="s">
        <v>139</v>
      </c>
      <c r="B31" s="39">
        <v>16</v>
      </c>
      <c r="C31" s="46"/>
      <c r="D31" s="46"/>
      <c r="E31" s="44">
        <f t="shared" si="8"/>
        <v>0</v>
      </c>
      <c r="F31" s="46"/>
      <c r="G31" s="44">
        <f t="shared" si="9"/>
        <v>0</v>
      </c>
      <c r="H31" s="46"/>
      <c r="I31" s="44">
        <f t="shared" si="10"/>
        <v>0</v>
      </c>
      <c r="J31" s="46"/>
      <c r="K31" s="44">
        <f t="shared" si="11"/>
        <v>0</v>
      </c>
    </row>
    <row r="32" spans="1:11" x14ac:dyDescent="0.3">
      <c r="A32" s="175" t="s">
        <v>140</v>
      </c>
      <c r="B32" s="38" t="s">
        <v>141</v>
      </c>
      <c r="C32" s="43">
        <f t="shared" ref="C32:H32" si="13">SUM(C33,C38,C45)</f>
        <v>0</v>
      </c>
      <c r="D32" s="43">
        <f t="shared" si="13"/>
        <v>0</v>
      </c>
      <c r="E32" s="44">
        <f t="shared" si="8"/>
        <v>0</v>
      </c>
      <c r="F32" s="43">
        <f t="shared" si="13"/>
        <v>0</v>
      </c>
      <c r="G32" s="44">
        <f t="shared" si="9"/>
        <v>0</v>
      </c>
      <c r="H32" s="43">
        <f t="shared" si="13"/>
        <v>0</v>
      </c>
      <c r="I32" s="44">
        <f t="shared" si="10"/>
        <v>0</v>
      </c>
      <c r="J32" s="43">
        <f>SUM(J33,J38,J45)</f>
        <v>0</v>
      </c>
      <c r="K32" s="44">
        <f t="shared" si="11"/>
        <v>0</v>
      </c>
    </row>
    <row r="33" spans="1:11" x14ac:dyDescent="0.3">
      <c r="A33" s="175" t="s">
        <v>142</v>
      </c>
      <c r="B33" s="38">
        <v>17</v>
      </c>
      <c r="C33" s="43">
        <f t="shared" ref="C33:H33" si="14">SUM(C34,C37)</f>
        <v>0</v>
      </c>
      <c r="D33" s="43">
        <f t="shared" si="14"/>
        <v>0</v>
      </c>
      <c r="E33" s="44">
        <f t="shared" si="8"/>
        <v>0</v>
      </c>
      <c r="F33" s="43">
        <f t="shared" si="14"/>
        <v>0</v>
      </c>
      <c r="G33" s="44">
        <f t="shared" si="9"/>
        <v>0</v>
      </c>
      <c r="H33" s="43">
        <f t="shared" si="14"/>
        <v>0</v>
      </c>
      <c r="I33" s="44">
        <f t="shared" si="10"/>
        <v>0</v>
      </c>
      <c r="J33" s="43">
        <f>SUM(J34,J37)</f>
        <v>0</v>
      </c>
      <c r="K33" s="44">
        <f t="shared" si="11"/>
        <v>0</v>
      </c>
    </row>
    <row r="34" spans="1:11" x14ac:dyDescent="0.3">
      <c r="A34" s="175" t="s">
        <v>143</v>
      </c>
      <c r="B34" s="38" t="s">
        <v>144</v>
      </c>
      <c r="C34" s="43">
        <f t="shared" ref="C34:H34" si="15">SUM(C35:C37)</f>
        <v>0</v>
      </c>
      <c r="D34" s="43">
        <f t="shared" si="15"/>
        <v>0</v>
      </c>
      <c r="E34" s="44">
        <f t="shared" si="8"/>
        <v>0</v>
      </c>
      <c r="F34" s="43">
        <f t="shared" si="15"/>
        <v>0</v>
      </c>
      <c r="G34" s="44">
        <f t="shared" si="9"/>
        <v>0</v>
      </c>
      <c r="H34" s="43">
        <f t="shared" si="15"/>
        <v>0</v>
      </c>
      <c r="I34" s="44">
        <f t="shared" si="10"/>
        <v>0</v>
      </c>
      <c r="J34" s="43">
        <f>SUM(J35:J37)</f>
        <v>0</v>
      </c>
      <c r="K34" s="44">
        <f t="shared" si="11"/>
        <v>0</v>
      </c>
    </row>
    <row r="35" spans="1:11" x14ac:dyDescent="0.3">
      <c r="A35" s="104" t="s">
        <v>145</v>
      </c>
      <c r="B35" s="39"/>
      <c r="C35" s="46"/>
      <c r="D35" s="46"/>
      <c r="E35" s="44">
        <f t="shared" si="8"/>
        <v>0</v>
      </c>
      <c r="F35" s="46"/>
      <c r="G35" s="44">
        <f t="shared" si="9"/>
        <v>0</v>
      </c>
      <c r="H35" s="46"/>
      <c r="I35" s="44">
        <f t="shared" si="10"/>
        <v>0</v>
      </c>
      <c r="J35" s="46"/>
      <c r="K35" s="44">
        <f t="shared" si="11"/>
        <v>0</v>
      </c>
    </row>
    <row r="36" spans="1:11" x14ac:dyDescent="0.3">
      <c r="A36" s="104" t="s">
        <v>146</v>
      </c>
      <c r="B36" s="39"/>
      <c r="C36" s="46"/>
      <c r="D36" s="46"/>
      <c r="E36" s="44">
        <f t="shared" si="8"/>
        <v>0</v>
      </c>
      <c r="F36" s="46"/>
      <c r="G36" s="44">
        <f t="shared" si="9"/>
        <v>0</v>
      </c>
      <c r="H36" s="46"/>
      <c r="I36" s="44">
        <f t="shared" si="10"/>
        <v>0</v>
      </c>
      <c r="J36" s="46"/>
      <c r="K36" s="44">
        <f t="shared" si="11"/>
        <v>0</v>
      </c>
    </row>
    <row r="37" spans="1:11" x14ac:dyDescent="0.3">
      <c r="A37" s="104" t="s">
        <v>147</v>
      </c>
      <c r="B37" s="39" t="s">
        <v>148</v>
      </c>
      <c r="C37" s="46"/>
      <c r="D37" s="46"/>
      <c r="E37" s="44">
        <f t="shared" si="8"/>
        <v>0</v>
      </c>
      <c r="F37" s="46"/>
      <c r="G37" s="44">
        <f t="shared" si="9"/>
        <v>0</v>
      </c>
      <c r="H37" s="46"/>
      <c r="I37" s="44">
        <f t="shared" si="10"/>
        <v>0</v>
      </c>
      <c r="J37" s="46"/>
      <c r="K37" s="44">
        <f t="shared" si="11"/>
        <v>0</v>
      </c>
    </row>
    <row r="38" spans="1:11" x14ac:dyDescent="0.3">
      <c r="A38" s="175" t="s">
        <v>149</v>
      </c>
      <c r="B38" s="38" t="s">
        <v>150</v>
      </c>
      <c r="C38" s="43">
        <f t="shared" ref="C38:H38" si="16">SUM(C39:C44)</f>
        <v>0</v>
      </c>
      <c r="D38" s="43">
        <f t="shared" si="16"/>
        <v>0</v>
      </c>
      <c r="E38" s="44">
        <f t="shared" si="8"/>
        <v>0</v>
      </c>
      <c r="F38" s="43">
        <f t="shared" si="16"/>
        <v>0</v>
      </c>
      <c r="G38" s="44">
        <f t="shared" si="9"/>
        <v>0</v>
      </c>
      <c r="H38" s="43">
        <f t="shared" si="16"/>
        <v>0</v>
      </c>
      <c r="I38" s="44">
        <f t="shared" si="10"/>
        <v>0</v>
      </c>
      <c r="J38" s="43">
        <f>SUM(J39:J44)</f>
        <v>0</v>
      </c>
      <c r="K38" s="44">
        <f t="shared" si="11"/>
        <v>0</v>
      </c>
    </row>
    <row r="39" spans="1:11" x14ac:dyDescent="0.3">
      <c r="A39" s="104" t="s">
        <v>151</v>
      </c>
      <c r="B39" s="39">
        <v>42</v>
      </c>
      <c r="C39" s="46"/>
      <c r="D39" s="46"/>
      <c r="E39" s="44">
        <f t="shared" si="8"/>
        <v>0</v>
      </c>
      <c r="F39" s="46"/>
      <c r="G39" s="44">
        <f t="shared" si="9"/>
        <v>0</v>
      </c>
      <c r="H39" s="46"/>
      <c r="I39" s="44">
        <f t="shared" si="10"/>
        <v>0</v>
      </c>
      <c r="J39" s="46"/>
      <c r="K39" s="44">
        <f t="shared" si="11"/>
        <v>0</v>
      </c>
    </row>
    <row r="40" spans="1:11" x14ac:dyDescent="0.3">
      <c r="A40" s="104" t="s">
        <v>152</v>
      </c>
      <c r="B40" s="39">
        <v>43</v>
      </c>
      <c r="C40" s="46"/>
      <c r="D40" s="46"/>
      <c r="E40" s="44">
        <f t="shared" si="8"/>
        <v>0</v>
      </c>
      <c r="F40" s="46"/>
      <c r="G40" s="44">
        <f t="shared" si="9"/>
        <v>0</v>
      </c>
      <c r="H40" s="46"/>
      <c r="I40" s="44">
        <f t="shared" si="10"/>
        <v>0</v>
      </c>
      <c r="J40" s="46"/>
      <c r="K40" s="44">
        <f t="shared" si="11"/>
        <v>0</v>
      </c>
    </row>
    <row r="41" spans="1:11" x14ac:dyDescent="0.3">
      <c r="A41" s="104" t="s">
        <v>153</v>
      </c>
      <c r="B41" s="39">
        <v>44</v>
      </c>
      <c r="C41" s="46"/>
      <c r="D41" s="46"/>
      <c r="E41" s="44">
        <f t="shared" si="8"/>
        <v>0</v>
      </c>
      <c r="F41" s="46"/>
      <c r="G41" s="44">
        <f t="shared" si="9"/>
        <v>0</v>
      </c>
      <c r="H41" s="46"/>
      <c r="I41" s="44">
        <f t="shared" si="10"/>
        <v>0</v>
      </c>
      <c r="J41" s="46"/>
      <c r="K41" s="44">
        <f t="shared" si="11"/>
        <v>0</v>
      </c>
    </row>
    <row r="42" spans="1:11" x14ac:dyDescent="0.3">
      <c r="A42" s="104" t="s">
        <v>154</v>
      </c>
      <c r="B42" s="39">
        <v>46</v>
      </c>
      <c r="C42" s="46"/>
      <c r="D42" s="46"/>
      <c r="E42" s="44">
        <f t="shared" si="8"/>
        <v>0</v>
      </c>
      <c r="F42" s="46"/>
      <c r="G42" s="44">
        <f t="shared" si="9"/>
        <v>0</v>
      </c>
      <c r="H42" s="46"/>
      <c r="I42" s="44">
        <f t="shared" si="10"/>
        <v>0</v>
      </c>
      <c r="J42" s="46"/>
      <c r="K42" s="44">
        <f t="shared" si="11"/>
        <v>0</v>
      </c>
    </row>
    <row r="43" spans="1:11" x14ac:dyDescent="0.3">
      <c r="A43" s="104" t="s">
        <v>155</v>
      </c>
      <c r="B43" s="39">
        <v>45</v>
      </c>
      <c r="C43" s="46"/>
      <c r="D43" s="46"/>
      <c r="E43" s="44">
        <f t="shared" si="8"/>
        <v>0</v>
      </c>
      <c r="F43" s="46"/>
      <c r="G43" s="44">
        <f t="shared" si="9"/>
        <v>0</v>
      </c>
      <c r="H43" s="46"/>
      <c r="I43" s="44">
        <f t="shared" si="10"/>
        <v>0</v>
      </c>
      <c r="J43" s="46"/>
      <c r="K43" s="44">
        <f t="shared" si="11"/>
        <v>0</v>
      </c>
    </row>
    <row r="44" spans="1:11" x14ac:dyDescent="0.3">
      <c r="A44" s="104" t="s">
        <v>156</v>
      </c>
      <c r="B44" s="39" t="s">
        <v>157</v>
      </c>
      <c r="C44" s="46"/>
      <c r="D44" s="46"/>
      <c r="E44" s="44">
        <f t="shared" si="8"/>
        <v>0</v>
      </c>
      <c r="F44" s="46"/>
      <c r="G44" s="44">
        <f t="shared" si="9"/>
        <v>0</v>
      </c>
      <c r="H44" s="46"/>
      <c r="I44" s="44">
        <f t="shared" si="10"/>
        <v>0</v>
      </c>
      <c r="J44" s="46"/>
      <c r="K44" s="44">
        <f t="shared" si="11"/>
        <v>0</v>
      </c>
    </row>
    <row r="45" spans="1:11" x14ac:dyDescent="0.3">
      <c r="A45" s="105" t="s">
        <v>124</v>
      </c>
      <c r="B45" s="39" t="s">
        <v>158</v>
      </c>
      <c r="C45" s="173"/>
      <c r="D45" s="173"/>
      <c r="E45" s="44">
        <f t="shared" si="8"/>
        <v>0</v>
      </c>
      <c r="F45" s="173"/>
      <c r="G45" s="44">
        <f t="shared" si="9"/>
        <v>0</v>
      </c>
      <c r="H45" s="173"/>
      <c r="I45" s="44">
        <f t="shared" si="10"/>
        <v>0</v>
      </c>
      <c r="J45" s="173"/>
      <c r="K45" s="44">
        <f t="shared" si="11"/>
        <v>0</v>
      </c>
    </row>
    <row r="46" spans="1:11" x14ac:dyDescent="0.3">
      <c r="A46" s="157" t="s">
        <v>159</v>
      </c>
      <c r="B46" s="163" t="s">
        <v>160</v>
      </c>
      <c r="C46" s="154">
        <f>SUM(C23,C30,C33,C38,C45)</f>
        <v>0</v>
      </c>
      <c r="D46" s="154">
        <f>SUM(D23,D30,D33,D38,D45)</f>
        <v>0</v>
      </c>
      <c r="E46" s="174">
        <f t="shared" si="8"/>
        <v>0</v>
      </c>
      <c r="F46" s="154">
        <f>SUM(F23,F30,F33,F38,F45)</f>
        <v>0</v>
      </c>
      <c r="G46" s="174">
        <f t="shared" si="9"/>
        <v>0</v>
      </c>
      <c r="H46" s="154">
        <f>SUM(H23,H30,H33,H38,H45)</f>
        <v>0</v>
      </c>
      <c r="I46" s="174">
        <f t="shared" si="10"/>
        <v>0</v>
      </c>
      <c r="J46" s="154">
        <f>SUM(J23,J30,J33,J38,J45)</f>
        <v>0</v>
      </c>
      <c r="K46" s="174">
        <f t="shared" si="11"/>
        <v>0</v>
      </c>
    </row>
    <row r="48" spans="1:11" ht="15.75" x14ac:dyDescent="0.3">
      <c r="A48" s="505" t="s">
        <v>794</v>
      </c>
      <c r="B48" s="502"/>
      <c r="C48" s="503"/>
      <c r="D48" s="503"/>
      <c r="E48" s="503"/>
      <c r="F48" s="504"/>
      <c r="G48" s="504"/>
      <c r="H48" s="504"/>
      <c r="I48" s="504"/>
      <c r="J48" s="504"/>
      <c r="K48" s="504"/>
    </row>
    <row r="49" spans="1:11" x14ac:dyDescent="0.3">
      <c r="A49" s="631"/>
      <c r="B49" s="631"/>
      <c r="C49" s="631"/>
      <c r="D49" s="631"/>
      <c r="E49" s="631"/>
      <c r="F49" s="631"/>
      <c r="G49" s="631"/>
      <c r="H49" s="631"/>
      <c r="I49" s="631"/>
      <c r="J49" s="631"/>
      <c r="K49" s="631"/>
    </row>
    <row r="50" spans="1:11" x14ac:dyDescent="0.3">
      <c r="A50" s="436" t="s">
        <v>106</v>
      </c>
      <c r="B50" s="176" t="s">
        <v>129</v>
      </c>
      <c r="C50" s="436" t="e">
        <f>#REF!</f>
        <v>#REF!</v>
      </c>
      <c r="D50" s="436" t="e">
        <f t="shared" ref="D50:K50" si="17">#REF!</f>
        <v>#REF!</v>
      </c>
      <c r="E50" s="436" t="e">
        <f t="shared" si="17"/>
        <v>#REF!</v>
      </c>
      <c r="F50" s="436" t="e">
        <f t="shared" si="17"/>
        <v>#REF!</v>
      </c>
      <c r="G50" s="436" t="e">
        <f t="shared" si="17"/>
        <v>#REF!</v>
      </c>
      <c r="H50" s="436" t="e">
        <f t="shared" si="17"/>
        <v>#REF!</v>
      </c>
      <c r="I50" s="436" t="e">
        <f t="shared" si="17"/>
        <v>#REF!</v>
      </c>
      <c r="J50" s="436" t="e">
        <f t="shared" si="17"/>
        <v>#REF!</v>
      </c>
      <c r="K50" s="436" t="e">
        <f t="shared" si="17"/>
        <v>#REF!</v>
      </c>
    </row>
    <row r="51" spans="1:11" x14ac:dyDescent="0.3">
      <c r="A51" s="175" t="s">
        <v>107</v>
      </c>
      <c r="B51" s="38" t="s">
        <v>108</v>
      </c>
      <c r="C51" s="43">
        <f>SUM(C52:C55)</f>
        <v>0</v>
      </c>
      <c r="D51" s="43">
        <f>SUM(D52:D55)</f>
        <v>0</v>
      </c>
      <c r="E51" s="44">
        <f t="shared" ref="E51:E63" si="18">IFERROR(IF(AND(ROUND(SUM(C51:C51),0)=0,ROUND(SUM(D51:D51),0)&gt;ROUND(SUM(C51:C51),0)),"INF",(ROUND(SUM(D51:D51),0)-ROUND(SUM(C51:C51),0))/ROUND(SUM(C51:C51),0)),0)</f>
        <v>0</v>
      </c>
      <c r="F51" s="43">
        <f>SUM(F52:F55)</f>
        <v>0</v>
      </c>
      <c r="G51" s="44">
        <f>IFERROR(IF(AND(ROUND(SUM(D51),0)=0,ROUND(SUM(F51:F51),0)&gt;ROUND(SUM(D51),0)),"INF",(ROUND(SUM(F51:F51),0)-ROUND(SUM(D51),0))/ROUND(SUM(D51),0)),0)</f>
        <v>0</v>
      </c>
      <c r="H51" s="45">
        <f>SUM(H52:H55)</f>
        <v>0</v>
      </c>
      <c r="I51" s="44">
        <f t="shared" ref="I51:I63" si="19">IFERROR(IF(AND(ROUND(SUM(F51),0)=0,ROUND(SUM(H51:H51),0)&gt;ROUND(SUM(F51),0)),"INF",(ROUND(SUM(H51:H51),0)-ROUND(SUM(F51),0))/ROUND(SUM(F51),0)),0)</f>
        <v>0</v>
      </c>
      <c r="J51" s="45">
        <f>SUM(J52:J55)</f>
        <v>0</v>
      </c>
      <c r="K51" s="44">
        <f t="shared" ref="K51:K63" si="20">IFERROR(IF(AND(ROUND(SUM(H51),0)=0,ROUND(SUM(J51:J51),0)&gt;ROUND(SUM(H51),0)),"INF",(ROUND(SUM(J51:J51),0)-ROUND(SUM(H51),0))/ROUND(SUM(H51),0)),0)</f>
        <v>0</v>
      </c>
    </row>
    <row r="52" spans="1:11" x14ac:dyDescent="0.3">
      <c r="A52" s="105" t="s">
        <v>109</v>
      </c>
      <c r="B52" s="39">
        <v>20</v>
      </c>
      <c r="C52" s="46"/>
      <c r="D52" s="46"/>
      <c r="E52" s="44">
        <f t="shared" si="18"/>
        <v>0</v>
      </c>
      <c r="F52" s="46"/>
      <c r="G52" s="44">
        <f>IFERROR(IF(AND(ROUND(SUM(D52),0)=0,ROUND(SUM(F52:F52),0)&gt;ROUND(SUM(D52),0)),"INF",(ROUND(SUM(F52:F52),0)-ROUND(SUM(D52),0))/ROUND(SUM(D52),0)),0)</f>
        <v>0</v>
      </c>
      <c r="H52" s="46"/>
      <c r="I52" s="44">
        <f t="shared" si="19"/>
        <v>0</v>
      </c>
      <c r="J52" s="46"/>
      <c r="K52" s="44">
        <f t="shared" si="20"/>
        <v>0</v>
      </c>
    </row>
    <row r="53" spans="1:11" ht="13.15" customHeight="1" x14ac:dyDescent="0.3">
      <c r="A53" s="105" t="s">
        <v>110</v>
      </c>
      <c r="B53" s="39">
        <v>21</v>
      </c>
      <c r="C53" s="46"/>
      <c r="D53" s="46"/>
      <c r="E53" s="44">
        <f t="shared" si="18"/>
        <v>0</v>
      </c>
      <c r="F53" s="46"/>
      <c r="G53" s="44">
        <f t="shared" ref="G53:G63" si="21">IFERROR(IF(AND(ROUND(SUM(D53),0)=0,ROUND(SUM(F53:F53),0)&gt;ROUND(SUM(D53),0)),"INF",(ROUND(SUM(F53:F53),0)-ROUND(SUM(D53),0))/ROUND(SUM(D53),0)),0)</f>
        <v>0</v>
      </c>
      <c r="H53" s="46"/>
      <c r="I53" s="44">
        <f t="shared" si="19"/>
        <v>0</v>
      </c>
      <c r="J53" s="46"/>
      <c r="K53" s="44">
        <f t="shared" si="20"/>
        <v>0</v>
      </c>
    </row>
    <row r="54" spans="1:11" ht="13.15" customHeight="1" x14ac:dyDescent="0.3">
      <c r="A54" s="105" t="s">
        <v>111</v>
      </c>
      <c r="B54" s="39" t="s">
        <v>112</v>
      </c>
      <c r="C54" s="46"/>
      <c r="D54" s="46"/>
      <c r="E54" s="44">
        <f t="shared" si="18"/>
        <v>0</v>
      </c>
      <c r="F54" s="46"/>
      <c r="G54" s="44">
        <f t="shared" si="21"/>
        <v>0</v>
      </c>
      <c r="H54" s="46"/>
      <c r="I54" s="44">
        <f t="shared" si="19"/>
        <v>0</v>
      </c>
      <c r="J54" s="46"/>
      <c r="K54" s="44">
        <f t="shared" si="20"/>
        <v>0</v>
      </c>
    </row>
    <row r="55" spans="1:11" x14ac:dyDescent="0.3">
      <c r="A55" s="105" t="s">
        <v>113</v>
      </c>
      <c r="B55" s="39">
        <v>28</v>
      </c>
      <c r="C55" s="46"/>
      <c r="D55" s="46"/>
      <c r="E55" s="44">
        <f t="shared" si="18"/>
        <v>0</v>
      </c>
      <c r="F55" s="46"/>
      <c r="G55" s="44">
        <f t="shared" si="21"/>
        <v>0</v>
      </c>
      <c r="H55" s="46"/>
      <c r="I55" s="44">
        <f t="shared" si="19"/>
        <v>0</v>
      </c>
      <c r="J55" s="46"/>
      <c r="K55" s="44">
        <f t="shared" si="20"/>
        <v>0</v>
      </c>
    </row>
    <row r="56" spans="1:11" x14ac:dyDescent="0.3">
      <c r="A56" s="175" t="s">
        <v>114</v>
      </c>
      <c r="B56" s="38" t="s">
        <v>115</v>
      </c>
      <c r="C56" s="43">
        <f>SUM(C57:C62)</f>
        <v>0</v>
      </c>
      <c r="D56" s="43">
        <f>SUM(D57:D62)</f>
        <v>0</v>
      </c>
      <c r="E56" s="44">
        <f t="shared" si="18"/>
        <v>0</v>
      </c>
      <c r="F56" s="43">
        <f>SUM(F57:F62)</f>
        <v>0</v>
      </c>
      <c r="G56" s="44">
        <f t="shared" si="21"/>
        <v>0</v>
      </c>
      <c r="H56" s="43">
        <f>SUM(H57:H62)</f>
        <v>0</v>
      </c>
      <c r="I56" s="44">
        <f t="shared" si="19"/>
        <v>0</v>
      </c>
      <c r="J56" s="43">
        <f>SUM(J57:J62)</f>
        <v>0</v>
      </c>
      <c r="K56" s="44">
        <f t="shared" si="20"/>
        <v>0</v>
      </c>
    </row>
    <row r="57" spans="1:11" x14ac:dyDescent="0.3">
      <c r="A57" s="105" t="s">
        <v>116</v>
      </c>
      <c r="B57" s="39">
        <v>29</v>
      </c>
      <c r="C57" s="46"/>
      <c r="D57" s="46"/>
      <c r="E57" s="44">
        <f t="shared" si="18"/>
        <v>0</v>
      </c>
      <c r="F57" s="46"/>
      <c r="G57" s="44">
        <f t="shared" si="21"/>
        <v>0</v>
      </c>
      <c r="H57" s="46"/>
      <c r="I57" s="44">
        <f t="shared" si="19"/>
        <v>0</v>
      </c>
      <c r="J57" s="46"/>
      <c r="K57" s="44">
        <f t="shared" si="20"/>
        <v>0</v>
      </c>
    </row>
    <row r="58" spans="1:11" x14ac:dyDescent="0.3">
      <c r="A58" s="105" t="s">
        <v>117</v>
      </c>
      <c r="B58" s="39">
        <v>3</v>
      </c>
      <c r="C58" s="46"/>
      <c r="D58" s="46"/>
      <c r="E58" s="44">
        <f t="shared" si="18"/>
        <v>0</v>
      </c>
      <c r="F58" s="46"/>
      <c r="G58" s="44">
        <f t="shared" si="21"/>
        <v>0</v>
      </c>
      <c r="H58" s="46"/>
      <c r="I58" s="44">
        <f t="shared" si="19"/>
        <v>0</v>
      </c>
      <c r="J58" s="46"/>
      <c r="K58" s="44">
        <f t="shared" si="20"/>
        <v>0</v>
      </c>
    </row>
    <row r="59" spans="1:11" x14ac:dyDescent="0.3">
      <c r="A59" s="105" t="s">
        <v>118</v>
      </c>
      <c r="B59" s="39" t="s">
        <v>119</v>
      </c>
      <c r="C59" s="46"/>
      <c r="D59" s="46"/>
      <c r="E59" s="44">
        <f t="shared" si="18"/>
        <v>0</v>
      </c>
      <c r="F59" s="46"/>
      <c r="G59" s="44">
        <f t="shared" si="21"/>
        <v>0</v>
      </c>
      <c r="H59" s="46"/>
      <c r="I59" s="44">
        <f t="shared" si="19"/>
        <v>0</v>
      </c>
      <c r="J59" s="46"/>
      <c r="K59" s="44">
        <f t="shared" si="20"/>
        <v>0</v>
      </c>
    </row>
    <row r="60" spans="1:11" x14ac:dyDescent="0.3">
      <c r="A60" s="105" t="s">
        <v>120</v>
      </c>
      <c r="B60" s="39" t="s">
        <v>121</v>
      </c>
      <c r="C60" s="46"/>
      <c r="D60" s="46"/>
      <c r="E60" s="44">
        <f t="shared" si="18"/>
        <v>0</v>
      </c>
      <c r="F60" s="46"/>
      <c r="G60" s="44">
        <f t="shared" si="21"/>
        <v>0</v>
      </c>
      <c r="H60" s="46"/>
      <c r="I60" s="44">
        <f t="shared" si="19"/>
        <v>0</v>
      </c>
      <c r="J60" s="46"/>
      <c r="K60" s="44">
        <f t="shared" si="20"/>
        <v>0</v>
      </c>
    </row>
    <row r="61" spans="1:11" x14ac:dyDescent="0.3">
      <c r="A61" s="105" t="s">
        <v>122</v>
      </c>
      <c r="B61" s="39" t="s">
        <v>123</v>
      </c>
      <c r="C61" s="46"/>
      <c r="D61" s="46"/>
      <c r="E61" s="44">
        <f t="shared" si="18"/>
        <v>0</v>
      </c>
      <c r="F61" s="46"/>
      <c r="G61" s="44">
        <f t="shared" si="21"/>
        <v>0</v>
      </c>
      <c r="H61" s="46"/>
      <c r="I61" s="44">
        <f t="shared" si="19"/>
        <v>0</v>
      </c>
      <c r="J61" s="46"/>
      <c r="K61" s="44">
        <f t="shared" si="20"/>
        <v>0</v>
      </c>
    </row>
    <row r="62" spans="1:11" x14ac:dyDescent="0.3">
      <c r="A62" s="105" t="s">
        <v>124</v>
      </c>
      <c r="B62" s="39" t="s">
        <v>125</v>
      </c>
      <c r="C62" s="173"/>
      <c r="D62" s="173"/>
      <c r="E62" s="44">
        <f t="shared" si="18"/>
        <v>0</v>
      </c>
      <c r="F62" s="173"/>
      <c r="G62" s="44">
        <f t="shared" si="21"/>
        <v>0</v>
      </c>
      <c r="H62" s="173"/>
      <c r="I62" s="44">
        <f t="shared" si="19"/>
        <v>0</v>
      </c>
      <c r="J62" s="173"/>
      <c r="K62" s="44">
        <f t="shared" si="20"/>
        <v>0</v>
      </c>
    </row>
    <row r="63" spans="1:11" x14ac:dyDescent="0.3">
      <c r="A63" s="157" t="s">
        <v>126</v>
      </c>
      <c r="B63" s="163" t="s">
        <v>127</v>
      </c>
      <c r="C63" s="154">
        <f>SUM(C51,C56)</f>
        <v>0</v>
      </c>
      <c r="D63" s="154">
        <f>SUM(D51,D56)</f>
        <v>0</v>
      </c>
      <c r="E63" s="174">
        <f t="shared" si="18"/>
        <v>0</v>
      </c>
      <c r="F63" s="154">
        <f>SUM(F51,F56)</f>
        <v>0</v>
      </c>
      <c r="G63" s="174">
        <f t="shared" si="21"/>
        <v>0</v>
      </c>
      <c r="H63" s="154">
        <f>SUM(H51,H56)</f>
        <v>0</v>
      </c>
      <c r="I63" s="174">
        <f t="shared" si="19"/>
        <v>0</v>
      </c>
      <c r="J63" s="154">
        <f>SUM(J51,J56)</f>
        <v>0</v>
      </c>
      <c r="K63" s="174">
        <f t="shared" si="20"/>
        <v>0</v>
      </c>
    </row>
    <row r="64" spans="1:11" x14ac:dyDescent="0.3">
      <c r="A64" s="140"/>
      <c r="C64" s="141"/>
      <c r="D64" s="141"/>
      <c r="E64" s="141"/>
      <c r="F64" s="141"/>
      <c r="G64" s="141"/>
      <c r="H64" s="141"/>
      <c r="I64" s="141"/>
      <c r="J64" s="141"/>
      <c r="K64" s="141"/>
    </row>
    <row r="65" spans="1:11" x14ac:dyDescent="0.3">
      <c r="A65" s="436" t="s">
        <v>128</v>
      </c>
      <c r="B65" s="436" t="s">
        <v>129</v>
      </c>
      <c r="C65" s="436" t="e">
        <f>C50</f>
        <v>#REF!</v>
      </c>
      <c r="D65" s="436" t="e">
        <f t="shared" ref="D65:K65" si="22">D50</f>
        <v>#REF!</v>
      </c>
      <c r="E65" s="436" t="e">
        <f t="shared" si="22"/>
        <v>#REF!</v>
      </c>
      <c r="F65" s="436" t="e">
        <f t="shared" si="22"/>
        <v>#REF!</v>
      </c>
      <c r="G65" s="436" t="e">
        <f t="shared" si="22"/>
        <v>#REF!</v>
      </c>
      <c r="H65" s="436" t="e">
        <f t="shared" si="22"/>
        <v>#REF!</v>
      </c>
      <c r="I65" s="436" t="e">
        <f t="shared" si="22"/>
        <v>#REF!</v>
      </c>
      <c r="J65" s="436" t="e">
        <f t="shared" si="22"/>
        <v>#REF!</v>
      </c>
      <c r="K65" s="436" t="e">
        <f t="shared" si="22"/>
        <v>#REF!</v>
      </c>
    </row>
    <row r="66" spans="1:11" x14ac:dyDescent="0.3">
      <c r="A66" s="175" t="s">
        <v>130</v>
      </c>
      <c r="B66" s="38" t="s">
        <v>131</v>
      </c>
      <c r="C66" s="43">
        <f>SUM(C67:C72)</f>
        <v>0</v>
      </c>
      <c r="D66" s="43">
        <f>SUM(D67:D72)</f>
        <v>0</v>
      </c>
      <c r="E66" s="44">
        <f t="shared" ref="E66:E89" si="23">IFERROR(IF(AND(ROUND(SUM(C66:C66),0)=0,ROUND(SUM(D66:D66),0)&gt;ROUND(SUM(C66:C66),0)),"INF",(ROUND(SUM(D66:D66),0)-ROUND(SUM(C66:C66),0))/ROUND(SUM(C66:C66),0)),0)</f>
        <v>0</v>
      </c>
      <c r="F66" s="43">
        <f>SUM(F67:F72)</f>
        <v>0</v>
      </c>
      <c r="G66" s="44">
        <f t="shared" ref="G66:G89" si="24">IFERROR(IF(AND(ROUND(SUM(D66),0)=0,ROUND(SUM(F66:F66),0)&gt;ROUND(SUM(D66),0)),"INF",(ROUND(SUM(F66:F66),0)-ROUND(SUM(D66),0))/ROUND(SUM(D66),0)),0)</f>
        <v>0</v>
      </c>
      <c r="H66" s="43">
        <f>SUM(H67:H72)</f>
        <v>0</v>
      </c>
      <c r="I66" s="44">
        <f t="shared" ref="I66:I89" si="25">IFERROR(IF(AND(ROUND(SUM(F66),0)=0,ROUND(SUM(H66:H66),0)&gt;ROUND(SUM(F66),0)),"INF",(ROUND(SUM(H66:H66),0)-ROUND(SUM(F66),0))/ROUND(SUM(F66),0)),0)</f>
        <v>0</v>
      </c>
      <c r="J66" s="43">
        <f>SUM(J67:J72)</f>
        <v>0</v>
      </c>
      <c r="K66" s="44">
        <f t="shared" ref="K66:K89" si="26">IFERROR(IF(AND(ROUND(SUM(H66),0)=0,ROUND(SUM(J66:J66),0)&gt;ROUND(SUM(H66),0)),"INF",(ROUND(SUM(J66:J66),0)-ROUND(SUM(H66),0))/ROUND(SUM(H66),0)),0)</f>
        <v>0</v>
      </c>
    </row>
    <row r="67" spans="1:11" x14ac:dyDescent="0.3">
      <c r="A67" s="105" t="s">
        <v>132</v>
      </c>
      <c r="B67" s="39">
        <v>10</v>
      </c>
      <c r="C67" s="46"/>
      <c r="D67" s="46"/>
      <c r="E67" s="44">
        <f t="shared" si="23"/>
        <v>0</v>
      </c>
      <c r="F67" s="46"/>
      <c r="G67" s="44">
        <f t="shared" si="24"/>
        <v>0</v>
      </c>
      <c r="H67" s="46"/>
      <c r="I67" s="44">
        <f t="shared" si="25"/>
        <v>0</v>
      </c>
      <c r="J67" s="46"/>
      <c r="K67" s="44">
        <f t="shared" si="26"/>
        <v>0</v>
      </c>
    </row>
    <row r="68" spans="1:11" x14ac:dyDescent="0.3">
      <c r="A68" s="105" t="s">
        <v>133</v>
      </c>
      <c r="B68" s="39">
        <v>11</v>
      </c>
      <c r="C68" s="46"/>
      <c r="D68" s="46"/>
      <c r="E68" s="44">
        <f t="shared" si="23"/>
        <v>0</v>
      </c>
      <c r="F68" s="46"/>
      <c r="G68" s="44">
        <f t="shared" si="24"/>
        <v>0</v>
      </c>
      <c r="H68" s="46"/>
      <c r="I68" s="44">
        <f t="shared" si="25"/>
        <v>0</v>
      </c>
      <c r="J68" s="46"/>
      <c r="K68" s="44">
        <f t="shared" si="26"/>
        <v>0</v>
      </c>
    </row>
    <row r="69" spans="1:11" x14ac:dyDescent="0.3">
      <c r="A69" s="105" t="s">
        <v>134</v>
      </c>
      <c r="B69" s="39">
        <v>12</v>
      </c>
      <c r="C69" s="46"/>
      <c r="D69" s="46"/>
      <c r="E69" s="44">
        <f t="shared" si="23"/>
        <v>0</v>
      </c>
      <c r="F69" s="46"/>
      <c r="G69" s="44">
        <f t="shared" si="24"/>
        <v>0</v>
      </c>
      <c r="H69" s="46"/>
      <c r="I69" s="44">
        <f t="shared" si="25"/>
        <v>0</v>
      </c>
      <c r="J69" s="46"/>
      <c r="K69" s="44">
        <f t="shared" si="26"/>
        <v>0</v>
      </c>
    </row>
    <row r="70" spans="1:11" x14ac:dyDescent="0.3">
      <c r="A70" s="105" t="s">
        <v>135</v>
      </c>
      <c r="B70" s="39">
        <v>13</v>
      </c>
      <c r="C70" s="46"/>
      <c r="D70" s="46"/>
      <c r="E70" s="44">
        <f t="shared" si="23"/>
        <v>0</v>
      </c>
      <c r="F70" s="46"/>
      <c r="G70" s="44">
        <f t="shared" si="24"/>
        <v>0</v>
      </c>
      <c r="H70" s="46"/>
      <c r="I70" s="44">
        <f t="shared" si="25"/>
        <v>0</v>
      </c>
      <c r="J70" s="46"/>
      <c r="K70" s="44">
        <f t="shared" si="26"/>
        <v>0</v>
      </c>
    </row>
    <row r="71" spans="1:11" x14ac:dyDescent="0.3">
      <c r="A71" s="105" t="s">
        <v>136</v>
      </c>
      <c r="B71" s="39">
        <v>14</v>
      </c>
      <c r="C71" s="46"/>
      <c r="D71" s="46"/>
      <c r="E71" s="44">
        <f t="shared" si="23"/>
        <v>0</v>
      </c>
      <c r="F71" s="46"/>
      <c r="G71" s="44">
        <f t="shared" si="24"/>
        <v>0</v>
      </c>
      <c r="H71" s="46"/>
      <c r="I71" s="44">
        <f t="shared" si="25"/>
        <v>0</v>
      </c>
      <c r="J71" s="46"/>
      <c r="K71" s="44">
        <f t="shared" si="26"/>
        <v>0</v>
      </c>
    </row>
    <row r="72" spans="1:11" x14ac:dyDescent="0.3">
      <c r="A72" s="105" t="s">
        <v>137</v>
      </c>
      <c r="B72" s="39">
        <v>15</v>
      </c>
      <c r="C72" s="46"/>
      <c r="D72" s="46"/>
      <c r="E72" s="44">
        <f t="shared" si="23"/>
        <v>0</v>
      </c>
      <c r="F72" s="46"/>
      <c r="G72" s="44">
        <f t="shared" si="24"/>
        <v>0</v>
      </c>
      <c r="H72" s="46"/>
      <c r="I72" s="44">
        <f t="shared" si="25"/>
        <v>0</v>
      </c>
      <c r="J72" s="46"/>
      <c r="K72" s="44">
        <f t="shared" si="26"/>
        <v>0</v>
      </c>
    </row>
    <row r="73" spans="1:11" x14ac:dyDescent="0.3">
      <c r="A73" s="175" t="s">
        <v>138</v>
      </c>
      <c r="B73" s="38">
        <v>16</v>
      </c>
      <c r="C73" s="43">
        <f t="shared" ref="C73:J73" si="27">C74</f>
        <v>0</v>
      </c>
      <c r="D73" s="43">
        <f t="shared" si="27"/>
        <v>0</v>
      </c>
      <c r="E73" s="44">
        <f t="shared" si="23"/>
        <v>0</v>
      </c>
      <c r="F73" s="43">
        <f t="shared" si="27"/>
        <v>0</v>
      </c>
      <c r="G73" s="44">
        <f t="shared" si="24"/>
        <v>0</v>
      </c>
      <c r="H73" s="43">
        <f t="shared" si="27"/>
        <v>0</v>
      </c>
      <c r="I73" s="44">
        <f t="shared" si="25"/>
        <v>0</v>
      </c>
      <c r="J73" s="43">
        <f t="shared" si="27"/>
        <v>0</v>
      </c>
      <c r="K73" s="44">
        <f t="shared" si="26"/>
        <v>0</v>
      </c>
    </row>
    <row r="74" spans="1:11" x14ac:dyDescent="0.3">
      <c r="A74" s="105" t="s">
        <v>139</v>
      </c>
      <c r="B74" s="39">
        <v>16</v>
      </c>
      <c r="C74" s="46"/>
      <c r="D74" s="46"/>
      <c r="E74" s="44">
        <f t="shared" si="23"/>
        <v>0</v>
      </c>
      <c r="F74" s="46"/>
      <c r="G74" s="44">
        <f t="shared" si="24"/>
        <v>0</v>
      </c>
      <c r="H74" s="46"/>
      <c r="I74" s="44">
        <f t="shared" si="25"/>
        <v>0</v>
      </c>
      <c r="J74" s="46"/>
      <c r="K74" s="44">
        <f t="shared" si="26"/>
        <v>0</v>
      </c>
    </row>
    <row r="75" spans="1:11" x14ac:dyDescent="0.3">
      <c r="A75" s="175" t="s">
        <v>140</v>
      </c>
      <c r="B75" s="38" t="s">
        <v>141</v>
      </c>
      <c r="C75" s="43">
        <f>SUM(C76,C81,C88)</f>
        <v>0</v>
      </c>
      <c r="D75" s="43">
        <f>SUM(D76,D81,D88)</f>
        <v>0</v>
      </c>
      <c r="E75" s="44">
        <f t="shared" si="23"/>
        <v>0</v>
      </c>
      <c r="F75" s="43">
        <f>SUM(F76,F81,F88)</f>
        <v>0</v>
      </c>
      <c r="G75" s="44">
        <f t="shared" si="24"/>
        <v>0</v>
      </c>
      <c r="H75" s="43">
        <f>SUM(H76,H81,H88)</f>
        <v>0</v>
      </c>
      <c r="I75" s="44">
        <f t="shared" si="25"/>
        <v>0</v>
      </c>
      <c r="J75" s="43">
        <f>SUM(J76,J81,J88)</f>
        <v>0</v>
      </c>
      <c r="K75" s="44">
        <f t="shared" si="26"/>
        <v>0</v>
      </c>
    </row>
    <row r="76" spans="1:11" x14ac:dyDescent="0.3">
      <c r="A76" s="175" t="s">
        <v>142</v>
      </c>
      <c r="B76" s="38">
        <v>17</v>
      </c>
      <c r="C76" s="43">
        <f>SUM(C77,C80)</f>
        <v>0</v>
      </c>
      <c r="D76" s="43">
        <f>SUM(D77,D80)</f>
        <v>0</v>
      </c>
      <c r="E76" s="44">
        <f t="shared" si="23"/>
        <v>0</v>
      </c>
      <c r="F76" s="43">
        <f>SUM(F77,F80)</f>
        <v>0</v>
      </c>
      <c r="G76" s="44">
        <f t="shared" si="24"/>
        <v>0</v>
      </c>
      <c r="H76" s="43">
        <f>SUM(H77,H80)</f>
        <v>0</v>
      </c>
      <c r="I76" s="44">
        <f t="shared" si="25"/>
        <v>0</v>
      </c>
      <c r="J76" s="43">
        <f>SUM(J77,J80)</f>
        <v>0</v>
      </c>
      <c r="K76" s="44">
        <f t="shared" si="26"/>
        <v>0</v>
      </c>
    </row>
    <row r="77" spans="1:11" x14ac:dyDescent="0.3">
      <c r="A77" s="175" t="s">
        <v>143</v>
      </c>
      <c r="B77" s="38" t="s">
        <v>144</v>
      </c>
      <c r="C77" s="43">
        <f>SUM(C78:C80)</f>
        <v>0</v>
      </c>
      <c r="D77" s="43">
        <f>SUM(D78:D80)</f>
        <v>0</v>
      </c>
      <c r="E77" s="44">
        <f t="shared" si="23"/>
        <v>0</v>
      </c>
      <c r="F77" s="43">
        <f>SUM(F78:F80)</f>
        <v>0</v>
      </c>
      <c r="G77" s="44">
        <f t="shared" si="24"/>
        <v>0</v>
      </c>
      <c r="H77" s="43">
        <f>SUM(H78:H80)</f>
        <v>0</v>
      </c>
      <c r="I77" s="44">
        <f t="shared" si="25"/>
        <v>0</v>
      </c>
      <c r="J77" s="43">
        <f>SUM(J78:J80)</f>
        <v>0</v>
      </c>
      <c r="K77" s="44">
        <f t="shared" si="26"/>
        <v>0</v>
      </c>
    </row>
    <row r="78" spans="1:11" x14ac:dyDescent="0.3">
      <c r="A78" s="104" t="s">
        <v>145</v>
      </c>
      <c r="B78" s="39"/>
      <c r="C78" s="46"/>
      <c r="D78" s="46"/>
      <c r="E78" s="44">
        <f t="shared" si="23"/>
        <v>0</v>
      </c>
      <c r="F78" s="46"/>
      <c r="G78" s="44">
        <f t="shared" si="24"/>
        <v>0</v>
      </c>
      <c r="H78" s="46"/>
      <c r="I78" s="44">
        <f t="shared" si="25"/>
        <v>0</v>
      </c>
      <c r="J78" s="46"/>
      <c r="K78" s="44">
        <f t="shared" si="26"/>
        <v>0</v>
      </c>
    </row>
    <row r="79" spans="1:11" x14ac:dyDescent="0.3">
      <c r="A79" s="104" t="s">
        <v>146</v>
      </c>
      <c r="B79" s="39"/>
      <c r="C79" s="46"/>
      <c r="D79" s="46"/>
      <c r="E79" s="44">
        <f t="shared" si="23"/>
        <v>0</v>
      </c>
      <c r="F79" s="46"/>
      <c r="G79" s="44">
        <f t="shared" si="24"/>
        <v>0</v>
      </c>
      <c r="H79" s="46"/>
      <c r="I79" s="44">
        <f t="shared" si="25"/>
        <v>0</v>
      </c>
      <c r="J79" s="46"/>
      <c r="K79" s="44">
        <f t="shared" si="26"/>
        <v>0</v>
      </c>
    </row>
    <row r="80" spans="1:11" x14ac:dyDescent="0.3">
      <c r="A80" s="104" t="s">
        <v>147</v>
      </c>
      <c r="B80" s="39" t="s">
        <v>148</v>
      </c>
      <c r="C80" s="46"/>
      <c r="D80" s="46"/>
      <c r="E80" s="44">
        <f t="shared" si="23"/>
        <v>0</v>
      </c>
      <c r="F80" s="46"/>
      <c r="G80" s="44">
        <f t="shared" si="24"/>
        <v>0</v>
      </c>
      <c r="H80" s="46"/>
      <c r="I80" s="44">
        <f t="shared" si="25"/>
        <v>0</v>
      </c>
      <c r="J80" s="46"/>
      <c r="K80" s="44">
        <f t="shared" si="26"/>
        <v>0</v>
      </c>
    </row>
    <row r="81" spans="1:11" x14ac:dyDescent="0.3">
      <c r="A81" s="175" t="s">
        <v>149</v>
      </c>
      <c r="B81" s="38" t="s">
        <v>150</v>
      </c>
      <c r="C81" s="43">
        <f>SUM(C82:C87)</f>
        <v>0</v>
      </c>
      <c r="D81" s="43">
        <f>SUM(D82:D87)</f>
        <v>0</v>
      </c>
      <c r="E81" s="44">
        <f t="shared" si="23"/>
        <v>0</v>
      </c>
      <c r="F81" s="43">
        <f>SUM(F82:F87)</f>
        <v>0</v>
      </c>
      <c r="G81" s="44">
        <f t="shared" si="24"/>
        <v>0</v>
      </c>
      <c r="H81" s="43">
        <f>SUM(H82:H87)</f>
        <v>0</v>
      </c>
      <c r="I81" s="44">
        <f t="shared" si="25"/>
        <v>0</v>
      </c>
      <c r="J81" s="43">
        <f>SUM(J82:J87)</f>
        <v>0</v>
      </c>
      <c r="K81" s="44">
        <f t="shared" si="26"/>
        <v>0</v>
      </c>
    </row>
    <row r="82" spans="1:11" x14ac:dyDescent="0.3">
      <c r="A82" s="104" t="s">
        <v>151</v>
      </c>
      <c r="B82" s="39">
        <v>42</v>
      </c>
      <c r="C82" s="46"/>
      <c r="D82" s="46"/>
      <c r="E82" s="44">
        <f t="shared" si="23"/>
        <v>0</v>
      </c>
      <c r="F82" s="46"/>
      <c r="G82" s="44">
        <f t="shared" si="24"/>
        <v>0</v>
      </c>
      <c r="H82" s="46"/>
      <c r="I82" s="44">
        <f t="shared" si="25"/>
        <v>0</v>
      </c>
      <c r="J82" s="46"/>
      <c r="K82" s="44">
        <f t="shared" si="26"/>
        <v>0</v>
      </c>
    </row>
    <row r="83" spans="1:11" x14ac:dyDescent="0.3">
      <c r="A83" s="104" t="s">
        <v>152</v>
      </c>
      <c r="B83" s="39">
        <v>43</v>
      </c>
      <c r="C83" s="46"/>
      <c r="D83" s="46"/>
      <c r="E83" s="44">
        <f t="shared" si="23"/>
        <v>0</v>
      </c>
      <c r="F83" s="46"/>
      <c r="G83" s="44">
        <f t="shared" si="24"/>
        <v>0</v>
      </c>
      <c r="H83" s="46"/>
      <c r="I83" s="44">
        <f t="shared" si="25"/>
        <v>0</v>
      </c>
      <c r="J83" s="46"/>
      <c r="K83" s="44">
        <f t="shared" si="26"/>
        <v>0</v>
      </c>
    </row>
    <row r="84" spans="1:11" x14ac:dyDescent="0.3">
      <c r="A84" s="104" t="s">
        <v>153</v>
      </c>
      <c r="B84" s="39">
        <v>44</v>
      </c>
      <c r="C84" s="46"/>
      <c r="D84" s="46"/>
      <c r="E84" s="44">
        <f t="shared" si="23"/>
        <v>0</v>
      </c>
      <c r="F84" s="46"/>
      <c r="G84" s="44">
        <f t="shared" si="24"/>
        <v>0</v>
      </c>
      <c r="H84" s="46"/>
      <c r="I84" s="44">
        <f t="shared" si="25"/>
        <v>0</v>
      </c>
      <c r="J84" s="46"/>
      <c r="K84" s="44">
        <f t="shared" si="26"/>
        <v>0</v>
      </c>
    </row>
    <row r="85" spans="1:11" x14ac:dyDescent="0.3">
      <c r="A85" s="104" t="s">
        <v>154</v>
      </c>
      <c r="B85" s="39">
        <v>46</v>
      </c>
      <c r="C85" s="46"/>
      <c r="D85" s="46"/>
      <c r="E85" s="44">
        <f t="shared" si="23"/>
        <v>0</v>
      </c>
      <c r="F85" s="46"/>
      <c r="G85" s="44">
        <f t="shared" si="24"/>
        <v>0</v>
      </c>
      <c r="H85" s="46"/>
      <c r="I85" s="44">
        <f t="shared" si="25"/>
        <v>0</v>
      </c>
      <c r="J85" s="46"/>
      <c r="K85" s="44">
        <f t="shared" si="26"/>
        <v>0</v>
      </c>
    </row>
    <row r="86" spans="1:11" x14ac:dyDescent="0.3">
      <c r="A86" s="104" t="s">
        <v>155</v>
      </c>
      <c r="B86" s="39">
        <v>45</v>
      </c>
      <c r="C86" s="46"/>
      <c r="D86" s="46"/>
      <c r="E86" s="44">
        <f t="shared" si="23"/>
        <v>0</v>
      </c>
      <c r="F86" s="46"/>
      <c r="G86" s="44">
        <f t="shared" si="24"/>
        <v>0</v>
      </c>
      <c r="H86" s="46"/>
      <c r="I86" s="44">
        <f t="shared" si="25"/>
        <v>0</v>
      </c>
      <c r="J86" s="46"/>
      <c r="K86" s="44">
        <f t="shared" si="26"/>
        <v>0</v>
      </c>
    </row>
    <row r="87" spans="1:11" x14ac:dyDescent="0.3">
      <c r="A87" s="104" t="s">
        <v>156</v>
      </c>
      <c r="B87" s="39" t="s">
        <v>157</v>
      </c>
      <c r="C87" s="46"/>
      <c r="D87" s="46"/>
      <c r="E87" s="44">
        <f t="shared" si="23"/>
        <v>0</v>
      </c>
      <c r="F87" s="46"/>
      <c r="G87" s="44">
        <f t="shared" si="24"/>
        <v>0</v>
      </c>
      <c r="H87" s="46"/>
      <c r="I87" s="44">
        <f t="shared" si="25"/>
        <v>0</v>
      </c>
      <c r="J87" s="46"/>
      <c r="K87" s="44">
        <f t="shared" si="26"/>
        <v>0</v>
      </c>
    </row>
    <row r="88" spans="1:11" x14ac:dyDescent="0.3">
      <c r="A88" s="105" t="s">
        <v>124</v>
      </c>
      <c r="B88" s="39" t="s">
        <v>158</v>
      </c>
      <c r="C88" s="173"/>
      <c r="D88" s="173"/>
      <c r="E88" s="44">
        <f t="shared" si="23"/>
        <v>0</v>
      </c>
      <c r="F88" s="173"/>
      <c r="G88" s="44">
        <f t="shared" si="24"/>
        <v>0</v>
      </c>
      <c r="H88" s="173"/>
      <c r="I88" s="44">
        <f t="shared" si="25"/>
        <v>0</v>
      </c>
      <c r="J88" s="173"/>
      <c r="K88" s="44">
        <f t="shared" si="26"/>
        <v>0</v>
      </c>
    </row>
    <row r="89" spans="1:11" x14ac:dyDescent="0.3">
      <c r="A89" s="157" t="s">
        <v>159</v>
      </c>
      <c r="B89" s="163" t="s">
        <v>160</v>
      </c>
      <c r="C89" s="154">
        <f>SUM(C66,C73,C76,C81,C88)</f>
        <v>0</v>
      </c>
      <c r="D89" s="154">
        <f>SUM(D66,D73,D76,D81,D88)</f>
        <v>0</v>
      </c>
      <c r="E89" s="174">
        <f t="shared" si="23"/>
        <v>0</v>
      </c>
      <c r="F89" s="154">
        <f>SUM(F66,F73,F76,F81,F88)</f>
        <v>0</v>
      </c>
      <c r="G89" s="174">
        <f t="shared" si="24"/>
        <v>0</v>
      </c>
      <c r="H89" s="154">
        <f>SUM(H66,H73,H76,H81,H88)</f>
        <v>0</v>
      </c>
      <c r="I89" s="174">
        <f t="shared" si="25"/>
        <v>0</v>
      </c>
      <c r="J89" s="154">
        <f>SUM(J66,J73,J76,J81,J88)</f>
        <v>0</v>
      </c>
      <c r="K89" s="174">
        <f t="shared" si="26"/>
        <v>0</v>
      </c>
    </row>
    <row r="90" spans="1:11" x14ac:dyDescent="0.3">
      <c r="A90" s="506"/>
      <c r="B90" s="507"/>
      <c r="C90" s="508"/>
      <c r="D90" s="508"/>
      <c r="E90" s="509"/>
      <c r="F90" s="508"/>
      <c r="G90" s="509"/>
      <c r="H90" s="508"/>
      <c r="I90" s="509"/>
      <c r="J90" s="508"/>
      <c r="K90" s="509"/>
    </row>
    <row r="91" spans="1:11" ht="15.75" x14ac:dyDescent="0.3">
      <c r="A91" s="505" t="s">
        <v>732</v>
      </c>
      <c r="B91" s="502"/>
      <c r="C91" s="503"/>
      <c r="D91" s="503"/>
      <c r="E91" s="503"/>
      <c r="F91" s="504"/>
      <c r="G91" s="504"/>
      <c r="H91" s="504"/>
      <c r="I91" s="504"/>
      <c r="J91" s="504"/>
      <c r="K91" s="504"/>
    </row>
    <row r="92" spans="1:11" x14ac:dyDescent="0.3">
      <c r="A92" s="631"/>
      <c r="B92" s="631"/>
      <c r="C92" s="631"/>
      <c r="D92" s="631"/>
      <c r="E92" s="631"/>
      <c r="F92" s="631"/>
      <c r="G92" s="631"/>
      <c r="H92" s="631"/>
      <c r="I92" s="631"/>
      <c r="J92" s="631"/>
      <c r="K92" s="631"/>
    </row>
    <row r="93" spans="1:11" ht="27" x14ac:dyDescent="0.3">
      <c r="A93" s="436" t="s">
        <v>106</v>
      </c>
      <c r="B93" s="176" t="s">
        <v>129</v>
      </c>
      <c r="C93" s="436" t="str">
        <f t="shared" ref="C93:K93" si="28">C22</f>
        <v>REALITE 2017</v>
      </c>
      <c r="D93" s="436" t="str">
        <f t="shared" si="28"/>
        <v>REALITE 2018</v>
      </c>
      <c r="E93" s="436" t="str">
        <f t="shared" si="28"/>
        <v>Evolution (%)</v>
      </c>
      <c r="F93" s="436" t="str">
        <f t="shared" si="28"/>
        <v>REALITE 2019</v>
      </c>
      <c r="G93" s="436" t="str">
        <f t="shared" si="28"/>
        <v>Evolution (%)</v>
      </c>
      <c r="H93" s="436" t="str">
        <f t="shared" si="28"/>
        <v>REALITE 2020</v>
      </c>
      <c r="I93" s="436" t="str">
        <f t="shared" si="28"/>
        <v>Evolution (%)</v>
      </c>
      <c r="J93" s="436" t="str">
        <f t="shared" si="28"/>
        <v>REALITE 2021</v>
      </c>
      <c r="K93" s="436" t="str">
        <f t="shared" si="28"/>
        <v>Evolution (%)</v>
      </c>
    </row>
    <row r="94" spans="1:11" x14ac:dyDescent="0.3">
      <c r="A94" s="175" t="s">
        <v>107</v>
      </c>
      <c r="B94" s="38" t="s">
        <v>108</v>
      </c>
      <c r="C94" s="43">
        <f>SUM(C95:C98)</f>
        <v>0</v>
      </c>
      <c r="D94" s="43">
        <f>SUM(D95:D98)</f>
        <v>0</v>
      </c>
      <c r="E94" s="44">
        <f t="shared" ref="E94:E106" si="29">IFERROR(IF(AND(ROUND(SUM(C94:C94),0)=0,ROUND(SUM(D94:D94),0)&gt;ROUND(SUM(C94:C94),0)),"INF",(ROUND(SUM(D94:D94),0)-ROUND(SUM(C94:C94),0))/ROUND(SUM(C94:C94),0)),0)</f>
        <v>0</v>
      </c>
      <c r="F94" s="43">
        <f>SUM(F95:F98)</f>
        <v>0</v>
      </c>
      <c r="G94" s="44">
        <f>IFERROR(IF(AND(ROUND(SUM(D94),0)=0,ROUND(SUM(F94:F94),0)&gt;ROUND(SUM(D94),0)),"INF",(ROUND(SUM(F94:F94),0)-ROUND(SUM(D94),0))/ROUND(SUM(D94),0)),0)</f>
        <v>0</v>
      </c>
      <c r="H94" s="45">
        <f>SUM(H95:H98)</f>
        <v>0</v>
      </c>
      <c r="I94" s="44">
        <f t="shared" ref="I94:I106" si="30">IFERROR(IF(AND(ROUND(SUM(F94),0)=0,ROUND(SUM(H94:H94),0)&gt;ROUND(SUM(F94),0)),"INF",(ROUND(SUM(H94:H94),0)-ROUND(SUM(F94),0))/ROUND(SUM(F94),0)),0)</f>
        <v>0</v>
      </c>
      <c r="J94" s="45">
        <f>SUM(J95:J98)</f>
        <v>0</v>
      </c>
      <c r="K94" s="44">
        <f t="shared" ref="K94:K106" si="31">IFERROR(IF(AND(ROUND(SUM(H94),0)=0,ROUND(SUM(J94:J94),0)&gt;ROUND(SUM(H94),0)),"INF",(ROUND(SUM(J94:J94),0)-ROUND(SUM(H94),0))/ROUND(SUM(H94),0)),0)</f>
        <v>0</v>
      </c>
    </row>
    <row r="95" spans="1:11" x14ac:dyDescent="0.3">
      <c r="A95" s="105" t="s">
        <v>109</v>
      </c>
      <c r="B95" s="39">
        <v>20</v>
      </c>
      <c r="C95" s="46"/>
      <c r="D95" s="46"/>
      <c r="E95" s="44">
        <f t="shared" si="29"/>
        <v>0</v>
      </c>
      <c r="F95" s="46"/>
      <c r="G95" s="44">
        <f>IFERROR(IF(AND(ROUND(SUM(D95),0)=0,ROUND(SUM(F95:F95),0)&gt;ROUND(SUM(D95),0)),"INF",(ROUND(SUM(F95:F95),0)-ROUND(SUM(D95),0))/ROUND(SUM(D95),0)),0)</f>
        <v>0</v>
      </c>
      <c r="H95" s="46"/>
      <c r="I95" s="44">
        <f t="shared" si="30"/>
        <v>0</v>
      </c>
      <c r="J95" s="46"/>
      <c r="K95" s="44">
        <f t="shared" si="31"/>
        <v>0</v>
      </c>
    </row>
    <row r="96" spans="1:11" ht="13.15" customHeight="1" x14ac:dyDescent="0.3">
      <c r="A96" s="105" t="s">
        <v>110</v>
      </c>
      <c r="B96" s="39">
        <v>21</v>
      </c>
      <c r="C96" s="46"/>
      <c r="D96" s="46"/>
      <c r="E96" s="44">
        <f t="shared" si="29"/>
        <v>0</v>
      </c>
      <c r="F96" s="46"/>
      <c r="G96" s="44">
        <f t="shared" ref="G96:G106" si="32">IFERROR(IF(AND(ROUND(SUM(D96),0)=0,ROUND(SUM(F96:F96),0)&gt;ROUND(SUM(D96),0)),"INF",(ROUND(SUM(F96:F96),0)-ROUND(SUM(D96),0))/ROUND(SUM(D96),0)),0)</f>
        <v>0</v>
      </c>
      <c r="H96" s="46"/>
      <c r="I96" s="44">
        <f t="shared" si="30"/>
        <v>0</v>
      </c>
      <c r="J96" s="46"/>
      <c r="K96" s="44">
        <f t="shared" si="31"/>
        <v>0</v>
      </c>
    </row>
    <row r="97" spans="1:11" ht="13.15" customHeight="1" x14ac:dyDescent="0.3">
      <c r="A97" s="105" t="s">
        <v>111</v>
      </c>
      <c r="B97" s="39" t="s">
        <v>112</v>
      </c>
      <c r="C97" s="46"/>
      <c r="D97" s="46"/>
      <c r="E97" s="44">
        <f t="shared" si="29"/>
        <v>0</v>
      </c>
      <c r="F97" s="46"/>
      <c r="G97" s="44">
        <f t="shared" si="32"/>
        <v>0</v>
      </c>
      <c r="H97" s="46"/>
      <c r="I97" s="44">
        <f t="shared" si="30"/>
        <v>0</v>
      </c>
      <c r="J97" s="46"/>
      <c r="K97" s="44">
        <f t="shared" si="31"/>
        <v>0</v>
      </c>
    </row>
    <row r="98" spans="1:11" x14ac:dyDescent="0.3">
      <c r="A98" s="105" t="s">
        <v>113</v>
      </c>
      <c r="B98" s="39">
        <v>28</v>
      </c>
      <c r="C98" s="46"/>
      <c r="D98" s="46"/>
      <c r="E98" s="44">
        <f t="shared" si="29"/>
        <v>0</v>
      </c>
      <c r="F98" s="46"/>
      <c r="G98" s="44">
        <f t="shared" si="32"/>
        <v>0</v>
      </c>
      <c r="H98" s="46"/>
      <c r="I98" s="44">
        <f t="shared" si="30"/>
        <v>0</v>
      </c>
      <c r="J98" s="46"/>
      <c r="K98" s="44">
        <f t="shared" si="31"/>
        <v>0</v>
      </c>
    </row>
    <row r="99" spans="1:11" x14ac:dyDescent="0.3">
      <c r="A99" s="175" t="s">
        <v>114</v>
      </c>
      <c r="B99" s="38" t="s">
        <v>115</v>
      </c>
      <c r="C99" s="43">
        <f>SUM(C100:C105)</f>
        <v>0</v>
      </c>
      <c r="D99" s="43">
        <f>SUM(D100:D105)</f>
        <v>0</v>
      </c>
      <c r="E99" s="44">
        <f t="shared" si="29"/>
        <v>0</v>
      </c>
      <c r="F99" s="43">
        <f>SUM(F100:F105)</f>
        <v>0</v>
      </c>
      <c r="G99" s="44">
        <f t="shared" si="32"/>
        <v>0</v>
      </c>
      <c r="H99" s="43">
        <f>SUM(H100:H105)</f>
        <v>0</v>
      </c>
      <c r="I99" s="44">
        <f t="shared" si="30"/>
        <v>0</v>
      </c>
      <c r="J99" s="43">
        <f>SUM(J100:J105)</f>
        <v>0</v>
      </c>
      <c r="K99" s="44">
        <f t="shared" si="31"/>
        <v>0</v>
      </c>
    </row>
    <row r="100" spans="1:11" x14ac:dyDescent="0.3">
      <c r="A100" s="105" t="s">
        <v>116</v>
      </c>
      <c r="B100" s="39">
        <v>29</v>
      </c>
      <c r="C100" s="46"/>
      <c r="D100" s="46"/>
      <c r="E100" s="44">
        <f t="shared" si="29"/>
        <v>0</v>
      </c>
      <c r="F100" s="46"/>
      <c r="G100" s="44">
        <f t="shared" si="32"/>
        <v>0</v>
      </c>
      <c r="H100" s="46"/>
      <c r="I100" s="44">
        <f t="shared" si="30"/>
        <v>0</v>
      </c>
      <c r="J100" s="46"/>
      <c r="K100" s="44">
        <f t="shared" si="31"/>
        <v>0</v>
      </c>
    </row>
    <row r="101" spans="1:11" x14ac:dyDescent="0.3">
      <c r="A101" s="105" t="s">
        <v>117</v>
      </c>
      <c r="B101" s="39">
        <v>3</v>
      </c>
      <c r="C101" s="46"/>
      <c r="D101" s="46"/>
      <c r="E101" s="44">
        <f t="shared" si="29"/>
        <v>0</v>
      </c>
      <c r="F101" s="46"/>
      <c r="G101" s="44">
        <f t="shared" si="32"/>
        <v>0</v>
      </c>
      <c r="H101" s="46"/>
      <c r="I101" s="44">
        <f t="shared" si="30"/>
        <v>0</v>
      </c>
      <c r="J101" s="46"/>
      <c r="K101" s="44">
        <f t="shared" si="31"/>
        <v>0</v>
      </c>
    </row>
    <row r="102" spans="1:11" x14ac:dyDescent="0.3">
      <c r="A102" s="105" t="s">
        <v>118</v>
      </c>
      <c r="B102" s="39" t="s">
        <v>119</v>
      </c>
      <c r="C102" s="46"/>
      <c r="D102" s="46"/>
      <c r="E102" s="44">
        <f t="shared" si="29"/>
        <v>0</v>
      </c>
      <c r="F102" s="46"/>
      <c r="G102" s="44">
        <f t="shared" si="32"/>
        <v>0</v>
      </c>
      <c r="H102" s="46"/>
      <c r="I102" s="44">
        <f t="shared" si="30"/>
        <v>0</v>
      </c>
      <c r="J102" s="46"/>
      <c r="K102" s="44">
        <f t="shared" si="31"/>
        <v>0</v>
      </c>
    </row>
    <row r="103" spans="1:11" x14ac:dyDescent="0.3">
      <c r="A103" s="105" t="s">
        <v>120</v>
      </c>
      <c r="B103" s="39" t="s">
        <v>121</v>
      </c>
      <c r="C103" s="46"/>
      <c r="D103" s="46"/>
      <c r="E103" s="44">
        <f t="shared" si="29"/>
        <v>0</v>
      </c>
      <c r="F103" s="46"/>
      <c r="G103" s="44">
        <f t="shared" si="32"/>
        <v>0</v>
      </c>
      <c r="H103" s="46"/>
      <c r="I103" s="44">
        <f t="shared" si="30"/>
        <v>0</v>
      </c>
      <c r="J103" s="46"/>
      <c r="K103" s="44">
        <f t="shared" si="31"/>
        <v>0</v>
      </c>
    </row>
    <row r="104" spans="1:11" x14ac:dyDescent="0.3">
      <c r="A104" s="105" t="s">
        <v>122</v>
      </c>
      <c r="B104" s="39" t="s">
        <v>123</v>
      </c>
      <c r="C104" s="46"/>
      <c r="D104" s="46"/>
      <c r="E104" s="44">
        <f t="shared" si="29"/>
        <v>0</v>
      </c>
      <c r="F104" s="46"/>
      <c r="G104" s="44">
        <f t="shared" si="32"/>
        <v>0</v>
      </c>
      <c r="H104" s="46"/>
      <c r="I104" s="44">
        <f t="shared" si="30"/>
        <v>0</v>
      </c>
      <c r="J104" s="46"/>
      <c r="K104" s="44">
        <f t="shared" si="31"/>
        <v>0</v>
      </c>
    </row>
    <row r="105" spans="1:11" x14ac:dyDescent="0.3">
      <c r="A105" s="105" t="s">
        <v>124</v>
      </c>
      <c r="B105" s="39" t="s">
        <v>125</v>
      </c>
      <c r="C105" s="173"/>
      <c r="D105" s="173"/>
      <c r="E105" s="44">
        <f t="shared" si="29"/>
        <v>0</v>
      </c>
      <c r="F105" s="173"/>
      <c r="G105" s="44">
        <f t="shared" si="32"/>
        <v>0</v>
      </c>
      <c r="H105" s="173"/>
      <c r="I105" s="44">
        <f t="shared" si="30"/>
        <v>0</v>
      </c>
      <c r="J105" s="173"/>
      <c r="K105" s="44">
        <f t="shared" si="31"/>
        <v>0</v>
      </c>
    </row>
    <row r="106" spans="1:11" x14ac:dyDescent="0.3">
      <c r="A106" s="157" t="s">
        <v>126</v>
      </c>
      <c r="B106" s="163" t="s">
        <v>127</v>
      </c>
      <c r="C106" s="154">
        <f>SUM(C94,C99)</f>
        <v>0</v>
      </c>
      <c r="D106" s="154">
        <f>SUM(D94,D99)</f>
        <v>0</v>
      </c>
      <c r="E106" s="174">
        <f t="shared" si="29"/>
        <v>0</v>
      </c>
      <c r="F106" s="154">
        <f>SUM(F94,F99)</f>
        <v>0</v>
      </c>
      <c r="G106" s="174">
        <f t="shared" si="32"/>
        <v>0</v>
      </c>
      <c r="H106" s="154">
        <f>SUM(H94,H99)</f>
        <v>0</v>
      </c>
      <c r="I106" s="174">
        <f t="shared" si="30"/>
        <v>0</v>
      </c>
      <c r="J106" s="154">
        <f>SUM(J94,J99)</f>
        <v>0</v>
      </c>
      <c r="K106" s="174">
        <f t="shared" si="31"/>
        <v>0</v>
      </c>
    </row>
    <row r="107" spans="1:11" x14ac:dyDescent="0.3">
      <c r="A107" s="140"/>
      <c r="C107" s="141"/>
      <c r="D107" s="141"/>
      <c r="E107" s="141"/>
      <c r="F107" s="141"/>
      <c r="G107" s="141"/>
      <c r="H107" s="141"/>
      <c r="I107" s="141"/>
      <c r="J107" s="141"/>
      <c r="K107" s="141"/>
    </row>
    <row r="108" spans="1:11" ht="27" x14ac:dyDescent="0.3">
      <c r="A108" s="436" t="s">
        <v>128</v>
      </c>
      <c r="B108" s="436" t="s">
        <v>129</v>
      </c>
      <c r="C108" s="436" t="str">
        <f>C93</f>
        <v>REALITE 2017</v>
      </c>
      <c r="D108" s="436" t="str">
        <f t="shared" ref="D108:K108" si="33">D93</f>
        <v>REALITE 2018</v>
      </c>
      <c r="E108" s="436" t="str">
        <f t="shared" si="33"/>
        <v>Evolution (%)</v>
      </c>
      <c r="F108" s="436" t="str">
        <f t="shared" si="33"/>
        <v>REALITE 2019</v>
      </c>
      <c r="G108" s="436" t="str">
        <f t="shared" si="33"/>
        <v>Evolution (%)</v>
      </c>
      <c r="H108" s="436" t="str">
        <f t="shared" si="33"/>
        <v>REALITE 2020</v>
      </c>
      <c r="I108" s="436" t="str">
        <f t="shared" si="33"/>
        <v>Evolution (%)</v>
      </c>
      <c r="J108" s="436" t="str">
        <f t="shared" si="33"/>
        <v>REALITE 2021</v>
      </c>
      <c r="K108" s="436" t="str">
        <f t="shared" si="33"/>
        <v>Evolution (%)</v>
      </c>
    </row>
    <row r="109" spans="1:11" x14ac:dyDescent="0.3">
      <c r="A109" s="175" t="s">
        <v>130</v>
      </c>
      <c r="B109" s="38" t="s">
        <v>131</v>
      </c>
      <c r="C109" s="43">
        <f>SUM(C110:C115)</f>
        <v>0</v>
      </c>
      <c r="D109" s="43">
        <f>SUM(D110:D115)</f>
        <v>0</v>
      </c>
      <c r="E109" s="44">
        <f t="shared" ref="E109:E132" si="34">IFERROR(IF(AND(ROUND(SUM(C109:C109),0)=0,ROUND(SUM(D109:D109),0)&gt;ROUND(SUM(C109:C109),0)),"INF",(ROUND(SUM(D109:D109),0)-ROUND(SUM(C109:C109),0))/ROUND(SUM(C109:C109),0)),0)</f>
        <v>0</v>
      </c>
      <c r="F109" s="43">
        <f>SUM(F110:F115)</f>
        <v>0</v>
      </c>
      <c r="G109" s="44">
        <f t="shared" ref="G109:G132" si="35">IFERROR(IF(AND(ROUND(SUM(D109),0)=0,ROUND(SUM(F109:F109),0)&gt;ROUND(SUM(D109),0)),"INF",(ROUND(SUM(F109:F109),0)-ROUND(SUM(D109),0))/ROUND(SUM(D109),0)),0)</f>
        <v>0</v>
      </c>
      <c r="H109" s="43">
        <f>SUM(H110:H115)</f>
        <v>0</v>
      </c>
      <c r="I109" s="44">
        <f t="shared" ref="I109:I132" si="36">IFERROR(IF(AND(ROUND(SUM(F109),0)=0,ROUND(SUM(H109:H109),0)&gt;ROUND(SUM(F109),0)),"INF",(ROUND(SUM(H109:H109),0)-ROUND(SUM(F109),0))/ROUND(SUM(F109),0)),0)</f>
        <v>0</v>
      </c>
      <c r="J109" s="43">
        <f>SUM(J110:J115)</f>
        <v>0</v>
      </c>
      <c r="K109" s="44">
        <f t="shared" ref="K109:K132" si="37">IFERROR(IF(AND(ROUND(SUM(H109),0)=0,ROUND(SUM(J109:J109),0)&gt;ROUND(SUM(H109),0)),"INF",(ROUND(SUM(J109:J109),0)-ROUND(SUM(H109),0))/ROUND(SUM(H109),0)),0)</f>
        <v>0</v>
      </c>
    </row>
    <row r="110" spans="1:11" x14ac:dyDescent="0.3">
      <c r="A110" s="105" t="s">
        <v>132</v>
      </c>
      <c r="B110" s="39">
        <v>10</v>
      </c>
      <c r="C110" s="46"/>
      <c r="D110" s="46"/>
      <c r="E110" s="44">
        <f t="shared" si="34"/>
        <v>0</v>
      </c>
      <c r="F110" s="46"/>
      <c r="G110" s="44">
        <f t="shared" si="35"/>
        <v>0</v>
      </c>
      <c r="H110" s="46"/>
      <c r="I110" s="44">
        <f t="shared" si="36"/>
        <v>0</v>
      </c>
      <c r="J110" s="46"/>
      <c r="K110" s="44">
        <f t="shared" si="37"/>
        <v>0</v>
      </c>
    </row>
    <row r="111" spans="1:11" x14ac:dyDescent="0.3">
      <c r="A111" s="105" t="s">
        <v>133</v>
      </c>
      <c r="B111" s="39">
        <v>11</v>
      </c>
      <c r="C111" s="46"/>
      <c r="D111" s="46"/>
      <c r="E111" s="44">
        <f t="shared" si="34"/>
        <v>0</v>
      </c>
      <c r="F111" s="46"/>
      <c r="G111" s="44">
        <f t="shared" si="35"/>
        <v>0</v>
      </c>
      <c r="H111" s="46"/>
      <c r="I111" s="44">
        <f t="shared" si="36"/>
        <v>0</v>
      </c>
      <c r="J111" s="46"/>
      <c r="K111" s="44">
        <f t="shared" si="37"/>
        <v>0</v>
      </c>
    </row>
    <row r="112" spans="1:11" x14ac:dyDescent="0.3">
      <c r="A112" s="105" t="s">
        <v>134</v>
      </c>
      <c r="B112" s="39">
        <v>12</v>
      </c>
      <c r="C112" s="46"/>
      <c r="D112" s="46"/>
      <c r="E112" s="44">
        <f t="shared" si="34"/>
        <v>0</v>
      </c>
      <c r="F112" s="46"/>
      <c r="G112" s="44">
        <f t="shared" si="35"/>
        <v>0</v>
      </c>
      <c r="H112" s="46"/>
      <c r="I112" s="44">
        <f t="shared" si="36"/>
        <v>0</v>
      </c>
      <c r="J112" s="46"/>
      <c r="K112" s="44">
        <f t="shared" si="37"/>
        <v>0</v>
      </c>
    </row>
    <row r="113" spans="1:11" x14ac:dyDescent="0.3">
      <c r="A113" s="105" t="s">
        <v>135</v>
      </c>
      <c r="B113" s="39">
        <v>13</v>
      </c>
      <c r="C113" s="46"/>
      <c r="D113" s="46"/>
      <c r="E113" s="44">
        <f t="shared" si="34"/>
        <v>0</v>
      </c>
      <c r="F113" s="46"/>
      <c r="G113" s="44">
        <f t="shared" si="35"/>
        <v>0</v>
      </c>
      <c r="H113" s="46"/>
      <c r="I113" s="44">
        <f t="shared" si="36"/>
        <v>0</v>
      </c>
      <c r="J113" s="46"/>
      <c r="K113" s="44">
        <f t="shared" si="37"/>
        <v>0</v>
      </c>
    </row>
    <row r="114" spans="1:11" x14ac:dyDescent="0.3">
      <c r="A114" s="105" t="s">
        <v>136</v>
      </c>
      <c r="B114" s="39">
        <v>14</v>
      </c>
      <c r="C114" s="46"/>
      <c r="D114" s="46"/>
      <c r="E114" s="44">
        <f t="shared" si="34"/>
        <v>0</v>
      </c>
      <c r="F114" s="46"/>
      <c r="G114" s="44">
        <f t="shared" si="35"/>
        <v>0</v>
      </c>
      <c r="H114" s="46"/>
      <c r="I114" s="44">
        <f t="shared" si="36"/>
        <v>0</v>
      </c>
      <c r="J114" s="46"/>
      <c r="K114" s="44">
        <f t="shared" si="37"/>
        <v>0</v>
      </c>
    </row>
    <row r="115" spans="1:11" x14ac:dyDescent="0.3">
      <c r="A115" s="105" t="s">
        <v>137</v>
      </c>
      <c r="B115" s="39">
        <v>15</v>
      </c>
      <c r="C115" s="46"/>
      <c r="D115" s="46"/>
      <c r="E115" s="44">
        <f t="shared" si="34"/>
        <v>0</v>
      </c>
      <c r="F115" s="46"/>
      <c r="G115" s="44">
        <f t="shared" si="35"/>
        <v>0</v>
      </c>
      <c r="H115" s="46"/>
      <c r="I115" s="44">
        <f t="shared" si="36"/>
        <v>0</v>
      </c>
      <c r="J115" s="46"/>
      <c r="K115" s="44">
        <f t="shared" si="37"/>
        <v>0</v>
      </c>
    </row>
    <row r="116" spans="1:11" x14ac:dyDescent="0.3">
      <c r="A116" s="175" t="s">
        <v>138</v>
      </c>
      <c r="B116" s="38">
        <v>16</v>
      </c>
      <c r="C116" s="43">
        <f t="shared" ref="C116:J116" si="38">C117</f>
        <v>0</v>
      </c>
      <c r="D116" s="43">
        <f t="shared" si="38"/>
        <v>0</v>
      </c>
      <c r="E116" s="44">
        <f t="shared" si="34"/>
        <v>0</v>
      </c>
      <c r="F116" s="43">
        <f t="shared" si="38"/>
        <v>0</v>
      </c>
      <c r="G116" s="44">
        <f t="shared" si="35"/>
        <v>0</v>
      </c>
      <c r="H116" s="43">
        <f t="shared" si="38"/>
        <v>0</v>
      </c>
      <c r="I116" s="44">
        <f t="shared" si="36"/>
        <v>0</v>
      </c>
      <c r="J116" s="43">
        <f t="shared" si="38"/>
        <v>0</v>
      </c>
      <c r="K116" s="44">
        <f t="shared" si="37"/>
        <v>0</v>
      </c>
    </row>
    <row r="117" spans="1:11" x14ac:dyDescent="0.3">
      <c r="A117" s="105" t="s">
        <v>139</v>
      </c>
      <c r="B117" s="39">
        <v>16</v>
      </c>
      <c r="C117" s="46"/>
      <c r="D117" s="46"/>
      <c r="E117" s="44">
        <f t="shared" si="34"/>
        <v>0</v>
      </c>
      <c r="F117" s="46"/>
      <c r="G117" s="44">
        <f t="shared" si="35"/>
        <v>0</v>
      </c>
      <c r="H117" s="46"/>
      <c r="I117" s="44">
        <f t="shared" si="36"/>
        <v>0</v>
      </c>
      <c r="J117" s="46"/>
      <c r="K117" s="44">
        <f t="shared" si="37"/>
        <v>0</v>
      </c>
    </row>
    <row r="118" spans="1:11" x14ac:dyDescent="0.3">
      <c r="A118" s="175" t="s">
        <v>140</v>
      </c>
      <c r="B118" s="38" t="s">
        <v>141</v>
      </c>
      <c r="C118" s="43">
        <f>SUM(C119,C124,C131)</f>
        <v>0</v>
      </c>
      <c r="D118" s="43">
        <f>SUM(D119,D124,D131)</f>
        <v>0</v>
      </c>
      <c r="E118" s="44">
        <f t="shared" si="34"/>
        <v>0</v>
      </c>
      <c r="F118" s="43">
        <f>SUM(F119,F124,F131)</f>
        <v>0</v>
      </c>
      <c r="G118" s="44">
        <f t="shared" si="35"/>
        <v>0</v>
      </c>
      <c r="H118" s="43">
        <f>SUM(H119,H124,H131)</f>
        <v>0</v>
      </c>
      <c r="I118" s="44">
        <f t="shared" si="36"/>
        <v>0</v>
      </c>
      <c r="J118" s="43">
        <f>SUM(J119,J124,J131)</f>
        <v>0</v>
      </c>
      <c r="K118" s="44">
        <f t="shared" si="37"/>
        <v>0</v>
      </c>
    </row>
    <row r="119" spans="1:11" x14ac:dyDescent="0.3">
      <c r="A119" s="175" t="s">
        <v>142</v>
      </c>
      <c r="B119" s="38">
        <v>17</v>
      </c>
      <c r="C119" s="43">
        <f>SUM(C120,C123)</f>
        <v>0</v>
      </c>
      <c r="D119" s="43">
        <f>SUM(D120,D123)</f>
        <v>0</v>
      </c>
      <c r="E119" s="44">
        <f t="shared" si="34"/>
        <v>0</v>
      </c>
      <c r="F119" s="43">
        <f>SUM(F120,F123)</f>
        <v>0</v>
      </c>
      <c r="G119" s="44">
        <f t="shared" si="35"/>
        <v>0</v>
      </c>
      <c r="H119" s="43">
        <f>SUM(H120,H123)</f>
        <v>0</v>
      </c>
      <c r="I119" s="44">
        <f t="shared" si="36"/>
        <v>0</v>
      </c>
      <c r="J119" s="43">
        <f>SUM(J120,J123)</f>
        <v>0</v>
      </c>
      <c r="K119" s="44">
        <f t="shared" si="37"/>
        <v>0</v>
      </c>
    </row>
    <row r="120" spans="1:11" x14ac:dyDescent="0.3">
      <c r="A120" s="175" t="s">
        <v>143</v>
      </c>
      <c r="B120" s="38" t="s">
        <v>144</v>
      </c>
      <c r="C120" s="43">
        <f>SUM(C121:C123)</f>
        <v>0</v>
      </c>
      <c r="D120" s="43">
        <f>SUM(D121:D123)</f>
        <v>0</v>
      </c>
      <c r="E120" s="44">
        <f t="shared" si="34"/>
        <v>0</v>
      </c>
      <c r="F120" s="43">
        <f>SUM(F121:F123)</f>
        <v>0</v>
      </c>
      <c r="G120" s="44">
        <f t="shared" si="35"/>
        <v>0</v>
      </c>
      <c r="H120" s="43">
        <f>SUM(H121:H123)</f>
        <v>0</v>
      </c>
      <c r="I120" s="44">
        <f t="shared" si="36"/>
        <v>0</v>
      </c>
      <c r="J120" s="43">
        <f>SUM(J121:J123)</f>
        <v>0</v>
      </c>
      <c r="K120" s="44">
        <f t="shared" si="37"/>
        <v>0</v>
      </c>
    </row>
    <row r="121" spans="1:11" x14ac:dyDescent="0.3">
      <c r="A121" s="104" t="s">
        <v>145</v>
      </c>
      <c r="B121" s="39"/>
      <c r="C121" s="46"/>
      <c r="D121" s="46"/>
      <c r="E121" s="44">
        <f t="shared" si="34"/>
        <v>0</v>
      </c>
      <c r="F121" s="46"/>
      <c r="G121" s="44">
        <f t="shared" si="35"/>
        <v>0</v>
      </c>
      <c r="H121" s="46"/>
      <c r="I121" s="44">
        <f t="shared" si="36"/>
        <v>0</v>
      </c>
      <c r="J121" s="46"/>
      <c r="K121" s="44">
        <f t="shared" si="37"/>
        <v>0</v>
      </c>
    </row>
    <row r="122" spans="1:11" x14ac:dyDescent="0.3">
      <c r="A122" s="104" t="s">
        <v>146</v>
      </c>
      <c r="B122" s="39"/>
      <c r="C122" s="46"/>
      <c r="D122" s="46"/>
      <c r="E122" s="44">
        <f t="shared" si="34"/>
        <v>0</v>
      </c>
      <c r="F122" s="46"/>
      <c r="G122" s="44">
        <f t="shared" si="35"/>
        <v>0</v>
      </c>
      <c r="H122" s="46"/>
      <c r="I122" s="44">
        <f t="shared" si="36"/>
        <v>0</v>
      </c>
      <c r="J122" s="46"/>
      <c r="K122" s="44">
        <f t="shared" si="37"/>
        <v>0</v>
      </c>
    </row>
    <row r="123" spans="1:11" x14ac:dyDescent="0.3">
      <c r="A123" s="104" t="s">
        <v>147</v>
      </c>
      <c r="B123" s="39" t="s">
        <v>148</v>
      </c>
      <c r="C123" s="46"/>
      <c r="D123" s="46"/>
      <c r="E123" s="44">
        <f t="shared" si="34"/>
        <v>0</v>
      </c>
      <c r="F123" s="46"/>
      <c r="G123" s="44">
        <f t="shared" si="35"/>
        <v>0</v>
      </c>
      <c r="H123" s="46"/>
      <c r="I123" s="44">
        <f t="shared" si="36"/>
        <v>0</v>
      </c>
      <c r="J123" s="46"/>
      <c r="K123" s="44">
        <f t="shared" si="37"/>
        <v>0</v>
      </c>
    </row>
    <row r="124" spans="1:11" x14ac:dyDescent="0.3">
      <c r="A124" s="175" t="s">
        <v>149</v>
      </c>
      <c r="B124" s="38" t="s">
        <v>150</v>
      </c>
      <c r="C124" s="43">
        <f>SUM(C125:C130)</f>
        <v>0</v>
      </c>
      <c r="D124" s="43">
        <f>SUM(D125:D130)</f>
        <v>0</v>
      </c>
      <c r="E124" s="44">
        <f t="shared" si="34"/>
        <v>0</v>
      </c>
      <c r="F124" s="43">
        <f>SUM(F125:F130)</f>
        <v>0</v>
      </c>
      <c r="G124" s="44">
        <f t="shared" si="35"/>
        <v>0</v>
      </c>
      <c r="H124" s="43">
        <f>SUM(H125:H130)</f>
        <v>0</v>
      </c>
      <c r="I124" s="44">
        <f t="shared" si="36"/>
        <v>0</v>
      </c>
      <c r="J124" s="43">
        <f>SUM(J125:J130)</f>
        <v>0</v>
      </c>
      <c r="K124" s="44">
        <f t="shared" si="37"/>
        <v>0</v>
      </c>
    </row>
    <row r="125" spans="1:11" x14ac:dyDescent="0.3">
      <c r="A125" s="104" t="s">
        <v>151</v>
      </c>
      <c r="B125" s="39">
        <v>42</v>
      </c>
      <c r="C125" s="46"/>
      <c r="D125" s="46"/>
      <c r="E125" s="44">
        <f t="shared" si="34"/>
        <v>0</v>
      </c>
      <c r="F125" s="46"/>
      <c r="G125" s="44">
        <f t="shared" si="35"/>
        <v>0</v>
      </c>
      <c r="H125" s="46"/>
      <c r="I125" s="44">
        <f t="shared" si="36"/>
        <v>0</v>
      </c>
      <c r="J125" s="46"/>
      <c r="K125" s="44">
        <f t="shared" si="37"/>
        <v>0</v>
      </c>
    </row>
    <row r="126" spans="1:11" x14ac:dyDescent="0.3">
      <c r="A126" s="104" t="s">
        <v>152</v>
      </c>
      <c r="B126" s="39">
        <v>43</v>
      </c>
      <c r="C126" s="46"/>
      <c r="D126" s="46"/>
      <c r="E126" s="44">
        <f t="shared" si="34"/>
        <v>0</v>
      </c>
      <c r="F126" s="46"/>
      <c r="G126" s="44">
        <f t="shared" si="35"/>
        <v>0</v>
      </c>
      <c r="H126" s="46"/>
      <c r="I126" s="44">
        <f t="shared" si="36"/>
        <v>0</v>
      </c>
      <c r="J126" s="46"/>
      <c r="K126" s="44">
        <f t="shared" si="37"/>
        <v>0</v>
      </c>
    </row>
    <row r="127" spans="1:11" x14ac:dyDescent="0.3">
      <c r="A127" s="104" t="s">
        <v>153</v>
      </c>
      <c r="B127" s="39">
        <v>44</v>
      </c>
      <c r="C127" s="46"/>
      <c r="D127" s="46"/>
      <c r="E127" s="44">
        <f t="shared" si="34"/>
        <v>0</v>
      </c>
      <c r="F127" s="46"/>
      <c r="G127" s="44">
        <f t="shared" si="35"/>
        <v>0</v>
      </c>
      <c r="H127" s="46"/>
      <c r="I127" s="44">
        <f t="shared" si="36"/>
        <v>0</v>
      </c>
      <c r="J127" s="46"/>
      <c r="K127" s="44">
        <f t="shared" si="37"/>
        <v>0</v>
      </c>
    </row>
    <row r="128" spans="1:11" x14ac:dyDescent="0.3">
      <c r="A128" s="104" t="s">
        <v>154</v>
      </c>
      <c r="B128" s="39">
        <v>46</v>
      </c>
      <c r="C128" s="46"/>
      <c r="D128" s="46"/>
      <c r="E128" s="44">
        <f t="shared" si="34"/>
        <v>0</v>
      </c>
      <c r="F128" s="46"/>
      <c r="G128" s="44">
        <f t="shared" si="35"/>
        <v>0</v>
      </c>
      <c r="H128" s="46"/>
      <c r="I128" s="44">
        <f t="shared" si="36"/>
        <v>0</v>
      </c>
      <c r="J128" s="46"/>
      <c r="K128" s="44">
        <f t="shared" si="37"/>
        <v>0</v>
      </c>
    </row>
    <row r="129" spans="1:11" x14ac:dyDescent="0.3">
      <c r="A129" s="104" t="s">
        <v>155</v>
      </c>
      <c r="B129" s="39">
        <v>45</v>
      </c>
      <c r="C129" s="46"/>
      <c r="D129" s="46"/>
      <c r="E129" s="44">
        <f t="shared" si="34"/>
        <v>0</v>
      </c>
      <c r="F129" s="46"/>
      <c r="G129" s="44">
        <f t="shared" si="35"/>
        <v>0</v>
      </c>
      <c r="H129" s="46"/>
      <c r="I129" s="44">
        <f t="shared" si="36"/>
        <v>0</v>
      </c>
      <c r="J129" s="46"/>
      <c r="K129" s="44">
        <f t="shared" si="37"/>
        <v>0</v>
      </c>
    </row>
    <row r="130" spans="1:11" x14ac:dyDescent="0.3">
      <c r="A130" s="104" t="s">
        <v>156</v>
      </c>
      <c r="B130" s="39" t="s">
        <v>157</v>
      </c>
      <c r="C130" s="46"/>
      <c r="D130" s="46"/>
      <c r="E130" s="44">
        <f t="shared" si="34"/>
        <v>0</v>
      </c>
      <c r="F130" s="46"/>
      <c r="G130" s="44">
        <f t="shared" si="35"/>
        <v>0</v>
      </c>
      <c r="H130" s="46"/>
      <c r="I130" s="44">
        <f t="shared" si="36"/>
        <v>0</v>
      </c>
      <c r="J130" s="46"/>
      <c r="K130" s="44">
        <f t="shared" si="37"/>
        <v>0</v>
      </c>
    </row>
    <row r="131" spans="1:11" x14ac:dyDescent="0.3">
      <c r="A131" s="105" t="s">
        <v>124</v>
      </c>
      <c r="B131" s="39" t="s">
        <v>158</v>
      </c>
      <c r="C131" s="173"/>
      <c r="D131" s="173"/>
      <c r="E131" s="44">
        <f t="shared" si="34"/>
        <v>0</v>
      </c>
      <c r="F131" s="173"/>
      <c r="G131" s="44">
        <f t="shared" si="35"/>
        <v>0</v>
      </c>
      <c r="H131" s="173"/>
      <c r="I131" s="44">
        <f t="shared" si="36"/>
        <v>0</v>
      </c>
      <c r="J131" s="173"/>
      <c r="K131" s="44">
        <f t="shared" si="37"/>
        <v>0</v>
      </c>
    </row>
    <row r="132" spans="1:11" x14ac:dyDescent="0.3">
      <c r="A132" s="157" t="s">
        <v>159</v>
      </c>
      <c r="B132" s="163" t="s">
        <v>160</v>
      </c>
      <c r="C132" s="154">
        <f>SUM(C109,C116,C119,C124,C131)</f>
        <v>0</v>
      </c>
      <c r="D132" s="154">
        <f>SUM(D109,D116,D119,D124,D131)</f>
        <v>0</v>
      </c>
      <c r="E132" s="174">
        <f t="shared" si="34"/>
        <v>0</v>
      </c>
      <c r="F132" s="154">
        <f>SUM(F109,F116,F119,F124,F131)</f>
        <v>0</v>
      </c>
      <c r="G132" s="174">
        <f t="shared" si="35"/>
        <v>0</v>
      </c>
      <c r="H132" s="154">
        <f>SUM(H109,H116,H119,H124,H131)</f>
        <v>0</v>
      </c>
      <c r="I132" s="174">
        <f t="shared" si="36"/>
        <v>0</v>
      </c>
      <c r="J132" s="154">
        <f>SUM(J109,J116,J119,J124,J131)</f>
        <v>0</v>
      </c>
      <c r="K132" s="174">
        <f t="shared" si="37"/>
        <v>0</v>
      </c>
    </row>
    <row r="134" spans="1:11" ht="15.75" x14ac:dyDescent="0.3">
      <c r="A134" s="505" t="s">
        <v>733</v>
      </c>
      <c r="B134" s="502"/>
      <c r="C134" s="503"/>
      <c r="D134" s="503"/>
      <c r="E134" s="503"/>
      <c r="F134" s="504"/>
      <c r="G134" s="504"/>
      <c r="H134" s="504"/>
      <c r="I134" s="504"/>
      <c r="J134" s="504"/>
      <c r="K134" s="504"/>
    </row>
    <row r="135" spans="1:11" x14ac:dyDescent="0.3">
      <c r="A135" s="631"/>
      <c r="B135" s="631"/>
      <c r="C135" s="631"/>
      <c r="D135" s="631"/>
      <c r="E135" s="631"/>
      <c r="F135" s="631"/>
      <c r="G135" s="631"/>
      <c r="H135" s="631"/>
      <c r="I135" s="631"/>
      <c r="J135" s="631"/>
      <c r="K135" s="631"/>
    </row>
    <row r="136" spans="1:11" ht="27" x14ac:dyDescent="0.3">
      <c r="A136" s="436" t="s">
        <v>106</v>
      </c>
      <c r="B136" s="176" t="s">
        <v>129</v>
      </c>
      <c r="C136" s="436" t="str">
        <f>C108</f>
        <v>REALITE 2017</v>
      </c>
      <c r="D136" s="436" t="str">
        <f t="shared" ref="D136:K136" si="39">D108</f>
        <v>REALITE 2018</v>
      </c>
      <c r="E136" s="436" t="str">
        <f t="shared" si="39"/>
        <v>Evolution (%)</v>
      </c>
      <c r="F136" s="436" t="str">
        <f t="shared" si="39"/>
        <v>REALITE 2019</v>
      </c>
      <c r="G136" s="436" t="str">
        <f t="shared" si="39"/>
        <v>Evolution (%)</v>
      </c>
      <c r="H136" s="436" t="str">
        <f t="shared" si="39"/>
        <v>REALITE 2020</v>
      </c>
      <c r="I136" s="436" t="str">
        <f t="shared" si="39"/>
        <v>Evolution (%)</v>
      </c>
      <c r="J136" s="436" t="str">
        <f t="shared" si="39"/>
        <v>REALITE 2021</v>
      </c>
      <c r="K136" s="436" t="str">
        <f t="shared" si="39"/>
        <v>Evolution (%)</v>
      </c>
    </row>
    <row r="137" spans="1:11" x14ac:dyDescent="0.3">
      <c r="A137" s="175" t="s">
        <v>107</v>
      </c>
      <c r="B137" s="38" t="s">
        <v>108</v>
      </c>
      <c r="C137" s="43">
        <f>SUM(C138:C141)</f>
        <v>0</v>
      </c>
      <c r="D137" s="43">
        <f>SUM(D138:D141)</f>
        <v>0</v>
      </c>
      <c r="E137" s="44">
        <f t="shared" ref="E137:E149" si="40">IFERROR(IF(AND(ROUND(SUM(C137:C137),0)=0,ROUND(SUM(D137:D137),0)&gt;ROUND(SUM(C137:C137),0)),"INF",(ROUND(SUM(D137:D137),0)-ROUND(SUM(C137:C137),0))/ROUND(SUM(C137:C137),0)),0)</f>
        <v>0</v>
      </c>
      <c r="F137" s="43">
        <f>SUM(F138:F141)</f>
        <v>0</v>
      </c>
      <c r="G137" s="44">
        <f>IFERROR(IF(AND(ROUND(SUM(D137),0)=0,ROUND(SUM(F137:F137),0)&gt;ROUND(SUM(D137),0)),"INF",(ROUND(SUM(F137:F137),0)-ROUND(SUM(D137),0))/ROUND(SUM(D137),0)),0)</f>
        <v>0</v>
      </c>
      <c r="H137" s="45">
        <f>SUM(H138:H141)</f>
        <v>0</v>
      </c>
      <c r="I137" s="44">
        <f t="shared" ref="I137:I149" si="41">IFERROR(IF(AND(ROUND(SUM(F137),0)=0,ROUND(SUM(H137:H137),0)&gt;ROUND(SUM(F137),0)),"INF",(ROUND(SUM(H137:H137),0)-ROUND(SUM(F137),0))/ROUND(SUM(F137),0)),0)</f>
        <v>0</v>
      </c>
      <c r="J137" s="45">
        <f>SUM(J138:J141)</f>
        <v>0</v>
      </c>
      <c r="K137" s="44">
        <f t="shared" ref="K137:K149" si="42">IFERROR(IF(AND(ROUND(SUM(H137),0)=0,ROUND(SUM(J137:J137),0)&gt;ROUND(SUM(H137),0)),"INF",(ROUND(SUM(J137:J137),0)-ROUND(SUM(H137),0))/ROUND(SUM(H137),0)),0)</f>
        <v>0</v>
      </c>
    </row>
    <row r="138" spans="1:11" x14ac:dyDescent="0.3">
      <c r="A138" s="105" t="s">
        <v>109</v>
      </c>
      <c r="B138" s="39">
        <v>20</v>
      </c>
      <c r="C138" s="46"/>
      <c r="D138" s="46"/>
      <c r="E138" s="44">
        <f t="shared" si="40"/>
        <v>0</v>
      </c>
      <c r="F138" s="46"/>
      <c r="G138" s="44">
        <f>IFERROR(IF(AND(ROUND(SUM(D138),0)=0,ROUND(SUM(F138:F138),0)&gt;ROUND(SUM(D138),0)),"INF",(ROUND(SUM(F138:F138),0)-ROUND(SUM(D138),0))/ROUND(SUM(D138),0)),0)</f>
        <v>0</v>
      </c>
      <c r="H138" s="46"/>
      <c r="I138" s="44">
        <f t="shared" si="41"/>
        <v>0</v>
      </c>
      <c r="J138" s="46"/>
      <c r="K138" s="44">
        <f t="shared" si="42"/>
        <v>0</v>
      </c>
    </row>
    <row r="139" spans="1:11" ht="13.15" customHeight="1" x14ac:dyDescent="0.3">
      <c r="A139" s="105" t="s">
        <v>110</v>
      </c>
      <c r="B139" s="39">
        <v>21</v>
      </c>
      <c r="C139" s="46"/>
      <c r="D139" s="46"/>
      <c r="E139" s="44">
        <f t="shared" si="40"/>
        <v>0</v>
      </c>
      <c r="F139" s="46"/>
      <c r="G139" s="44">
        <f t="shared" ref="G139:G149" si="43">IFERROR(IF(AND(ROUND(SUM(D139),0)=0,ROUND(SUM(F139:F139),0)&gt;ROUND(SUM(D139),0)),"INF",(ROUND(SUM(F139:F139),0)-ROUND(SUM(D139),0))/ROUND(SUM(D139),0)),0)</f>
        <v>0</v>
      </c>
      <c r="H139" s="46"/>
      <c r="I139" s="44">
        <f t="shared" si="41"/>
        <v>0</v>
      </c>
      <c r="J139" s="46"/>
      <c r="K139" s="44">
        <f t="shared" si="42"/>
        <v>0</v>
      </c>
    </row>
    <row r="140" spans="1:11" ht="13.15" customHeight="1" x14ac:dyDescent="0.3">
      <c r="A140" s="105" t="s">
        <v>111</v>
      </c>
      <c r="B140" s="39" t="s">
        <v>112</v>
      </c>
      <c r="C140" s="46"/>
      <c r="D140" s="46"/>
      <c r="E140" s="44">
        <f t="shared" si="40"/>
        <v>0</v>
      </c>
      <c r="F140" s="46"/>
      <c r="G140" s="44">
        <f t="shared" si="43"/>
        <v>0</v>
      </c>
      <c r="H140" s="46"/>
      <c r="I140" s="44">
        <f t="shared" si="41"/>
        <v>0</v>
      </c>
      <c r="J140" s="46"/>
      <c r="K140" s="44">
        <f t="shared" si="42"/>
        <v>0</v>
      </c>
    </row>
    <row r="141" spans="1:11" x14ac:dyDescent="0.3">
      <c r="A141" s="105" t="s">
        <v>113</v>
      </c>
      <c r="B141" s="39">
        <v>28</v>
      </c>
      <c r="C141" s="46"/>
      <c r="D141" s="46"/>
      <c r="E141" s="44">
        <f t="shared" si="40"/>
        <v>0</v>
      </c>
      <c r="F141" s="46"/>
      <c r="G141" s="44">
        <f t="shared" si="43"/>
        <v>0</v>
      </c>
      <c r="H141" s="46"/>
      <c r="I141" s="44">
        <f t="shared" si="41"/>
        <v>0</v>
      </c>
      <c r="J141" s="46"/>
      <c r="K141" s="44">
        <f t="shared" si="42"/>
        <v>0</v>
      </c>
    </row>
    <row r="142" spans="1:11" x14ac:dyDescent="0.3">
      <c r="A142" s="175" t="s">
        <v>114</v>
      </c>
      <c r="B142" s="38" t="s">
        <v>115</v>
      </c>
      <c r="C142" s="43">
        <f>SUM(C143:C148)</f>
        <v>0</v>
      </c>
      <c r="D142" s="43">
        <f>SUM(D143:D148)</f>
        <v>0</v>
      </c>
      <c r="E142" s="44">
        <f t="shared" si="40"/>
        <v>0</v>
      </c>
      <c r="F142" s="43">
        <f>SUM(F143:F148)</f>
        <v>0</v>
      </c>
      <c r="G142" s="44">
        <f t="shared" si="43"/>
        <v>0</v>
      </c>
      <c r="H142" s="43">
        <f>SUM(H143:H148)</f>
        <v>0</v>
      </c>
      <c r="I142" s="44">
        <f t="shared" si="41"/>
        <v>0</v>
      </c>
      <c r="J142" s="43">
        <f>SUM(J143:J148)</f>
        <v>0</v>
      </c>
      <c r="K142" s="44">
        <f t="shared" si="42"/>
        <v>0</v>
      </c>
    </row>
    <row r="143" spans="1:11" x14ac:dyDescent="0.3">
      <c r="A143" s="105" t="s">
        <v>116</v>
      </c>
      <c r="B143" s="39">
        <v>29</v>
      </c>
      <c r="C143" s="46"/>
      <c r="D143" s="46"/>
      <c r="E143" s="44">
        <f t="shared" si="40"/>
        <v>0</v>
      </c>
      <c r="F143" s="46"/>
      <c r="G143" s="44">
        <f t="shared" si="43"/>
        <v>0</v>
      </c>
      <c r="H143" s="46"/>
      <c r="I143" s="44">
        <f t="shared" si="41"/>
        <v>0</v>
      </c>
      <c r="J143" s="46"/>
      <c r="K143" s="44">
        <f t="shared" si="42"/>
        <v>0</v>
      </c>
    </row>
    <row r="144" spans="1:11" x14ac:dyDescent="0.3">
      <c r="A144" s="105" t="s">
        <v>117</v>
      </c>
      <c r="B144" s="39">
        <v>3</v>
      </c>
      <c r="C144" s="46"/>
      <c r="D144" s="46"/>
      <c r="E144" s="44">
        <f t="shared" si="40"/>
        <v>0</v>
      </c>
      <c r="F144" s="46"/>
      <c r="G144" s="44">
        <f t="shared" si="43"/>
        <v>0</v>
      </c>
      <c r="H144" s="46"/>
      <c r="I144" s="44">
        <f t="shared" si="41"/>
        <v>0</v>
      </c>
      <c r="J144" s="46"/>
      <c r="K144" s="44">
        <f t="shared" si="42"/>
        <v>0</v>
      </c>
    </row>
    <row r="145" spans="1:11" x14ac:dyDescent="0.3">
      <c r="A145" s="105" t="s">
        <v>118</v>
      </c>
      <c r="B145" s="39" t="s">
        <v>119</v>
      </c>
      <c r="C145" s="46"/>
      <c r="D145" s="46"/>
      <c r="E145" s="44">
        <f t="shared" si="40"/>
        <v>0</v>
      </c>
      <c r="F145" s="46"/>
      <c r="G145" s="44">
        <f t="shared" si="43"/>
        <v>0</v>
      </c>
      <c r="H145" s="46"/>
      <c r="I145" s="44">
        <f t="shared" si="41"/>
        <v>0</v>
      </c>
      <c r="J145" s="46"/>
      <c r="K145" s="44">
        <f t="shared" si="42"/>
        <v>0</v>
      </c>
    </row>
    <row r="146" spans="1:11" x14ac:dyDescent="0.3">
      <c r="A146" s="105" t="s">
        <v>120</v>
      </c>
      <c r="B146" s="39" t="s">
        <v>121</v>
      </c>
      <c r="C146" s="46"/>
      <c r="D146" s="46"/>
      <c r="E146" s="44">
        <f t="shared" si="40"/>
        <v>0</v>
      </c>
      <c r="F146" s="46"/>
      <c r="G146" s="44">
        <f t="shared" si="43"/>
        <v>0</v>
      </c>
      <c r="H146" s="46"/>
      <c r="I146" s="44">
        <f t="shared" si="41"/>
        <v>0</v>
      </c>
      <c r="J146" s="46"/>
      <c r="K146" s="44">
        <f t="shared" si="42"/>
        <v>0</v>
      </c>
    </row>
    <row r="147" spans="1:11" x14ac:dyDescent="0.3">
      <c r="A147" s="105" t="s">
        <v>122</v>
      </c>
      <c r="B147" s="39" t="s">
        <v>123</v>
      </c>
      <c r="C147" s="46"/>
      <c r="D147" s="46"/>
      <c r="E147" s="44">
        <f t="shared" si="40"/>
        <v>0</v>
      </c>
      <c r="F147" s="46"/>
      <c r="G147" s="44">
        <f t="shared" si="43"/>
        <v>0</v>
      </c>
      <c r="H147" s="46"/>
      <c r="I147" s="44">
        <f t="shared" si="41"/>
        <v>0</v>
      </c>
      <c r="J147" s="46"/>
      <c r="K147" s="44">
        <f t="shared" si="42"/>
        <v>0</v>
      </c>
    </row>
    <row r="148" spans="1:11" x14ac:dyDescent="0.3">
      <c r="A148" s="105" t="s">
        <v>124</v>
      </c>
      <c r="B148" s="39" t="s">
        <v>125</v>
      </c>
      <c r="C148" s="173"/>
      <c r="D148" s="173"/>
      <c r="E148" s="44">
        <f t="shared" si="40"/>
        <v>0</v>
      </c>
      <c r="F148" s="173"/>
      <c r="G148" s="44">
        <f t="shared" si="43"/>
        <v>0</v>
      </c>
      <c r="H148" s="173"/>
      <c r="I148" s="44">
        <f t="shared" si="41"/>
        <v>0</v>
      </c>
      <c r="J148" s="173"/>
      <c r="K148" s="44">
        <f t="shared" si="42"/>
        <v>0</v>
      </c>
    </row>
    <row r="149" spans="1:11" x14ac:dyDescent="0.3">
      <c r="A149" s="157" t="s">
        <v>126</v>
      </c>
      <c r="B149" s="163" t="s">
        <v>127</v>
      </c>
      <c r="C149" s="154">
        <f>SUM(C137,C142)</f>
        <v>0</v>
      </c>
      <c r="D149" s="154">
        <f>SUM(D137,D142)</f>
        <v>0</v>
      </c>
      <c r="E149" s="174">
        <f t="shared" si="40"/>
        <v>0</v>
      </c>
      <c r="F149" s="154">
        <f>SUM(F137,F142)</f>
        <v>0</v>
      </c>
      <c r="G149" s="174">
        <f t="shared" si="43"/>
        <v>0</v>
      </c>
      <c r="H149" s="154">
        <f>SUM(H137,H142)</f>
        <v>0</v>
      </c>
      <c r="I149" s="174">
        <f t="shared" si="41"/>
        <v>0</v>
      </c>
      <c r="J149" s="154">
        <f>SUM(J137,J142)</f>
        <v>0</v>
      </c>
      <c r="K149" s="174">
        <f t="shared" si="42"/>
        <v>0</v>
      </c>
    </row>
    <row r="150" spans="1:11" x14ac:dyDescent="0.3">
      <c r="A150" s="140"/>
      <c r="C150" s="141"/>
      <c r="D150" s="141"/>
      <c r="E150" s="141"/>
      <c r="F150" s="141"/>
      <c r="G150" s="141"/>
      <c r="H150" s="141"/>
      <c r="I150" s="141"/>
      <c r="J150" s="141"/>
      <c r="K150" s="141"/>
    </row>
    <row r="151" spans="1:11" ht="27" x14ac:dyDescent="0.3">
      <c r="A151" s="436" t="s">
        <v>128</v>
      </c>
      <c r="B151" s="436" t="s">
        <v>129</v>
      </c>
      <c r="C151" s="436" t="str">
        <f>C136</f>
        <v>REALITE 2017</v>
      </c>
      <c r="D151" s="436" t="str">
        <f t="shared" ref="D151:K151" si="44">D136</f>
        <v>REALITE 2018</v>
      </c>
      <c r="E151" s="436" t="str">
        <f t="shared" si="44"/>
        <v>Evolution (%)</v>
      </c>
      <c r="F151" s="436" t="str">
        <f t="shared" si="44"/>
        <v>REALITE 2019</v>
      </c>
      <c r="G151" s="436" t="str">
        <f t="shared" si="44"/>
        <v>Evolution (%)</v>
      </c>
      <c r="H151" s="436" t="str">
        <f t="shared" si="44"/>
        <v>REALITE 2020</v>
      </c>
      <c r="I151" s="436" t="str">
        <f t="shared" si="44"/>
        <v>Evolution (%)</v>
      </c>
      <c r="J151" s="436" t="str">
        <f t="shared" si="44"/>
        <v>REALITE 2021</v>
      </c>
      <c r="K151" s="436" t="str">
        <f t="shared" si="44"/>
        <v>Evolution (%)</v>
      </c>
    </row>
    <row r="152" spans="1:11" x14ac:dyDescent="0.3">
      <c r="A152" s="175" t="s">
        <v>130</v>
      </c>
      <c r="B152" s="38" t="s">
        <v>131</v>
      </c>
      <c r="C152" s="43">
        <f>SUM(C153:C158)</f>
        <v>0</v>
      </c>
      <c r="D152" s="43">
        <f>SUM(D153:D158)</f>
        <v>0</v>
      </c>
      <c r="E152" s="44">
        <f t="shared" ref="E152:E175" si="45">IFERROR(IF(AND(ROUND(SUM(C152:C152),0)=0,ROUND(SUM(D152:D152),0)&gt;ROUND(SUM(C152:C152),0)),"INF",(ROUND(SUM(D152:D152),0)-ROUND(SUM(C152:C152),0))/ROUND(SUM(C152:C152),0)),0)</f>
        <v>0</v>
      </c>
      <c r="F152" s="43">
        <f>SUM(F153:F158)</f>
        <v>0</v>
      </c>
      <c r="G152" s="44">
        <f t="shared" ref="G152:G175" si="46">IFERROR(IF(AND(ROUND(SUM(D152),0)=0,ROUND(SUM(F152:F152),0)&gt;ROUND(SUM(D152),0)),"INF",(ROUND(SUM(F152:F152),0)-ROUND(SUM(D152),0))/ROUND(SUM(D152),0)),0)</f>
        <v>0</v>
      </c>
      <c r="H152" s="43">
        <f>SUM(H153:H158)</f>
        <v>0</v>
      </c>
      <c r="I152" s="44">
        <f t="shared" ref="I152:I175" si="47">IFERROR(IF(AND(ROUND(SUM(F152),0)=0,ROUND(SUM(H152:H152),0)&gt;ROUND(SUM(F152),0)),"INF",(ROUND(SUM(H152:H152),0)-ROUND(SUM(F152),0))/ROUND(SUM(F152),0)),0)</f>
        <v>0</v>
      </c>
      <c r="J152" s="43">
        <f>SUM(J153:J158)</f>
        <v>0</v>
      </c>
      <c r="K152" s="44">
        <f t="shared" ref="K152:K175" si="48">IFERROR(IF(AND(ROUND(SUM(H152),0)=0,ROUND(SUM(J152:J152),0)&gt;ROUND(SUM(H152),0)),"INF",(ROUND(SUM(J152:J152),0)-ROUND(SUM(H152),0))/ROUND(SUM(H152),0)),0)</f>
        <v>0</v>
      </c>
    </row>
    <row r="153" spans="1:11" x14ac:dyDescent="0.3">
      <c r="A153" s="105" t="s">
        <v>132</v>
      </c>
      <c r="B153" s="39">
        <v>10</v>
      </c>
      <c r="C153" s="46"/>
      <c r="D153" s="46"/>
      <c r="E153" s="44">
        <f t="shared" si="45"/>
        <v>0</v>
      </c>
      <c r="F153" s="46"/>
      <c r="G153" s="44">
        <f t="shared" si="46"/>
        <v>0</v>
      </c>
      <c r="H153" s="46"/>
      <c r="I153" s="44">
        <f t="shared" si="47"/>
        <v>0</v>
      </c>
      <c r="J153" s="46"/>
      <c r="K153" s="44">
        <f t="shared" si="48"/>
        <v>0</v>
      </c>
    </row>
    <row r="154" spans="1:11" x14ac:dyDescent="0.3">
      <c r="A154" s="105" t="s">
        <v>133</v>
      </c>
      <c r="B154" s="39">
        <v>11</v>
      </c>
      <c r="C154" s="46"/>
      <c r="D154" s="46"/>
      <c r="E154" s="44">
        <f t="shared" si="45"/>
        <v>0</v>
      </c>
      <c r="F154" s="46"/>
      <c r="G154" s="44">
        <f t="shared" si="46"/>
        <v>0</v>
      </c>
      <c r="H154" s="46"/>
      <c r="I154" s="44">
        <f t="shared" si="47"/>
        <v>0</v>
      </c>
      <c r="J154" s="46"/>
      <c r="K154" s="44">
        <f t="shared" si="48"/>
        <v>0</v>
      </c>
    </row>
    <row r="155" spans="1:11" x14ac:dyDescent="0.3">
      <c r="A155" s="105" t="s">
        <v>134</v>
      </c>
      <c r="B155" s="39">
        <v>12</v>
      </c>
      <c r="C155" s="46"/>
      <c r="D155" s="46"/>
      <c r="E155" s="44">
        <f t="shared" si="45"/>
        <v>0</v>
      </c>
      <c r="F155" s="46"/>
      <c r="G155" s="44">
        <f t="shared" si="46"/>
        <v>0</v>
      </c>
      <c r="H155" s="46"/>
      <c r="I155" s="44">
        <f t="shared" si="47"/>
        <v>0</v>
      </c>
      <c r="J155" s="46"/>
      <c r="K155" s="44">
        <f t="shared" si="48"/>
        <v>0</v>
      </c>
    </row>
    <row r="156" spans="1:11" x14ac:dyDescent="0.3">
      <c r="A156" s="105" t="s">
        <v>135</v>
      </c>
      <c r="B156" s="39">
        <v>13</v>
      </c>
      <c r="C156" s="46"/>
      <c r="D156" s="46"/>
      <c r="E156" s="44">
        <f t="shared" si="45"/>
        <v>0</v>
      </c>
      <c r="F156" s="46"/>
      <c r="G156" s="44">
        <f t="shared" si="46"/>
        <v>0</v>
      </c>
      <c r="H156" s="46"/>
      <c r="I156" s="44">
        <f t="shared" si="47"/>
        <v>0</v>
      </c>
      <c r="J156" s="46"/>
      <c r="K156" s="44">
        <f t="shared" si="48"/>
        <v>0</v>
      </c>
    </row>
    <row r="157" spans="1:11" x14ac:dyDescent="0.3">
      <c r="A157" s="105" t="s">
        <v>136</v>
      </c>
      <c r="B157" s="39">
        <v>14</v>
      </c>
      <c r="C157" s="46"/>
      <c r="D157" s="46"/>
      <c r="E157" s="44">
        <f t="shared" si="45"/>
        <v>0</v>
      </c>
      <c r="F157" s="46"/>
      <c r="G157" s="44">
        <f t="shared" si="46"/>
        <v>0</v>
      </c>
      <c r="H157" s="46"/>
      <c r="I157" s="44">
        <f t="shared" si="47"/>
        <v>0</v>
      </c>
      <c r="J157" s="46"/>
      <c r="K157" s="44">
        <f t="shared" si="48"/>
        <v>0</v>
      </c>
    </row>
    <row r="158" spans="1:11" x14ac:dyDescent="0.3">
      <c r="A158" s="105" t="s">
        <v>137</v>
      </c>
      <c r="B158" s="39">
        <v>15</v>
      </c>
      <c r="C158" s="46"/>
      <c r="D158" s="46"/>
      <c r="E158" s="44">
        <f t="shared" si="45"/>
        <v>0</v>
      </c>
      <c r="F158" s="46"/>
      <c r="G158" s="44">
        <f t="shared" si="46"/>
        <v>0</v>
      </c>
      <c r="H158" s="46"/>
      <c r="I158" s="44">
        <f t="shared" si="47"/>
        <v>0</v>
      </c>
      <c r="J158" s="46"/>
      <c r="K158" s="44">
        <f t="shared" si="48"/>
        <v>0</v>
      </c>
    </row>
    <row r="159" spans="1:11" x14ac:dyDescent="0.3">
      <c r="A159" s="175" t="s">
        <v>138</v>
      </c>
      <c r="B159" s="38">
        <v>16</v>
      </c>
      <c r="C159" s="43">
        <f t="shared" ref="C159:J159" si="49">C160</f>
        <v>0</v>
      </c>
      <c r="D159" s="43">
        <f t="shared" si="49"/>
        <v>0</v>
      </c>
      <c r="E159" s="44">
        <f t="shared" si="45"/>
        <v>0</v>
      </c>
      <c r="F159" s="43">
        <f t="shared" si="49"/>
        <v>0</v>
      </c>
      <c r="G159" s="44">
        <f t="shared" si="46"/>
        <v>0</v>
      </c>
      <c r="H159" s="43">
        <f t="shared" si="49"/>
        <v>0</v>
      </c>
      <c r="I159" s="44">
        <f t="shared" si="47"/>
        <v>0</v>
      </c>
      <c r="J159" s="43">
        <f t="shared" si="49"/>
        <v>0</v>
      </c>
      <c r="K159" s="44">
        <f t="shared" si="48"/>
        <v>0</v>
      </c>
    </row>
    <row r="160" spans="1:11" x14ac:dyDescent="0.3">
      <c r="A160" s="105" t="s">
        <v>139</v>
      </c>
      <c r="B160" s="39">
        <v>16</v>
      </c>
      <c r="C160" s="46"/>
      <c r="D160" s="46"/>
      <c r="E160" s="44">
        <f t="shared" si="45"/>
        <v>0</v>
      </c>
      <c r="F160" s="46"/>
      <c r="G160" s="44">
        <f t="shared" si="46"/>
        <v>0</v>
      </c>
      <c r="H160" s="46"/>
      <c r="I160" s="44">
        <f t="shared" si="47"/>
        <v>0</v>
      </c>
      <c r="J160" s="46"/>
      <c r="K160" s="44">
        <f t="shared" si="48"/>
        <v>0</v>
      </c>
    </row>
    <row r="161" spans="1:11" x14ac:dyDescent="0.3">
      <c r="A161" s="175" t="s">
        <v>140</v>
      </c>
      <c r="B161" s="38" t="s">
        <v>141</v>
      </c>
      <c r="C161" s="43">
        <f>SUM(C162,C167,C174)</f>
        <v>0</v>
      </c>
      <c r="D161" s="43">
        <f>SUM(D162,D167,D174)</f>
        <v>0</v>
      </c>
      <c r="E161" s="44">
        <f t="shared" si="45"/>
        <v>0</v>
      </c>
      <c r="F161" s="43">
        <f>SUM(F162,F167,F174)</f>
        <v>0</v>
      </c>
      <c r="G161" s="44">
        <f t="shared" si="46"/>
        <v>0</v>
      </c>
      <c r="H161" s="43">
        <f>SUM(H162,H167,H174)</f>
        <v>0</v>
      </c>
      <c r="I161" s="44">
        <f t="shared" si="47"/>
        <v>0</v>
      </c>
      <c r="J161" s="43">
        <f>SUM(J162,J167,J174)</f>
        <v>0</v>
      </c>
      <c r="K161" s="44">
        <f t="shared" si="48"/>
        <v>0</v>
      </c>
    </row>
    <row r="162" spans="1:11" x14ac:dyDescent="0.3">
      <c r="A162" s="175" t="s">
        <v>142</v>
      </c>
      <c r="B162" s="38">
        <v>17</v>
      </c>
      <c r="C162" s="43">
        <f>SUM(C163,C166)</f>
        <v>0</v>
      </c>
      <c r="D162" s="43">
        <f>SUM(D163,D166)</f>
        <v>0</v>
      </c>
      <c r="E162" s="44">
        <f t="shared" si="45"/>
        <v>0</v>
      </c>
      <c r="F162" s="43">
        <f>SUM(F163,F166)</f>
        <v>0</v>
      </c>
      <c r="G162" s="44">
        <f t="shared" si="46"/>
        <v>0</v>
      </c>
      <c r="H162" s="43">
        <f>SUM(H163,H166)</f>
        <v>0</v>
      </c>
      <c r="I162" s="44">
        <f t="shared" si="47"/>
        <v>0</v>
      </c>
      <c r="J162" s="43">
        <f>SUM(J163,J166)</f>
        <v>0</v>
      </c>
      <c r="K162" s="44">
        <f t="shared" si="48"/>
        <v>0</v>
      </c>
    </row>
    <row r="163" spans="1:11" x14ac:dyDescent="0.3">
      <c r="A163" s="175" t="s">
        <v>143</v>
      </c>
      <c r="B163" s="38" t="s">
        <v>144</v>
      </c>
      <c r="C163" s="43">
        <f>SUM(C164:C166)</f>
        <v>0</v>
      </c>
      <c r="D163" s="43">
        <f>SUM(D164:D166)</f>
        <v>0</v>
      </c>
      <c r="E163" s="44">
        <f t="shared" si="45"/>
        <v>0</v>
      </c>
      <c r="F163" s="43">
        <f>SUM(F164:F166)</f>
        <v>0</v>
      </c>
      <c r="G163" s="44">
        <f t="shared" si="46"/>
        <v>0</v>
      </c>
      <c r="H163" s="43">
        <f>SUM(H164:H166)</f>
        <v>0</v>
      </c>
      <c r="I163" s="44">
        <f t="shared" si="47"/>
        <v>0</v>
      </c>
      <c r="J163" s="43">
        <f>SUM(J164:J166)</f>
        <v>0</v>
      </c>
      <c r="K163" s="44">
        <f t="shared" si="48"/>
        <v>0</v>
      </c>
    </row>
    <row r="164" spans="1:11" x14ac:dyDescent="0.3">
      <c r="A164" s="104" t="s">
        <v>145</v>
      </c>
      <c r="B164" s="39"/>
      <c r="C164" s="46"/>
      <c r="D164" s="46"/>
      <c r="E164" s="44">
        <f t="shared" si="45"/>
        <v>0</v>
      </c>
      <c r="F164" s="46"/>
      <c r="G164" s="44">
        <f t="shared" si="46"/>
        <v>0</v>
      </c>
      <c r="H164" s="46"/>
      <c r="I164" s="44">
        <f t="shared" si="47"/>
        <v>0</v>
      </c>
      <c r="J164" s="46"/>
      <c r="K164" s="44">
        <f t="shared" si="48"/>
        <v>0</v>
      </c>
    </row>
    <row r="165" spans="1:11" x14ac:dyDescent="0.3">
      <c r="A165" s="104" t="s">
        <v>146</v>
      </c>
      <c r="B165" s="39"/>
      <c r="C165" s="46"/>
      <c r="D165" s="46"/>
      <c r="E165" s="44">
        <f t="shared" si="45"/>
        <v>0</v>
      </c>
      <c r="F165" s="46"/>
      <c r="G165" s="44">
        <f t="shared" si="46"/>
        <v>0</v>
      </c>
      <c r="H165" s="46"/>
      <c r="I165" s="44">
        <f t="shared" si="47"/>
        <v>0</v>
      </c>
      <c r="J165" s="46"/>
      <c r="K165" s="44">
        <f t="shared" si="48"/>
        <v>0</v>
      </c>
    </row>
    <row r="166" spans="1:11" x14ac:dyDescent="0.3">
      <c r="A166" s="104" t="s">
        <v>147</v>
      </c>
      <c r="B166" s="39" t="s">
        <v>148</v>
      </c>
      <c r="C166" s="46"/>
      <c r="D166" s="46"/>
      <c r="E166" s="44">
        <f t="shared" si="45"/>
        <v>0</v>
      </c>
      <c r="F166" s="46"/>
      <c r="G166" s="44">
        <f t="shared" si="46"/>
        <v>0</v>
      </c>
      <c r="H166" s="46"/>
      <c r="I166" s="44">
        <f t="shared" si="47"/>
        <v>0</v>
      </c>
      <c r="J166" s="46"/>
      <c r="K166" s="44">
        <f t="shared" si="48"/>
        <v>0</v>
      </c>
    </row>
    <row r="167" spans="1:11" x14ac:dyDescent="0.3">
      <c r="A167" s="175" t="s">
        <v>149</v>
      </c>
      <c r="B167" s="38" t="s">
        <v>150</v>
      </c>
      <c r="C167" s="43">
        <f>SUM(C168:C173)</f>
        <v>0</v>
      </c>
      <c r="D167" s="43">
        <f>SUM(D168:D173)</f>
        <v>0</v>
      </c>
      <c r="E167" s="44">
        <f t="shared" si="45"/>
        <v>0</v>
      </c>
      <c r="F167" s="43">
        <f>SUM(F168:F173)</f>
        <v>0</v>
      </c>
      <c r="G167" s="44">
        <f t="shared" si="46"/>
        <v>0</v>
      </c>
      <c r="H167" s="43">
        <f>SUM(H168:H173)</f>
        <v>0</v>
      </c>
      <c r="I167" s="44">
        <f t="shared" si="47"/>
        <v>0</v>
      </c>
      <c r="J167" s="43">
        <f>SUM(J168:J173)</f>
        <v>0</v>
      </c>
      <c r="K167" s="44">
        <f t="shared" si="48"/>
        <v>0</v>
      </c>
    </row>
    <row r="168" spans="1:11" x14ac:dyDescent="0.3">
      <c r="A168" s="104" t="s">
        <v>151</v>
      </c>
      <c r="B168" s="39">
        <v>42</v>
      </c>
      <c r="C168" s="46"/>
      <c r="D168" s="46"/>
      <c r="E168" s="44">
        <f t="shared" si="45"/>
        <v>0</v>
      </c>
      <c r="F168" s="46"/>
      <c r="G168" s="44">
        <f t="shared" si="46"/>
        <v>0</v>
      </c>
      <c r="H168" s="46"/>
      <c r="I168" s="44">
        <f t="shared" si="47"/>
        <v>0</v>
      </c>
      <c r="J168" s="46"/>
      <c r="K168" s="44">
        <f t="shared" si="48"/>
        <v>0</v>
      </c>
    </row>
    <row r="169" spans="1:11" x14ac:dyDescent="0.3">
      <c r="A169" s="104" t="s">
        <v>152</v>
      </c>
      <c r="B169" s="39">
        <v>43</v>
      </c>
      <c r="C169" s="46"/>
      <c r="D169" s="46"/>
      <c r="E169" s="44">
        <f t="shared" si="45"/>
        <v>0</v>
      </c>
      <c r="F169" s="46"/>
      <c r="G169" s="44">
        <f t="shared" si="46"/>
        <v>0</v>
      </c>
      <c r="H169" s="46"/>
      <c r="I169" s="44">
        <f t="shared" si="47"/>
        <v>0</v>
      </c>
      <c r="J169" s="46"/>
      <c r="K169" s="44">
        <f t="shared" si="48"/>
        <v>0</v>
      </c>
    </row>
    <row r="170" spans="1:11" x14ac:dyDescent="0.3">
      <c r="A170" s="104" t="s">
        <v>153</v>
      </c>
      <c r="B170" s="39">
        <v>44</v>
      </c>
      <c r="C170" s="46"/>
      <c r="D170" s="46"/>
      <c r="E170" s="44">
        <f t="shared" si="45"/>
        <v>0</v>
      </c>
      <c r="F170" s="46"/>
      <c r="G170" s="44">
        <f t="shared" si="46"/>
        <v>0</v>
      </c>
      <c r="H170" s="46"/>
      <c r="I170" s="44">
        <f t="shared" si="47"/>
        <v>0</v>
      </c>
      <c r="J170" s="46"/>
      <c r="K170" s="44">
        <f t="shared" si="48"/>
        <v>0</v>
      </c>
    </row>
    <row r="171" spans="1:11" x14ac:dyDescent="0.3">
      <c r="A171" s="104" t="s">
        <v>154</v>
      </c>
      <c r="B171" s="39">
        <v>46</v>
      </c>
      <c r="C171" s="46"/>
      <c r="D171" s="46"/>
      <c r="E171" s="44">
        <f t="shared" si="45"/>
        <v>0</v>
      </c>
      <c r="F171" s="46"/>
      <c r="G171" s="44">
        <f t="shared" si="46"/>
        <v>0</v>
      </c>
      <c r="H171" s="46"/>
      <c r="I171" s="44">
        <f t="shared" si="47"/>
        <v>0</v>
      </c>
      <c r="J171" s="46"/>
      <c r="K171" s="44">
        <f t="shared" si="48"/>
        <v>0</v>
      </c>
    </row>
    <row r="172" spans="1:11" x14ac:dyDescent="0.3">
      <c r="A172" s="104" t="s">
        <v>155</v>
      </c>
      <c r="B172" s="39">
        <v>45</v>
      </c>
      <c r="C172" s="46"/>
      <c r="D172" s="46"/>
      <c r="E172" s="44">
        <f t="shared" si="45"/>
        <v>0</v>
      </c>
      <c r="F172" s="46"/>
      <c r="G172" s="44">
        <f t="shared" si="46"/>
        <v>0</v>
      </c>
      <c r="H172" s="46"/>
      <c r="I172" s="44">
        <f t="shared" si="47"/>
        <v>0</v>
      </c>
      <c r="J172" s="46"/>
      <c r="K172" s="44">
        <f t="shared" si="48"/>
        <v>0</v>
      </c>
    </row>
    <row r="173" spans="1:11" x14ac:dyDescent="0.3">
      <c r="A173" s="104" t="s">
        <v>156</v>
      </c>
      <c r="B173" s="39" t="s">
        <v>157</v>
      </c>
      <c r="C173" s="46"/>
      <c r="D173" s="46"/>
      <c r="E173" s="44">
        <f t="shared" si="45"/>
        <v>0</v>
      </c>
      <c r="F173" s="46"/>
      <c r="G173" s="44">
        <f t="shared" si="46"/>
        <v>0</v>
      </c>
      <c r="H173" s="46"/>
      <c r="I173" s="44">
        <f t="shared" si="47"/>
        <v>0</v>
      </c>
      <c r="J173" s="46"/>
      <c r="K173" s="44">
        <f t="shared" si="48"/>
        <v>0</v>
      </c>
    </row>
    <row r="174" spans="1:11" x14ac:dyDescent="0.3">
      <c r="A174" s="105" t="s">
        <v>124</v>
      </c>
      <c r="B174" s="39" t="s">
        <v>158</v>
      </c>
      <c r="C174" s="173"/>
      <c r="D174" s="173"/>
      <c r="E174" s="44">
        <f t="shared" si="45"/>
        <v>0</v>
      </c>
      <c r="F174" s="173"/>
      <c r="G174" s="44">
        <f t="shared" si="46"/>
        <v>0</v>
      </c>
      <c r="H174" s="173"/>
      <c r="I174" s="44">
        <f t="shared" si="47"/>
        <v>0</v>
      </c>
      <c r="J174" s="173"/>
      <c r="K174" s="44">
        <f t="shared" si="48"/>
        <v>0</v>
      </c>
    </row>
    <row r="175" spans="1:11" x14ac:dyDescent="0.3">
      <c r="A175" s="157" t="s">
        <v>159</v>
      </c>
      <c r="B175" s="163" t="s">
        <v>160</v>
      </c>
      <c r="C175" s="154">
        <f>SUM(C152,C159,C162,C167,C174)</f>
        <v>0</v>
      </c>
      <c r="D175" s="154">
        <f>SUM(D152,D159,D162,D167,D174)</f>
        <v>0</v>
      </c>
      <c r="E175" s="174">
        <f t="shared" si="45"/>
        <v>0</v>
      </c>
      <c r="F175" s="154">
        <f>SUM(F152,F159,F162,F167,F174)</f>
        <v>0</v>
      </c>
      <c r="G175" s="174">
        <f t="shared" si="46"/>
        <v>0</v>
      </c>
      <c r="H175" s="154">
        <f>SUM(H152,H159,H162,H167,H174)</f>
        <v>0</v>
      </c>
      <c r="I175" s="174">
        <f t="shared" si="47"/>
        <v>0</v>
      </c>
      <c r="J175" s="154">
        <f>SUM(J152,J159,J162,J167,J174)</f>
        <v>0</v>
      </c>
      <c r="K175" s="174">
        <f t="shared" si="48"/>
        <v>0</v>
      </c>
    </row>
    <row r="177" spans="1:11" ht="15.75" x14ac:dyDescent="0.3">
      <c r="A177" s="505" t="s">
        <v>734</v>
      </c>
      <c r="B177" s="502"/>
      <c r="C177" s="503"/>
      <c r="D177" s="503"/>
      <c r="E177" s="503"/>
      <c r="F177" s="504"/>
      <c r="G177" s="504"/>
      <c r="H177" s="504"/>
      <c r="I177" s="504"/>
      <c r="J177" s="504"/>
      <c r="K177" s="504"/>
    </row>
    <row r="178" spans="1:11" ht="14.25" thickBot="1" x14ac:dyDescent="0.35">
      <c r="A178" s="630"/>
      <c r="B178" s="630"/>
      <c r="C178" s="630"/>
      <c r="D178" s="630"/>
      <c r="E178" s="630"/>
      <c r="F178" s="630"/>
      <c r="G178" s="630"/>
      <c r="H178" s="630"/>
      <c r="I178" s="630"/>
      <c r="J178" s="630"/>
      <c r="K178" s="630"/>
    </row>
    <row r="179" spans="1:11" ht="27" x14ac:dyDescent="0.3">
      <c r="A179" s="436" t="s">
        <v>106</v>
      </c>
      <c r="B179" s="176" t="s">
        <v>129</v>
      </c>
      <c r="C179" s="436" t="str">
        <f>C151</f>
        <v>REALITE 2017</v>
      </c>
      <c r="D179" s="436" t="str">
        <f t="shared" ref="D179:K179" si="50">D151</f>
        <v>REALITE 2018</v>
      </c>
      <c r="E179" s="436" t="str">
        <f t="shared" si="50"/>
        <v>Evolution (%)</v>
      </c>
      <c r="F179" s="436" t="str">
        <f t="shared" si="50"/>
        <v>REALITE 2019</v>
      </c>
      <c r="G179" s="436" t="str">
        <f t="shared" si="50"/>
        <v>Evolution (%)</v>
      </c>
      <c r="H179" s="436" t="str">
        <f t="shared" si="50"/>
        <v>REALITE 2020</v>
      </c>
      <c r="I179" s="436" t="str">
        <f t="shared" si="50"/>
        <v>Evolution (%)</v>
      </c>
      <c r="J179" s="436" t="str">
        <f t="shared" si="50"/>
        <v>REALITE 2021</v>
      </c>
      <c r="K179" s="436" t="str">
        <f t="shared" si="50"/>
        <v>Evolution (%)</v>
      </c>
    </row>
    <row r="180" spans="1:11" x14ac:dyDescent="0.3">
      <c r="A180" s="175" t="s">
        <v>107</v>
      </c>
      <c r="B180" s="38" t="s">
        <v>108</v>
      </c>
      <c r="C180" s="43">
        <f>SUM(C181:C184)</f>
        <v>0</v>
      </c>
      <c r="D180" s="43">
        <f>SUM(D181:D184)</f>
        <v>0</v>
      </c>
      <c r="E180" s="44">
        <f t="shared" ref="E180:E192" si="51">IFERROR(IF(AND(ROUND(SUM(C180:C180),0)=0,ROUND(SUM(D180:D180),0)&gt;ROUND(SUM(C180:C180),0)),"INF",(ROUND(SUM(D180:D180),0)-ROUND(SUM(C180:C180),0))/ROUND(SUM(C180:C180),0)),0)</f>
        <v>0</v>
      </c>
      <c r="F180" s="43">
        <f>SUM(F181:F184)</f>
        <v>0</v>
      </c>
      <c r="G180" s="44">
        <f>IFERROR(IF(AND(ROUND(SUM(D180),0)=0,ROUND(SUM(F180:F180),0)&gt;ROUND(SUM(D180),0)),"INF",(ROUND(SUM(F180:F180),0)-ROUND(SUM(D180),0))/ROUND(SUM(D180),0)),0)</f>
        <v>0</v>
      </c>
      <c r="H180" s="45">
        <f>SUM(H181:H184)</f>
        <v>0</v>
      </c>
      <c r="I180" s="44">
        <f t="shared" ref="I180:I192" si="52">IFERROR(IF(AND(ROUND(SUM(F180),0)=0,ROUND(SUM(H180:H180),0)&gt;ROUND(SUM(F180),0)),"INF",(ROUND(SUM(H180:H180),0)-ROUND(SUM(F180),0))/ROUND(SUM(F180),0)),0)</f>
        <v>0</v>
      </c>
      <c r="J180" s="45">
        <f>SUM(J181:J184)</f>
        <v>0</v>
      </c>
      <c r="K180" s="44">
        <f t="shared" ref="K180:K192" si="53">IFERROR(IF(AND(ROUND(SUM(H180),0)=0,ROUND(SUM(J180:J180),0)&gt;ROUND(SUM(H180),0)),"INF",(ROUND(SUM(J180:J180),0)-ROUND(SUM(H180),0))/ROUND(SUM(H180),0)),0)</f>
        <v>0</v>
      </c>
    </row>
    <row r="181" spans="1:11" x14ac:dyDescent="0.3">
      <c r="A181" s="105" t="s">
        <v>109</v>
      </c>
      <c r="B181" s="39">
        <v>20</v>
      </c>
      <c r="C181" s="46"/>
      <c r="D181" s="46"/>
      <c r="E181" s="44">
        <f t="shared" si="51"/>
        <v>0</v>
      </c>
      <c r="F181" s="46"/>
      <c r="G181" s="44">
        <f>IFERROR(IF(AND(ROUND(SUM(D181),0)=0,ROUND(SUM(F181:F181),0)&gt;ROUND(SUM(D181),0)),"INF",(ROUND(SUM(F181:F181),0)-ROUND(SUM(D181),0))/ROUND(SUM(D181),0)),0)</f>
        <v>0</v>
      </c>
      <c r="H181" s="46"/>
      <c r="I181" s="44">
        <f t="shared" si="52"/>
        <v>0</v>
      </c>
      <c r="J181" s="46"/>
      <c r="K181" s="44">
        <f t="shared" si="53"/>
        <v>0</v>
      </c>
    </row>
    <row r="182" spans="1:11" ht="13.15" customHeight="1" x14ac:dyDescent="0.3">
      <c r="A182" s="105" t="s">
        <v>110</v>
      </c>
      <c r="B182" s="39">
        <v>21</v>
      </c>
      <c r="C182" s="46"/>
      <c r="D182" s="46"/>
      <c r="E182" s="44">
        <f t="shared" si="51"/>
        <v>0</v>
      </c>
      <c r="F182" s="46"/>
      <c r="G182" s="44">
        <f t="shared" ref="G182:G192" si="54">IFERROR(IF(AND(ROUND(SUM(D182),0)=0,ROUND(SUM(F182:F182),0)&gt;ROUND(SUM(D182),0)),"INF",(ROUND(SUM(F182:F182),0)-ROUND(SUM(D182),0))/ROUND(SUM(D182),0)),0)</f>
        <v>0</v>
      </c>
      <c r="H182" s="46"/>
      <c r="I182" s="44">
        <f t="shared" si="52"/>
        <v>0</v>
      </c>
      <c r="J182" s="46"/>
      <c r="K182" s="44">
        <f t="shared" si="53"/>
        <v>0</v>
      </c>
    </row>
    <row r="183" spans="1:11" ht="13.15" customHeight="1" x14ac:dyDescent="0.3">
      <c r="A183" s="105" t="s">
        <v>111</v>
      </c>
      <c r="B183" s="39" t="s">
        <v>112</v>
      </c>
      <c r="C183" s="46"/>
      <c r="D183" s="46"/>
      <c r="E183" s="44">
        <f t="shared" si="51"/>
        <v>0</v>
      </c>
      <c r="F183" s="46"/>
      <c r="G183" s="44">
        <f t="shared" si="54"/>
        <v>0</v>
      </c>
      <c r="H183" s="46"/>
      <c r="I183" s="44">
        <f t="shared" si="52"/>
        <v>0</v>
      </c>
      <c r="J183" s="46"/>
      <c r="K183" s="44">
        <f t="shared" si="53"/>
        <v>0</v>
      </c>
    </row>
    <row r="184" spans="1:11" x14ac:dyDescent="0.3">
      <c r="A184" s="105" t="s">
        <v>113</v>
      </c>
      <c r="B184" s="39">
        <v>28</v>
      </c>
      <c r="C184" s="46"/>
      <c r="D184" s="46"/>
      <c r="E184" s="44">
        <f t="shared" si="51"/>
        <v>0</v>
      </c>
      <c r="F184" s="46"/>
      <c r="G184" s="44">
        <f t="shared" si="54"/>
        <v>0</v>
      </c>
      <c r="H184" s="46"/>
      <c r="I184" s="44">
        <f t="shared" si="52"/>
        <v>0</v>
      </c>
      <c r="J184" s="46"/>
      <c r="K184" s="44">
        <f t="shared" si="53"/>
        <v>0</v>
      </c>
    </row>
    <row r="185" spans="1:11" x14ac:dyDescent="0.3">
      <c r="A185" s="175" t="s">
        <v>114</v>
      </c>
      <c r="B185" s="38" t="s">
        <v>115</v>
      </c>
      <c r="C185" s="43">
        <f>SUM(C186:C191)</f>
        <v>0</v>
      </c>
      <c r="D185" s="43">
        <f>SUM(D186:D191)</f>
        <v>0</v>
      </c>
      <c r="E185" s="44">
        <f t="shared" si="51"/>
        <v>0</v>
      </c>
      <c r="F185" s="43">
        <f>SUM(F186:F191)</f>
        <v>0</v>
      </c>
      <c r="G185" s="44">
        <f t="shared" si="54"/>
        <v>0</v>
      </c>
      <c r="H185" s="43">
        <f>SUM(H186:H191)</f>
        <v>0</v>
      </c>
      <c r="I185" s="44">
        <f t="shared" si="52"/>
        <v>0</v>
      </c>
      <c r="J185" s="43">
        <f>SUM(J186:J191)</f>
        <v>0</v>
      </c>
      <c r="K185" s="44">
        <f t="shared" si="53"/>
        <v>0</v>
      </c>
    </row>
    <row r="186" spans="1:11" x14ac:dyDescent="0.3">
      <c r="A186" s="105" t="s">
        <v>116</v>
      </c>
      <c r="B186" s="39">
        <v>29</v>
      </c>
      <c r="C186" s="46"/>
      <c r="D186" s="46"/>
      <c r="E186" s="44">
        <f t="shared" si="51"/>
        <v>0</v>
      </c>
      <c r="F186" s="46"/>
      <c r="G186" s="44">
        <f t="shared" si="54"/>
        <v>0</v>
      </c>
      <c r="H186" s="46"/>
      <c r="I186" s="44">
        <f t="shared" si="52"/>
        <v>0</v>
      </c>
      <c r="J186" s="46"/>
      <c r="K186" s="44">
        <f t="shared" si="53"/>
        <v>0</v>
      </c>
    </row>
    <row r="187" spans="1:11" x14ac:dyDescent="0.3">
      <c r="A187" s="105" t="s">
        <v>117</v>
      </c>
      <c r="B187" s="39">
        <v>3</v>
      </c>
      <c r="C187" s="46"/>
      <c r="D187" s="46"/>
      <c r="E187" s="44">
        <f t="shared" si="51"/>
        <v>0</v>
      </c>
      <c r="F187" s="46"/>
      <c r="G187" s="44">
        <f t="shared" si="54"/>
        <v>0</v>
      </c>
      <c r="H187" s="46"/>
      <c r="I187" s="44">
        <f t="shared" si="52"/>
        <v>0</v>
      </c>
      <c r="J187" s="46"/>
      <c r="K187" s="44">
        <f t="shared" si="53"/>
        <v>0</v>
      </c>
    </row>
    <row r="188" spans="1:11" x14ac:dyDescent="0.3">
      <c r="A188" s="105" t="s">
        <v>118</v>
      </c>
      <c r="B188" s="39" t="s">
        <v>119</v>
      </c>
      <c r="C188" s="46"/>
      <c r="D188" s="46"/>
      <c r="E188" s="44">
        <f t="shared" si="51"/>
        <v>0</v>
      </c>
      <c r="F188" s="46"/>
      <c r="G188" s="44">
        <f t="shared" si="54"/>
        <v>0</v>
      </c>
      <c r="H188" s="46"/>
      <c r="I188" s="44">
        <f t="shared" si="52"/>
        <v>0</v>
      </c>
      <c r="J188" s="46"/>
      <c r="K188" s="44">
        <f t="shared" si="53"/>
        <v>0</v>
      </c>
    </row>
    <row r="189" spans="1:11" x14ac:dyDescent="0.3">
      <c r="A189" s="105" t="s">
        <v>120</v>
      </c>
      <c r="B189" s="39" t="s">
        <v>121</v>
      </c>
      <c r="C189" s="46"/>
      <c r="D189" s="46"/>
      <c r="E189" s="44">
        <f t="shared" si="51"/>
        <v>0</v>
      </c>
      <c r="F189" s="46"/>
      <c r="G189" s="44">
        <f t="shared" si="54"/>
        <v>0</v>
      </c>
      <c r="H189" s="46"/>
      <c r="I189" s="44">
        <f t="shared" si="52"/>
        <v>0</v>
      </c>
      <c r="J189" s="46"/>
      <c r="K189" s="44">
        <f t="shared" si="53"/>
        <v>0</v>
      </c>
    </row>
    <row r="190" spans="1:11" x14ac:dyDescent="0.3">
      <c r="A190" s="105" t="s">
        <v>122</v>
      </c>
      <c r="B190" s="39" t="s">
        <v>123</v>
      </c>
      <c r="C190" s="46"/>
      <c r="D190" s="46"/>
      <c r="E190" s="44">
        <f t="shared" si="51"/>
        <v>0</v>
      </c>
      <c r="F190" s="46"/>
      <c r="G190" s="44">
        <f t="shared" si="54"/>
        <v>0</v>
      </c>
      <c r="H190" s="46"/>
      <c r="I190" s="44">
        <f t="shared" si="52"/>
        <v>0</v>
      </c>
      <c r="J190" s="46"/>
      <c r="K190" s="44">
        <f t="shared" si="53"/>
        <v>0</v>
      </c>
    </row>
    <row r="191" spans="1:11" x14ac:dyDescent="0.3">
      <c r="A191" s="105" t="s">
        <v>124</v>
      </c>
      <c r="B191" s="39" t="s">
        <v>125</v>
      </c>
      <c r="C191" s="173"/>
      <c r="D191" s="173"/>
      <c r="E191" s="44">
        <f t="shared" si="51"/>
        <v>0</v>
      </c>
      <c r="F191" s="173"/>
      <c r="G191" s="44">
        <f t="shared" si="54"/>
        <v>0</v>
      </c>
      <c r="H191" s="173"/>
      <c r="I191" s="44">
        <f t="shared" si="52"/>
        <v>0</v>
      </c>
      <c r="J191" s="173"/>
      <c r="K191" s="44">
        <f t="shared" si="53"/>
        <v>0</v>
      </c>
    </row>
    <row r="192" spans="1:11" x14ac:dyDescent="0.3">
      <c r="A192" s="157" t="s">
        <v>126</v>
      </c>
      <c r="B192" s="163" t="s">
        <v>127</v>
      </c>
      <c r="C192" s="154">
        <f>SUM(C180,C185)</f>
        <v>0</v>
      </c>
      <c r="D192" s="154">
        <f>SUM(D180,D185)</f>
        <v>0</v>
      </c>
      <c r="E192" s="174">
        <f t="shared" si="51"/>
        <v>0</v>
      </c>
      <c r="F192" s="154">
        <f>SUM(F180,F185)</f>
        <v>0</v>
      </c>
      <c r="G192" s="174">
        <f t="shared" si="54"/>
        <v>0</v>
      </c>
      <c r="H192" s="154">
        <f>SUM(H180,H185)</f>
        <v>0</v>
      </c>
      <c r="I192" s="174">
        <f t="shared" si="52"/>
        <v>0</v>
      </c>
      <c r="J192" s="154">
        <f>SUM(J180,J185)</f>
        <v>0</v>
      </c>
      <c r="K192" s="174">
        <f t="shared" si="53"/>
        <v>0</v>
      </c>
    </row>
    <row r="193" spans="1:11" x14ac:dyDescent="0.3">
      <c r="A193" s="140"/>
      <c r="C193" s="141"/>
      <c r="D193" s="141"/>
      <c r="E193" s="141"/>
      <c r="F193" s="141"/>
      <c r="G193" s="141"/>
      <c r="H193" s="141"/>
      <c r="I193" s="141"/>
      <c r="J193" s="141"/>
      <c r="K193" s="141"/>
    </row>
    <row r="194" spans="1:11" ht="27" x14ac:dyDescent="0.3">
      <c r="A194" s="436" t="s">
        <v>128</v>
      </c>
      <c r="B194" s="436" t="s">
        <v>129</v>
      </c>
      <c r="C194" s="436" t="str">
        <f>C179</f>
        <v>REALITE 2017</v>
      </c>
      <c r="D194" s="436" t="str">
        <f t="shared" ref="D194:K194" si="55">D179</f>
        <v>REALITE 2018</v>
      </c>
      <c r="E194" s="436" t="str">
        <f t="shared" si="55"/>
        <v>Evolution (%)</v>
      </c>
      <c r="F194" s="436" t="str">
        <f t="shared" si="55"/>
        <v>REALITE 2019</v>
      </c>
      <c r="G194" s="436" t="str">
        <f t="shared" si="55"/>
        <v>Evolution (%)</v>
      </c>
      <c r="H194" s="436" t="str">
        <f t="shared" si="55"/>
        <v>REALITE 2020</v>
      </c>
      <c r="I194" s="436" t="str">
        <f t="shared" si="55"/>
        <v>Evolution (%)</v>
      </c>
      <c r="J194" s="436" t="str">
        <f t="shared" si="55"/>
        <v>REALITE 2021</v>
      </c>
      <c r="K194" s="436" t="str">
        <f t="shared" si="55"/>
        <v>Evolution (%)</v>
      </c>
    </row>
    <row r="195" spans="1:11" x14ac:dyDescent="0.3">
      <c r="A195" s="175" t="s">
        <v>130</v>
      </c>
      <c r="B195" s="38" t="s">
        <v>131</v>
      </c>
      <c r="C195" s="43">
        <f>SUM(C196:C201)</f>
        <v>0</v>
      </c>
      <c r="D195" s="43">
        <f>SUM(D196:D201)</f>
        <v>0</v>
      </c>
      <c r="E195" s="44">
        <f t="shared" ref="E195:E218" si="56">IFERROR(IF(AND(ROUND(SUM(C195:C195),0)=0,ROUND(SUM(D195:D195),0)&gt;ROUND(SUM(C195:C195),0)),"INF",(ROUND(SUM(D195:D195),0)-ROUND(SUM(C195:C195),0))/ROUND(SUM(C195:C195),0)),0)</f>
        <v>0</v>
      </c>
      <c r="F195" s="43">
        <f>SUM(F196:F201)</f>
        <v>0</v>
      </c>
      <c r="G195" s="44">
        <f t="shared" ref="G195:G218" si="57">IFERROR(IF(AND(ROUND(SUM(D195),0)=0,ROUND(SUM(F195:F195),0)&gt;ROUND(SUM(D195),0)),"INF",(ROUND(SUM(F195:F195),0)-ROUND(SUM(D195),0))/ROUND(SUM(D195),0)),0)</f>
        <v>0</v>
      </c>
      <c r="H195" s="43">
        <f>SUM(H196:H201)</f>
        <v>0</v>
      </c>
      <c r="I195" s="44">
        <f t="shared" ref="I195:I218" si="58">IFERROR(IF(AND(ROUND(SUM(F195),0)=0,ROUND(SUM(H195:H195),0)&gt;ROUND(SUM(F195),0)),"INF",(ROUND(SUM(H195:H195),0)-ROUND(SUM(F195),0))/ROUND(SUM(F195),0)),0)</f>
        <v>0</v>
      </c>
      <c r="J195" s="43">
        <f>SUM(J196:J201)</f>
        <v>0</v>
      </c>
      <c r="K195" s="44">
        <f t="shared" ref="K195:K218" si="59">IFERROR(IF(AND(ROUND(SUM(H195),0)=0,ROUND(SUM(J195:J195),0)&gt;ROUND(SUM(H195),0)),"INF",(ROUND(SUM(J195:J195),0)-ROUND(SUM(H195),0))/ROUND(SUM(H195),0)),0)</f>
        <v>0</v>
      </c>
    </row>
    <row r="196" spans="1:11" x14ac:dyDescent="0.3">
      <c r="A196" s="105" t="s">
        <v>132</v>
      </c>
      <c r="B196" s="39">
        <v>10</v>
      </c>
      <c r="C196" s="46"/>
      <c r="D196" s="46"/>
      <c r="E196" s="44">
        <f t="shared" si="56"/>
        <v>0</v>
      </c>
      <c r="F196" s="46"/>
      <c r="G196" s="44">
        <f t="shared" si="57"/>
        <v>0</v>
      </c>
      <c r="H196" s="46"/>
      <c r="I196" s="44">
        <f t="shared" si="58"/>
        <v>0</v>
      </c>
      <c r="J196" s="46"/>
      <c r="K196" s="44">
        <f t="shared" si="59"/>
        <v>0</v>
      </c>
    </row>
    <row r="197" spans="1:11" x14ac:dyDescent="0.3">
      <c r="A197" s="105" t="s">
        <v>133</v>
      </c>
      <c r="B197" s="39">
        <v>11</v>
      </c>
      <c r="C197" s="46"/>
      <c r="D197" s="46"/>
      <c r="E197" s="44">
        <f t="shared" si="56"/>
        <v>0</v>
      </c>
      <c r="F197" s="46"/>
      <c r="G197" s="44">
        <f t="shared" si="57"/>
        <v>0</v>
      </c>
      <c r="H197" s="46"/>
      <c r="I197" s="44">
        <f t="shared" si="58"/>
        <v>0</v>
      </c>
      <c r="J197" s="46"/>
      <c r="K197" s="44">
        <f t="shared" si="59"/>
        <v>0</v>
      </c>
    </row>
    <row r="198" spans="1:11" x14ac:dyDescent="0.3">
      <c r="A198" s="105" t="s">
        <v>134</v>
      </c>
      <c r="B198" s="39">
        <v>12</v>
      </c>
      <c r="C198" s="46"/>
      <c r="D198" s="46"/>
      <c r="E198" s="44">
        <f t="shared" si="56"/>
        <v>0</v>
      </c>
      <c r="F198" s="46"/>
      <c r="G198" s="44">
        <f t="shared" si="57"/>
        <v>0</v>
      </c>
      <c r="H198" s="46"/>
      <c r="I198" s="44">
        <f t="shared" si="58"/>
        <v>0</v>
      </c>
      <c r="J198" s="46"/>
      <c r="K198" s="44">
        <f t="shared" si="59"/>
        <v>0</v>
      </c>
    </row>
    <row r="199" spans="1:11" x14ac:dyDescent="0.3">
      <c r="A199" s="105" t="s">
        <v>135</v>
      </c>
      <c r="B199" s="39">
        <v>13</v>
      </c>
      <c r="C199" s="46"/>
      <c r="D199" s="46"/>
      <c r="E199" s="44">
        <f t="shared" si="56"/>
        <v>0</v>
      </c>
      <c r="F199" s="46"/>
      <c r="G199" s="44">
        <f t="shared" si="57"/>
        <v>0</v>
      </c>
      <c r="H199" s="46"/>
      <c r="I199" s="44">
        <f t="shared" si="58"/>
        <v>0</v>
      </c>
      <c r="J199" s="46"/>
      <c r="K199" s="44">
        <f t="shared" si="59"/>
        <v>0</v>
      </c>
    </row>
    <row r="200" spans="1:11" x14ac:dyDescent="0.3">
      <c r="A200" s="105" t="s">
        <v>136</v>
      </c>
      <c r="B200" s="39">
        <v>14</v>
      </c>
      <c r="C200" s="46"/>
      <c r="D200" s="46"/>
      <c r="E200" s="44">
        <f t="shared" si="56"/>
        <v>0</v>
      </c>
      <c r="F200" s="46"/>
      <c r="G200" s="44">
        <f t="shared" si="57"/>
        <v>0</v>
      </c>
      <c r="H200" s="46"/>
      <c r="I200" s="44">
        <f t="shared" si="58"/>
        <v>0</v>
      </c>
      <c r="J200" s="46"/>
      <c r="K200" s="44">
        <f t="shared" si="59"/>
        <v>0</v>
      </c>
    </row>
    <row r="201" spans="1:11" x14ac:dyDescent="0.3">
      <c r="A201" s="105" t="s">
        <v>137</v>
      </c>
      <c r="B201" s="39">
        <v>15</v>
      </c>
      <c r="C201" s="46"/>
      <c r="D201" s="46"/>
      <c r="E201" s="44">
        <f t="shared" si="56"/>
        <v>0</v>
      </c>
      <c r="F201" s="46"/>
      <c r="G201" s="44">
        <f t="shared" si="57"/>
        <v>0</v>
      </c>
      <c r="H201" s="46"/>
      <c r="I201" s="44">
        <f t="shared" si="58"/>
        <v>0</v>
      </c>
      <c r="J201" s="46"/>
      <c r="K201" s="44">
        <f t="shared" si="59"/>
        <v>0</v>
      </c>
    </row>
    <row r="202" spans="1:11" x14ac:dyDescent="0.3">
      <c r="A202" s="175" t="s">
        <v>138</v>
      </c>
      <c r="B202" s="38">
        <v>16</v>
      </c>
      <c r="C202" s="43">
        <f t="shared" ref="C202:J202" si="60">C203</f>
        <v>0</v>
      </c>
      <c r="D202" s="43">
        <f t="shared" si="60"/>
        <v>0</v>
      </c>
      <c r="E202" s="44">
        <f t="shared" si="56"/>
        <v>0</v>
      </c>
      <c r="F202" s="43">
        <f t="shared" si="60"/>
        <v>0</v>
      </c>
      <c r="G202" s="44">
        <f t="shared" si="57"/>
        <v>0</v>
      </c>
      <c r="H202" s="43">
        <f t="shared" si="60"/>
        <v>0</v>
      </c>
      <c r="I202" s="44">
        <f t="shared" si="58"/>
        <v>0</v>
      </c>
      <c r="J202" s="43">
        <f t="shared" si="60"/>
        <v>0</v>
      </c>
      <c r="K202" s="44">
        <f t="shared" si="59"/>
        <v>0</v>
      </c>
    </row>
    <row r="203" spans="1:11" x14ac:dyDescent="0.3">
      <c r="A203" s="105" t="s">
        <v>139</v>
      </c>
      <c r="B203" s="39">
        <v>16</v>
      </c>
      <c r="C203" s="46"/>
      <c r="D203" s="46"/>
      <c r="E203" s="44">
        <f t="shared" si="56"/>
        <v>0</v>
      </c>
      <c r="F203" s="46"/>
      <c r="G203" s="44">
        <f t="shared" si="57"/>
        <v>0</v>
      </c>
      <c r="H203" s="46"/>
      <c r="I203" s="44">
        <f t="shared" si="58"/>
        <v>0</v>
      </c>
      <c r="J203" s="46"/>
      <c r="K203" s="44">
        <f t="shared" si="59"/>
        <v>0</v>
      </c>
    </row>
    <row r="204" spans="1:11" x14ac:dyDescent="0.3">
      <c r="A204" s="175" t="s">
        <v>140</v>
      </c>
      <c r="B204" s="38" t="s">
        <v>141</v>
      </c>
      <c r="C204" s="43">
        <f>SUM(C205,C210,C217)</f>
        <v>0</v>
      </c>
      <c r="D204" s="43">
        <f>SUM(D205,D210,D217)</f>
        <v>0</v>
      </c>
      <c r="E204" s="44">
        <f t="shared" si="56"/>
        <v>0</v>
      </c>
      <c r="F204" s="43">
        <f>SUM(F205,F210,F217)</f>
        <v>0</v>
      </c>
      <c r="G204" s="44">
        <f t="shared" si="57"/>
        <v>0</v>
      </c>
      <c r="H204" s="43">
        <f>SUM(H205,H210,H217)</f>
        <v>0</v>
      </c>
      <c r="I204" s="44">
        <f t="shared" si="58"/>
        <v>0</v>
      </c>
      <c r="J204" s="43">
        <f>SUM(J205,J210,J217)</f>
        <v>0</v>
      </c>
      <c r="K204" s="44">
        <f t="shared" si="59"/>
        <v>0</v>
      </c>
    </row>
    <row r="205" spans="1:11" x14ac:dyDescent="0.3">
      <c r="A205" s="175" t="s">
        <v>142</v>
      </c>
      <c r="B205" s="38">
        <v>17</v>
      </c>
      <c r="C205" s="43">
        <f>SUM(C206,C209)</f>
        <v>0</v>
      </c>
      <c r="D205" s="43">
        <f>SUM(D206,D209)</f>
        <v>0</v>
      </c>
      <c r="E205" s="44">
        <f t="shared" si="56"/>
        <v>0</v>
      </c>
      <c r="F205" s="43">
        <f>SUM(F206,F209)</f>
        <v>0</v>
      </c>
      <c r="G205" s="44">
        <f t="shared" si="57"/>
        <v>0</v>
      </c>
      <c r="H205" s="43">
        <f>SUM(H206,H209)</f>
        <v>0</v>
      </c>
      <c r="I205" s="44">
        <f t="shared" si="58"/>
        <v>0</v>
      </c>
      <c r="J205" s="43">
        <f>SUM(J206,J209)</f>
        <v>0</v>
      </c>
      <c r="K205" s="44">
        <f t="shared" si="59"/>
        <v>0</v>
      </c>
    </row>
    <row r="206" spans="1:11" x14ac:dyDescent="0.3">
      <c r="A206" s="175" t="s">
        <v>143</v>
      </c>
      <c r="B206" s="38" t="s">
        <v>144</v>
      </c>
      <c r="C206" s="43">
        <f>SUM(C207:C209)</f>
        <v>0</v>
      </c>
      <c r="D206" s="43">
        <f>SUM(D207:D209)</f>
        <v>0</v>
      </c>
      <c r="E206" s="44">
        <f t="shared" si="56"/>
        <v>0</v>
      </c>
      <c r="F206" s="43">
        <f>SUM(F207:F209)</f>
        <v>0</v>
      </c>
      <c r="G206" s="44">
        <f t="shared" si="57"/>
        <v>0</v>
      </c>
      <c r="H206" s="43">
        <f>SUM(H207:H209)</f>
        <v>0</v>
      </c>
      <c r="I206" s="44">
        <f t="shared" si="58"/>
        <v>0</v>
      </c>
      <c r="J206" s="43">
        <f>SUM(J207:J209)</f>
        <v>0</v>
      </c>
      <c r="K206" s="44">
        <f t="shared" si="59"/>
        <v>0</v>
      </c>
    </row>
    <row r="207" spans="1:11" x14ac:dyDescent="0.3">
      <c r="A207" s="104" t="s">
        <v>145</v>
      </c>
      <c r="B207" s="39"/>
      <c r="C207" s="46"/>
      <c r="D207" s="46"/>
      <c r="E207" s="44">
        <f t="shared" si="56"/>
        <v>0</v>
      </c>
      <c r="F207" s="46"/>
      <c r="G207" s="44">
        <f t="shared" si="57"/>
        <v>0</v>
      </c>
      <c r="H207" s="46"/>
      <c r="I207" s="44">
        <f t="shared" si="58"/>
        <v>0</v>
      </c>
      <c r="J207" s="46"/>
      <c r="K207" s="44">
        <f t="shared" si="59"/>
        <v>0</v>
      </c>
    </row>
    <row r="208" spans="1:11" x14ac:dyDescent="0.3">
      <c r="A208" s="104" t="s">
        <v>146</v>
      </c>
      <c r="B208" s="39"/>
      <c r="C208" s="46"/>
      <c r="D208" s="46"/>
      <c r="E208" s="44">
        <f t="shared" si="56"/>
        <v>0</v>
      </c>
      <c r="F208" s="46"/>
      <c r="G208" s="44">
        <f t="shared" si="57"/>
        <v>0</v>
      </c>
      <c r="H208" s="46"/>
      <c r="I208" s="44">
        <f t="shared" si="58"/>
        <v>0</v>
      </c>
      <c r="J208" s="46"/>
      <c r="K208" s="44">
        <f t="shared" si="59"/>
        <v>0</v>
      </c>
    </row>
    <row r="209" spans="1:11" x14ac:dyDescent="0.3">
      <c r="A209" s="104" t="s">
        <v>147</v>
      </c>
      <c r="B209" s="39" t="s">
        <v>148</v>
      </c>
      <c r="C209" s="46"/>
      <c r="D209" s="46"/>
      <c r="E209" s="44">
        <f t="shared" si="56"/>
        <v>0</v>
      </c>
      <c r="F209" s="46"/>
      <c r="G209" s="44">
        <f t="shared" si="57"/>
        <v>0</v>
      </c>
      <c r="H209" s="46"/>
      <c r="I209" s="44">
        <f t="shared" si="58"/>
        <v>0</v>
      </c>
      <c r="J209" s="46"/>
      <c r="K209" s="44">
        <f t="shared" si="59"/>
        <v>0</v>
      </c>
    </row>
    <row r="210" spans="1:11" x14ac:dyDescent="0.3">
      <c r="A210" s="175" t="s">
        <v>149</v>
      </c>
      <c r="B210" s="38" t="s">
        <v>150</v>
      </c>
      <c r="C210" s="43">
        <f>SUM(C211:C216)</f>
        <v>0</v>
      </c>
      <c r="D210" s="43">
        <f>SUM(D211:D216)</f>
        <v>0</v>
      </c>
      <c r="E210" s="44">
        <f t="shared" si="56"/>
        <v>0</v>
      </c>
      <c r="F210" s="43">
        <f>SUM(F211:F216)</f>
        <v>0</v>
      </c>
      <c r="G210" s="44">
        <f t="shared" si="57"/>
        <v>0</v>
      </c>
      <c r="H210" s="43">
        <f>SUM(H211:H216)</f>
        <v>0</v>
      </c>
      <c r="I210" s="44">
        <f t="shared" si="58"/>
        <v>0</v>
      </c>
      <c r="J210" s="43">
        <f>SUM(J211:J216)</f>
        <v>0</v>
      </c>
      <c r="K210" s="44">
        <f t="shared" si="59"/>
        <v>0</v>
      </c>
    </row>
    <row r="211" spans="1:11" x14ac:dyDescent="0.3">
      <c r="A211" s="104" t="s">
        <v>151</v>
      </c>
      <c r="B211" s="39">
        <v>42</v>
      </c>
      <c r="C211" s="46"/>
      <c r="D211" s="46"/>
      <c r="E211" s="44">
        <f t="shared" si="56"/>
        <v>0</v>
      </c>
      <c r="F211" s="46"/>
      <c r="G211" s="44">
        <f t="shared" si="57"/>
        <v>0</v>
      </c>
      <c r="H211" s="46"/>
      <c r="I211" s="44">
        <f t="shared" si="58"/>
        <v>0</v>
      </c>
      <c r="J211" s="46"/>
      <c r="K211" s="44">
        <f t="shared" si="59"/>
        <v>0</v>
      </c>
    </row>
    <row r="212" spans="1:11" x14ac:dyDescent="0.3">
      <c r="A212" s="104" t="s">
        <v>152</v>
      </c>
      <c r="B212" s="39">
        <v>43</v>
      </c>
      <c r="C212" s="46"/>
      <c r="D212" s="46"/>
      <c r="E212" s="44">
        <f t="shared" si="56"/>
        <v>0</v>
      </c>
      <c r="F212" s="46"/>
      <c r="G212" s="44">
        <f t="shared" si="57"/>
        <v>0</v>
      </c>
      <c r="H212" s="46"/>
      <c r="I212" s="44">
        <f t="shared" si="58"/>
        <v>0</v>
      </c>
      <c r="J212" s="46"/>
      <c r="K212" s="44">
        <f t="shared" si="59"/>
        <v>0</v>
      </c>
    </row>
    <row r="213" spans="1:11" x14ac:dyDescent="0.3">
      <c r="A213" s="104" t="s">
        <v>153</v>
      </c>
      <c r="B213" s="39">
        <v>44</v>
      </c>
      <c r="C213" s="46"/>
      <c r="D213" s="46"/>
      <c r="E213" s="44">
        <f t="shared" si="56"/>
        <v>0</v>
      </c>
      <c r="F213" s="46"/>
      <c r="G213" s="44">
        <f t="shared" si="57"/>
        <v>0</v>
      </c>
      <c r="H213" s="46"/>
      <c r="I213" s="44">
        <f t="shared" si="58"/>
        <v>0</v>
      </c>
      <c r="J213" s="46"/>
      <c r="K213" s="44">
        <f t="shared" si="59"/>
        <v>0</v>
      </c>
    </row>
    <row r="214" spans="1:11" x14ac:dyDescent="0.3">
      <c r="A214" s="104" t="s">
        <v>154</v>
      </c>
      <c r="B214" s="39">
        <v>46</v>
      </c>
      <c r="C214" s="46"/>
      <c r="D214" s="46"/>
      <c r="E214" s="44">
        <f t="shared" si="56"/>
        <v>0</v>
      </c>
      <c r="F214" s="46"/>
      <c r="G214" s="44">
        <f t="shared" si="57"/>
        <v>0</v>
      </c>
      <c r="H214" s="46"/>
      <c r="I214" s="44">
        <f t="shared" si="58"/>
        <v>0</v>
      </c>
      <c r="J214" s="46"/>
      <c r="K214" s="44">
        <f t="shared" si="59"/>
        <v>0</v>
      </c>
    </row>
    <row r="215" spans="1:11" x14ac:dyDescent="0.3">
      <c r="A215" s="104" t="s">
        <v>155</v>
      </c>
      <c r="B215" s="39">
        <v>45</v>
      </c>
      <c r="C215" s="46"/>
      <c r="D215" s="46"/>
      <c r="E215" s="44">
        <f t="shared" si="56"/>
        <v>0</v>
      </c>
      <c r="F215" s="46"/>
      <c r="G215" s="44">
        <f t="shared" si="57"/>
        <v>0</v>
      </c>
      <c r="H215" s="46"/>
      <c r="I215" s="44">
        <f t="shared" si="58"/>
        <v>0</v>
      </c>
      <c r="J215" s="46"/>
      <c r="K215" s="44">
        <f t="shared" si="59"/>
        <v>0</v>
      </c>
    </row>
    <row r="216" spans="1:11" x14ac:dyDescent="0.3">
      <c r="A216" s="104" t="s">
        <v>156</v>
      </c>
      <c r="B216" s="39" t="s">
        <v>157</v>
      </c>
      <c r="C216" s="46"/>
      <c r="D216" s="46"/>
      <c r="E216" s="44">
        <f t="shared" si="56"/>
        <v>0</v>
      </c>
      <c r="F216" s="46"/>
      <c r="G216" s="44">
        <f t="shared" si="57"/>
        <v>0</v>
      </c>
      <c r="H216" s="46"/>
      <c r="I216" s="44">
        <f t="shared" si="58"/>
        <v>0</v>
      </c>
      <c r="J216" s="46"/>
      <c r="K216" s="44">
        <f t="shared" si="59"/>
        <v>0</v>
      </c>
    </row>
    <row r="217" spans="1:11" x14ac:dyDescent="0.3">
      <c r="A217" s="105" t="s">
        <v>124</v>
      </c>
      <c r="B217" s="39" t="s">
        <v>158</v>
      </c>
      <c r="C217" s="173"/>
      <c r="D217" s="173"/>
      <c r="E217" s="44">
        <f t="shared" si="56"/>
        <v>0</v>
      </c>
      <c r="F217" s="173"/>
      <c r="G217" s="44">
        <f t="shared" si="57"/>
        <v>0</v>
      </c>
      <c r="H217" s="173"/>
      <c r="I217" s="44">
        <f t="shared" si="58"/>
        <v>0</v>
      </c>
      <c r="J217" s="173"/>
      <c r="K217" s="44">
        <f t="shared" si="59"/>
        <v>0</v>
      </c>
    </row>
    <row r="218" spans="1:11" x14ac:dyDescent="0.3">
      <c r="A218" s="157" t="s">
        <v>159</v>
      </c>
      <c r="B218" s="163" t="s">
        <v>160</v>
      </c>
      <c r="C218" s="154">
        <f>SUM(C195,C202,C205,C210,C217)</f>
        <v>0</v>
      </c>
      <c r="D218" s="154">
        <f>SUM(D195,D202,D205,D210,D217)</f>
        <v>0</v>
      </c>
      <c r="E218" s="174">
        <f t="shared" si="56"/>
        <v>0</v>
      </c>
      <c r="F218" s="154">
        <f>SUM(F195,F202,F205,F210,F217)</f>
        <v>0</v>
      </c>
      <c r="G218" s="174">
        <f t="shared" si="57"/>
        <v>0</v>
      </c>
      <c r="H218" s="154">
        <f>SUM(H195,H202,H205,H210,H217)</f>
        <v>0</v>
      </c>
      <c r="I218" s="174">
        <f t="shared" si="58"/>
        <v>0</v>
      </c>
      <c r="J218" s="154">
        <f>SUM(J195,J202,J205,J210,J217)</f>
        <v>0</v>
      </c>
      <c r="K218" s="174">
        <f t="shared" si="59"/>
        <v>0</v>
      </c>
    </row>
    <row r="220" spans="1:11" ht="15.75" x14ac:dyDescent="0.3">
      <c r="A220" s="510" t="s">
        <v>162</v>
      </c>
      <c r="B220" s="511"/>
      <c r="C220" s="512"/>
      <c r="D220" s="512"/>
      <c r="E220" s="512"/>
      <c r="F220" s="513"/>
      <c r="G220" s="513"/>
      <c r="H220" s="513"/>
      <c r="I220" s="513"/>
      <c r="J220" s="513"/>
      <c r="K220" s="513"/>
    </row>
    <row r="221" spans="1:11" ht="14.25" thickBot="1" x14ac:dyDescent="0.35">
      <c r="A221" s="630"/>
      <c r="B221" s="630"/>
      <c r="C221" s="630"/>
      <c r="D221" s="630"/>
      <c r="E221" s="630"/>
      <c r="F221" s="630"/>
      <c r="G221" s="630"/>
      <c r="H221" s="630"/>
      <c r="I221" s="630"/>
      <c r="J221" s="630"/>
      <c r="K221" s="630"/>
    </row>
    <row r="222" spans="1:11" ht="27" x14ac:dyDescent="0.3">
      <c r="A222" s="436" t="s">
        <v>106</v>
      </c>
      <c r="B222" s="176" t="s">
        <v>129</v>
      </c>
      <c r="C222" s="436" t="str">
        <f>C194</f>
        <v>REALITE 2017</v>
      </c>
      <c r="D222" s="436" t="str">
        <f t="shared" ref="D222:K222" si="61">D194</f>
        <v>REALITE 2018</v>
      </c>
      <c r="E222" s="436" t="str">
        <f t="shared" si="61"/>
        <v>Evolution (%)</v>
      </c>
      <c r="F222" s="436" t="str">
        <f t="shared" si="61"/>
        <v>REALITE 2019</v>
      </c>
      <c r="G222" s="436" t="str">
        <f t="shared" si="61"/>
        <v>Evolution (%)</v>
      </c>
      <c r="H222" s="436" t="str">
        <f t="shared" si="61"/>
        <v>REALITE 2020</v>
      </c>
      <c r="I222" s="436" t="str">
        <f t="shared" si="61"/>
        <v>Evolution (%)</v>
      </c>
      <c r="J222" s="436" t="str">
        <f t="shared" si="61"/>
        <v>REALITE 2021</v>
      </c>
      <c r="K222" s="436" t="str">
        <f t="shared" si="61"/>
        <v>Evolution (%)</v>
      </c>
    </row>
    <row r="223" spans="1:11" x14ac:dyDescent="0.3">
      <c r="A223" s="175" t="s">
        <v>107</v>
      </c>
      <c r="B223" s="38" t="s">
        <v>108</v>
      </c>
      <c r="C223" s="43">
        <f>SUM(C224:C227)</f>
        <v>0</v>
      </c>
      <c r="D223" s="43">
        <f>SUM(D224:D227)</f>
        <v>0</v>
      </c>
      <c r="E223" s="44">
        <f t="shared" ref="E223:E235" si="62">IFERROR(IF(AND(ROUND(SUM(C223:C223),0)=0,ROUND(SUM(D223:D223),0)&gt;ROUND(SUM(C223:C223),0)),"INF",(ROUND(SUM(D223:D223),0)-ROUND(SUM(C223:C223),0))/ROUND(SUM(C223:C223),0)),0)</f>
        <v>0</v>
      </c>
      <c r="F223" s="43">
        <f>SUM(F224:F227)</f>
        <v>0</v>
      </c>
      <c r="G223" s="44">
        <f>IFERROR(IF(AND(ROUND(SUM(D223),0)=0,ROUND(SUM(F223:F223),0)&gt;ROUND(SUM(D223),0)),"INF",(ROUND(SUM(F223:F223),0)-ROUND(SUM(D223),0))/ROUND(SUM(D223),0)),0)</f>
        <v>0</v>
      </c>
      <c r="H223" s="45">
        <f>SUM(H224:H227)</f>
        <v>0</v>
      </c>
      <c r="I223" s="44">
        <f t="shared" ref="I223:I235" si="63">IFERROR(IF(AND(ROUND(SUM(F223),0)=0,ROUND(SUM(H223:H223),0)&gt;ROUND(SUM(F223),0)),"INF",(ROUND(SUM(H223:H223),0)-ROUND(SUM(F223),0))/ROUND(SUM(F223),0)),0)</f>
        <v>0</v>
      </c>
      <c r="J223" s="45">
        <f>SUM(J224:J227)</f>
        <v>0</v>
      </c>
      <c r="K223" s="44">
        <f t="shared" ref="K223:K235" si="64">IFERROR(IF(AND(ROUND(SUM(H223),0)=0,ROUND(SUM(J223:J223),0)&gt;ROUND(SUM(H223),0)),"INF",(ROUND(SUM(J223:J223),0)-ROUND(SUM(H223),0))/ROUND(SUM(H223),0)),0)</f>
        <v>0</v>
      </c>
    </row>
    <row r="224" spans="1:11" x14ac:dyDescent="0.3">
      <c r="A224" s="105" t="s">
        <v>109</v>
      </c>
      <c r="B224" s="39">
        <v>20</v>
      </c>
      <c r="C224" s="46"/>
      <c r="D224" s="46"/>
      <c r="E224" s="44">
        <f t="shared" si="62"/>
        <v>0</v>
      </c>
      <c r="F224" s="46"/>
      <c r="G224" s="44">
        <f>IFERROR(IF(AND(ROUND(SUM(D224),0)=0,ROUND(SUM(F224:F224),0)&gt;ROUND(SUM(D224),0)),"INF",(ROUND(SUM(F224:F224),0)-ROUND(SUM(D224),0))/ROUND(SUM(D224),0)),0)</f>
        <v>0</v>
      </c>
      <c r="H224" s="46"/>
      <c r="I224" s="44">
        <f t="shared" si="63"/>
        <v>0</v>
      </c>
      <c r="J224" s="46"/>
      <c r="K224" s="44">
        <f t="shared" si="64"/>
        <v>0</v>
      </c>
    </row>
    <row r="225" spans="1:11" ht="13.15" customHeight="1" x14ac:dyDescent="0.3">
      <c r="A225" s="105" t="s">
        <v>110</v>
      </c>
      <c r="B225" s="39">
        <v>21</v>
      </c>
      <c r="C225" s="46"/>
      <c r="D225" s="46"/>
      <c r="E225" s="44">
        <f t="shared" si="62"/>
        <v>0</v>
      </c>
      <c r="F225" s="46"/>
      <c r="G225" s="44">
        <f t="shared" ref="G225:G235" si="65">IFERROR(IF(AND(ROUND(SUM(D225),0)=0,ROUND(SUM(F225:F225),0)&gt;ROUND(SUM(D225),0)),"INF",(ROUND(SUM(F225:F225),0)-ROUND(SUM(D225),0))/ROUND(SUM(D225),0)),0)</f>
        <v>0</v>
      </c>
      <c r="H225" s="46"/>
      <c r="I225" s="44">
        <f t="shared" si="63"/>
        <v>0</v>
      </c>
      <c r="J225" s="46"/>
      <c r="K225" s="44">
        <f t="shared" si="64"/>
        <v>0</v>
      </c>
    </row>
    <row r="226" spans="1:11" ht="13.15" customHeight="1" x14ac:dyDescent="0.3">
      <c r="A226" s="105" t="s">
        <v>111</v>
      </c>
      <c r="B226" s="39" t="s">
        <v>112</v>
      </c>
      <c r="C226" s="46"/>
      <c r="D226" s="46"/>
      <c r="E226" s="44">
        <f t="shared" si="62"/>
        <v>0</v>
      </c>
      <c r="F226" s="46"/>
      <c r="G226" s="44">
        <f t="shared" si="65"/>
        <v>0</v>
      </c>
      <c r="H226" s="46"/>
      <c r="I226" s="44">
        <f t="shared" si="63"/>
        <v>0</v>
      </c>
      <c r="J226" s="46"/>
      <c r="K226" s="44">
        <f t="shared" si="64"/>
        <v>0</v>
      </c>
    </row>
    <row r="227" spans="1:11" x14ac:dyDescent="0.3">
      <c r="A227" s="105" t="s">
        <v>113</v>
      </c>
      <c r="B227" s="39">
        <v>28</v>
      </c>
      <c r="C227" s="46"/>
      <c r="D227" s="46"/>
      <c r="E227" s="44">
        <f t="shared" si="62"/>
        <v>0</v>
      </c>
      <c r="F227" s="46"/>
      <c r="G227" s="44">
        <f t="shared" si="65"/>
        <v>0</v>
      </c>
      <c r="H227" s="46"/>
      <c r="I227" s="44">
        <f t="shared" si="63"/>
        <v>0</v>
      </c>
      <c r="J227" s="46"/>
      <c r="K227" s="44">
        <f t="shared" si="64"/>
        <v>0</v>
      </c>
    </row>
    <row r="228" spans="1:11" x14ac:dyDescent="0.3">
      <c r="A228" s="175" t="s">
        <v>114</v>
      </c>
      <c r="B228" s="38" t="s">
        <v>115</v>
      </c>
      <c r="C228" s="43">
        <f>SUM(C229:C234)</f>
        <v>0</v>
      </c>
      <c r="D228" s="43">
        <f>SUM(D229:D234)</f>
        <v>0</v>
      </c>
      <c r="E228" s="44">
        <f t="shared" si="62"/>
        <v>0</v>
      </c>
      <c r="F228" s="43">
        <f>SUM(F229:F234)</f>
        <v>0</v>
      </c>
      <c r="G228" s="44">
        <f t="shared" si="65"/>
        <v>0</v>
      </c>
      <c r="H228" s="43">
        <f>SUM(H229:H234)</f>
        <v>0</v>
      </c>
      <c r="I228" s="44">
        <f t="shared" si="63"/>
        <v>0</v>
      </c>
      <c r="J228" s="43">
        <f>SUM(J229:J234)</f>
        <v>0</v>
      </c>
      <c r="K228" s="44">
        <f t="shared" si="64"/>
        <v>0</v>
      </c>
    </row>
    <row r="229" spans="1:11" x14ac:dyDescent="0.3">
      <c r="A229" s="105" t="s">
        <v>116</v>
      </c>
      <c r="B229" s="39">
        <v>29</v>
      </c>
      <c r="C229" s="46"/>
      <c r="D229" s="46"/>
      <c r="E229" s="44">
        <f t="shared" si="62"/>
        <v>0</v>
      </c>
      <c r="F229" s="46"/>
      <c r="G229" s="44">
        <f t="shared" si="65"/>
        <v>0</v>
      </c>
      <c r="H229" s="46"/>
      <c r="I229" s="44">
        <f t="shared" si="63"/>
        <v>0</v>
      </c>
      <c r="J229" s="46"/>
      <c r="K229" s="44">
        <f t="shared" si="64"/>
        <v>0</v>
      </c>
    </row>
    <row r="230" spans="1:11" x14ac:dyDescent="0.3">
      <c r="A230" s="105" t="s">
        <v>117</v>
      </c>
      <c r="B230" s="39">
        <v>3</v>
      </c>
      <c r="C230" s="46"/>
      <c r="D230" s="46"/>
      <c r="E230" s="44">
        <f t="shared" si="62"/>
        <v>0</v>
      </c>
      <c r="F230" s="46"/>
      <c r="G230" s="44">
        <f t="shared" si="65"/>
        <v>0</v>
      </c>
      <c r="H230" s="46"/>
      <c r="I230" s="44">
        <f t="shared" si="63"/>
        <v>0</v>
      </c>
      <c r="J230" s="46"/>
      <c r="K230" s="44">
        <f t="shared" si="64"/>
        <v>0</v>
      </c>
    </row>
    <row r="231" spans="1:11" x14ac:dyDescent="0.3">
      <c r="A231" s="105" t="s">
        <v>118</v>
      </c>
      <c r="B231" s="39" t="s">
        <v>119</v>
      </c>
      <c r="C231" s="46"/>
      <c r="D231" s="46"/>
      <c r="E231" s="44">
        <f t="shared" si="62"/>
        <v>0</v>
      </c>
      <c r="F231" s="46"/>
      <c r="G231" s="44">
        <f t="shared" si="65"/>
        <v>0</v>
      </c>
      <c r="H231" s="46"/>
      <c r="I231" s="44">
        <f t="shared" si="63"/>
        <v>0</v>
      </c>
      <c r="J231" s="46"/>
      <c r="K231" s="44">
        <f t="shared" si="64"/>
        <v>0</v>
      </c>
    </row>
    <row r="232" spans="1:11" x14ac:dyDescent="0.3">
      <c r="A232" s="105" t="s">
        <v>120</v>
      </c>
      <c r="B232" s="39" t="s">
        <v>121</v>
      </c>
      <c r="C232" s="46"/>
      <c r="D232" s="46"/>
      <c r="E232" s="44">
        <f t="shared" si="62"/>
        <v>0</v>
      </c>
      <c r="F232" s="46"/>
      <c r="G232" s="44">
        <f t="shared" si="65"/>
        <v>0</v>
      </c>
      <c r="H232" s="46"/>
      <c r="I232" s="44">
        <f t="shared" si="63"/>
        <v>0</v>
      </c>
      <c r="J232" s="46"/>
      <c r="K232" s="44">
        <f t="shared" si="64"/>
        <v>0</v>
      </c>
    </row>
    <row r="233" spans="1:11" x14ac:dyDescent="0.3">
      <c r="A233" s="105" t="s">
        <v>122</v>
      </c>
      <c r="B233" s="39" t="s">
        <v>123</v>
      </c>
      <c r="C233" s="46"/>
      <c r="D233" s="46"/>
      <c r="E233" s="44">
        <f t="shared" si="62"/>
        <v>0</v>
      </c>
      <c r="F233" s="46"/>
      <c r="G233" s="44">
        <f t="shared" si="65"/>
        <v>0</v>
      </c>
      <c r="H233" s="46"/>
      <c r="I233" s="44">
        <f t="shared" si="63"/>
        <v>0</v>
      </c>
      <c r="J233" s="46"/>
      <c r="K233" s="44">
        <f t="shared" si="64"/>
        <v>0</v>
      </c>
    </row>
    <row r="234" spans="1:11" x14ac:dyDescent="0.3">
      <c r="A234" s="105" t="s">
        <v>124</v>
      </c>
      <c r="B234" s="39" t="s">
        <v>125</v>
      </c>
      <c r="C234" s="173"/>
      <c r="D234" s="173"/>
      <c r="E234" s="44">
        <f t="shared" si="62"/>
        <v>0</v>
      </c>
      <c r="F234" s="173"/>
      <c r="G234" s="44">
        <f t="shared" si="65"/>
        <v>0</v>
      </c>
      <c r="H234" s="173"/>
      <c r="I234" s="44">
        <f t="shared" si="63"/>
        <v>0</v>
      </c>
      <c r="J234" s="173"/>
      <c r="K234" s="44">
        <f t="shared" si="64"/>
        <v>0</v>
      </c>
    </row>
    <row r="235" spans="1:11" x14ac:dyDescent="0.3">
      <c r="A235" s="157" t="s">
        <v>126</v>
      </c>
      <c r="B235" s="163" t="s">
        <v>127</v>
      </c>
      <c r="C235" s="154">
        <f>SUM(C223,C228)</f>
        <v>0</v>
      </c>
      <c r="D235" s="154">
        <f>SUM(D223,D228)</f>
        <v>0</v>
      </c>
      <c r="E235" s="174">
        <f t="shared" si="62"/>
        <v>0</v>
      </c>
      <c r="F235" s="154">
        <f>SUM(F223,F228)</f>
        <v>0</v>
      </c>
      <c r="G235" s="174">
        <f t="shared" si="65"/>
        <v>0</v>
      </c>
      <c r="H235" s="154">
        <f>SUM(H223,H228)</f>
        <v>0</v>
      </c>
      <c r="I235" s="174">
        <f t="shared" si="63"/>
        <v>0</v>
      </c>
      <c r="J235" s="154">
        <f>SUM(J223,J228)</f>
        <v>0</v>
      </c>
      <c r="K235" s="174">
        <f t="shared" si="64"/>
        <v>0</v>
      </c>
    </row>
    <row r="236" spans="1:11" x14ac:dyDescent="0.3">
      <c r="A236" s="140"/>
      <c r="C236" s="141"/>
      <c r="D236" s="141"/>
      <c r="E236" s="141"/>
      <c r="F236" s="141"/>
      <c r="G236" s="141"/>
      <c r="H236" s="141"/>
      <c r="I236" s="141"/>
      <c r="J236" s="141"/>
      <c r="K236" s="141"/>
    </row>
    <row r="237" spans="1:11" ht="27" x14ac:dyDescent="0.3">
      <c r="A237" s="436" t="s">
        <v>128</v>
      </c>
      <c r="B237" s="436" t="s">
        <v>129</v>
      </c>
      <c r="C237" s="436" t="str">
        <f>C222</f>
        <v>REALITE 2017</v>
      </c>
      <c r="D237" s="436" t="str">
        <f t="shared" ref="D237:K237" si="66">D222</f>
        <v>REALITE 2018</v>
      </c>
      <c r="E237" s="436" t="str">
        <f t="shared" si="66"/>
        <v>Evolution (%)</v>
      </c>
      <c r="F237" s="436" t="str">
        <f t="shared" si="66"/>
        <v>REALITE 2019</v>
      </c>
      <c r="G237" s="436" t="str">
        <f t="shared" si="66"/>
        <v>Evolution (%)</v>
      </c>
      <c r="H237" s="436" t="str">
        <f t="shared" si="66"/>
        <v>REALITE 2020</v>
      </c>
      <c r="I237" s="436" t="str">
        <f t="shared" si="66"/>
        <v>Evolution (%)</v>
      </c>
      <c r="J237" s="436" t="str">
        <f t="shared" si="66"/>
        <v>REALITE 2021</v>
      </c>
      <c r="K237" s="436" t="str">
        <f t="shared" si="66"/>
        <v>Evolution (%)</v>
      </c>
    </row>
    <row r="238" spans="1:11" x14ac:dyDescent="0.3">
      <c r="A238" s="175" t="s">
        <v>130</v>
      </c>
      <c r="B238" s="38" t="s">
        <v>131</v>
      </c>
      <c r="C238" s="43">
        <f>SUM(C239:C244)</f>
        <v>0</v>
      </c>
      <c r="D238" s="43">
        <f>SUM(D239:D244)</f>
        <v>0</v>
      </c>
      <c r="E238" s="44">
        <f t="shared" ref="E238:E261" si="67">IFERROR(IF(AND(ROUND(SUM(C238:C238),0)=0,ROUND(SUM(D238:D238),0)&gt;ROUND(SUM(C238:C238),0)),"INF",(ROUND(SUM(D238:D238),0)-ROUND(SUM(C238:C238),0))/ROUND(SUM(C238:C238),0)),0)</f>
        <v>0</v>
      </c>
      <c r="F238" s="43">
        <f>SUM(F239:F244)</f>
        <v>0</v>
      </c>
      <c r="G238" s="44">
        <f t="shared" ref="G238:G261" si="68">IFERROR(IF(AND(ROUND(SUM(D238),0)=0,ROUND(SUM(F238:F238),0)&gt;ROUND(SUM(D238),0)),"INF",(ROUND(SUM(F238:F238),0)-ROUND(SUM(D238),0))/ROUND(SUM(D238),0)),0)</f>
        <v>0</v>
      </c>
      <c r="H238" s="43">
        <f>SUM(H239:H244)</f>
        <v>0</v>
      </c>
      <c r="I238" s="44">
        <f t="shared" ref="I238:I261" si="69">IFERROR(IF(AND(ROUND(SUM(F238),0)=0,ROUND(SUM(H238:H238),0)&gt;ROUND(SUM(F238),0)),"INF",(ROUND(SUM(H238:H238),0)-ROUND(SUM(F238),0))/ROUND(SUM(F238),0)),0)</f>
        <v>0</v>
      </c>
      <c r="J238" s="43">
        <f>SUM(J239:J244)</f>
        <v>0</v>
      </c>
      <c r="K238" s="44">
        <f t="shared" ref="K238:K261" si="70">IFERROR(IF(AND(ROUND(SUM(H238),0)=0,ROUND(SUM(J238:J238),0)&gt;ROUND(SUM(H238),0)),"INF",(ROUND(SUM(J238:J238),0)-ROUND(SUM(H238),0))/ROUND(SUM(H238),0)),0)</f>
        <v>0</v>
      </c>
    </row>
    <row r="239" spans="1:11" x14ac:dyDescent="0.3">
      <c r="A239" s="105" t="s">
        <v>132</v>
      </c>
      <c r="B239" s="39">
        <v>10</v>
      </c>
      <c r="C239" s="46">
        <f t="shared" ref="C239:D244" si="71">C24-SUM(C110,C153,C196)</f>
        <v>0</v>
      </c>
      <c r="D239" s="46">
        <f t="shared" si="71"/>
        <v>0</v>
      </c>
      <c r="E239" s="44">
        <f t="shared" si="67"/>
        <v>0</v>
      </c>
      <c r="F239" s="46">
        <f t="shared" ref="F239:F244" si="72">F24-SUM(F110,F153,F196)</f>
        <v>0</v>
      </c>
      <c r="G239" s="44">
        <f t="shared" si="68"/>
        <v>0</v>
      </c>
      <c r="H239" s="46">
        <f t="shared" ref="H239:H244" si="73">H24-SUM(H110,H153,H196)</f>
        <v>0</v>
      </c>
      <c r="I239" s="44">
        <f t="shared" si="69"/>
        <v>0</v>
      </c>
      <c r="J239" s="46">
        <f t="shared" ref="J239:J244" si="74">J24-SUM(J110,J153,J196)</f>
        <v>0</v>
      </c>
      <c r="K239" s="44">
        <f t="shared" si="70"/>
        <v>0</v>
      </c>
    </row>
    <row r="240" spans="1:11" x14ac:dyDescent="0.3">
      <c r="A240" s="105" t="s">
        <v>133</v>
      </c>
      <c r="B240" s="39">
        <v>11</v>
      </c>
      <c r="C240" s="46">
        <f t="shared" si="71"/>
        <v>0</v>
      </c>
      <c r="D240" s="46">
        <f t="shared" si="71"/>
        <v>0</v>
      </c>
      <c r="E240" s="44">
        <f t="shared" si="67"/>
        <v>0</v>
      </c>
      <c r="F240" s="46">
        <f t="shared" si="72"/>
        <v>0</v>
      </c>
      <c r="G240" s="44">
        <f t="shared" si="68"/>
        <v>0</v>
      </c>
      <c r="H240" s="46">
        <f t="shared" si="73"/>
        <v>0</v>
      </c>
      <c r="I240" s="44">
        <f t="shared" si="69"/>
        <v>0</v>
      </c>
      <c r="J240" s="46">
        <f t="shared" si="74"/>
        <v>0</v>
      </c>
      <c r="K240" s="44">
        <f t="shared" si="70"/>
        <v>0</v>
      </c>
    </row>
    <row r="241" spans="1:11" x14ac:dyDescent="0.3">
      <c r="A241" s="105" t="s">
        <v>134</v>
      </c>
      <c r="B241" s="39">
        <v>12</v>
      </c>
      <c r="C241" s="46">
        <f t="shared" si="71"/>
        <v>0</v>
      </c>
      <c r="D241" s="46">
        <f t="shared" si="71"/>
        <v>0</v>
      </c>
      <c r="E241" s="44">
        <f t="shared" si="67"/>
        <v>0</v>
      </c>
      <c r="F241" s="46">
        <f t="shared" si="72"/>
        <v>0</v>
      </c>
      <c r="G241" s="44">
        <f t="shared" si="68"/>
        <v>0</v>
      </c>
      <c r="H241" s="46">
        <f t="shared" si="73"/>
        <v>0</v>
      </c>
      <c r="I241" s="44">
        <f t="shared" si="69"/>
        <v>0</v>
      </c>
      <c r="J241" s="46">
        <f t="shared" si="74"/>
        <v>0</v>
      </c>
      <c r="K241" s="44">
        <f t="shared" si="70"/>
        <v>0</v>
      </c>
    </row>
    <row r="242" spans="1:11" x14ac:dyDescent="0.3">
      <c r="A242" s="105" t="s">
        <v>135</v>
      </c>
      <c r="B242" s="39">
        <v>13</v>
      </c>
      <c r="C242" s="46">
        <f t="shared" si="71"/>
        <v>0</v>
      </c>
      <c r="D242" s="46">
        <f t="shared" si="71"/>
        <v>0</v>
      </c>
      <c r="E242" s="44">
        <f t="shared" si="67"/>
        <v>0</v>
      </c>
      <c r="F242" s="46">
        <f t="shared" si="72"/>
        <v>0</v>
      </c>
      <c r="G242" s="44">
        <f t="shared" si="68"/>
        <v>0</v>
      </c>
      <c r="H242" s="46">
        <f t="shared" si="73"/>
        <v>0</v>
      </c>
      <c r="I242" s="44">
        <f t="shared" si="69"/>
        <v>0</v>
      </c>
      <c r="J242" s="46">
        <f t="shared" si="74"/>
        <v>0</v>
      </c>
      <c r="K242" s="44">
        <f t="shared" si="70"/>
        <v>0</v>
      </c>
    </row>
    <row r="243" spans="1:11" x14ac:dyDescent="0.3">
      <c r="A243" s="105" t="s">
        <v>136</v>
      </c>
      <c r="B243" s="39">
        <v>14</v>
      </c>
      <c r="C243" s="46">
        <f t="shared" si="71"/>
        <v>0</v>
      </c>
      <c r="D243" s="46">
        <f t="shared" si="71"/>
        <v>0</v>
      </c>
      <c r="E243" s="44">
        <f t="shared" si="67"/>
        <v>0</v>
      </c>
      <c r="F243" s="46">
        <f t="shared" si="72"/>
        <v>0</v>
      </c>
      <c r="G243" s="44">
        <f t="shared" si="68"/>
        <v>0</v>
      </c>
      <c r="H243" s="46">
        <f t="shared" si="73"/>
        <v>0</v>
      </c>
      <c r="I243" s="44">
        <f t="shared" si="69"/>
        <v>0</v>
      </c>
      <c r="J243" s="46">
        <f t="shared" si="74"/>
        <v>0</v>
      </c>
      <c r="K243" s="44">
        <f t="shared" si="70"/>
        <v>0</v>
      </c>
    </row>
    <row r="244" spans="1:11" x14ac:dyDescent="0.3">
      <c r="A244" s="105" t="s">
        <v>137</v>
      </c>
      <c r="B244" s="39">
        <v>15</v>
      </c>
      <c r="C244" s="46">
        <f t="shared" si="71"/>
        <v>0</v>
      </c>
      <c r="D244" s="46">
        <f t="shared" si="71"/>
        <v>0</v>
      </c>
      <c r="E244" s="44">
        <f t="shared" si="67"/>
        <v>0</v>
      </c>
      <c r="F244" s="46">
        <f t="shared" si="72"/>
        <v>0</v>
      </c>
      <c r="G244" s="44">
        <f t="shared" si="68"/>
        <v>0</v>
      </c>
      <c r="H244" s="46">
        <f t="shared" si="73"/>
        <v>0</v>
      </c>
      <c r="I244" s="44">
        <f t="shared" si="69"/>
        <v>0</v>
      </c>
      <c r="J244" s="46">
        <f t="shared" si="74"/>
        <v>0</v>
      </c>
      <c r="K244" s="44">
        <f t="shared" si="70"/>
        <v>0</v>
      </c>
    </row>
    <row r="245" spans="1:11" x14ac:dyDescent="0.3">
      <c r="A245" s="175" t="s">
        <v>138</v>
      </c>
      <c r="B245" s="38">
        <v>16</v>
      </c>
      <c r="C245" s="43">
        <f t="shared" ref="C245:J245" si="75">C246</f>
        <v>0</v>
      </c>
      <c r="D245" s="43">
        <f t="shared" si="75"/>
        <v>0</v>
      </c>
      <c r="E245" s="44">
        <f t="shared" si="67"/>
        <v>0</v>
      </c>
      <c r="F245" s="43">
        <f t="shared" si="75"/>
        <v>0</v>
      </c>
      <c r="G245" s="44">
        <f t="shared" si="68"/>
        <v>0</v>
      </c>
      <c r="H245" s="43">
        <f t="shared" si="75"/>
        <v>0</v>
      </c>
      <c r="I245" s="44">
        <f t="shared" si="69"/>
        <v>0</v>
      </c>
      <c r="J245" s="43">
        <f t="shared" si="75"/>
        <v>0</v>
      </c>
      <c r="K245" s="44">
        <f t="shared" si="70"/>
        <v>0</v>
      </c>
    </row>
    <row r="246" spans="1:11" x14ac:dyDescent="0.3">
      <c r="A246" s="105" t="s">
        <v>139</v>
      </c>
      <c r="B246" s="39">
        <v>16</v>
      </c>
      <c r="C246" s="46">
        <f>C31-SUM(C117,C160,C203)</f>
        <v>0</v>
      </c>
      <c r="D246" s="46">
        <f>D31-SUM(D117,D160,D203)</f>
        <v>0</v>
      </c>
      <c r="E246" s="44">
        <f t="shared" si="67"/>
        <v>0</v>
      </c>
      <c r="F246" s="46">
        <f>F31-SUM(F117,F160,F203)</f>
        <v>0</v>
      </c>
      <c r="G246" s="44">
        <f t="shared" si="68"/>
        <v>0</v>
      </c>
      <c r="H246" s="46">
        <f>H31-SUM(H117,H160,H203)</f>
        <v>0</v>
      </c>
      <c r="I246" s="44">
        <f t="shared" si="69"/>
        <v>0</v>
      </c>
      <c r="J246" s="46">
        <f>J31-SUM(J117,J160,J203)</f>
        <v>0</v>
      </c>
      <c r="K246" s="44">
        <f t="shared" si="70"/>
        <v>0</v>
      </c>
    </row>
    <row r="247" spans="1:11" x14ac:dyDescent="0.3">
      <c r="A247" s="175" t="s">
        <v>140</v>
      </c>
      <c r="B247" s="38" t="s">
        <v>141</v>
      </c>
      <c r="C247" s="43">
        <f>SUM(C248,C253,C260)</f>
        <v>0</v>
      </c>
      <c r="D247" s="43">
        <f>SUM(D248,D253,D260)</f>
        <v>0</v>
      </c>
      <c r="E247" s="44">
        <f t="shared" si="67"/>
        <v>0</v>
      </c>
      <c r="F247" s="43">
        <f>SUM(F248,F253,F260)</f>
        <v>0</v>
      </c>
      <c r="G247" s="44">
        <f t="shared" si="68"/>
        <v>0</v>
      </c>
      <c r="H247" s="43">
        <f>SUM(H248,H253,H260)</f>
        <v>0</v>
      </c>
      <c r="I247" s="44">
        <f t="shared" si="69"/>
        <v>0</v>
      </c>
      <c r="J247" s="43">
        <f>SUM(J248,J253,J260)</f>
        <v>0</v>
      </c>
      <c r="K247" s="44">
        <f t="shared" si="70"/>
        <v>0</v>
      </c>
    </row>
    <row r="248" spans="1:11" x14ac:dyDescent="0.3">
      <c r="A248" s="175" t="s">
        <v>142</v>
      </c>
      <c r="B248" s="38">
        <v>17</v>
      </c>
      <c r="C248" s="43">
        <f>SUM(C249,C252)</f>
        <v>0</v>
      </c>
      <c r="D248" s="43">
        <f>SUM(D249,D252)</f>
        <v>0</v>
      </c>
      <c r="E248" s="44">
        <f t="shared" si="67"/>
        <v>0</v>
      </c>
      <c r="F248" s="43">
        <f>SUM(F249,F252)</f>
        <v>0</v>
      </c>
      <c r="G248" s="44">
        <f t="shared" si="68"/>
        <v>0</v>
      </c>
      <c r="H248" s="43">
        <f>SUM(H249,H252)</f>
        <v>0</v>
      </c>
      <c r="I248" s="44">
        <f t="shared" si="69"/>
        <v>0</v>
      </c>
      <c r="J248" s="43">
        <f>SUM(J249,J252)</f>
        <v>0</v>
      </c>
      <c r="K248" s="44">
        <f t="shared" si="70"/>
        <v>0</v>
      </c>
    </row>
    <row r="249" spans="1:11" x14ac:dyDescent="0.3">
      <c r="A249" s="175" t="s">
        <v>143</v>
      </c>
      <c r="B249" s="38" t="s">
        <v>144</v>
      </c>
      <c r="C249" s="43">
        <f>SUM(C250:C252)</f>
        <v>0</v>
      </c>
      <c r="D249" s="43">
        <f>SUM(D250:D252)</f>
        <v>0</v>
      </c>
      <c r="E249" s="44">
        <f t="shared" si="67"/>
        <v>0</v>
      </c>
      <c r="F249" s="43">
        <f>SUM(F250:F252)</f>
        <v>0</v>
      </c>
      <c r="G249" s="44">
        <f t="shared" si="68"/>
        <v>0</v>
      </c>
      <c r="H249" s="43">
        <f>SUM(H250:H252)</f>
        <v>0</v>
      </c>
      <c r="I249" s="44">
        <f t="shared" si="69"/>
        <v>0</v>
      </c>
      <c r="J249" s="43">
        <f>SUM(J250:J252)</f>
        <v>0</v>
      </c>
      <c r="K249" s="44">
        <f t="shared" si="70"/>
        <v>0</v>
      </c>
    </row>
    <row r="250" spans="1:11" x14ac:dyDescent="0.3">
      <c r="A250" s="104" t="s">
        <v>145</v>
      </c>
      <c r="B250" s="39"/>
      <c r="C250" s="46">
        <f t="shared" ref="C250:D252" si="76">C35-SUM(C121,C164,C207)</f>
        <v>0</v>
      </c>
      <c r="D250" s="46">
        <f t="shared" si="76"/>
        <v>0</v>
      </c>
      <c r="E250" s="44">
        <f t="shared" si="67"/>
        <v>0</v>
      </c>
      <c r="F250" s="46">
        <f>F35-SUM(F121,F164,F207)</f>
        <v>0</v>
      </c>
      <c r="G250" s="44">
        <f t="shared" si="68"/>
        <v>0</v>
      </c>
      <c r="H250" s="46">
        <f>H35-SUM(H121,H164,H207)</f>
        <v>0</v>
      </c>
      <c r="I250" s="44">
        <f t="shared" si="69"/>
        <v>0</v>
      </c>
      <c r="J250" s="46">
        <f>J35-SUM(J121,J164,J207)</f>
        <v>0</v>
      </c>
      <c r="K250" s="44">
        <f t="shared" si="70"/>
        <v>0</v>
      </c>
    </row>
    <row r="251" spans="1:11" x14ac:dyDescent="0.3">
      <c r="A251" s="104" t="s">
        <v>146</v>
      </c>
      <c r="B251" s="39"/>
      <c r="C251" s="46">
        <f t="shared" si="76"/>
        <v>0</v>
      </c>
      <c r="D251" s="46">
        <f t="shared" si="76"/>
        <v>0</v>
      </c>
      <c r="E251" s="44">
        <f t="shared" si="67"/>
        <v>0</v>
      </c>
      <c r="F251" s="46">
        <f>F36-SUM(F122,F165,F208)</f>
        <v>0</v>
      </c>
      <c r="G251" s="44">
        <f t="shared" si="68"/>
        <v>0</v>
      </c>
      <c r="H251" s="46">
        <f>H36-SUM(H122,H165,H208)</f>
        <v>0</v>
      </c>
      <c r="I251" s="44">
        <f t="shared" si="69"/>
        <v>0</v>
      </c>
      <c r="J251" s="46">
        <f>J36-SUM(J122,J165,J208)</f>
        <v>0</v>
      </c>
      <c r="K251" s="44">
        <f t="shared" si="70"/>
        <v>0</v>
      </c>
    </row>
    <row r="252" spans="1:11" x14ac:dyDescent="0.3">
      <c r="A252" s="104" t="s">
        <v>147</v>
      </c>
      <c r="B252" s="39" t="s">
        <v>148</v>
      </c>
      <c r="C252" s="46">
        <f t="shared" si="76"/>
        <v>0</v>
      </c>
      <c r="D252" s="46">
        <f t="shared" si="76"/>
        <v>0</v>
      </c>
      <c r="E252" s="44">
        <f t="shared" si="67"/>
        <v>0</v>
      </c>
      <c r="F252" s="46">
        <f>F37-SUM(F123,F166,F209)</f>
        <v>0</v>
      </c>
      <c r="G252" s="44">
        <f t="shared" si="68"/>
        <v>0</v>
      </c>
      <c r="H252" s="46">
        <f>H37-SUM(H123,H166,H209)</f>
        <v>0</v>
      </c>
      <c r="I252" s="44">
        <f t="shared" si="69"/>
        <v>0</v>
      </c>
      <c r="J252" s="46">
        <f>J37-SUM(J123,J166,J209)</f>
        <v>0</v>
      </c>
      <c r="K252" s="44">
        <f t="shared" si="70"/>
        <v>0</v>
      </c>
    </row>
    <row r="253" spans="1:11" x14ac:dyDescent="0.3">
      <c r="A253" s="175" t="s">
        <v>149</v>
      </c>
      <c r="B253" s="38" t="s">
        <v>150</v>
      </c>
      <c r="C253" s="43">
        <f>SUM(C254:C259)</f>
        <v>0</v>
      </c>
      <c r="D253" s="43">
        <f>SUM(D254:D259)</f>
        <v>0</v>
      </c>
      <c r="E253" s="44">
        <f t="shared" si="67"/>
        <v>0</v>
      </c>
      <c r="F253" s="43">
        <f>SUM(F254:F259)</f>
        <v>0</v>
      </c>
      <c r="G253" s="44">
        <f t="shared" si="68"/>
        <v>0</v>
      </c>
      <c r="H253" s="43">
        <f>SUM(H254:H259)</f>
        <v>0</v>
      </c>
      <c r="I253" s="44">
        <f t="shared" si="69"/>
        <v>0</v>
      </c>
      <c r="J253" s="43">
        <f>SUM(J254:J259)</f>
        <v>0</v>
      </c>
      <c r="K253" s="44">
        <f t="shared" si="70"/>
        <v>0</v>
      </c>
    </row>
    <row r="254" spans="1:11" x14ac:dyDescent="0.3">
      <c r="A254" s="104" t="s">
        <v>151</v>
      </c>
      <c r="B254" s="39">
        <v>42</v>
      </c>
      <c r="C254" s="46">
        <f t="shared" ref="C254:D260" si="77">C39-SUM(C125,C168,C211)</f>
        <v>0</v>
      </c>
      <c r="D254" s="46">
        <f t="shared" si="77"/>
        <v>0</v>
      </c>
      <c r="E254" s="44">
        <f t="shared" si="67"/>
        <v>0</v>
      </c>
      <c r="F254" s="46">
        <f t="shared" ref="F254:F260" si="78">F39-SUM(F125,F168,F211)</f>
        <v>0</v>
      </c>
      <c r="G254" s="44">
        <f t="shared" si="68"/>
        <v>0</v>
      </c>
      <c r="H254" s="46">
        <f t="shared" ref="H254:H260" si="79">H39-SUM(H125,H168,H211)</f>
        <v>0</v>
      </c>
      <c r="I254" s="44">
        <f t="shared" si="69"/>
        <v>0</v>
      </c>
      <c r="J254" s="46">
        <f t="shared" ref="J254:J260" si="80">J39-SUM(J125,J168,J211)</f>
        <v>0</v>
      </c>
      <c r="K254" s="44">
        <f t="shared" si="70"/>
        <v>0</v>
      </c>
    </row>
    <row r="255" spans="1:11" x14ac:dyDescent="0.3">
      <c r="A255" s="104" t="s">
        <v>152</v>
      </c>
      <c r="B255" s="39">
        <v>43</v>
      </c>
      <c r="C255" s="46">
        <f t="shared" si="77"/>
        <v>0</v>
      </c>
      <c r="D255" s="46">
        <f t="shared" si="77"/>
        <v>0</v>
      </c>
      <c r="E255" s="44">
        <f t="shared" si="67"/>
        <v>0</v>
      </c>
      <c r="F255" s="46">
        <f t="shared" si="78"/>
        <v>0</v>
      </c>
      <c r="G255" s="44">
        <f t="shared" si="68"/>
        <v>0</v>
      </c>
      <c r="H255" s="46">
        <f t="shared" si="79"/>
        <v>0</v>
      </c>
      <c r="I255" s="44">
        <f t="shared" si="69"/>
        <v>0</v>
      </c>
      <c r="J255" s="46">
        <f t="shared" si="80"/>
        <v>0</v>
      </c>
      <c r="K255" s="44">
        <f t="shared" si="70"/>
        <v>0</v>
      </c>
    </row>
    <row r="256" spans="1:11" x14ac:dyDescent="0.3">
      <c r="A256" s="104" t="s">
        <v>153</v>
      </c>
      <c r="B256" s="39">
        <v>44</v>
      </c>
      <c r="C256" s="46">
        <f t="shared" si="77"/>
        <v>0</v>
      </c>
      <c r="D256" s="46">
        <f t="shared" si="77"/>
        <v>0</v>
      </c>
      <c r="E256" s="44">
        <f t="shared" si="67"/>
        <v>0</v>
      </c>
      <c r="F256" s="46">
        <f t="shared" si="78"/>
        <v>0</v>
      </c>
      <c r="G256" s="44">
        <f t="shared" si="68"/>
        <v>0</v>
      </c>
      <c r="H256" s="46">
        <f t="shared" si="79"/>
        <v>0</v>
      </c>
      <c r="I256" s="44">
        <f t="shared" si="69"/>
        <v>0</v>
      </c>
      <c r="J256" s="46">
        <f t="shared" si="80"/>
        <v>0</v>
      </c>
      <c r="K256" s="44">
        <f t="shared" si="70"/>
        <v>0</v>
      </c>
    </row>
    <row r="257" spans="1:11" x14ac:dyDescent="0.3">
      <c r="A257" s="104" t="s">
        <v>154</v>
      </c>
      <c r="B257" s="39">
        <v>46</v>
      </c>
      <c r="C257" s="46">
        <f t="shared" si="77"/>
        <v>0</v>
      </c>
      <c r="D257" s="46">
        <f t="shared" si="77"/>
        <v>0</v>
      </c>
      <c r="E257" s="44">
        <f t="shared" si="67"/>
        <v>0</v>
      </c>
      <c r="F257" s="46">
        <f t="shared" si="78"/>
        <v>0</v>
      </c>
      <c r="G257" s="44">
        <f t="shared" si="68"/>
        <v>0</v>
      </c>
      <c r="H257" s="46">
        <f t="shared" si="79"/>
        <v>0</v>
      </c>
      <c r="I257" s="44">
        <f t="shared" si="69"/>
        <v>0</v>
      </c>
      <c r="J257" s="46">
        <f t="shared" si="80"/>
        <v>0</v>
      </c>
      <c r="K257" s="44">
        <f t="shared" si="70"/>
        <v>0</v>
      </c>
    </row>
    <row r="258" spans="1:11" x14ac:dyDescent="0.3">
      <c r="A258" s="104" t="s">
        <v>155</v>
      </c>
      <c r="B258" s="39">
        <v>45</v>
      </c>
      <c r="C258" s="46">
        <f t="shared" si="77"/>
        <v>0</v>
      </c>
      <c r="D258" s="46">
        <f t="shared" si="77"/>
        <v>0</v>
      </c>
      <c r="E258" s="44">
        <f t="shared" si="67"/>
        <v>0</v>
      </c>
      <c r="F258" s="46">
        <f t="shared" si="78"/>
        <v>0</v>
      </c>
      <c r="G258" s="44">
        <f t="shared" si="68"/>
        <v>0</v>
      </c>
      <c r="H258" s="46">
        <f t="shared" si="79"/>
        <v>0</v>
      </c>
      <c r="I258" s="44">
        <f t="shared" si="69"/>
        <v>0</v>
      </c>
      <c r="J258" s="46">
        <f t="shared" si="80"/>
        <v>0</v>
      </c>
      <c r="K258" s="44">
        <f t="shared" si="70"/>
        <v>0</v>
      </c>
    </row>
    <row r="259" spans="1:11" x14ac:dyDescent="0.3">
      <c r="A259" s="104" t="s">
        <v>156</v>
      </c>
      <c r="B259" s="39" t="s">
        <v>157</v>
      </c>
      <c r="C259" s="46">
        <f t="shared" si="77"/>
        <v>0</v>
      </c>
      <c r="D259" s="46">
        <f t="shared" si="77"/>
        <v>0</v>
      </c>
      <c r="E259" s="44">
        <f t="shared" si="67"/>
        <v>0</v>
      </c>
      <c r="F259" s="46">
        <f t="shared" si="78"/>
        <v>0</v>
      </c>
      <c r="G259" s="44">
        <f t="shared" si="68"/>
        <v>0</v>
      </c>
      <c r="H259" s="46">
        <f t="shared" si="79"/>
        <v>0</v>
      </c>
      <c r="I259" s="44">
        <f t="shared" si="69"/>
        <v>0</v>
      </c>
      <c r="J259" s="46">
        <f t="shared" si="80"/>
        <v>0</v>
      </c>
      <c r="K259" s="44">
        <f t="shared" si="70"/>
        <v>0</v>
      </c>
    </row>
    <row r="260" spans="1:11" x14ac:dyDescent="0.3">
      <c r="A260" s="105" t="s">
        <v>124</v>
      </c>
      <c r="B260" s="39" t="s">
        <v>158</v>
      </c>
      <c r="C260" s="173">
        <f t="shared" si="77"/>
        <v>0</v>
      </c>
      <c r="D260" s="173">
        <f t="shared" si="77"/>
        <v>0</v>
      </c>
      <c r="E260" s="44">
        <f t="shared" si="67"/>
        <v>0</v>
      </c>
      <c r="F260" s="173">
        <f t="shared" si="78"/>
        <v>0</v>
      </c>
      <c r="G260" s="44">
        <f t="shared" si="68"/>
        <v>0</v>
      </c>
      <c r="H260" s="173">
        <f t="shared" si="79"/>
        <v>0</v>
      </c>
      <c r="I260" s="44">
        <f t="shared" si="69"/>
        <v>0</v>
      </c>
      <c r="J260" s="173">
        <f t="shared" si="80"/>
        <v>0</v>
      </c>
      <c r="K260" s="44">
        <f t="shared" si="70"/>
        <v>0</v>
      </c>
    </row>
    <row r="261" spans="1:11" x14ac:dyDescent="0.3">
      <c r="A261" s="157" t="s">
        <v>159</v>
      </c>
      <c r="B261" s="163" t="s">
        <v>160</v>
      </c>
      <c r="C261" s="154">
        <f>SUM(C238,C245,C248,C253,C260)</f>
        <v>0</v>
      </c>
      <c r="D261" s="154">
        <f>SUM(D238,D245,D248,D253,D260)</f>
        <v>0</v>
      </c>
      <c r="E261" s="174">
        <f t="shared" si="67"/>
        <v>0</v>
      </c>
      <c r="F261" s="154">
        <f>SUM(F238,F245,F248,F253,F260)</f>
        <v>0</v>
      </c>
      <c r="G261" s="174">
        <f t="shared" si="68"/>
        <v>0</v>
      </c>
      <c r="H261" s="154">
        <f>SUM(H238,H245,H248,H253,H260)</f>
        <v>0</v>
      </c>
      <c r="I261" s="174">
        <f t="shared" si="69"/>
        <v>0</v>
      </c>
      <c r="J261" s="154">
        <f>SUM(J238,J245,J248,J253,J260)</f>
        <v>0</v>
      </c>
      <c r="K261" s="174">
        <f t="shared" si="70"/>
        <v>0</v>
      </c>
    </row>
  </sheetData>
  <mergeCells count="6">
    <mergeCell ref="A221:K221"/>
    <mergeCell ref="A178:K178"/>
    <mergeCell ref="A6:K6"/>
    <mergeCell ref="A49:K49"/>
    <mergeCell ref="A92:K92"/>
    <mergeCell ref="A135:K135"/>
  </mergeCells>
  <hyperlinks>
    <hyperlink ref="A1" location="TAB00!A1" display="Retour page de garde"/>
  </hyperlinks>
  <pageMargins left="0.7" right="0.7" top="0.75" bottom="0.75" header="0.3" footer="0.3"/>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workbookViewId="0">
      <selection activeCell="A3" sqref="A3"/>
    </sheetView>
  </sheetViews>
  <sheetFormatPr baseColWidth="10" defaultColWidth="9.1640625" defaultRowHeight="13.5" x14ac:dyDescent="0.3"/>
  <cols>
    <col min="1" max="1" width="60" style="7" customWidth="1"/>
    <col min="2" max="2" width="16.6640625" style="40" customWidth="1"/>
    <col min="3" max="3" width="16.6640625" style="7" customWidth="1"/>
    <col min="4" max="4" width="16.6640625" style="8" customWidth="1"/>
    <col min="5" max="11" width="16.6640625" style="2" customWidth="1"/>
    <col min="12" max="13" width="21.5" style="2" customWidth="1"/>
    <col min="14" max="21" width="11.5" style="2"/>
    <col min="22" max="16384" width="9.1640625" style="2"/>
  </cols>
  <sheetData>
    <row r="1" spans="1:10" s="254" customFormat="1" ht="15" x14ac:dyDescent="0.3">
      <c r="A1" s="124" t="s">
        <v>46</v>
      </c>
    </row>
    <row r="3" spans="1:10" s="291" customFormat="1" ht="22.15" customHeight="1" x14ac:dyDescent="0.35">
      <c r="A3" s="354" t="str">
        <f>TAB00!B94&amp;" : "&amp;TAB00!C94</f>
        <v>TAB11.1 : Détail des créances à un an au plus</v>
      </c>
      <c r="B3" s="355"/>
      <c r="C3" s="355"/>
      <c r="D3" s="355"/>
      <c r="E3" s="355"/>
      <c r="F3" s="356"/>
      <c r="G3" s="356"/>
      <c r="H3" s="356"/>
      <c r="I3" s="356"/>
      <c r="J3" s="356"/>
    </row>
    <row r="6" spans="1:10" x14ac:dyDescent="0.3">
      <c r="B6" s="54" t="str">
        <f>IF(TAB00!$E$14=2019,"REALITE 2018","REALITE 2019")</f>
        <v>REALITE 2019</v>
      </c>
      <c r="C6" s="54" t="str">
        <f>IF(TAB00!$E$14=2019,"REALITE 2019","REALITE 2020")</f>
        <v>REALITE 2020</v>
      </c>
      <c r="D6" s="54" t="s">
        <v>11</v>
      </c>
      <c r="E6" s="54" t="s">
        <v>45</v>
      </c>
      <c r="F6" s="54" t="s">
        <v>11</v>
      </c>
      <c r="G6" s="54" t="s">
        <v>208</v>
      </c>
      <c r="H6" s="54" t="s">
        <v>11</v>
      </c>
      <c r="I6" s="54" t="s">
        <v>209</v>
      </c>
      <c r="J6" s="54" t="s">
        <v>11</v>
      </c>
    </row>
    <row r="7" spans="1:10" x14ac:dyDescent="0.3">
      <c r="A7" s="81" t="s">
        <v>216</v>
      </c>
      <c r="B7" s="75"/>
      <c r="C7" s="75"/>
      <c r="D7" s="5">
        <f>B7-C7</f>
        <v>0</v>
      </c>
      <c r="E7" s="75"/>
      <c r="F7" s="5">
        <f>C7-E7</f>
        <v>0</v>
      </c>
      <c r="G7" s="75"/>
      <c r="H7" s="5">
        <f>E7-G7</f>
        <v>0</v>
      </c>
      <c r="I7" s="75"/>
      <c r="J7" s="5">
        <f>G7-I7</f>
        <v>0</v>
      </c>
    </row>
    <row r="8" spans="1:10" ht="27" x14ac:dyDescent="0.3">
      <c r="A8" s="81" t="s">
        <v>217</v>
      </c>
      <c r="B8" s="75"/>
      <c r="C8" s="75"/>
      <c r="D8" s="5">
        <f>B8-C8</f>
        <v>0</v>
      </c>
      <c r="E8" s="75"/>
      <c r="F8" s="5">
        <f>C8-E8</f>
        <v>0</v>
      </c>
      <c r="G8" s="75"/>
      <c r="H8" s="5">
        <f>E8-G8</f>
        <v>0</v>
      </c>
      <c r="I8" s="75"/>
      <c r="J8" s="5">
        <f>G8-I8</f>
        <v>0</v>
      </c>
    </row>
    <row r="9" spans="1:10" x14ac:dyDescent="0.3">
      <c r="A9" s="81" t="s">
        <v>218</v>
      </c>
      <c r="B9" s="75"/>
      <c r="C9" s="75"/>
      <c r="D9" s="5">
        <f t="shared" ref="D9:D19" si="0">B9-C9</f>
        <v>0</v>
      </c>
      <c r="E9" s="75"/>
      <c r="F9" s="5">
        <f t="shared" ref="F9:F19" si="1">C9-E9</f>
        <v>0</v>
      </c>
      <c r="G9" s="75"/>
      <c r="H9" s="5">
        <f t="shared" ref="H9:H19" si="2">E9-G9</f>
        <v>0</v>
      </c>
      <c r="I9" s="75"/>
      <c r="J9" s="5">
        <f t="shared" ref="J9:J19" si="3">G9-I9</f>
        <v>0</v>
      </c>
    </row>
    <row r="10" spans="1:10" x14ac:dyDescent="0.3">
      <c r="A10" s="81" t="s">
        <v>219</v>
      </c>
      <c r="B10" s="75"/>
      <c r="C10" s="75"/>
      <c r="D10" s="5">
        <f t="shared" si="0"/>
        <v>0</v>
      </c>
      <c r="E10" s="75"/>
      <c r="F10" s="5">
        <f t="shared" si="1"/>
        <v>0</v>
      </c>
      <c r="G10" s="75"/>
      <c r="H10" s="5">
        <f t="shared" si="2"/>
        <v>0</v>
      </c>
      <c r="I10" s="75"/>
      <c r="J10" s="5">
        <f t="shared" si="3"/>
        <v>0</v>
      </c>
    </row>
    <row r="11" spans="1:10" x14ac:dyDescent="0.3">
      <c r="A11" s="81" t="s">
        <v>220</v>
      </c>
      <c r="B11" s="75"/>
      <c r="C11" s="75"/>
      <c r="D11" s="5">
        <f t="shared" si="0"/>
        <v>0</v>
      </c>
      <c r="E11" s="75"/>
      <c r="F11" s="5">
        <f t="shared" si="1"/>
        <v>0</v>
      </c>
      <c r="G11" s="75"/>
      <c r="H11" s="5">
        <f t="shared" si="2"/>
        <v>0</v>
      </c>
      <c r="I11" s="75"/>
      <c r="J11" s="5">
        <f t="shared" si="3"/>
        <v>0</v>
      </c>
    </row>
    <row r="12" spans="1:10" ht="27" x14ac:dyDescent="0.3">
      <c r="A12" s="81" t="s">
        <v>221</v>
      </c>
      <c r="B12" s="75"/>
      <c r="C12" s="75"/>
      <c r="D12" s="5">
        <f t="shared" si="0"/>
        <v>0</v>
      </c>
      <c r="E12" s="75"/>
      <c r="F12" s="5">
        <f t="shared" si="1"/>
        <v>0</v>
      </c>
      <c r="G12" s="75"/>
      <c r="H12" s="5">
        <f t="shared" si="2"/>
        <v>0</v>
      </c>
      <c r="I12" s="75"/>
      <c r="J12" s="5">
        <f t="shared" si="3"/>
        <v>0</v>
      </c>
    </row>
    <row r="13" spans="1:10" x14ac:dyDescent="0.3">
      <c r="A13" s="81" t="s">
        <v>222</v>
      </c>
      <c r="B13" s="75"/>
      <c r="C13" s="75"/>
      <c r="D13" s="5">
        <f t="shared" si="0"/>
        <v>0</v>
      </c>
      <c r="E13" s="75"/>
      <c r="F13" s="5">
        <f t="shared" si="1"/>
        <v>0</v>
      </c>
      <c r="G13" s="75"/>
      <c r="H13" s="5">
        <f t="shared" si="2"/>
        <v>0</v>
      </c>
      <c r="I13" s="75"/>
      <c r="J13" s="5">
        <f t="shared" si="3"/>
        <v>0</v>
      </c>
    </row>
    <row r="14" spans="1:10" ht="27" x14ac:dyDescent="0.3">
      <c r="A14" s="81" t="s">
        <v>223</v>
      </c>
      <c r="B14" s="75"/>
      <c r="C14" s="75"/>
      <c r="D14" s="5">
        <f t="shared" si="0"/>
        <v>0</v>
      </c>
      <c r="E14" s="75"/>
      <c r="F14" s="5">
        <f t="shared" si="1"/>
        <v>0</v>
      </c>
      <c r="G14" s="75"/>
      <c r="H14" s="5">
        <f t="shared" si="2"/>
        <v>0</v>
      </c>
      <c r="I14" s="75"/>
      <c r="J14" s="5">
        <f t="shared" si="3"/>
        <v>0</v>
      </c>
    </row>
    <row r="15" spans="1:10" x14ac:dyDescent="0.3">
      <c r="A15" s="81" t="s">
        <v>224</v>
      </c>
      <c r="B15" s="75"/>
      <c r="C15" s="75"/>
      <c r="D15" s="5">
        <f t="shared" si="0"/>
        <v>0</v>
      </c>
      <c r="E15" s="75"/>
      <c r="F15" s="5">
        <f t="shared" si="1"/>
        <v>0</v>
      </c>
      <c r="G15" s="75"/>
      <c r="H15" s="5">
        <f t="shared" si="2"/>
        <v>0</v>
      </c>
      <c r="I15" s="75"/>
      <c r="J15" s="5">
        <f t="shared" si="3"/>
        <v>0</v>
      </c>
    </row>
    <row r="16" spans="1:10" x14ac:dyDescent="0.3">
      <c r="A16" s="82" t="s">
        <v>225</v>
      </c>
      <c r="B16" s="60">
        <f>SUM(B7:B15)</f>
        <v>0</v>
      </c>
      <c r="C16" s="15">
        <f t="shared" ref="C16:J16" si="4">SUM(C7:C15)</f>
        <v>0</v>
      </c>
      <c r="D16" s="9">
        <f t="shared" si="4"/>
        <v>0</v>
      </c>
      <c r="E16" s="55">
        <f t="shared" si="4"/>
        <v>0</v>
      </c>
      <c r="F16" s="9">
        <f t="shared" si="4"/>
        <v>0</v>
      </c>
      <c r="G16" s="55">
        <f t="shared" si="4"/>
        <v>0</v>
      </c>
      <c r="H16" s="9">
        <f t="shared" si="4"/>
        <v>0</v>
      </c>
      <c r="I16" s="55">
        <f t="shared" si="4"/>
        <v>0</v>
      </c>
      <c r="J16" s="9">
        <f t="shared" si="4"/>
        <v>0</v>
      </c>
    </row>
    <row r="17" spans="1:10" x14ac:dyDescent="0.3">
      <c r="A17" s="81" t="s">
        <v>226</v>
      </c>
      <c r="B17" s="75"/>
      <c r="C17" s="75"/>
      <c r="D17" s="5">
        <f t="shared" si="0"/>
        <v>0</v>
      </c>
      <c r="E17" s="75"/>
      <c r="F17" s="5">
        <f t="shared" si="1"/>
        <v>0</v>
      </c>
      <c r="G17" s="75"/>
      <c r="H17" s="5">
        <f t="shared" si="2"/>
        <v>0</v>
      </c>
      <c r="I17" s="75"/>
      <c r="J17" s="5">
        <f t="shared" si="3"/>
        <v>0</v>
      </c>
    </row>
    <row r="18" spans="1:10" x14ac:dyDescent="0.3">
      <c r="A18" s="81" t="s">
        <v>227</v>
      </c>
      <c r="B18" s="75"/>
      <c r="C18" s="75"/>
      <c r="D18" s="5">
        <f t="shared" si="0"/>
        <v>0</v>
      </c>
      <c r="E18" s="75"/>
      <c r="F18" s="5">
        <f t="shared" si="1"/>
        <v>0</v>
      </c>
      <c r="G18" s="75"/>
      <c r="H18" s="5">
        <f t="shared" si="2"/>
        <v>0</v>
      </c>
      <c r="I18" s="75"/>
      <c r="J18" s="5">
        <f t="shared" si="3"/>
        <v>0</v>
      </c>
    </row>
    <row r="19" spans="1:10" x14ac:dyDescent="0.3">
      <c r="A19" s="81" t="s">
        <v>228</v>
      </c>
      <c r="B19" s="75"/>
      <c r="C19" s="75"/>
      <c r="D19" s="5">
        <f t="shared" si="0"/>
        <v>0</v>
      </c>
      <c r="E19" s="75"/>
      <c r="F19" s="5">
        <f t="shared" si="1"/>
        <v>0</v>
      </c>
      <c r="G19" s="75"/>
      <c r="H19" s="5">
        <f t="shared" si="2"/>
        <v>0</v>
      </c>
      <c r="I19" s="75"/>
      <c r="J19" s="5">
        <f t="shared" si="3"/>
        <v>0</v>
      </c>
    </row>
    <row r="20" spans="1:10" x14ac:dyDescent="0.3">
      <c r="A20" s="82" t="s">
        <v>229</v>
      </c>
      <c r="B20" s="60">
        <f>SUM(B17:B19)</f>
        <v>0</v>
      </c>
      <c r="C20" s="15">
        <f t="shared" ref="C20:J20" si="5">SUM(C17:C19)</f>
        <v>0</v>
      </c>
      <c r="D20" s="9">
        <f t="shared" si="5"/>
        <v>0</v>
      </c>
      <c r="E20" s="55">
        <f t="shared" si="5"/>
        <v>0</v>
      </c>
      <c r="F20" s="9">
        <f t="shared" si="5"/>
        <v>0</v>
      </c>
      <c r="G20" s="55">
        <f t="shared" si="5"/>
        <v>0</v>
      </c>
      <c r="H20" s="9">
        <f t="shared" si="5"/>
        <v>0</v>
      </c>
      <c r="I20" s="55">
        <f t="shared" si="5"/>
        <v>0</v>
      </c>
      <c r="J20" s="9">
        <f t="shared" si="5"/>
        <v>0</v>
      </c>
    </row>
    <row r="21" spans="1:10" x14ac:dyDescent="0.3">
      <c r="A21" s="48"/>
      <c r="B21" s="48"/>
    </row>
    <row r="22" spans="1:10" x14ac:dyDescent="0.3">
      <c r="A22" s="88" t="s">
        <v>230</v>
      </c>
      <c r="B22" s="84">
        <f>SUM(B20,B16)</f>
        <v>0</v>
      </c>
      <c r="C22" s="85">
        <f t="shared" ref="C22:J22" si="6">SUM(C20,C16)</f>
        <v>0</v>
      </c>
      <c r="D22" s="86">
        <f t="shared" si="6"/>
        <v>0</v>
      </c>
      <c r="E22" s="87">
        <f t="shared" si="6"/>
        <v>0</v>
      </c>
      <c r="F22" s="86">
        <f t="shared" si="6"/>
        <v>0</v>
      </c>
      <c r="G22" s="87">
        <f t="shared" si="6"/>
        <v>0</v>
      </c>
      <c r="H22" s="86">
        <f t="shared" si="6"/>
        <v>0</v>
      </c>
      <c r="I22" s="87">
        <f t="shared" si="6"/>
        <v>0</v>
      </c>
      <c r="J22" s="86">
        <f t="shared" si="6"/>
        <v>0</v>
      </c>
    </row>
    <row r="24" spans="1:10" s="55" customFormat="1" x14ac:dyDescent="0.3">
      <c r="A24" s="15"/>
      <c r="B24" s="53"/>
      <c r="C24" s="15"/>
      <c r="D24" s="10"/>
    </row>
    <row r="25" spans="1:10" s="55" customFormat="1" x14ac:dyDescent="0.3">
      <c r="A25" s="15"/>
      <c r="B25" s="53"/>
      <c r="C25" s="15"/>
      <c r="D25" s="10"/>
    </row>
    <row r="26" spans="1:10" s="55" customFormat="1" x14ac:dyDescent="0.3">
      <c r="A26" s="15"/>
      <c r="B26" s="53"/>
      <c r="C26" s="15"/>
      <c r="D26" s="10"/>
    </row>
    <row r="27" spans="1:10" s="55" customFormat="1" x14ac:dyDescent="0.3">
      <c r="A27" s="15"/>
      <c r="B27" s="53"/>
      <c r="C27" s="15"/>
      <c r="D27" s="10"/>
    </row>
    <row r="28" spans="1:10" s="55" customFormat="1" x14ac:dyDescent="0.3">
      <c r="A28" s="15"/>
      <c r="B28" s="53"/>
      <c r="C28" s="15"/>
      <c r="D28" s="10"/>
    </row>
    <row r="29" spans="1:10" s="55" customFormat="1" x14ac:dyDescent="0.3">
      <c r="A29" s="15"/>
      <c r="B29" s="53"/>
      <c r="C29" s="15"/>
      <c r="D29" s="10"/>
    </row>
    <row r="30" spans="1:10" s="55" customFormat="1" x14ac:dyDescent="0.3">
      <c r="A30" s="15"/>
      <c r="B30" s="53"/>
      <c r="C30" s="15"/>
      <c r="D30" s="10"/>
    </row>
    <row r="31" spans="1:10" s="55" customFormat="1" x14ac:dyDescent="0.3">
      <c r="A31" s="15"/>
      <c r="B31" s="53"/>
      <c r="C31" s="15"/>
      <c r="D31" s="10"/>
    </row>
    <row r="32" spans="1:10" s="55" customFormat="1" x14ac:dyDescent="0.3">
      <c r="A32" s="15"/>
      <c r="B32" s="53"/>
      <c r="C32" s="15"/>
      <c r="D32" s="10"/>
    </row>
    <row r="33" spans="1:4" s="55" customFormat="1" x14ac:dyDescent="0.3">
      <c r="A33" s="15"/>
      <c r="B33" s="53"/>
      <c r="C33" s="15"/>
      <c r="D33" s="10"/>
    </row>
    <row r="34" spans="1:4" s="55" customFormat="1" x14ac:dyDescent="0.3">
      <c r="A34" s="15"/>
      <c r="B34" s="53"/>
      <c r="C34" s="15"/>
      <c r="D34" s="10"/>
    </row>
    <row r="35" spans="1:4" s="55" customFormat="1" x14ac:dyDescent="0.3">
      <c r="A35" s="15"/>
      <c r="B35" s="53"/>
      <c r="C35" s="15"/>
      <c r="D35" s="10"/>
    </row>
    <row r="36" spans="1:4" s="55" customFormat="1" x14ac:dyDescent="0.3">
      <c r="A36" s="15"/>
      <c r="B36" s="53"/>
      <c r="C36" s="15"/>
      <c r="D36" s="10"/>
    </row>
    <row r="37" spans="1:4" s="55" customFormat="1" x14ac:dyDescent="0.3">
      <c r="A37" s="15"/>
      <c r="B37" s="53"/>
      <c r="C37" s="15"/>
      <c r="D37" s="10"/>
    </row>
    <row r="38" spans="1:4" s="55" customFormat="1" x14ac:dyDescent="0.3">
      <c r="A38" s="15"/>
      <c r="B38" s="53"/>
      <c r="C38" s="15"/>
      <c r="D38" s="10"/>
    </row>
    <row r="39" spans="1:4" s="55" customFormat="1" x14ac:dyDescent="0.3">
      <c r="A39" s="15"/>
      <c r="B39" s="53"/>
      <c r="C39" s="15"/>
      <c r="D39" s="10"/>
    </row>
    <row r="40" spans="1:4" s="55" customFormat="1" x14ac:dyDescent="0.3">
      <c r="A40" s="15"/>
      <c r="B40" s="53"/>
      <c r="C40" s="15"/>
      <c r="D40" s="10"/>
    </row>
    <row r="41" spans="1:4" s="55" customFormat="1" x14ac:dyDescent="0.3">
      <c r="A41" s="15"/>
      <c r="B41" s="53"/>
      <c r="C41" s="15"/>
      <c r="D41" s="10"/>
    </row>
    <row r="42" spans="1:4" s="55" customFormat="1" x14ac:dyDescent="0.3">
      <c r="A42" s="15"/>
      <c r="B42" s="53"/>
      <c r="C42" s="15"/>
      <c r="D42" s="10"/>
    </row>
    <row r="43" spans="1:4" s="55" customFormat="1" x14ac:dyDescent="0.3">
      <c r="A43" s="15"/>
      <c r="B43" s="53"/>
      <c r="C43" s="15"/>
      <c r="D43" s="10"/>
    </row>
    <row r="44" spans="1:4" s="55" customFormat="1" x14ac:dyDescent="0.3">
      <c r="A44" s="15"/>
      <c r="B44" s="53"/>
      <c r="C44" s="15"/>
      <c r="D44" s="10"/>
    </row>
    <row r="45" spans="1:4" s="55" customFormat="1" x14ac:dyDescent="0.3">
      <c r="A45" s="15"/>
      <c r="B45" s="53"/>
      <c r="C45" s="15"/>
      <c r="D45" s="10"/>
    </row>
    <row r="46" spans="1:4" s="55" customFormat="1" x14ac:dyDescent="0.3">
      <c r="A46" s="15"/>
      <c r="B46" s="53"/>
      <c r="C46" s="15"/>
      <c r="D46" s="10"/>
    </row>
    <row r="47" spans="1:4" s="55" customFormat="1" x14ac:dyDescent="0.3">
      <c r="A47" s="15"/>
      <c r="B47" s="53"/>
      <c r="C47" s="15"/>
      <c r="D47" s="10"/>
    </row>
    <row r="48" spans="1:4" s="55" customFormat="1" x14ac:dyDescent="0.3">
      <c r="A48" s="15"/>
      <c r="B48" s="53"/>
      <c r="C48" s="15"/>
      <c r="D48" s="10"/>
    </row>
    <row r="49" spans="1:4" s="55" customFormat="1" x14ac:dyDescent="0.3">
      <c r="A49" s="15"/>
      <c r="B49" s="53"/>
      <c r="C49" s="15"/>
      <c r="D49" s="10"/>
    </row>
    <row r="50" spans="1:4" s="55" customFormat="1" x14ac:dyDescent="0.3">
      <c r="A50" s="15"/>
      <c r="B50" s="53"/>
      <c r="C50" s="15"/>
      <c r="D50" s="10"/>
    </row>
    <row r="51" spans="1:4" s="55" customFormat="1" x14ac:dyDescent="0.3">
      <c r="A51" s="15"/>
      <c r="B51" s="53"/>
      <c r="C51" s="15"/>
      <c r="D51" s="10"/>
    </row>
    <row r="52" spans="1:4" s="55" customFormat="1" x14ac:dyDescent="0.3">
      <c r="A52" s="15"/>
      <c r="B52" s="53"/>
      <c r="C52" s="15"/>
      <c r="D52" s="10"/>
    </row>
    <row r="53" spans="1:4" s="55" customFormat="1" x14ac:dyDescent="0.3">
      <c r="A53" s="15"/>
      <c r="B53" s="53"/>
      <c r="C53" s="15"/>
      <c r="D53" s="10"/>
    </row>
    <row r="54" spans="1:4" s="55" customFormat="1" x14ac:dyDescent="0.3">
      <c r="A54" s="15"/>
      <c r="B54" s="53"/>
      <c r="C54" s="15"/>
      <c r="D54" s="10"/>
    </row>
    <row r="55" spans="1:4" s="55" customFormat="1" x14ac:dyDescent="0.3">
      <c r="A55" s="15"/>
      <c r="B55" s="53"/>
      <c r="C55" s="15"/>
      <c r="D55" s="10"/>
    </row>
    <row r="56" spans="1:4" s="55" customFormat="1" x14ac:dyDescent="0.3">
      <c r="A56" s="15"/>
      <c r="B56" s="53"/>
      <c r="C56" s="15"/>
      <c r="D56" s="10"/>
    </row>
    <row r="57" spans="1:4" s="55" customFormat="1" x14ac:dyDescent="0.3">
      <c r="A57" s="15"/>
      <c r="B57" s="53"/>
      <c r="C57" s="15"/>
      <c r="D57" s="10"/>
    </row>
    <row r="58" spans="1:4" s="55" customFormat="1" x14ac:dyDescent="0.3">
      <c r="A58" s="15"/>
      <c r="B58" s="53"/>
      <c r="C58" s="15"/>
      <c r="D58" s="10"/>
    </row>
  </sheetData>
  <hyperlinks>
    <hyperlink ref="A1" location="TAB00!A1" display="Retour page de garde"/>
  </hyperlinks>
  <pageMargins left="0.7" right="0.7" top="0.75" bottom="0.75" header="0.3" footer="0.3"/>
  <ignoredErrors>
    <ignoredError sqref="F16 H16 J16 D16" formula="1"/>
  </ignoredErrors>
  <extLst>
    <ext xmlns:x14="http://schemas.microsoft.com/office/spreadsheetml/2009/9/main" uri="{78C0D931-6437-407d-A8EE-F0AAD7539E65}">
      <x14:conditionalFormattings>
        <x14:conditionalFormatting xmlns:xm="http://schemas.microsoft.com/office/excel/2006/main">
          <x14:cfRule type="expression" priority="3" id="{0FDAB879-C3A4-45C8-B100-B23502D55D65}">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E1:J1048576</xm:sqref>
        </x14:conditionalFormatting>
        <x14:conditionalFormatting xmlns:xm="http://schemas.microsoft.com/office/excel/2006/main">
          <x14:cfRule type="expression" priority="2" id="{E369BE6C-8572-44D8-ABF9-BA2B4064062D}">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G1:J1048576</xm:sqref>
        </x14:conditionalFormatting>
        <x14:conditionalFormatting xmlns:xm="http://schemas.microsoft.com/office/excel/2006/main">
          <x14:cfRule type="expression" priority="1" id="{4318C657-1F69-4C5F-A4B4-7D1FB0B9CE41}">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I1:J1048576</xm:sqref>
        </x14:conditionalFormatting>
      </x14:conditionalFormatting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workbookViewId="0">
      <selection activeCell="A3" sqref="A3"/>
    </sheetView>
  </sheetViews>
  <sheetFormatPr baseColWidth="10" defaultColWidth="9.1640625" defaultRowHeight="13.5" x14ac:dyDescent="0.3"/>
  <cols>
    <col min="1" max="1" width="60" style="7" customWidth="1"/>
    <col min="2" max="2" width="16.6640625" style="40" customWidth="1"/>
    <col min="3" max="3" width="16.6640625" style="7" customWidth="1"/>
    <col min="4" max="4" width="16.6640625" style="8" customWidth="1"/>
    <col min="5" max="13" width="16.6640625" style="2" customWidth="1"/>
    <col min="14" max="16384" width="9.1640625" style="2"/>
  </cols>
  <sheetData>
    <row r="1" spans="1:10" s="254" customFormat="1" ht="15" x14ac:dyDescent="0.3">
      <c r="A1" s="124" t="s">
        <v>46</v>
      </c>
    </row>
    <row r="3" spans="1:10" ht="22.15" customHeight="1" x14ac:dyDescent="0.35">
      <c r="A3" s="354" t="str">
        <f>TAB00!B95&amp;" : "&amp;TAB00!C95</f>
        <v xml:space="preserve">TAB11.2 : Détail des comptes de régularisation </v>
      </c>
      <c r="B3" s="77"/>
      <c r="C3" s="77"/>
      <c r="D3" s="77"/>
      <c r="E3" s="77"/>
      <c r="F3" s="74"/>
      <c r="G3" s="74"/>
      <c r="H3" s="74"/>
      <c r="I3" s="74"/>
      <c r="J3" s="74"/>
    </row>
    <row r="6" spans="1:10" x14ac:dyDescent="0.3">
      <c r="B6" s="54" t="str">
        <f>IF(TAB00!$E$14=2019,"REALITE 2018","REALITE 2019")</f>
        <v>REALITE 2019</v>
      </c>
      <c r="C6" s="54" t="str">
        <f>IF(TAB00!$E$14=2019,"REALITE 2019","REALITE 2020")</f>
        <v>REALITE 2020</v>
      </c>
      <c r="D6" s="54" t="s">
        <v>11</v>
      </c>
      <c r="E6" s="54" t="s">
        <v>45</v>
      </c>
      <c r="F6" s="54" t="s">
        <v>11</v>
      </c>
      <c r="G6" s="54" t="s">
        <v>208</v>
      </c>
      <c r="H6" s="54" t="s">
        <v>11</v>
      </c>
      <c r="I6" s="54" t="s">
        <v>209</v>
      </c>
      <c r="J6" s="54" t="s">
        <v>11</v>
      </c>
    </row>
    <row r="7" spans="1:10" x14ac:dyDescent="0.3">
      <c r="A7" s="81" t="s">
        <v>232</v>
      </c>
      <c r="B7" s="75"/>
      <c r="C7" s="75"/>
      <c r="D7" s="5">
        <f t="shared" ref="D7:D13" si="0">B7-C7</f>
        <v>0</v>
      </c>
      <c r="E7" s="75"/>
      <c r="F7" s="5">
        <f t="shared" ref="F7:F13" si="1">C7-E7</f>
        <v>0</v>
      </c>
      <c r="G7" s="75"/>
      <c r="H7" s="5">
        <f t="shared" ref="H7:H13" si="2">E7-G7</f>
        <v>0</v>
      </c>
      <c r="I7" s="75"/>
      <c r="J7" s="5">
        <f t="shared" ref="J7:J13" si="3">G7-I7</f>
        <v>0</v>
      </c>
    </row>
    <row r="8" spans="1:10" x14ac:dyDescent="0.3">
      <c r="A8" s="81" t="s">
        <v>233</v>
      </c>
      <c r="B8" s="75"/>
      <c r="C8" s="75"/>
      <c r="D8" s="5">
        <f t="shared" si="0"/>
        <v>0</v>
      </c>
      <c r="E8" s="75"/>
      <c r="F8" s="5">
        <f t="shared" si="1"/>
        <v>0</v>
      </c>
      <c r="G8" s="75"/>
      <c r="H8" s="5">
        <f t="shared" si="2"/>
        <v>0</v>
      </c>
      <c r="I8" s="75"/>
      <c r="J8" s="5">
        <f t="shared" si="3"/>
        <v>0</v>
      </c>
    </row>
    <row r="9" spans="1:10" x14ac:dyDescent="0.3">
      <c r="A9" s="81" t="s">
        <v>234</v>
      </c>
      <c r="B9" s="75"/>
      <c r="C9" s="75"/>
      <c r="D9" s="5">
        <f t="shared" si="0"/>
        <v>0</v>
      </c>
      <c r="E9" s="75"/>
      <c r="F9" s="5">
        <f t="shared" si="1"/>
        <v>0</v>
      </c>
      <c r="G9" s="75"/>
      <c r="H9" s="5">
        <f t="shared" si="2"/>
        <v>0</v>
      </c>
      <c r="I9" s="75"/>
      <c r="J9" s="5">
        <f t="shared" si="3"/>
        <v>0</v>
      </c>
    </row>
    <row r="10" spans="1:10" x14ac:dyDescent="0.3">
      <c r="A10" s="81" t="s">
        <v>235</v>
      </c>
      <c r="B10" s="75"/>
      <c r="C10" s="75"/>
      <c r="D10" s="5">
        <f t="shared" si="0"/>
        <v>0</v>
      </c>
      <c r="E10" s="75"/>
      <c r="F10" s="5">
        <f t="shared" si="1"/>
        <v>0</v>
      </c>
      <c r="G10" s="75"/>
      <c r="H10" s="5">
        <f t="shared" si="2"/>
        <v>0</v>
      </c>
      <c r="I10" s="75"/>
      <c r="J10" s="5">
        <f t="shared" si="3"/>
        <v>0</v>
      </c>
    </row>
    <row r="11" spans="1:10" x14ac:dyDescent="0.3">
      <c r="A11" s="81" t="s">
        <v>236</v>
      </c>
      <c r="B11" s="75"/>
      <c r="C11" s="75"/>
      <c r="D11" s="5">
        <f t="shared" si="0"/>
        <v>0</v>
      </c>
      <c r="E11" s="75"/>
      <c r="F11" s="5">
        <f t="shared" si="1"/>
        <v>0</v>
      </c>
      <c r="G11" s="75"/>
      <c r="H11" s="5">
        <f t="shared" si="2"/>
        <v>0</v>
      </c>
      <c r="I11" s="75"/>
      <c r="J11" s="5">
        <f t="shared" si="3"/>
        <v>0</v>
      </c>
    </row>
    <row r="12" spans="1:10" x14ac:dyDescent="0.3">
      <c r="A12" s="81" t="s">
        <v>237</v>
      </c>
      <c r="B12" s="75"/>
      <c r="C12" s="75"/>
      <c r="D12" s="5">
        <f t="shared" si="0"/>
        <v>0</v>
      </c>
      <c r="E12" s="75"/>
      <c r="F12" s="5">
        <f t="shared" si="1"/>
        <v>0</v>
      </c>
      <c r="G12" s="75"/>
      <c r="H12" s="5">
        <f t="shared" si="2"/>
        <v>0</v>
      </c>
      <c r="I12" s="75"/>
      <c r="J12" s="5">
        <f t="shared" si="3"/>
        <v>0</v>
      </c>
    </row>
    <row r="13" spans="1:10" x14ac:dyDescent="0.3">
      <c r="A13" s="81" t="s">
        <v>238</v>
      </c>
      <c r="B13" s="75"/>
      <c r="C13" s="75"/>
      <c r="D13" s="5">
        <f t="shared" si="0"/>
        <v>0</v>
      </c>
      <c r="E13" s="75"/>
      <c r="F13" s="5">
        <f t="shared" si="1"/>
        <v>0</v>
      </c>
      <c r="G13" s="75"/>
      <c r="H13" s="5">
        <f t="shared" si="2"/>
        <v>0</v>
      </c>
      <c r="I13" s="75"/>
      <c r="J13" s="5">
        <f t="shared" si="3"/>
        <v>0</v>
      </c>
    </row>
    <row r="14" spans="1:10" x14ac:dyDescent="0.3">
      <c r="A14" s="81" t="s">
        <v>239</v>
      </c>
      <c r="B14" s="75"/>
      <c r="C14" s="75"/>
      <c r="D14" s="5">
        <f t="shared" ref="D14:D22" si="4">B14-C14</f>
        <v>0</v>
      </c>
      <c r="E14" s="75"/>
      <c r="F14" s="5">
        <f t="shared" ref="F14:F22" si="5">C14-E14</f>
        <v>0</v>
      </c>
      <c r="G14" s="75"/>
      <c r="H14" s="5">
        <f t="shared" ref="H14:H22" si="6">E14-G14</f>
        <v>0</v>
      </c>
      <c r="I14" s="75"/>
      <c r="J14" s="5">
        <f t="shared" ref="J14:J22" si="7">G14-I14</f>
        <v>0</v>
      </c>
    </row>
    <row r="15" spans="1:10" x14ac:dyDescent="0.3">
      <c r="A15" s="81" t="s">
        <v>240</v>
      </c>
      <c r="B15" s="75"/>
      <c r="C15" s="75"/>
      <c r="D15" s="5">
        <f t="shared" si="4"/>
        <v>0</v>
      </c>
      <c r="E15" s="75"/>
      <c r="F15" s="5">
        <f t="shared" si="5"/>
        <v>0</v>
      </c>
      <c r="G15" s="75"/>
      <c r="H15" s="5">
        <f t="shared" si="6"/>
        <v>0</v>
      </c>
      <c r="I15" s="75"/>
      <c r="J15" s="5">
        <f t="shared" si="7"/>
        <v>0</v>
      </c>
    </row>
    <row r="16" spans="1:10" x14ac:dyDescent="0.3">
      <c r="A16" s="81" t="s">
        <v>241</v>
      </c>
      <c r="B16" s="75"/>
      <c r="C16" s="75"/>
      <c r="D16" s="5">
        <f t="shared" si="4"/>
        <v>0</v>
      </c>
      <c r="E16" s="75"/>
      <c r="F16" s="5">
        <f t="shared" si="5"/>
        <v>0</v>
      </c>
      <c r="G16" s="75"/>
      <c r="H16" s="5">
        <f t="shared" si="6"/>
        <v>0</v>
      </c>
      <c r="I16" s="75"/>
      <c r="J16" s="5">
        <f t="shared" si="7"/>
        <v>0</v>
      </c>
    </row>
    <row r="17" spans="1:10" x14ac:dyDescent="0.3">
      <c r="A17" s="81" t="s">
        <v>242</v>
      </c>
      <c r="B17" s="75"/>
      <c r="C17" s="75"/>
      <c r="D17" s="5">
        <f t="shared" si="4"/>
        <v>0</v>
      </c>
      <c r="E17" s="75"/>
      <c r="F17" s="5">
        <f t="shared" si="5"/>
        <v>0</v>
      </c>
      <c r="G17" s="75"/>
      <c r="H17" s="5">
        <f t="shared" si="6"/>
        <v>0</v>
      </c>
      <c r="I17" s="75"/>
      <c r="J17" s="5">
        <f t="shared" si="7"/>
        <v>0</v>
      </c>
    </row>
    <row r="18" spans="1:10" x14ac:dyDescent="0.3">
      <c r="A18" s="89" t="s">
        <v>41</v>
      </c>
      <c r="B18" s="75"/>
      <c r="C18" s="75"/>
      <c r="D18" s="5">
        <f t="shared" si="4"/>
        <v>0</v>
      </c>
      <c r="E18" s="75"/>
      <c r="F18" s="5">
        <f t="shared" si="5"/>
        <v>0</v>
      </c>
      <c r="G18" s="75"/>
      <c r="H18" s="5">
        <f t="shared" si="6"/>
        <v>0</v>
      </c>
      <c r="I18" s="75"/>
      <c r="J18" s="5">
        <f t="shared" si="7"/>
        <v>0</v>
      </c>
    </row>
    <row r="19" spans="1:10" x14ac:dyDescent="0.3">
      <c r="A19" s="89" t="s">
        <v>81</v>
      </c>
      <c r="B19" s="75"/>
      <c r="C19" s="75"/>
      <c r="D19" s="5">
        <f t="shared" si="4"/>
        <v>0</v>
      </c>
      <c r="E19" s="75"/>
      <c r="F19" s="5">
        <f t="shared" si="5"/>
        <v>0</v>
      </c>
      <c r="G19" s="75"/>
      <c r="H19" s="5">
        <f t="shared" si="6"/>
        <v>0</v>
      </c>
      <c r="I19" s="75"/>
      <c r="J19" s="5">
        <f t="shared" si="7"/>
        <v>0</v>
      </c>
    </row>
    <row r="20" spans="1:10" x14ac:dyDescent="0.3">
      <c r="A20" s="89" t="s">
        <v>82</v>
      </c>
      <c r="B20" s="75"/>
      <c r="C20" s="75"/>
      <c r="D20" s="5">
        <f t="shared" si="4"/>
        <v>0</v>
      </c>
      <c r="E20" s="75"/>
      <c r="F20" s="5">
        <f t="shared" si="5"/>
        <v>0</v>
      </c>
      <c r="G20" s="75"/>
      <c r="H20" s="5">
        <f t="shared" si="6"/>
        <v>0</v>
      </c>
      <c r="I20" s="75"/>
      <c r="J20" s="5">
        <f t="shared" si="7"/>
        <v>0</v>
      </c>
    </row>
    <row r="21" spans="1:10" x14ac:dyDescent="0.3">
      <c r="A21" s="89" t="s">
        <v>83</v>
      </c>
      <c r="B21" s="75"/>
      <c r="C21" s="75"/>
      <c r="D21" s="5">
        <f t="shared" si="4"/>
        <v>0</v>
      </c>
      <c r="E21" s="75"/>
      <c r="F21" s="5">
        <f t="shared" si="5"/>
        <v>0</v>
      </c>
      <c r="G21" s="75"/>
      <c r="H21" s="5">
        <f t="shared" si="6"/>
        <v>0</v>
      </c>
      <c r="I21" s="75"/>
      <c r="J21" s="5">
        <f t="shared" si="7"/>
        <v>0</v>
      </c>
    </row>
    <row r="22" spans="1:10" x14ac:dyDescent="0.3">
      <c r="A22" s="89" t="s">
        <v>84</v>
      </c>
      <c r="B22" s="75"/>
      <c r="C22" s="75"/>
      <c r="D22" s="5">
        <f t="shared" si="4"/>
        <v>0</v>
      </c>
      <c r="E22" s="75"/>
      <c r="F22" s="5">
        <f t="shared" si="5"/>
        <v>0</v>
      </c>
      <c r="G22" s="75"/>
      <c r="H22" s="5">
        <f t="shared" si="6"/>
        <v>0</v>
      </c>
      <c r="I22" s="75"/>
      <c r="J22" s="5">
        <f t="shared" si="7"/>
        <v>0</v>
      </c>
    </row>
    <row r="23" spans="1:10" x14ac:dyDescent="0.3">
      <c r="A23" s="82" t="s">
        <v>243</v>
      </c>
      <c r="B23" s="60">
        <f>SUM(B7:B22)</f>
        <v>0</v>
      </c>
      <c r="C23" s="61">
        <f t="shared" ref="C23:J23" si="8">SUM(C7:C22)</f>
        <v>0</v>
      </c>
      <c r="D23" s="60">
        <f t="shared" si="8"/>
        <v>0</v>
      </c>
      <c r="E23" s="62">
        <f t="shared" si="8"/>
        <v>0</v>
      </c>
      <c r="F23" s="62">
        <f t="shared" si="8"/>
        <v>0</v>
      </c>
      <c r="G23" s="62">
        <f t="shared" si="8"/>
        <v>0</v>
      </c>
      <c r="H23" s="62">
        <f t="shared" si="8"/>
        <v>0</v>
      </c>
      <c r="I23" s="62">
        <f t="shared" si="8"/>
        <v>0</v>
      </c>
      <c r="J23" s="62">
        <f t="shared" si="8"/>
        <v>0</v>
      </c>
    </row>
    <row r="24" spans="1:10" x14ac:dyDescent="0.3">
      <c r="A24" s="81" t="s">
        <v>232</v>
      </c>
      <c r="B24" s="75"/>
      <c r="C24" s="75"/>
      <c r="D24" s="5">
        <f>B24-C24</f>
        <v>0</v>
      </c>
      <c r="E24" s="75"/>
      <c r="F24" s="5">
        <f>C24-E24</f>
        <v>0</v>
      </c>
      <c r="G24" s="75"/>
      <c r="H24" s="5">
        <f>E24-G24</f>
        <v>0</v>
      </c>
      <c r="I24" s="75"/>
      <c r="J24" s="5">
        <f>G24-I24</f>
        <v>0</v>
      </c>
    </row>
    <row r="25" spans="1:10" x14ac:dyDescent="0.3">
      <c r="A25" s="81" t="s">
        <v>233</v>
      </c>
      <c r="B25" s="75"/>
      <c r="C25" s="75"/>
      <c r="D25" s="5">
        <f>B25-C25</f>
        <v>0</v>
      </c>
      <c r="E25" s="75"/>
      <c r="F25" s="5">
        <f>C25-E25</f>
        <v>0</v>
      </c>
      <c r="G25" s="75"/>
      <c r="H25" s="5">
        <f>E25-G25</f>
        <v>0</v>
      </c>
      <c r="I25" s="75"/>
      <c r="J25" s="5">
        <f>G25-I25</f>
        <v>0</v>
      </c>
    </row>
    <row r="26" spans="1:10" x14ac:dyDescent="0.3">
      <c r="A26" s="81" t="s">
        <v>234</v>
      </c>
      <c r="B26" s="75"/>
      <c r="C26" s="75"/>
      <c r="D26" s="5">
        <f t="shared" ref="D26:D39" si="9">B26-C26</f>
        <v>0</v>
      </c>
      <c r="E26" s="75"/>
      <c r="F26" s="5">
        <f t="shared" ref="F26:F39" si="10">C26-E26</f>
        <v>0</v>
      </c>
      <c r="G26" s="75"/>
      <c r="H26" s="5">
        <f t="shared" ref="H26:H39" si="11">E26-G26</f>
        <v>0</v>
      </c>
      <c r="I26" s="75"/>
      <c r="J26" s="5">
        <f t="shared" ref="J26:J39" si="12">G26-I26</f>
        <v>0</v>
      </c>
    </row>
    <row r="27" spans="1:10" x14ac:dyDescent="0.3">
      <c r="A27" s="81" t="s">
        <v>235</v>
      </c>
      <c r="B27" s="75"/>
      <c r="C27" s="75"/>
      <c r="D27" s="5">
        <f t="shared" si="9"/>
        <v>0</v>
      </c>
      <c r="E27" s="75"/>
      <c r="F27" s="5">
        <f t="shared" si="10"/>
        <v>0</v>
      </c>
      <c r="G27" s="75"/>
      <c r="H27" s="5">
        <f t="shared" si="11"/>
        <v>0</v>
      </c>
      <c r="I27" s="75"/>
      <c r="J27" s="5">
        <f t="shared" si="12"/>
        <v>0</v>
      </c>
    </row>
    <row r="28" spans="1:10" x14ac:dyDescent="0.3">
      <c r="A28" s="81" t="s">
        <v>236</v>
      </c>
      <c r="B28" s="75"/>
      <c r="C28" s="75"/>
      <c r="D28" s="5">
        <f t="shared" si="9"/>
        <v>0</v>
      </c>
      <c r="E28" s="75"/>
      <c r="F28" s="5">
        <f t="shared" si="10"/>
        <v>0</v>
      </c>
      <c r="G28" s="75"/>
      <c r="H28" s="5">
        <f t="shared" si="11"/>
        <v>0</v>
      </c>
      <c r="I28" s="75"/>
      <c r="J28" s="5">
        <f t="shared" si="12"/>
        <v>0</v>
      </c>
    </row>
    <row r="29" spans="1:10" x14ac:dyDescent="0.3">
      <c r="A29" s="81" t="s">
        <v>237</v>
      </c>
      <c r="B29" s="75"/>
      <c r="C29" s="75"/>
      <c r="D29" s="5">
        <f t="shared" si="9"/>
        <v>0</v>
      </c>
      <c r="E29" s="75"/>
      <c r="F29" s="5">
        <f t="shared" si="10"/>
        <v>0</v>
      </c>
      <c r="G29" s="75"/>
      <c r="H29" s="5">
        <f t="shared" si="11"/>
        <v>0</v>
      </c>
      <c r="I29" s="75"/>
      <c r="J29" s="5">
        <f t="shared" si="12"/>
        <v>0</v>
      </c>
    </row>
    <row r="30" spans="1:10" x14ac:dyDescent="0.3">
      <c r="A30" s="81" t="s">
        <v>238</v>
      </c>
      <c r="B30" s="75"/>
      <c r="C30" s="75"/>
      <c r="D30" s="5">
        <f t="shared" si="9"/>
        <v>0</v>
      </c>
      <c r="E30" s="75"/>
      <c r="F30" s="5">
        <f t="shared" si="10"/>
        <v>0</v>
      </c>
      <c r="G30" s="75"/>
      <c r="H30" s="5">
        <f t="shared" si="11"/>
        <v>0</v>
      </c>
      <c r="I30" s="75"/>
      <c r="J30" s="5">
        <f t="shared" si="12"/>
        <v>0</v>
      </c>
    </row>
    <row r="31" spans="1:10" x14ac:dyDescent="0.3">
      <c r="A31" s="81" t="s">
        <v>239</v>
      </c>
      <c r="B31" s="75"/>
      <c r="C31" s="75"/>
      <c r="D31" s="5">
        <f t="shared" si="9"/>
        <v>0</v>
      </c>
      <c r="E31" s="75"/>
      <c r="F31" s="5">
        <f t="shared" si="10"/>
        <v>0</v>
      </c>
      <c r="G31" s="75"/>
      <c r="H31" s="5">
        <f t="shared" si="11"/>
        <v>0</v>
      </c>
      <c r="I31" s="75"/>
      <c r="J31" s="5">
        <f t="shared" si="12"/>
        <v>0</v>
      </c>
    </row>
    <row r="32" spans="1:10" x14ac:dyDescent="0.3">
      <c r="A32" s="81" t="s">
        <v>240</v>
      </c>
      <c r="B32" s="75"/>
      <c r="C32" s="75"/>
      <c r="D32" s="5">
        <f t="shared" si="9"/>
        <v>0</v>
      </c>
      <c r="E32" s="75"/>
      <c r="F32" s="5">
        <f t="shared" si="10"/>
        <v>0</v>
      </c>
      <c r="G32" s="75"/>
      <c r="H32" s="5">
        <f t="shared" si="11"/>
        <v>0</v>
      </c>
      <c r="I32" s="75"/>
      <c r="J32" s="5">
        <f t="shared" si="12"/>
        <v>0</v>
      </c>
    </row>
    <row r="33" spans="1:10" x14ac:dyDescent="0.3">
      <c r="A33" s="81" t="s">
        <v>241</v>
      </c>
      <c r="B33" s="75"/>
      <c r="C33" s="75"/>
      <c r="D33" s="5">
        <f t="shared" si="9"/>
        <v>0</v>
      </c>
      <c r="E33" s="75"/>
      <c r="F33" s="5">
        <f t="shared" si="10"/>
        <v>0</v>
      </c>
      <c r="G33" s="75"/>
      <c r="H33" s="5">
        <f t="shared" si="11"/>
        <v>0</v>
      </c>
      <c r="I33" s="75"/>
      <c r="J33" s="5">
        <f t="shared" si="12"/>
        <v>0</v>
      </c>
    </row>
    <row r="34" spans="1:10" x14ac:dyDescent="0.3">
      <c r="A34" s="81" t="s">
        <v>242</v>
      </c>
      <c r="B34" s="75"/>
      <c r="C34" s="75"/>
      <c r="D34" s="5">
        <f t="shared" si="9"/>
        <v>0</v>
      </c>
      <c r="E34" s="75"/>
      <c r="F34" s="5">
        <f t="shared" si="10"/>
        <v>0</v>
      </c>
      <c r="G34" s="75"/>
      <c r="H34" s="5">
        <f t="shared" si="11"/>
        <v>0</v>
      </c>
      <c r="I34" s="75"/>
      <c r="J34" s="5">
        <f t="shared" si="12"/>
        <v>0</v>
      </c>
    </row>
    <row r="35" spans="1:10" x14ac:dyDescent="0.3">
      <c r="A35" s="89" t="s">
        <v>41</v>
      </c>
      <c r="B35" s="75"/>
      <c r="C35" s="75"/>
      <c r="D35" s="5">
        <f t="shared" si="9"/>
        <v>0</v>
      </c>
      <c r="E35" s="75"/>
      <c r="F35" s="5">
        <f t="shared" si="10"/>
        <v>0</v>
      </c>
      <c r="G35" s="75"/>
      <c r="H35" s="5">
        <f t="shared" si="11"/>
        <v>0</v>
      </c>
      <c r="I35" s="75"/>
      <c r="J35" s="5">
        <f t="shared" si="12"/>
        <v>0</v>
      </c>
    </row>
    <row r="36" spans="1:10" x14ac:dyDescent="0.3">
      <c r="A36" s="89" t="s">
        <v>81</v>
      </c>
      <c r="B36" s="75"/>
      <c r="C36" s="75"/>
      <c r="D36" s="5">
        <f t="shared" si="9"/>
        <v>0</v>
      </c>
      <c r="E36" s="75"/>
      <c r="F36" s="5">
        <f t="shared" si="10"/>
        <v>0</v>
      </c>
      <c r="G36" s="75"/>
      <c r="H36" s="5">
        <f t="shared" si="11"/>
        <v>0</v>
      </c>
      <c r="I36" s="75"/>
      <c r="J36" s="5">
        <f t="shared" si="12"/>
        <v>0</v>
      </c>
    </row>
    <row r="37" spans="1:10" x14ac:dyDescent="0.3">
      <c r="A37" s="89" t="s">
        <v>82</v>
      </c>
      <c r="B37" s="75"/>
      <c r="C37" s="75"/>
      <c r="D37" s="5">
        <f t="shared" si="9"/>
        <v>0</v>
      </c>
      <c r="E37" s="75"/>
      <c r="F37" s="5">
        <f t="shared" si="10"/>
        <v>0</v>
      </c>
      <c r="G37" s="75"/>
      <c r="H37" s="5">
        <f t="shared" si="11"/>
        <v>0</v>
      </c>
      <c r="I37" s="75"/>
      <c r="J37" s="5">
        <f t="shared" si="12"/>
        <v>0</v>
      </c>
    </row>
    <row r="38" spans="1:10" x14ac:dyDescent="0.3">
      <c r="A38" s="89" t="s">
        <v>83</v>
      </c>
      <c r="B38" s="75"/>
      <c r="C38" s="75"/>
      <c r="D38" s="5">
        <f t="shared" si="9"/>
        <v>0</v>
      </c>
      <c r="E38" s="75"/>
      <c r="F38" s="5">
        <f t="shared" si="10"/>
        <v>0</v>
      </c>
      <c r="G38" s="75"/>
      <c r="H38" s="5">
        <f t="shared" si="11"/>
        <v>0</v>
      </c>
      <c r="I38" s="75"/>
      <c r="J38" s="5">
        <f t="shared" si="12"/>
        <v>0</v>
      </c>
    </row>
    <row r="39" spans="1:10" x14ac:dyDescent="0.3">
      <c r="A39" s="89" t="s">
        <v>84</v>
      </c>
      <c r="B39" s="75"/>
      <c r="C39" s="75"/>
      <c r="D39" s="5">
        <f t="shared" si="9"/>
        <v>0</v>
      </c>
      <c r="E39" s="75"/>
      <c r="F39" s="5">
        <f t="shared" si="10"/>
        <v>0</v>
      </c>
      <c r="G39" s="75"/>
      <c r="H39" s="5">
        <f t="shared" si="11"/>
        <v>0</v>
      </c>
      <c r="I39" s="75"/>
      <c r="J39" s="5">
        <f t="shared" si="12"/>
        <v>0</v>
      </c>
    </row>
    <row r="40" spans="1:10" s="55" customFormat="1" x14ac:dyDescent="0.3">
      <c r="A40" s="82" t="s">
        <v>243</v>
      </c>
      <c r="B40" s="60">
        <f t="shared" ref="B40:J40" si="13">SUM(B24:B39)</f>
        <v>0</v>
      </c>
      <c r="C40" s="61">
        <f t="shared" si="13"/>
        <v>0</v>
      </c>
      <c r="D40" s="60">
        <f t="shared" si="13"/>
        <v>0</v>
      </c>
      <c r="E40" s="62">
        <f t="shared" si="13"/>
        <v>0</v>
      </c>
      <c r="F40" s="62">
        <f t="shared" si="13"/>
        <v>0</v>
      </c>
      <c r="G40" s="62">
        <f t="shared" si="13"/>
        <v>0</v>
      </c>
      <c r="H40" s="62">
        <f t="shared" si="13"/>
        <v>0</v>
      </c>
      <c r="I40" s="62">
        <f t="shared" si="13"/>
        <v>0</v>
      </c>
      <c r="J40" s="62">
        <f t="shared" si="13"/>
        <v>0</v>
      </c>
    </row>
    <row r="41" spans="1:10" s="55" customFormat="1" x14ac:dyDescent="0.3">
      <c r="A41" s="15"/>
      <c r="B41" s="53"/>
      <c r="C41" s="15"/>
      <c r="D41" s="10"/>
    </row>
    <row r="42" spans="1:10" s="55" customFormat="1" x14ac:dyDescent="0.3">
      <c r="A42" s="15"/>
      <c r="B42" s="53"/>
      <c r="C42" s="15"/>
      <c r="D42" s="10"/>
    </row>
    <row r="43" spans="1:10" s="55" customFormat="1" x14ac:dyDescent="0.3">
      <c r="A43" s="15"/>
      <c r="B43" s="53"/>
      <c r="C43" s="15"/>
      <c r="D43" s="10"/>
    </row>
    <row r="44" spans="1:10" s="55" customFormat="1" x14ac:dyDescent="0.3">
      <c r="A44" s="15"/>
      <c r="B44" s="53"/>
      <c r="C44" s="15"/>
      <c r="D44" s="10"/>
    </row>
    <row r="45" spans="1:10" s="55" customFormat="1" x14ac:dyDescent="0.3">
      <c r="A45" s="15"/>
      <c r="B45" s="53"/>
      <c r="C45" s="15"/>
      <c r="D45" s="10"/>
    </row>
    <row r="46" spans="1:10" s="55" customFormat="1" x14ac:dyDescent="0.3">
      <c r="A46" s="15"/>
      <c r="B46" s="53"/>
      <c r="C46" s="15"/>
      <c r="D46" s="10"/>
    </row>
    <row r="47" spans="1:10" s="55" customFormat="1" x14ac:dyDescent="0.3">
      <c r="A47" s="15"/>
      <c r="B47" s="53"/>
      <c r="C47" s="15"/>
      <c r="D47" s="10"/>
    </row>
    <row r="48" spans="1:10" s="55" customFormat="1" x14ac:dyDescent="0.3">
      <c r="A48" s="15"/>
      <c r="B48" s="53"/>
      <c r="C48" s="15"/>
      <c r="D48" s="10"/>
    </row>
    <row r="49" spans="1:4" s="55" customFormat="1" x14ac:dyDescent="0.3">
      <c r="A49" s="15"/>
      <c r="B49" s="53"/>
      <c r="C49" s="15"/>
      <c r="D49" s="10"/>
    </row>
    <row r="50" spans="1:4" s="55" customFormat="1" x14ac:dyDescent="0.3">
      <c r="A50" s="15"/>
      <c r="B50" s="53"/>
      <c r="C50" s="15"/>
      <c r="D50" s="10"/>
    </row>
    <row r="51" spans="1:4" s="55" customFormat="1" x14ac:dyDescent="0.3">
      <c r="A51" s="15"/>
      <c r="B51" s="53"/>
      <c r="C51" s="15"/>
      <c r="D51" s="10"/>
    </row>
    <row r="52" spans="1:4" s="55" customFormat="1" x14ac:dyDescent="0.3">
      <c r="A52" s="15"/>
      <c r="B52" s="53"/>
      <c r="C52" s="15"/>
      <c r="D52" s="10"/>
    </row>
    <row r="53" spans="1:4" s="55" customFormat="1" x14ac:dyDescent="0.3">
      <c r="A53" s="15"/>
      <c r="B53" s="53"/>
      <c r="C53" s="15"/>
      <c r="D53" s="10"/>
    </row>
    <row r="54" spans="1:4" s="55" customFormat="1" x14ac:dyDescent="0.3">
      <c r="A54" s="15"/>
      <c r="B54" s="53"/>
      <c r="C54" s="15"/>
      <c r="D54" s="10"/>
    </row>
    <row r="55" spans="1:4" s="55" customFormat="1" x14ac:dyDescent="0.3">
      <c r="A55" s="15"/>
      <c r="B55" s="53"/>
      <c r="C55" s="15"/>
      <c r="D55" s="10"/>
    </row>
    <row r="56" spans="1:4" s="55" customFormat="1" x14ac:dyDescent="0.3">
      <c r="A56" s="15"/>
      <c r="B56" s="53"/>
      <c r="C56" s="15"/>
      <c r="D56" s="10"/>
    </row>
    <row r="57" spans="1:4" s="55" customFormat="1" x14ac:dyDescent="0.3">
      <c r="A57" s="15"/>
      <c r="B57" s="53"/>
      <c r="C57" s="15"/>
      <c r="D57" s="10"/>
    </row>
    <row r="58" spans="1:4" s="55" customFormat="1" x14ac:dyDescent="0.3">
      <c r="A58" s="15"/>
      <c r="B58" s="53"/>
      <c r="C58" s="15"/>
      <c r="D58" s="10"/>
    </row>
  </sheetData>
  <hyperlinks>
    <hyperlink ref="A1" location="TAB00!A1" display="Retour page de garde"/>
  </hyperlinks>
  <pageMargins left="0.7" right="0.7" top="0.75" bottom="0.75" header="0.3" footer="0.3"/>
  <ignoredErrors>
    <ignoredError sqref="F23 H23 J23 D23" formula="1"/>
  </ignoredErrors>
  <extLst>
    <ext xmlns:x14="http://schemas.microsoft.com/office/spreadsheetml/2009/9/main" uri="{78C0D931-6437-407d-A8EE-F0AAD7539E65}">
      <x14:conditionalFormattings>
        <x14:conditionalFormatting xmlns:xm="http://schemas.microsoft.com/office/excel/2006/main">
          <x14:cfRule type="expression" priority="3" id="{C6B30F2A-9ECE-4C9C-ABEE-1BB5516F8353}">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E1:K1048576</xm:sqref>
        </x14:conditionalFormatting>
        <x14:conditionalFormatting xmlns:xm="http://schemas.microsoft.com/office/excel/2006/main">
          <x14:cfRule type="expression" priority="2" id="{80E5BC30-259B-49D5-B0E3-D0F6D3F988AB}">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G1:K1048576</xm:sqref>
        </x14:conditionalFormatting>
        <x14:conditionalFormatting xmlns:xm="http://schemas.microsoft.com/office/excel/2006/main">
          <x14:cfRule type="expression" priority="1" id="{3858BEF3-7A5A-4C4F-AE5D-ADF4399A1341}">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I1:K1048576</xm:sqref>
        </x14:conditionalFormatting>
      </x14:conditionalFormatting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selection activeCell="A3" sqref="A3"/>
    </sheetView>
  </sheetViews>
  <sheetFormatPr baseColWidth="10" defaultColWidth="9.1640625" defaultRowHeight="13.5" x14ac:dyDescent="0.3"/>
  <cols>
    <col min="1" max="1" width="60" style="7" customWidth="1"/>
    <col min="2" max="2" width="16.6640625" style="40" customWidth="1"/>
    <col min="3" max="3" width="16.6640625" style="7" customWidth="1"/>
    <col min="4" max="4" width="16.6640625" style="8" customWidth="1"/>
    <col min="5" max="13" width="16.6640625" style="2" customWidth="1"/>
    <col min="14" max="16384" width="9.1640625" style="2"/>
  </cols>
  <sheetData>
    <row r="1" spans="1:10" s="254" customFormat="1" ht="15" x14ac:dyDescent="0.3">
      <c r="A1" s="124" t="s">
        <v>46</v>
      </c>
    </row>
    <row r="3" spans="1:10" ht="22.15" customHeight="1" x14ac:dyDescent="0.35">
      <c r="A3" s="354" t="str">
        <f>TAB00!B96&amp;" : "&amp;TAB00!C96</f>
        <v>TAB11.3 : Variation des capitaux propres</v>
      </c>
      <c r="B3" s="77"/>
      <c r="C3" s="77"/>
      <c r="D3" s="77"/>
      <c r="E3" s="77"/>
      <c r="F3" s="74"/>
      <c r="G3" s="74"/>
      <c r="H3" s="74"/>
      <c r="I3" s="74"/>
      <c r="J3" s="74"/>
    </row>
    <row r="6" spans="1:10" x14ac:dyDescent="0.3">
      <c r="B6" s="54" t="str">
        <f>IF(TAB00!$E$14=2019,"REALITE 2018","REALITE 2019")</f>
        <v>REALITE 2019</v>
      </c>
      <c r="C6" s="54" t="str">
        <f>IF(TAB00!$E$14=2019,"REALITE 2019","REALITE 2020")</f>
        <v>REALITE 2020</v>
      </c>
      <c r="D6" s="54" t="s">
        <v>11</v>
      </c>
      <c r="E6" s="54" t="s">
        <v>45</v>
      </c>
      <c r="F6" s="54" t="s">
        <v>11</v>
      </c>
      <c r="G6" s="54" t="s">
        <v>208</v>
      </c>
      <c r="H6" s="54" t="s">
        <v>11</v>
      </c>
      <c r="I6" s="54" t="s">
        <v>209</v>
      </c>
      <c r="J6" s="54" t="s">
        <v>11</v>
      </c>
    </row>
    <row r="7" spans="1:10" x14ac:dyDescent="0.3">
      <c r="A7" s="1" t="s">
        <v>244</v>
      </c>
      <c r="B7" s="75"/>
      <c r="C7" s="75"/>
      <c r="D7" s="5">
        <f>B7-C7</f>
        <v>0</v>
      </c>
      <c r="E7" s="75"/>
      <c r="F7" s="5">
        <f>C7-E7</f>
        <v>0</v>
      </c>
      <c r="G7" s="75"/>
      <c r="H7" s="5">
        <f>E7-G7</f>
        <v>0</v>
      </c>
      <c r="I7" s="75"/>
      <c r="J7" s="5">
        <f>G7-I7</f>
        <v>0</v>
      </c>
    </row>
    <row r="8" spans="1:10" x14ac:dyDescent="0.3">
      <c r="A8" s="90" t="s">
        <v>245</v>
      </c>
      <c r="B8" s="5">
        <f>SUM(B9:B14)</f>
        <v>0</v>
      </c>
      <c r="C8" s="5">
        <f>SUM(C9:C14)</f>
        <v>0</v>
      </c>
      <c r="D8" s="5">
        <f t="shared" ref="D8:J8" si="0">SUM(D9:D14)</f>
        <v>0</v>
      </c>
      <c r="E8" s="5">
        <f t="shared" si="0"/>
        <v>0</v>
      </c>
      <c r="F8" s="5">
        <f t="shared" si="0"/>
        <v>0</v>
      </c>
      <c r="G8" s="5">
        <f t="shared" si="0"/>
        <v>0</v>
      </c>
      <c r="H8" s="5">
        <f t="shared" si="0"/>
        <v>0</v>
      </c>
      <c r="I8" s="5">
        <f t="shared" si="0"/>
        <v>0</v>
      </c>
      <c r="J8" s="5">
        <f t="shared" si="0"/>
        <v>0</v>
      </c>
    </row>
    <row r="9" spans="1:10" x14ac:dyDescent="0.3">
      <c r="A9" s="4" t="s">
        <v>246</v>
      </c>
      <c r="B9" s="75"/>
      <c r="C9" s="75"/>
      <c r="D9" s="5">
        <f t="shared" ref="D9:D18" si="1">B9-C9</f>
        <v>0</v>
      </c>
      <c r="E9" s="75"/>
      <c r="F9" s="5">
        <f t="shared" ref="F9:F18" si="2">C9-E9</f>
        <v>0</v>
      </c>
      <c r="G9" s="75"/>
      <c r="H9" s="5">
        <f t="shared" ref="H9:H18" si="3">E9-G9</f>
        <v>0</v>
      </c>
      <c r="I9" s="75"/>
      <c r="J9" s="5">
        <f t="shared" ref="J9:J18" si="4">G9-I9</f>
        <v>0</v>
      </c>
    </row>
    <row r="10" spans="1:10" x14ac:dyDescent="0.3">
      <c r="A10" s="4" t="s">
        <v>247</v>
      </c>
      <c r="B10" s="75"/>
      <c r="C10" s="75"/>
      <c r="D10" s="5">
        <f t="shared" si="1"/>
        <v>0</v>
      </c>
      <c r="E10" s="75"/>
      <c r="F10" s="5">
        <f t="shared" si="2"/>
        <v>0</v>
      </c>
      <c r="G10" s="75"/>
      <c r="H10" s="5">
        <f t="shared" si="3"/>
        <v>0</v>
      </c>
      <c r="I10" s="75"/>
      <c r="J10" s="5">
        <f t="shared" si="4"/>
        <v>0</v>
      </c>
    </row>
    <row r="11" spans="1:10" x14ac:dyDescent="0.3">
      <c r="A11" s="4" t="s">
        <v>248</v>
      </c>
      <c r="B11" s="75"/>
      <c r="C11" s="75"/>
      <c r="D11" s="5">
        <f t="shared" si="1"/>
        <v>0</v>
      </c>
      <c r="E11" s="75"/>
      <c r="F11" s="5">
        <f t="shared" si="2"/>
        <v>0</v>
      </c>
      <c r="G11" s="75"/>
      <c r="H11" s="5">
        <f t="shared" si="3"/>
        <v>0</v>
      </c>
      <c r="I11" s="75"/>
      <c r="J11" s="5">
        <f t="shared" si="4"/>
        <v>0</v>
      </c>
    </row>
    <row r="12" spans="1:10" x14ac:dyDescent="0.3">
      <c r="A12" s="4" t="s">
        <v>249</v>
      </c>
      <c r="B12" s="75"/>
      <c r="C12" s="75"/>
      <c r="D12" s="5">
        <f t="shared" si="1"/>
        <v>0</v>
      </c>
      <c r="E12" s="75"/>
      <c r="F12" s="5">
        <f t="shared" si="2"/>
        <v>0</v>
      </c>
      <c r="G12" s="75"/>
      <c r="H12" s="5">
        <f t="shared" si="3"/>
        <v>0</v>
      </c>
      <c r="I12" s="75"/>
      <c r="J12" s="5">
        <f t="shared" si="4"/>
        <v>0</v>
      </c>
    </row>
    <row r="13" spans="1:10" x14ac:dyDescent="0.3">
      <c r="A13" s="4" t="s">
        <v>250</v>
      </c>
      <c r="B13" s="75"/>
      <c r="C13" s="75"/>
      <c r="D13" s="5">
        <f t="shared" si="1"/>
        <v>0</v>
      </c>
      <c r="E13" s="75"/>
      <c r="F13" s="5">
        <f t="shared" si="2"/>
        <v>0</v>
      </c>
      <c r="G13" s="75"/>
      <c r="H13" s="5">
        <f t="shared" si="3"/>
        <v>0</v>
      </c>
      <c r="I13" s="75"/>
      <c r="J13" s="5">
        <f t="shared" si="4"/>
        <v>0</v>
      </c>
    </row>
    <row r="14" spans="1:10" x14ac:dyDescent="0.3">
      <c r="A14" s="4" t="s">
        <v>251</v>
      </c>
      <c r="B14" s="75"/>
      <c r="C14" s="75"/>
      <c r="D14" s="5">
        <f t="shared" si="1"/>
        <v>0</v>
      </c>
      <c r="E14" s="75"/>
      <c r="F14" s="5">
        <f t="shared" si="2"/>
        <v>0</v>
      </c>
      <c r="G14" s="75"/>
      <c r="H14" s="5">
        <f t="shared" si="3"/>
        <v>0</v>
      </c>
      <c r="I14" s="75"/>
      <c r="J14" s="5">
        <f t="shared" si="4"/>
        <v>0</v>
      </c>
    </row>
    <row r="15" spans="1:10" x14ac:dyDescent="0.3">
      <c r="A15" s="90" t="s">
        <v>252</v>
      </c>
      <c r="B15" s="75"/>
      <c r="C15" s="75"/>
      <c r="D15" s="5">
        <f t="shared" si="1"/>
        <v>0</v>
      </c>
      <c r="E15" s="75"/>
      <c r="F15" s="5">
        <f t="shared" si="2"/>
        <v>0</v>
      </c>
      <c r="G15" s="75"/>
      <c r="H15" s="5">
        <f t="shared" si="3"/>
        <v>0</v>
      </c>
      <c r="I15" s="75"/>
      <c r="J15" s="5">
        <f t="shared" si="4"/>
        <v>0</v>
      </c>
    </row>
    <row r="16" spans="1:10" x14ac:dyDescent="0.3">
      <c r="A16" s="1" t="s">
        <v>253</v>
      </c>
      <c r="B16" s="75"/>
      <c r="C16" s="75"/>
      <c r="D16" s="5">
        <f t="shared" si="1"/>
        <v>0</v>
      </c>
      <c r="E16" s="75"/>
      <c r="F16" s="5">
        <f t="shared" si="2"/>
        <v>0</v>
      </c>
      <c r="G16" s="75"/>
      <c r="H16" s="5">
        <f t="shared" si="3"/>
        <v>0</v>
      </c>
      <c r="I16" s="75"/>
      <c r="J16" s="5">
        <f t="shared" si="4"/>
        <v>0</v>
      </c>
    </row>
    <row r="17" spans="1:10" x14ac:dyDescent="0.3">
      <c r="A17" s="1" t="s">
        <v>254</v>
      </c>
      <c r="B17" s="75"/>
      <c r="C17" s="75"/>
      <c r="D17" s="5">
        <f t="shared" si="1"/>
        <v>0</v>
      </c>
      <c r="E17" s="75"/>
      <c r="F17" s="5">
        <f t="shared" si="2"/>
        <v>0</v>
      </c>
      <c r="G17" s="75"/>
      <c r="H17" s="5">
        <f t="shared" si="3"/>
        <v>0</v>
      </c>
      <c r="I17" s="75"/>
      <c r="J17" s="5">
        <f t="shared" si="4"/>
        <v>0</v>
      </c>
    </row>
    <row r="18" spans="1:10" x14ac:dyDescent="0.3">
      <c r="A18" s="89" t="s">
        <v>41</v>
      </c>
      <c r="B18" s="75"/>
      <c r="C18" s="75"/>
      <c r="D18" s="5">
        <f t="shared" si="1"/>
        <v>0</v>
      </c>
      <c r="E18" s="75"/>
      <c r="F18" s="5">
        <f t="shared" si="2"/>
        <v>0</v>
      </c>
      <c r="G18" s="75"/>
      <c r="H18" s="5">
        <f t="shared" si="3"/>
        <v>0</v>
      </c>
      <c r="I18" s="75"/>
      <c r="J18" s="5">
        <f t="shared" si="4"/>
        <v>0</v>
      </c>
    </row>
    <row r="19" spans="1:10" s="55" customFormat="1" x14ac:dyDescent="0.3">
      <c r="C19" s="15"/>
      <c r="D19" s="10"/>
    </row>
    <row r="20" spans="1:10" s="55" customFormat="1" x14ac:dyDescent="0.3">
      <c r="A20" s="91" t="s">
        <v>255</v>
      </c>
      <c r="B20" s="16">
        <f>SUM(B7:B8,B15:B18)-B14</f>
        <v>0</v>
      </c>
      <c r="C20" s="91">
        <f t="shared" ref="C20:J20" si="5">SUM(C7:C8,C15:C18)-C14</f>
        <v>0</v>
      </c>
      <c r="D20" s="92">
        <f t="shared" si="5"/>
        <v>0</v>
      </c>
      <c r="E20" s="93">
        <f t="shared" si="5"/>
        <v>0</v>
      </c>
      <c r="F20" s="93">
        <f t="shared" si="5"/>
        <v>0</v>
      </c>
      <c r="G20" s="93">
        <f t="shared" si="5"/>
        <v>0</v>
      </c>
      <c r="H20" s="93">
        <f t="shared" si="5"/>
        <v>0</v>
      </c>
      <c r="I20" s="93">
        <f t="shared" si="5"/>
        <v>0</v>
      </c>
      <c r="J20" s="93">
        <f t="shared" si="5"/>
        <v>0</v>
      </c>
    </row>
    <row r="21" spans="1:10" s="55" customFormat="1" x14ac:dyDescent="0.3">
      <c r="A21" s="15"/>
      <c r="B21" s="53"/>
      <c r="C21" s="15"/>
      <c r="D21" s="10"/>
    </row>
    <row r="22" spans="1:10" s="55" customFormat="1" x14ac:dyDescent="0.3">
      <c r="A22" s="15"/>
      <c r="B22" s="53"/>
      <c r="C22" s="15"/>
      <c r="D22" s="10"/>
    </row>
    <row r="23" spans="1:10" s="55" customFormat="1" x14ac:dyDescent="0.3">
      <c r="A23" s="15"/>
      <c r="B23" s="53"/>
      <c r="C23" s="15"/>
      <c r="D23" s="10"/>
    </row>
    <row r="24" spans="1:10" s="55" customFormat="1" x14ac:dyDescent="0.3">
      <c r="A24" s="15"/>
      <c r="B24" s="53"/>
      <c r="C24" s="15"/>
      <c r="D24" s="10"/>
    </row>
    <row r="25" spans="1:10" s="55" customFormat="1" x14ac:dyDescent="0.3">
      <c r="A25" s="15"/>
      <c r="B25" s="53"/>
      <c r="C25" s="15"/>
      <c r="D25" s="10"/>
    </row>
    <row r="26" spans="1:10" s="55" customFormat="1" x14ac:dyDescent="0.3">
      <c r="A26" s="15"/>
      <c r="B26" s="53"/>
      <c r="C26" s="15"/>
      <c r="D26" s="10"/>
    </row>
    <row r="27" spans="1:10" s="55" customFormat="1" x14ac:dyDescent="0.3">
      <c r="A27" s="15"/>
      <c r="B27" s="53"/>
      <c r="C27" s="15"/>
      <c r="D27" s="10"/>
    </row>
    <row r="28" spans="1:10" s="55" customFormat="1" x14ac:dyDescent="0.3">
      <c r="A28" s="15"/>
      <c r="B28" s="53"/>
      <c r="C28" s="15"/>
      <c r="D28" s="10"/>
    </row>
    <row r="29" spans="1:10" s="55" customFormat="1" x14ac:dyDescent="0.3">
      <c r="A29" s="15"/>
      <c r="B29" s="53"/>
      <c r="C29" s="15"/>
      <c r="D29" s="10"/>
    </row>
    <row r="30" spans="1:10" s="55" customFormat="1" x14ac:dyDescent="0.3">
      <c r="A30" s="15"/>
      <c r="B30" s="53"/>
      <c r="C30" s="15"/>
      <c r="D30" s="10"/>
    </row>
    <row r="31" spans="1:10" s="55" customFormat="1" x14ac:dyDescent="0.3">
      <c r="A31" s="15"/>
      <c r="B31" s="53"/>
      <c r="C31" s="15"/>
      <c r="D31" s="10"/>
    </row>
    <row r="32" spans="1:10" s="55" customFormat="1" x14ac:dyDescent="0.3">
      <c r="A32" s="15"/>
      <c r="B32" s="53"/>
      <c r="C32" s="15"/>
      <c r="D32" s="10"/>
    </row>
    <row r="33" spans="1:4" s="55" customFormat="1" x14ac:dyDescent="0.3">
      <c r="A33" s="15"/>
      <c r="B33" s="53"/>
      <c r="C33" s="15"/>
      <c r="D33" s="10"/>
    </row>
    <row r="34" spans="1:4" s="55" customFormat="1" x14ac:dyDescent="0.3">
      <c r="A34" s="15"/>
      <c r="B34" s="53"/>
      <c r="C34" s="15"/>
      <c r="D34" s="10"/>
    </row>
    <row r="35" spans="1:4" s="55" customFormat="1" x14ac:dyDescent="0.3">
      <c r="A35" s="15"/>
      <c r="B35" s="53"/>
      <c r="C35" s="15"/>
      <c r="D35" s="10"/>
    </row>
  </sheetData>
  <hyperlinks>
    <hyperlink ref="A1" location="TAB00!A1" display="Retour page de garde"/>
  </hyperlinks>
  <pageMargins left="0.7" right="0.7" top="0.75" bottom="0.75" header="0.3" footer="0.3"/>
  <ignoredErrors>
    <ignoredError sqref="D8 F8 H8 J8" formula="1"/>
  </ignoredErrors>
  <extLst>
    <ext xmlns:x14="http://schemas.microsoft.com/office/spreadsheetml/2009/9/main" uri="{78C0D931-6437-407d-A8EE-F0AAD7539E65}">
      <x14:conditionalFormattings>
        <x14:conditionalFormatting xmlns:xm="http://schemas.microsoft.com/office/excel/2006/main">
          <x14:cfRule type="expression" priority="2" id="{AD950573-CCA8-409E-8827-ABDDD403AEF0}">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E1:L1048576</xm:sqref>
        </x14:conditionalFormatting>
        <x14:conditionalFormatting xmlns:xm="http://schemas.microsoft.com/office/excel/2006/main">
          <x14:cfRule type="expression" priority="1" id="{73557EB3-9438-430B-A21C-A409BE5850D1}">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G1:J1048576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1"/>
  <sheetViews>
    <sheetView workbookViewId="0">
      <selection sqref="A1:XFD1048576"/>
    </sheetView>
  </sheetViews>
  <sheetFormatPr baseColWidth="10" defaultColWidth="7.83203125" defaultRowHeight="13.5" x14ac:dyDescent="0.3"/>
  <cols>
    <col min="1" max="1" width="74.33203125" style="7" customWidth="1"/>
    <col min="2" max="2" width="15" style="7" customWidth="1"/>
    <col min="3" max="4" width="16.6640625" style="7" customWidth="1"/>
    <col min="5" max="5" width="8.6640625" style="140" customWidth="1"/>
    <col min="6" max="6" width="16.6640625" style="140" customWidth="1"/>
    <col min="7" max="7" width="8.6640625" style="140" customWidth="1"/>
    <col min="8" max="8" width="16.6640625" style="140" customWidth="1"/>
    <col min="9" max="9" width="8.6640625" style="140" customWidth="1"/>
    <col min="10" max="10" width="16.6640625" style="140" customWidth="1"/>
    <col min="11" max="11" width="8.6640625" style="140" customWidth="1"/>
    <col min="12" max="16384" width="7.83203125" style="140"/>
  </cols>
  <sheetData>
    <row r="1" spans="1:11" s="254" customFormat="1" ht="15" x14ac:dyDescent="0.3">
      <c r="A1" s="124" t="s">
        <v>46</v>
      </c>
    </row>
    <row r="3" spans="1:11" ht="21" x14ac:dyDescent="0.35">
      <c r="A3" s="83" t="str">
        <f>[1]TAB00!B54&amp;" : "&amp;[1]TAB00!C54</f>
        <v>TAB1  : Compte de résultats de l'année N-4 à l'année N</v>
      </c>
      <c r="B3" s="162"/>
      <c r="C3" s="162"/>
      <c r="D3" s="162"/>
      <c r="E3" s="162"/>
      <c r="F3" s="162"/>
      <c r="G3" s="162"/>
      <c r="H3" s="162"/>
      <c r="I3" s="162"/>
      <c r="J3" s="162"/>
      <c r="K3" s="162"/>
    </row>
    <row r="5" spans="1:11" ht="15.75" x14ac:dyDescent="0.3">
      <c r="A5" s="470" t="s">
        <v>730</v>
      </c>
      <c r="B5" s="471"/>
      <c r="C5" s="471"/>
      <c r="D5" s="471"/>
      <c r="E5" s="472"/>
      <c r="F5" s="472"/>
      <c r="G5" s="472"/>
      <c r="H5" s="472"/>
      <c r="I5" s="472"/>
      <c r="J5" s="472"/>
      <c r="K5" s="472"/>
    </row>
    <row r="7" spans="1:11" ht="27" x14ac:dyDescent="0.3">
      <c r="A7" s="123"/>
      <c r="B7" s="177" t="s">
        <v>129</v>
      </c>
      <c r="C7" s="436" t="str">
        <f>"REALITE "&amp;[1]TAB00!E14-4</f>
        <v>REALITE 2017</v>
      </c>
      <c r="D7" s="436" t="str">
        <f>"REALITE "&amp;[1]TAB00!E14-3</f>
        <v>REALITE 2018</v>
      </c>
      <c r="E7" s="436" t="s">
        <v>48</v>
      </c>
      <c r="F7" s="436" t="str">
        <f>"REALITE "&amp;[1]TAB00!E14-2</f>
        <v>REALITE 2019</v>
      </c>
      <c r="G7" s="436" t="s">
        <v>48</v>
      </c>
      <c r="H7" s="436" t="str">
        <f>"REALITE "&amp;[1]TAB00!E14-1</f>
        <v>REALITE 2020</v>
      </c>
      <c r="I7" s="436" t="s">
        <v>48</v>
      </c>
      <c r="J7" s="436" t="str">
        <f>"REALITE "&amp;[1]TAB00!E14</f>
        <v>REALITE 2021</v>
      </c>
      <c r="K7" s="436" t="s">
        <v>48</v>
      </c>
    </row>
    <row r="8" spans="1:11" s="172" customFormat="1" x14ac:dyDescent="0.3">
      <c r="A8" s="178" t="s">
        <v>391</v>
      </c>
      <c r="B8" s="178" t="s">
        <v>370</v>
      </c>
      <c r="C8" s="179">
        <f>SUM(C9:C13)</f>
        <v>0</v>
      </c>
      <c r="D8" s="179">
        <f>SUM(D9:D13)</f>
        <v>0</v>
      </c>
      <c r="E8" s="44">
        <f t="shared" ref="E8:E44" si="0">IFERROR(IF(AND(ROUND(SUM(C8:C8),0)=0,ROUND(SUM(D8:D8),0)&gt;ROUND(SUM(C8:C8),0)),"INF",(ROUND(SUM(D8:D8),0)-ROUND(SUM(C8:C8),0))/ROUND(SUM(C8:C8),0)),0)</f>
        <v>0</v>
      </c>
      <c r="F8" s="179">
        <f>SUM(F9:F13)</f>
        <v>0</v>
      </c>
      <c r="G8" s="44">
        <f>IFERROR(IF(AND(ROUND(SUM(D8),0)=0,ROUND(SUM(F8:F8),0)&gt;ROUND(SUM(D8),0)),"INF",(ROUND(SUM(F8:F8),0)-ROUND(SUM(D8),0))/ROUND(SUM(D8),0)),0)</f>
        <v>0</v>
      </c>
      <c r="H8" s="179">
        <f>SUM(H9:H13)</f>
        <v>0</v>
      </c>
      <c r="I8" s="44">
        <f t="shared" ref="I8:I44" si="1">IFERROR(IF(AND(ROUND(SUM(F8),0)=0,ROUND(SUM(H8:H8),0)&gt;ROUND(SUM(F8),0)),"INF",(ROUND(SUM(H8:H8),0)-ROUND(SUM(F8),0))/ROUND(SUM(F8),0)),0)</f>
        <v>0</v>
      </c>
      <c r="J8" s="179">
        <f>SUM(J9:J13)</f>
        <v>0</v>
      </c>
      <c r="K8" s="44">
        <f t="shared" ref="K8:K44" si="2">IFERROR(IF(AND(ROUND(SUM(H8),0)=0,ROUND(SUM(J8:J8),0)&gt;ROUND(SUM(H8),0)),"INF",(ROUND(SUM(J8:J8),0)-ROUND(SUM(H8),0))/ROUND(SUM(H8),0)),0)</f>
        <v>0</v>
      </c>
    </row>
    <row r="9" spans="1:11" s="172" customFormat="1" x14ac:dyDescent="0.3">
      <c r="A9" s="170" t="s">
        <v>371</v>
      </c>
      <c r="B9" s="169">
        <v>70</v>
      </c>
      <c r="C9" s="75"/>
      <c r="D9" s="75"/>
      <c r="E9" s="44">
        <f t="shared" si="0"/>
        <v>0</v>
      </c>
      <c r="F9" s="75"/>
      <c r="G9" s="44">
        <f>IFERROR(IF(AND(ROUND(SUM(D9),0)=0,ROUND(SUM(F9:F9),0)&gt;ROUND(SUM(D9),0)),"INF",(ROUND(SUM(F9:F9),0)-ROUND(SUM(D9),0))/ROUND(SUM(D9),0)),0)</f>
        <v>0</v>
      </c>
      <c r="H9" s="75"/>
      <c r="I9" s="44">
        <f t="shared" si="1"/>
        <v>0</v>
      </c>
      <c r="J9" s="75"/>
      <c r="K9" s="44">
        <f t="shared" si="2"/>
        <v>0</v>
      </c>
    </row>
    <row r="10" spans="1:11" s="172" customFormat="1" ht="27" x14ac:dyDescent="0.3">
      <c r="A10" s="170" t="s">
        <v>372</v>
      </c>
      <c r="B10" s="169">
        <v>71</v>
      </c>
      <c r="C10" s="75"/>
      <c r="D10" s="75"/>
      <c r="E10" s="44">
        <f t="shared" si="0"/>
        <v>0</v>
      </c>
      <c r="F10" s="75"/>
      <c r="G10" s="44">
        <f t="shared" ref="G10:G44" si="3">IFERROR(IF(AND(ROUND(SUM(D10),0)=0,ROUND(SUM(F10:F10),0)&gt;ROUND(SUM(D10),0)),"INF",(ROUND(SUM(F10:F10),0)-ROUND(SUM(D10),0))/ROUND(SUM(D10),0)),0)</f>
        <v>0</v>
      </c>
      <c r="H10" s="75"/>
      <c r="I10" s="44">
        <f t="shared" si="1"/>
        <v>0</v>
      </c>
      <c r="J10" s="75"/>
      <c r="K10" s="44">
        <f t="shared" si="2"/>
        <v>0</v>
      </c>
    </row>
    <row r="11" spans="1:11" s="172" customFormat="1" x14ac:dyDescent="0.3">
      <c r="A11" s="170" t="s">
        <v>373</v>
      </c>
      <c r="B11" s="169">
        <v>72</v>
      </c>
      <c r="C11" s="75"/>
      <c r="D11" s="75"/>
      <c r="E11" s="44">
        <f t="shared" si="0"/>
        <v>0</v>
      </c>
      <c r="F11" s="75"/>
      <c r="G11" s="44">
        <f t="shared" si="3"/>
        <v>0</v>
      </c>
      <c r="H11" s="75"/>
      <c r="I11" s="44">
        <f t="shared" si="1"/>
        <v>0</v>
      </c>
      <c r="J11" s="75"/>
      <c r="K11" s="44">
        <f t="shared" si="2"/>
        <v>0</v>
      </c>
    </row>
    <row r="12" spans="1:11" s="172" customFormat="1" x14ac:dyDescent="0.3">
      <c r="A12" s="170" t="s">
        <v>374</v>
      </c>
      <c r="B12" s="169">
        <v>74</v>
      </c>
      <c r="C12" s="75"/>
      <c r="D12" s="75"/>
      <c r="E12" s="44">
        <f t="shared" si="0"/>
        <v>0</v>
      </c>
      <c r="F12" s="75"/>
      <c r="G12" s="44">
        <f t="shared" si="3"/>
        <v>0</v>
      </c>
      <c r="H12" s="75"/>
      <c r="I12" s="44">
        <f t="shared" si="1"/>
        <v>0</v>
      </c>
      <c r="J12" s="75"/>
      <c r="K12" s="44">
        <f t="shared" si="2"/>
        <v>0</v>
      </c>
    </row>
    <row r="13" spans="1:11" s="172" customFormat="1" x14ac:dyDescent="0.3">
      <c r="A13" s="170" t="s">
        <v>375</v>
      </c>
      <c r="B13" s="169" t="s">
        <v>376</v>
      </c>
      <c r="C13" s="75"/>
      <c r="D13" s="75"/>
      <c r="E13" s="44">
        <f t="shared" si="0"/>
        <v>0</v>
      </c>
      <c r="F13" s="75"/>
      <c r="G13" s="44">
        <f t="shared" si="3"/>
        <v>0</v>
      </c>
      <c r="H13" s="75"/>
      <c r="I13" s="44">
        <f t="shared" si="1"/>
        <v>0</v>
      </c>
      <c r="J13" s="75"/>
      <c r="K13" s="44">
        <f t="shared" si="2"/>
        <v>0</v>
      </c>
    </row>
    <row r="14" spans="1:11" s="172" customFormat="1" x14ac:dyDescent="0.3">
      <c r="A14" s="178" t="s">
        <v>392</v>
      </c>
      <c r="B14" s="178" t="s">
        <v>377</v>
      </c>
      <c r="C14" s="179">
        <f>SUM(C15:C23)</f>
        <v>0</v>
      </c>
      <c r="D14" s="179">
        <f>SUM(D15:D23)</f>
        <v>0</v>
      </c>
      <c r="E14" s="44">
        <f t="shared" si="0"/>
        <v>0</v>
      </c>
      <c r="F14" s="179">
        <f>SUM(F15:F23)</f>
        <v>0</v>
      </c>
      <c r="G14" s="44">
        <f t="shared" si="3"/>
        <v>0</v>
      </c>
      <c r="H14" s="179">
        <f>SUM(H15:H23)</f>
        <v>0</v>
      </c>
      <c r="I14" s="44">
        <f t="shared" si="1"/>
        <v>0</v>
      </c>
      <c r="J14" s="179">
        <f>SUM(J15:J23)</f>
        <v>0</v>
      </c>
      <c r="K14" s="44">
        <f t="shared" si="2"/>
        <v>0</v>
      </c>
    </row>
    <row r="15" spans="1:11" s="172" customFormat="1" x14ac:dyDescent="0.3">
      <c r="A15" s="170" t="s">
        <v>378</v>
      </c>
      <c r="B15" s="169">
        <v>60</v>
      </c>
      <c r="C15" s="75"/>
      <c r="D15" s="75"/>
      <c r="E15" s="44">
        <f t="shared" si="0"/>
        <v>0</v>
      </c>
      <c r="F15" s="75"/>
      <c r="G15" s="44">
        <f t="shared" si="3"/>
        <v>0</v>
      </c>
      <c r="H15" s="75"/>
      <c r="I15" s="44">
        <f t="shared" si="1"/>
        <v>0</v>
      </c>
      <c r="J15" s="75"/>
      <c r="K15" s="44">
        <f t="shared" si="2"/>
        <v>0</v>
      </c>
    </row>
    <row r="16" spans="1:11" s="172" customFormat="1" x14ac:dyDescent="0.3">
      <c r="A16" s="170" t="s">
        <v>379</v>
      </c>
      <c r="B16" s="169">
        <v>61</v>
      </c>
      <c r="C16" s="75"/>
      <c r="D16" s="75"/>
      <c r="E16" s="44">
        <f t="shared" si="0"/>
        <v>0</v>
      </c>
      <c r="F16" s="75"/>
      <c r="G16" s="44">
        <f t="shared" si="3"/>
        <v>0</v>
      </c>
      <c r="H16" s="75"/>
      <c r="I16" s="44">
        <f t="shared" si="1"/>
        <v>0</v>
      </c>
      <c r="J16" s="75"/>
      <c r="K16" s="44">
        <f t="shared" si="2"/>
        <v>0</v>
      </c>
    </row>
    <row r="17" spans="1:11" s="172" customFormat="1" x14ac:dyDescent="0.3">
      <c r="A17" s="170" t="s">
        <v>380</v>
      </c>
      <c r="B17" s="169">
        <v>62</v>
      </c>
      <c r="C17" s="75"/>
      <c r="D17" s="75"/>
      <c r="E17" s="44">
        <f t="shared" si="0"/>
        <v>0</v>
      </c>
      <c r="F17" s="75"/>
      <c r="G17" s="44">
        <f t="shared" si="3"/>
        <v>0</v>
      </c>
      <c r="H17" s="75"/>
      <c r="I17" s="44">
        <f t="shared" si="1"/>
        <v>0</v>
      </c>
      <c r="J17" s="75"/>
      <c r="K17" s="44">
        <f t="shared" si="2"/>
        <v>0</v>
      </c>
    </row>
    <row r="18" spans="1:11" s="172" customFormat="1" ht="27" x14ac:dyDescent="0.3">
      <c r="A18" s="170" t="s">
        <v>381</v>
      </c>
      <c r="B18" s="169">
        <v>630</v>
      </c>
      <c r="C18" s="75"/>
      <c r="D18" s="75"/>
      <c r="E18" s="44">
        <f t="shared" si="0"/>
        <v>0</v>
      </c>
      <c r="F18" s="75"/>
      <c r="G18" s="44">
        <f t="shared" si="3"/>
        <v>0</v>
      </c>
      <c r="H18" s="75"/>
      <c r="I18" s="44">
        <f t="shared" si="1"/>
        <v>0</v>
      </c>
      <c r="J18" s="75"/>
      <c r="K18" s="44">
        <f t="shared" si="2"/>
        <v>0</v>
      </c>
    </row>
    <row r="19" spans="1:11" s="172" customFormat="1" ht="27" x14ac:dyDescent="0.3">
      <c r="A19" s="170" t="s">
        <v>382</v>
      </c>
      <c r="B19" s="169" t="s">
        <v>383</v>
      </c>
      <c r="C19" s="75"/>
      <c r="D19" s="75"/>
      <c r="E19" s="44">
        <f t="shared" si="0"/>
        <v>0</v>
      </c>
      <c r="F19" s="75"/>
      <c r="G19" s="44">
        <f t="shared" si="3"/>
        <v>0</v>
      </c>
      <c r="H19" s="75"/>
      <c r="I19" s="44">
        <f t="shared" si="1"/>
        <v>0</v>
      </c>
      <c r="J19" s="75"/>
      <c r="K19" s="44">
        <f t="shared" si="2"/>
        <v>0</v>
      </c>
    </row>
    <row r="20" spans="1:11" s="172" customFormat="1" x14ac:dyDescent="0.3">
      <c r="A20" s="170" t="s">
        <v>384</v>
      </c>
      <c r="B20" s="169" t="s">
        <v>385</v>
      </c>
      <c r="C20" s="75"/>
      <c r="D20" s="75"/>
      <c r="E20" s="44">
        <f t="shared" si="0"/>
        <v>0</v>
      </c>
      <c r="F20" s="75"/>
      <c r="G20" s="44">
        <f t="shared" si="3"/>
        <v>0</v>
      </c>
      <c r="H20" s="75"/>
      <c r="I20" s="44">
        <f t="shared" si="1"/>
        <v>0</v>
      </c>
      <c r="J20" s="75"/>
      <c r="K20" s="44">
        <f t="shared" si="2"/>
        <v>0</v>
      </c>
    </row>
    <row r="21" spans="1:11" s="172" customFormat="1" x14ac:dyDescent="0.3">
      <c r="A21" s="170" t="s">
        <v>386</v>
      </c>
      <c r="B21" s="169" t="s">
        <v>387</v>
      </c>
      <c r="C21" s="75"/>
      <c r="D21" s="75"/>
      <c r="E21" s="44">
        <f t="shared" si="0"/>
        <v>0</v>
      </c>
      <c r="F21" s="75"/>
      <c r="G21" s="44">
        <f t="shared" si="3"/>
        <v>0</v>
      </c>
      <c r="H21" s="75"/>
      <c r="I21" s="44">
        <f t="shared" si="1"/>
        <v>0</v>
      </c>
      <c r="J21" s="75"/>
      <c r="K21" s="44">
        <f t="shared" si="2"/>
        <v>0</v>
      </c>
    </row>
    <row r="22" spans="1:11" s="172" customFormat="1" x14ac:dyDescent="0.3">
      <c r="A22" s="170" t="s">
        <v>388</v>
      </c>
      <c r="B22" s="169">
        <v>649</v>
      </c>
      <c r="C22" s="75"/>
      <c r="D22" s="75"/>
      <c r="E22" s="44">
        <f t="shared" si="0"/>
        <v>0</v>
      </c>
      <c r="F22" s="75"/>
      <c r="G22" s="44">
        <f t="shared" si="3"/>
        <v>0</v>
      </c>
      <c r="H22" s="75"/>
      <c r="I22" s="44">
        <f t="shared" si="1"/>
        <v>0</v>
      </c>
      <c r="J22" s="75"/>
      <c r="K22" s="44">
        <f t="shared" si="2"/>
        <v>0</v>
      </c>
    </row>
    <row r="23" spans="1:11" s="172" customFormat="1" x14ac:dyDescent="0.3">
      <c r="A23" s="170" t="s">
        <v>389</v>
      </c>
      <c r="B23" s="169" t="s">
        <v>390</v>
      </c>
      <c r="C23" s="75"/>
      <c r="D23" s="75"/>
      <c r="E23" s="44">
        <f t="shared" si="0"/>
        <v>0</v>
      </c>
      <c r="F23" s="75"/>
      <c r="G23" s="44">
        <f t="shared" si="3"/>
        <v>0</v>
      </c>
      <c r="H23" s="75"/>
      <c r="I23" s="44">
        <f t="shared" si="1"/>
        <v>0</v>
      </c>
      <c r="J23" s="75"/>
      <c r="K23" s="44">
        <f t="shared" si="2"/>
        <v>0</v>
      </c>
    </row>
    <row r="24" spans="1:11" s="172" customFormat="1" x14ac:dyDescent="0.3">
      <c r="A24" s="178" t="s">
        <v>393</v>
      </c>
      <c r="B24" s="178">
        <v>9901</v>
      </c>
      <c r="C24" s="179">
        <f>C8-C14</f>
        <v>0</v>
      </c>
      <c r="D24" s="179">
        <f>D8-D14</f>
        <v>0</v>
      </c>
      <c r="E24" s="44">
        <f t="shared" si="0"/>
        <v>0</v>
      </c>
      <c r="F24" s="179">
        <f>F8-F14</f>
        <v>0</v>
      </c>
      <c r="G24" s="44">
        <f t="shared" si="3"/>
        <v>0</v>
      </c>
      <c r="H24" s="179">
        <f>H8-H14</f>
        <v>0</v>
      </c>
      <c r="I24" s="44">
        <f t="shared" si="1"/>
        <v>0</v>
      </c>
      <c r="J24" s="179">
        <f>J8-J14</f>
        <v>0</v>
      </c>
      <c r="K24" s="44">
        <f t="shared" si="2"/>
        <v>0</v>
      </c>
    </row>
    <row r="25" spans="1:11" x14ac:dyDescent="0.3">
      <c r="A25" s="178" t="s">
        <v>394</v>
      </c>
      <c r="B25" s="178" t="s">
        <v>353</v>
      </c>
      <c r="C25" s="6">
        <f>SUM(C26,C30)</f>
        <v>0</v>
      </c>
      <c r="D25" s="6">
        <f>SUM(D26,D30)</f>
        <v>0</v>
      </c>
      <c r="E25" s="44">
        <f t="shared" si="0"/>
        <v>0</v>
      </c>
      <c r="F25" s="6">
        <f>SUM(F26,F30)</f>
        <v>0</v>
      </c>
      <c r="G25" s="44">
        <f t="shared" si="3"/>
        <v>0</v>
      </c>
      <c r="H25" s="6">
        <f>SUM(H26,H30)</f>
        <v>0</v>
      </c>
      <c r="I25" s="44">
        <f t="shared" si="1"/>
        <v>0</v>
      </c>
      <c r="J25" s="6">
        <f>SUM(J26,J30)</f>
        <v>0</v>
      </c>
      <c r="K25" s="44">
        <f t="shared" si="2"/>
        <v>0</v>
      </c>
    </row>
    <row r="26" spans="1:11" x14ac:dyDescent="0.3">
      <c r="A26" s="170" t="s">
        <v>354</v>
      </c>
      <c r="B26" s="169">
        <v>75</v>
      </c>
      <c r="C26" s="6">
        <f>SUM(C27:C29)</f>
        <v>0</v>
      </c>
      <c r="D26" s="6">
        <f>SUM(D27:D29)</f>
        <v>0</v>
      </c>
      <c r="E26" s="44">
        <f t="shared" si="0"/>
        <v>0</v>
      </c>
      <c r="F26" s="6">
        <f>SUM(F27:F29)</f>
        <v>0</v>
      </c>
      <c r="G26" s="44">
        <f t="shared" si="3"/>
        <v>0</v>
      </c>
      <c r="H26" s="6">
        <f>SUM(H27:H29)</f>
        <v>0</v>
      </c>
      <c r="I26" s="44">
        <f t="shared" si="1"/>
        <v>0</v>
      </c>
      <c r="J26" s="6">
        <f>SUM(J27:J29)</f>
        <v>0</v>
      </c>
      <c r="K26" s="44">
        <f t="shared" si="2"/>
        <v>0</v>
      </c>
    </row>
    <row r="27" spans="1:11" x14ac:dyDescent="0.3">
      <c r="A27" s="171" t="s">
        <v>355</v>
      </c>
      <c r="B27" s="169">
        <v>750</v>
      </c>
      <c r="C27" s="75"/>
      <c r="D27" s="75"/>
      <c r="E27" s="44">
        <f t="shared" si="0"/>
        <v>0</v>
      </c>
      <c r="F27" s="75"/>
      <c r="G27" s="44">
        <f t="shared" si="3"/>
        <v>0</v>
      </c>
      <c r="H27" s="75"/>
      <c r="I27" s="44">
        <f t="shared" si="1"/>
        <v>0</v>
      </c>
      <c r="J27" s="75"/>
      <c r="K27" s="44">
        <f t="shared" si="2"/>
        <v>0</v>
      </c>
    </row>
    <row r="28" spans="1:11" x14ac:dyDescent="0.3">
      <c r="A28" s="171" t="s">
        <v>356</v>
      </c>
      <c r="B28" s="169">
        <v>751</v>
      </c>
      <c r="C28" s="75"/>
      <c r="D28" s="75"/>
      <c r="E28" s="44">
        <f t="shared" si="0"/>
        <v>0</v>
      </c>
      <c r="F28" s="75"/>
      <c r="G28" s="44">
        <f t="shared" si="3"/>
        <v>0</v>
      </c>
      <c r="H28" s="75"/>
      <c r="I28" s="44">
        <f t="shared" si="1"/>
        <v>0</v>
      </c>
      <c r="J28" s="75"/>
      <c r="K28" s="44">
        <f t="shared" si="2"/>
        <v>0</v>
      </c>
    </row>
    <row r="29" spans="1:11" x14ac:dyDescent="0.3">
      <c r="A29" s="171" t="s">
        <v>357</v>
      </c>
      <c r="B29" s="169" t="s">
        <v>358</v>
      </c>
      <c r="C29" s="75"/>
      <c r="D29" s="75"/>
      <c r="E29" s="44">
        <f t="shared" si="0"/>
        <v>0</v>
      </c>
      <c r="F29" s="75"/>
      <c r="G29" s="44">
        <f t="shared" si="3"/>
        <v>0</v>
      </c>
      <c r="H29" s="75"/>
      <c r="I29" s="44">
        <f t="shared" si="1"/>
        <v>0</v>
      </c>
      <c r="J29" s="75"/>
      <c r="K29" s="44">
        <f t="shared" si="2"/>
        <v>0</v>
      </c>
    </row>
    <row r="30" spans="1:11" x14ac:dyDescent="0.3">
      <c r="A30" s="170" t="s">
        <v>359</v>
      </c>
      <c r="B30" s="169" t="s">
        <v>360</v>
      </c>
      <c r="C30" s="75"/>
      <c r="D30" s="75"/>
      <c r="E30" s="44">
        <f t="shared" si="0"/>
        <v>0</v>
      </c>
      <c r="F30" s="75"/>
      <c r="G30" s="44">
        <f t="shared" si="3"/>
        <v>0</v>
      </c>
      <c r="H30" s="75"/>
      <c r="I30" s="44">
        <f t="shared" si="1"/>
        <v>0</v>
      </c>
      <c r="J30" s="75"/>
      <c r="K30" s="44">
        <f t="shared" si="2"/>
        <v>0</v>
      </c>
    </row>
    <row r="31" spans="1:11" x14ac:dyDescent="0.3">
      <c r="A31" s="178" t="s">
        <v>395</v>
      </c>
      <c r="B31" s="178" t="s">
        <v>361</v>
      </c>
      <c r="C31" s="6">
        <f>SUM(C32,C36)</f>
        <v>0</v>
      </c>
      <c r="D31" s="6">
        <f>SUM(D32,D36)</f>
        <v>0</v>
      </c>
      <c r="E31" s="44">
        <f t="shared" si="0"/>
        <v>0</v>
      </c>
      <c r="F31" s="6">
        <f>SUM(F32,F36)</f>
        <v>0</v>
      </c>
      <c r="G31" s="44">
        <f t="shared" si="3"/>
        <v>0</v>
      </c>
      <c r="H31" s="6">
        <f>SUM(H32,H36)</f>
        <v>0</v>
      </c>
      <c r="I31" s="44">
        <f t="shared" si="1"/>
        <v>0</v>
      </c>
      <c r="J31" s="6">
        <f>SUM(J32,J36)</f>
        <v>0</v>
      </c>
      <c r="K31" s="44">
        <f t="shared" si="2"/>
        <v>0</v>
      </c>
    </row>
    <row r="32" spans="1:11" x14ac:dyDescent="0.3">
      <c r="A32" s="170" t="s">
        <v>362</v>
      </c>
      <c r="B32" s="169">
        <v>65</v>
      </c>
      <c r="C32" s="6">
        <f>SUM(C33:C35)</f>
        <v>0</v>
      </c>
      <c r="D32" s="6">
        <f>SUM(D33:D35)</f>
        <v>0</v>
      </c>
      <c r="E32" s="44">
        <f t="shared" si="0"/>
        <v>0</v>
      </c>
      <c r="F32" s="6">
        <f>SUM(F33:F35)</f>
        <v>0</v>
      </c>
      <c r="G32" s="44">
        <f t="shared" si="3"/>
        <v>0</v>
      </c>
      <c r="H32" s="6">
        <f>SUM(H33:H35)</f>
        <v>0</v>
      </c>
      <c r="I32" s="44">
        <f t="shared" si="1"/>
        <v>0</v>
      </c>
      <c r="J32" s="6">
        <f>SUM(J33:J35)</f>
        <v>0</v>
      </c>
      <c r="K32" s="44">
        <f t="shared" si="2"/>
        <v>0</v>
      </c>
    </row>
    <row r="33" spans="1:11" x14ac:dyDescent="0.3">
      <c r="A33" s="171" t="s">
        <v>363</v>
      </c>
      <c r="B33" s="169">
        <v>650</v>
      </c>
      <c r="C33" s="75"/>
      <c r="D33" s="75"/>
      <c r="E33" s="44">
        <f t="shared" si="0"/>
        <v>0</v>
      </c>
      <c r="F33" s="75"/>
      <c r="G33" s="44">
        <f t="shared" si="3"/>
        <v>0</v>
      </c>
      <c r="H33" s="75"/>
      <c r="I33" s="44">
        <f t="shared" si="1"/>
        <v>0</v>
      </c>
      <c r="J33" s="75"/>
      <c r="K33" s="44">
        <f t="shared" si="2"/>
        <v>0</v>
      </c>
    </row>
    <row r="34" spans="1:11" ht="27" x14ac:dyDescent="0.3">
      <c r="A34" s="171" t="s">
        <v>364</v>
      </c>
      <c r="B34" s="169">
        <v>651</v>
      </c>
      <c r="C34" s="75"/>
      <c r="D34" s="75"/>
      <c r="E34" s="44">
        <f t="shared" si="0"/>
        <v>0</v>
      </c>
      <c r="F34" s="75"/>
      <c r="G34" s="44">
        <f t="shared" si="3"/>
        <v>0</v>
      </c>
      <c r="H34" s="75"/>
      <c r="I34" s="44">
        <f t="shared" si="1"/>
        <v>0</v>
      </c>
      <c r="J34" s="75"/>
      <c r="K34" s="44">
        <f t="shared" si="2"/>
        <v>0</v>
      </c>
    </row>
    <row r="35" spans="1:11" x14ac:dyDescent="0.3">
      <c r="A35" s="171" t="s">
        <v>365</v>
      </c>
      <c r="B35" s="169" t="s">
        <v>366</v>
      </c>
      <c r="C35" s="75"/>
      <c r="D35" s="75"/>
      <c r="E35" s="44">
        <f t="shared" si="0"/>
        <v>0</v>
      </c>
      <c r="F35" s="75"/>
      <c r="G35" s="44">
        <f t="shared" si="3"/>
        <v>0</v>
      </c>
      <c r="H35" s="75"/>
      <c r="I35" s="44">
        <f t="shared" si="1"/>
        <v>0</v>
      </c>
      <c r="J35" s="75"/>
      <c r="K35" s="44">
        <f t="shared" si="2"/>
        <v>0</v>
      </c>
    </row>
    <row r="36" spans="1:11" x14ac:dyDescent="0.3">
      <c r="A36" s="170" t="s">
        <v>367</v>
      </c>
      <c r="B36" s="169" t="s">
        <v>368</v>
      </c>
      <c r="C36" s="75"/>
      <c r="D36" s="75"/>
      <c r="E36" s="44">
        <f t="shared" si="0"/>
        <v>0</v>
      </c>
      <c r="F36" s="75"/>
      <c r="G36" s="44">
        <f t="shared" si="3"/>
        <v>0</v>
      </c>
      <c r="H36" s="75"/>
      <c r="I36" s="44">
        <f t="shared" si="1"/>
        <v>0</v>
      </c>
      <c r="J36" s="75"/>
      <c r="K36" s="44">
        <f t="shared" si="2"/>
        <v>0</v>
      </c>
    </row>
    <row r="37" spans="1:11" x14ac:dyDescent="0.3">
      <c r="A37" s="178" t="s">
        <v>396</v>
      </c>
      <c r="B37" s="178">
        <v>9903</v>
      </c>
      <c r="C37" s="6">
        <f>C24+C25-C31</f>
        <v>0</v>
      </c>
      <c r="D37" s="6">
        <f>D24+D25-D31</f>
        <v>0</v>
      </c>
      <c r="E37" s="44">
        <f t="shared" si="0"/>
        <v>0</v>
      </c>
      <c r="F37" s="6">
        <f>F24+F25-F31</f>
        <v>0</v>
      </c>
      <c r="G37" s="44">
        <f t="shared" si="3"/>
        <v>0</v>
      </c>
      <c r="H37" s="6">
        <f>H24+H25-H31</f>
        <v>0</v>
      </c>
      <c r="I37" s="44">
        <f t="shared" si="1"/>
        <v>0</v>
      </c>
      <c r="J37" s="6">
        <f>J24+J25-J31</f>
        <v>0</v>
      </c>
      <c r="K37" s="44">
        <f t="shared" si="2"/>
        <v>0</v>
      </c>
    </row>
    <row r="38" spans="1:11" x14ac:dyDescent="0.3">
      <c r="A38" s="178" t="s">
        <v>397</v>
      </c>
      <c r="B38" s="178">
        <v>780</v>
      </c>
      <c r="C38" s="75"/>
      <c r="D38" s="75"/>
      <c r="E38" s="44">
        <f t="shared" si="0"/>
        <v>0</v>
      </c>
      <c r="F38" s="75"/>
      <c r="G38" s="44">
        <f t="shared" si="3"/>
        <v>0</v>
      </c>
      <c r="H38" s="75"/>
      <c r="I38" s="44">
        <f t="shared" si="1"/>
        <v>0</v>
      </c>
      <c r="J38" s="75"/>
      <c r="K38" s="44">
        <f t="shared" si="2"/>
        <v>0</v>
      </c>
    </row>
    <row r="39" spans="1:11" x14ac:dyDescent="0.3">
      <c r="A39" s="178" t="s">
        <v>398</v>
      </c>
      <c r="B39" s="178">
        <v>680</v>
      </c>
      <c r="C39" s="75"/>
      <c r="D39" s="75"/>
      <c r="E39" s="44">
        <f t="shared" si="0"/>
        <v>0</v>
      </c>
      <c r="F39" s="75"/>
      <c r="G39" s="44">
        <f t="shared" si="3"/>
        <v>0</v>
      </c>
      <c r="H39" s="75"/>
      <c r="I39" s="44">
        <f t="shared" si="1"/>
        <v>0</v>
      </c>
      <c r="J39" s="75"/>
      <c r="K39" s="44">
        <f t="shared" si="2"/>
        <v>0</v>
      </c>
    </row>
    <row r="40" spans="1:11" x14ac:dyDescent="0.3">
      <c r="A40" s="178" t="s">
        <v>399</v>
      </c>
      <c r="B40" s="178" t="s">
        <v>369</v>
      </c>
      <c r="C40" s="75"/>
      <c r="D40" s="75"/>
      <c r="E40" s="44">
        <f t="shared" si="0"/>
        <v>0</v>
      </c>
      <c r="F40" s="75"/>
      <c r="G40" s="44">
        <f t="shared" si="3"/>
        <v>0</v>
      </c>
      <c r="H40" s="75"/>
      <c r="I40" s="44">
        <f t="shared" si="1"/>
        <v>0</v>
      </c>
      <c r="J40" s="75"/>
      <c r="K40" s="44">
        <f t="shared" si="2"/>
        <v>0</v>
      </c>
    </row>
    <row r="41" spans="1:11" x14ac:dyDescent="0.3">
      <c r="A41" s="178" t="s">
        <v>400</v>
      </c>
      <c r="B41" s="178">
        <v>9904</v>
      </c>
      <c r="C41" s="6">
        <f>C37+C38-C39-C40</f>
        <v>0</v>
      </c>
      <c r="D41" s="6">
        <f>D37+D38-D39-D40</f>
        <v>0</v>
      </c>
      <c r="E41" s="44">
        <f t="shared" si="0"/>
        <v>0</v>
      </c>
      <c r="F41" s="6">
        <f>F37+F38-F39-F40</f>
        <v>0</v>
      </c>
      <c r="G41" s="44">
        <f t="shared" si="3"/>
        <v>0</v>
      </c>
      <c r="H41" s="6">
        <f>H37+H38-H39-H40</f>
        <v>0</v>
      </c>
      <c r="I41" s="44">
        <f t="shared" si="1"/>
        <v>0</v>
      </c>
      <c r="J41" s="6">
        <f>J37+J38-J39-J40</f>
        <v>0</v>
      </c>
      <c r="K41" s="44">
        <f t="shared" si="2"/>
        <v>0</v>
      </c>
    </row>
    <row r="42" spans="1:11" x14ac:dyDescent="0.3">
      <c r="A42" s="178" t="s">
        <v>401</v>
      </c>
      <c r="B42" s="178">
        <v>789</v>
      </c>
      <c r="C42" s="75"/>
      <c r="D42" s="75"/>
      <c r="E42" s="44">
        <f t="shared" si="0"/>
        <v>0</v>
      </c>
      <c r="F42" s="75"/>
      <c r="G42" s="44">
        <f t="shared" si="3"/>
        <v>0</v>
      </c>
      <c r="H42" s="75"/>
      <c r="I42" s="44">
        <f t="shared" si="1"/>
        <v>0</v>
      </c>
      <c r="J42" s="75"/>
      <c r="K42" s="44">
        <f t="shared" si="2"/>
        <v>0</v>
      </c>
    </row>
    <row r="43" spans="1:11" x14ac:dyDescent="0.3">
      <c r="A43" s="178" t="s">
        <v>402</v>
      </c>
      <c r="B43" s="178">
        <v>689</v>
      </c>
      <c r="C43" s="75"/>
      <c r="D43" s="75"/>
      <c r="E43" s="44">
        <f t="shared" si="0"/>
        <v>0</v>
      </c>
      <c r="F43" s="75"/>
      <c r="G43" s="44">
        <f t="shared" si="3"/>
        <v>0</v>
      </c>
      <c r="H43" s="75"/>
      <c r="I43" s="44">
        <f t="shared" si="1"/>
        <v>0</v>
      </c>
      <c r="J43" s="75"/>
      <c r="K43" s="44">
        <f t="shared" si="2"/>
        <v>0</v>
      </c>
    </row>
    <row r="44" spans="1:11" x14ac:dyDescent="0.3">
      <c r="A44" s="178" t="s">
        <v>403</v>
      </c>
      <c r="B44" s="178">
        <v>9905</v>
      </c>
      <c r="C44" s="6">
        <f>C41+C42-C43</f>
        <v>0</v>
      </c>
      <c r="D44" s="6">
        <f>D41+D42-D43</f>
        <v>0</v>
      </c>
      <c r="E44" s="44">
        <f t="shared" si="0"/>
        <v>0</v>
      </c>
      <c r="F44" s="6">
        <f>F41+F42-F43</f>
        <v>0</v>
      </c>
      <c r="G44" s="44">
        <f t="shared" si="3"/>
        <v>0</v>
      </c>
      <c r="H44" s="6">
        <f>H41+H42-H43</f>
        <v>0</v>
      </c>
      <c r="I44" s="44">
        <f t="shared" si="1"/>
        <v>0</v>
      </c>
      <c r="J44" s="6">
        <f>J41+J42-J43</f>
        <v>0</v>
      </c>
      <c r="K44" s="44">
        <f t="shared" si="2"/>
        <v>0</v>
      </c>
    </row>
    <row r="46" spans="1:11" ht="15.75" x14ac:dyDescent="0.3">
      <c r="A46" s="473" t="s">
        <v>731</v>
      </c>
      <c r="B46" s="471"/>
      <c r="C46" s="471"/>
      <c r="D46" s="471"/>
      <c r="E46" s="472"/>
      <c r="F46" s="472"/>
      <c r="G46" s="472"/>
      <c r="H46" s="472"/>
      <c r="I46" s="472"/>
      <c r="J46" s="472"/>
      <c r="K46" s="472"/>
    </row>
    <row r="48" spans="1:11" ht="27" x14ac:dyDescent="0.3">
      <c r="A48" s="123"/>
      <c r="B48" s="177" t="s">
        <v>129</v>
      </c>
      <c r="C48" s="436" t="str">
        <f>C7</f>
        <v>REALITE 2017</v>
      </c>
      <c r="D48" s="436" t="str">
        <f t="shared" ref="D48:K48" si="4">D7</f>
        <v>REALITE 2018</v>
      </c>
      <c r="E48" s="436" t="str">
        <f t="shared" si="4"/>
        <v>Evolution (%)</v>
      </c>
      <c r="F48" s="436" t="str">
        <f t="shared" si="4"/>
        <v>REALITE 2019</v>
      </c>
      <c r="G48" s="436" t="str">
        <f t="shared" si="4"/>
        <v>Evolution (%)</v>
      </c>
      <c r="H48" s="436" t="str">
        <f t="shared" si="4"/>
        <v>REALITE 2020</v>
      </c>
      <c r="I48" s="436" t="str">
        <f t="shared" si="4"/>
        <v>Evolution (%)</v>
      </c>
      <c r="J48" s="436" t="str">
        <f t="shared" si="4"/>
        <v>REALITE 2021</v>
      </c>
      <c r="K48" s="436" t="str">
        <f t="shared" si="4"/>
        <v>Evolution (%)</v>
      </c>
    </row>
    <row r="49" spans="1:11" s="172" customFormat="1" x14ac:dyDescent="0.3">
      <c r="A49" s="178" t="s">
        <v>391</v>
      </c>
      <c r="B49" s="178" t="s">
        <v>370</v>
      </c>
      <c r="C49" s="179">
        <f>SUM(C50:C54)</f>
        <v>0</v>
      </c>
      <c r="D49" s="179">
        <f>SUM(D50:D54)</f>
        <v>0</v>
      </c>
      <c r="E49" s="44">
        <f t="shared" ref="E49:E85" si="5">IFERROR(IF(AND(ROUND(SUM(C49:C49),0)=0,ROUND(SUM(D49:D49),0)&gt;ROUND(SUM(C49:C49),0)),"INF",(ROUND(SUM(D49:D49),0)-ROUND(SUM(C49:C49),0))/ROUND(SUM(C49:C49),0)),0)</f>
        <v>0</v>
      </c>
      <c r="F49" s="179">
        <f>SUM(F50:F54)</f>
        <v>0</v>
      </c>
      <c r="G49" s="44">
        <f>IFERROR(IF(AND(ROUND(SUM(D49),0)=0,ROUND(SUM(F49:F49),0)&gt;ROUND(SUM(D49),0)),"INF",(ROUND(SUM(F49:F49),0)-ROUND(SUM(D49),0))/ROUND(SUM(D49),0)),0)</f>
        <v>0</v>
      </c>
      <c r="H49" s="179">
        <f>SUM(H50:H54)</f>
        <v>0</v>
      </c>
      <c r="I49" s="44">
        <f t="shared" ref="I49:I85" si="6">IFERROR(IF(AND(ROUND(SUM(F49),0)=0,ROUND(SUM(H49:H49),0)&gt;ROUND(SUM(F49),0)),"INF",(ROUND(SUM(H49:H49),0)-ROUND(SUM(F49),0))/ROUND(SUM(F49),0)),0)</f>
        <v>0</v>
      </c>
      <c r="J49" s="179">
        <f>SUM(J50:J54)</f>
        <v>0</v>
      </c>
      <c r="K49" s="44">
        <f t="shared" ref="K49:K85" si="7">IFERROR(IF(AND(ROUND(SUM(H49),0)=0,ROUND(SUM(J49:J49),0)&gt;ROUND(SUM(H49),0)),"INF",(ROUND(SUM(J49:J49),0)-ROUND(SUM(H49),0))/ROUND(SUM(H49),0)),0)</f>
        <v>0</v>
      </c>
    </row>
    <row r="50" spans="1:11" s="172" customFormat="1" x14ac:dyDescent="0.3">
      <c r="A50" s="170" t="s">
        <v>371</v>
      </c>
      <c r="B50" s="169">
        <v>70</v>
      </c>
      <c r="C50" s="75"/>
      <c r="D50" s="75"/>
      <c r="E50" s="44">
        <f t="shared" si="5"/>
        <v>0</v>
      </c>
      <c r="F50" s="75"/>
      <c r="G50" s="44">
        <f>IFERROR(IF(AND(ROUND(SUM(D50),0)=0,ROUND(SUM(F50:F50),0)&gt;ROUND(SUM(D50),0)),"INF",(ROUND(SUM(F50:F50),0)-ROUND(SUM(D50),0))/ROUND(SUM(D50),0)),0)</f>
        <v>0</v>
      </c>
      <c r="H50" s="75"/>
      <c r="I50" s="44">
        <f t="shared" si="6"/>
        <v>0</v>
      </c>
      <c r="J50" s="75"/>
      <c r="K50" s="44">
        <f t="shared" si="7"/>
        <v>0</v>
      </c>
    </row>
    <row r="51" spans="1:11" s="172" customFormat="1" ht="27" x14ac:dyDescent="0.3">
      <c r="A51" s="170" t="s">
        <v>372</v>
      </c>
      <c r="B51" s="169">
        <v>71</v>
      </c>
      <c r="C51" s="75"/>
      <c r="D51" s="75"/>
      <c r="E51" s="44">
        <f t="shared" si="5"/>
        <v>0</v>
      </c>
      <c r="F51" s="75"/>
      <c r="G51" s="44">
        <f t="shared" ref="G51:G85" si="8">IFERROR(IF(AND(ROUND(SUM(D51),0)=0,ROUND(SUM(F51:F51),0)&gt;ROUND(SUM(D51),0)),"INF",(ROUND(SUM(F51:F51),0)-ROUND(SUM(D51),0))/ROUND(SUM(D51),0)),0)</f>
        <v>0</v>
      </c>
      <c r="H51" s="75"/>
      <c r="I51" s="44">
        <f t="shared" si="6"/>
        <v>0</v>
      </c>
      <c r="J51" s="75"/>
      <c r="K51" s="44">
        <f t="shared" si="7"/>
        <v>0</v>
      </c>
    </row>
    <row r="52" spans="1:11" s="172" customFormat="1" x14ac:dyDescent="0.3">
      <c r="A52" s="170" t="s">
        <v>373</v>
      </c>
      <c r="B52" s="169">
        <v>72</v>
      </c>
      <c r="C52" s="75"/>
      <c r="D52" s="75"/>
      <c r="E52" s="44">
        <f t="shared" si="5"/>
        <v>0</v>
      </c>
      <c r="F52" s="75"/>
      <c r="G52" s="44">
        <f t="shared" si="8"/>
        <v>0</v>
      </c>
      <c r="H52" s="75"/>
      <c r="I52" s="44">
        <f t="shared" si="6"/>
        <v>0</v>
      </c>
      <c r="J52" s="75"/>
      <c r="K52" s="44">
        <f t="shared" si="7"/>
        <v>0</v>
      </c>
    </row>
    <row r="53" spans="1:11" s="172" customFormat="1" x14ac:dyDescent="0.3">
      <c r="A53" s="170" t="s">
        <v>374</v>
      </c>
      <c r="B53" s="169">
        <v>74</v>
      </c>
      <c r="C53" s="75"/>
      <c r="D53" s="75"/>
      <c r="E53" s="44">
        <f t="shared" si="5"/>
        <v>0</v>
      </c>
      <c r="F53" s="75"/>
      <c r="G53" s="44">
        <f t="shared" si="8"/>
        <v>0</v>
      </c>
      <c r="H53" s="75"/>
      <c r="I53" s="44">
        <f t="shared" si="6"/>
        <v>0</v>
      </c>
      <c r="J53" s="75"/>
      <c r="K53" s="44">
        <f t="shared" si="7"/>
        <v>0</v>
      </c>
    </row>
    <row r="54" spans="1:11" s="172" customFormat="1" x14ac:dyDescent="0.3">
      <c r="A54" s="170" t="s">
        <v>375</v>
      </c>
      <c r="B54" s="169" t="s">
        <v>376</v>
      </c>
      <c r="C54" s="75"/>
      <c r="D54" s="75"/>
      <c r="E54" s="44">
        <f t="shared" si="5"/>
        <v>0</v>
      </c>
      <c r="F54" s="75"/>
      <c r="G54" s="44">
        <f t="shared" si="8"/>
        <v>0</v>
      </c>
      <c r="H54" s="75"/>
      <c r="I54" s="44">
        <f t="shared" si="6"/>
        <v>0</v>
      </c>
      <c r="J54" s="75"/>
      <c r="K54" s="44">
        <f t="shared" si="7"/>
        <v>0</v>
      </c>
    </row>
    <row r="55" spans="1:11" s="172" customFormat="1" x14ac:dyDescent="0.3">
      <c r="A55" s="178" t="s">
        <v>392</v>
      </c>
      <c r="B55" s="178" t="s">
        <v>377</v>
      </c>
      <c r="C55" s="179">
        <f>SUM(C56:C64)</f>
        <v>0</v>
      </c>
      <c r="D55" s="179">
        <f>SUM(D56:D64)</f>
        <v>0</v>
      </c>
      <c r="E55" s="44">
        <f t="shared" si="5"/>
        <v>0</v>
      </c>
      <c r="F55" s="179">
        <f>SUM(F56:F64)</f>
        <v>0</v>
      </c>
      <c r="G55" s="44">
        <f t="shared" si="8"/>
        <v>0</v>
      </c>
      <c r="H55" s="179">
        <f>SUM(H56:H64)</f>
        <v>0</v>
      </c>
      <c r="I55" s="44">
        <f t="shared" si="6"/>
        <v>0</v>
      </c>
      <c r="J55" s="179">
        <f>SUM(J56:J64)</f>
        <v>0</v>
      </c>
      <c r="K55" s="44">
        <f t="shared" si="7"/>
        <v>0</v>
      </c>
    </row>
    <row r="56" spans="1:11" s="172" customFormat="1" x14ac:dyDescent="0.3">
      <c r="A56" s="170" t="s">
        <v>378</v>
      </c>
      <c r="B56" s="169">
        <v>60</v>
      </c>
      <c r="C56" s="75"/>
      <c r="D56" s="75"/>
      <c r="E56" s="44">
        <f t="shared" si="5"/>
        <v>0</v>
      </c>
      <c r="F56" s="75"/>
      <c r="G56" s="44">
        <f t="shared" si="8"/>
        <v>0</v>
      </c>
      <c r="H56" s="75"/>
      <c r="I56" s="44">
        <f t="shared" si="6"/>
        <v>0</v>
      </c>
      <c r="J56" s="75"/>
      <c r="K56" s="44">
        <f t="shared" si="7"/>
        <v>0</v>
      </c>
    </row>
    <row r="57" spans="1:11" s="172" customFormat="1" x14ac:dyDescent="0.3">
      <c r="A57" s="170" t="s">
        <v>379</v>
      </c>
      <c r="B57" s="169">
        <v>61</v>
      </c>
      <c r="C57" s="75"/>
      <c r="D57" s="75"/>
      <c r="E57" s="44">
        <f t="shared" si="5"/>
        <v>0</v>
      </c>
      <c r="F57" s="75"/>
      <c r="G57" s="44">
        <f t="shared" si="8"/>
        <v>0</v>
      </c>
      <c r="H57" s="75"/>
      <c r="I57" s="44">
        <f t="shared" si="6"/>
        <v>0</v>
      </c>
      <c r="J57" s="75"/>
      <c r="K57" s="44">
        <f t="shared" si="7"/>
        <v>0</v>
      </c>
    </row>
    <row r="58" spans="1:11" s="172" customFormat="1" x14ac:dyDescent="0.3">
      <c r="A58" s="170" t="s">
        <v>380</v>
      </c>
      <c r="B58" s="169">
        <v>62</v>
      </c>
      <c r="C58" s="75"/>
      <c r="D58" s="75"/>
      <c r="E58" s="44">
        <f t="shared" si="5"/>
        <v>0</v>
      </c>
      <c r="F58" s="75"/>
      <c r="G58" s="44">
        <f t="shared" si="8"/>
        <v>0</v>
      </c>
      <c r="H58" s="75"/>
      <c r="I58" s="44">
        <f t="shared" si="6"/>
        <v>0</v>
      </c>
      <c r="J58" s="75"/>
      <c r="K58" s="44">
        <f t="shared" si="7"/>
        <v>0</v>
      </c>
    </row>
    <row r="59" spans="1:11" s="172" customFormat="1" ht="27" x14ac:dyDescent="0.3">
      <c r="A59" s="170" t="s">
        <v>381</v>
      </c>
      <c r="B59" s="169">
        <v>630</v>
      </c>
      <c r="C59" s="75"/>
      <c r="D59" s="75"/>
      <c r="E59" s="44">
        <f t="shared" si="5"/>
        <v>0</v>
      </c>
      <c r="F59" s="75"/>
      <c r="G59" s="44">
        <f t="shared" si="8"/>
        <v>0</v>
      </c>
      <c r="H59" s="75"/>
      <c r="I59" s="44">
        <f t="shared" si="6"/>
        <v>0</v>
      </c>
      <c r="J59" s="75"/>
      <c r="K59" s="44">
        <f t="shared" si="7"/>
        <v>0</v>
      </c>
    </row>
    <row r="60" spans="1:11" s="172" customFormat="1" ht="27" x14ac:dyDescent="0.3">
      <c r="A60" s="170" t="s">
        <v>382</v>
      </c>
      <c r="B60" s="169" t="s">
        <v>383</v>
      </c>
      <c r="C60" s="75"/>
      <c r="D60" s="75"/>
      <c r="E60" s="44">
        <f t="shared" si="5"/>
        <v>0</v>
      </c>
      <c r="F60" s="75"/>
      <c r="G60" s="44">
        <f t="shared" si="8"/>
        <v>0</v>
      </c>
      <c r="H60" s="75"/>
      <c r="I60" s="44">
        <f t="shared" si="6"/>
        <v>0</v>
      </c>
      <c r="J60" s="75"/>
      <c r="K60" s="44">
        <f t="shared" si="7"/>
        <v>0</v>
      </c>
    </row>
    <row r="61" spans="1:11" s="172" customFormat="1" x14ac:dyDescent="0.3">
      <c r="A61" s="170" t="s">
        <v>384</v>
      </c>
      <c r="B61" s="169" t="s">
        <v>385</v>
      </c>
      <c r="C61" s="75"/>
      <c r="D61" s="75"/>
      <c r="E61" s="44">
        <f t="shared" si="5"/>
        <v>0</v>
      </c>
      <c r="F61" s="75"/>
      <c r="G61" s="44">
        <f t="shared" si="8"/>
        <v>0</v>
      </c>
      <c r="H61" s="75"/>
      <c r="I61" s="44">
        <f t="shared" si="6"/>
        <v>0</v>
      </c>
      <c r="J61" s="75"/>
      <c r="K61" s="44">
        <f t="shared" si="7"/>
        <v>0</v>
      </c>
    </row>
    <row r="62" spans="1:11" s="172" customFormat="1" x14ac:dyDescent="0.3">
      <c r="A62" s="170" t="s">
        <v>386</v>
      </c>
      <c r="B62" s="169" t="s">
        <v>387</v>
      </c>
      <c r="C62" s="75"/>
      <c r="D62" s="75"/>
      <c r="E62" s="44">
        <f t="shared" si="5"/>
        <v>0</v>
      </c>
      <c r="F62" s="75"/>
      <c r="G62" s="44">
        <f t="shared" si="8"/>
        <v>0</v>
      </c>
      <c r="H62" s="75"/>
      <c r="I62" s="44">
        <f t="shared" si="6"/>
        <v>0</v>
      </c>
      <c r="J62" s="75"/>
      <c r="K62" s="44">
        <f t="shared" si="7"/>
        <v>0</v>
      </c>
    </row>
    <row r="63" spans="1:11" s="172" customFormat="1" x14ac:dyDescent="0.3">
      <c r="A63" s="170" t="s">
        <v>388</v>
      </c>
      <c r="B63" s="169">
        <v>649</v>
      </c>
      <c r="C63" s="75"/>
      <c r="D63" s="75"/>
      <c r="E63" s="44">
        <f t="shared" si="5"/>
        <v>0</v>
      </c>
      <c r="F63" s="75"/>
      <c r="G63" s="44">
        <f t="shared" si="8"/>
        <v>0</v>
      </c>
      <c r="H63" s="75"/>
      <c r="I63" s="44">
        <f t="shared" si="6"/>
        <v>0</v>
      </c>
      <c r="J63" s="75"/>
      <c r="K63" s="44">
        <f t="shared" si="7"/>
        <v>0</v>
      </c>
    </row>
    <row r="64" spans="1:11" s="172" customFormat="1" x14ac:dyDescent="0.3">
      <c r="A64" s="170" t="s">
        <v>389</v>
      </c>
      <c r="B64" s="169" t="s">
        <v>390</v>
      </c>
      <c r="C64" s="75"/>
      <c r="D64" s="75"/>
      <c r="E64" s="44">
        <f t="shared" si="5"/>
        <v>0</v>
      </c>
      <c r="F64" s="75"/>
      <c r="G64" s="44">
        <f t="shared" si="8"/>
        <v>0</v>
      </c>
      <c r="H64" s="75"/>
      <c r="I64" s="44">
        <f t="shared" si="6"/>
        <v>0</v>
      </c>
      <c r="J64" s="75"/>
      <c r="K64" s="44">
        <f t="shared" si="7"/>
        <v>0</v>
      </c>
    </row>
    <row r="65" spans="1:11" s="172" customFormat="1" x14ac:dyDescent="0.3">
      <c r="A65" s="178" t="s">
        <v>393</v>
      </c>
      <c r="B65" s="178">
        <v>9901</v>
      </c>
      <c r="C65" s="179">
        <f>C49-C55</f>
        <v>0</v>
      </c>
      <c r="D65" s="179">
        <f>D49-D55</f>
        <v>0</v>
      </c>
      <c r="E65" s="44">
        <f t="shared" si="5"/>
        <v>0</v>
      </c>
      <c r="F65" s="179">
        <f>F49-F55</f>
        <v>0</v>
      </c>
      <c r="G65" s="44">
        <f t="shared" si="8"/>
        <v>0</v>
      </c>
      <c r="H65" s="179">
        <f>H49-H55</f>
        <v>0</v>
      </c>
      <c r="I65" s="44">
        <f t="shared" si="6"/>
        <v>0</v>
      </c>
      <c r="J65" s="179">
        <f>J49-J55</f>
        <v>0</v>
      </c>
      <c r="K65" s="44">
        <f t="shared" si="7"/>
        <v>0</v>
      </c>
    </row>
    <row r="66" spans="1:11" x14ac:dyDescent="0.3">
      <c r="A66" s="178" t="s">
        <v>394</v>
      </c>
      <c r="B66" s="178" t="s">
        <v>353</v>
      </c>
      <c r="C66" s="6">
        <f>SUM(C67,C71)</f>
        <v>0</v>
      </c>
      <c r="D66" s="6">
        <f>SUM(D67,D71)</f>
        <v>0</v>
      </c>
      <c r="E66" s="44">
        <f t="shared" si="5"/>
        <v>0</v>
      </c>
      <c r="F66" s="6">
        <f>SUM(F67,F71)</f>
        <v>0</v>
      </c>
      <c r="G66" s="44">
        <f t="shared" si="8"/>
        <v>0</v>
      </c>
      <c r="H66" s="6">
        <f>SUM(H67,H71)</f>
        <v>0</v>
      </c>
      <c r="I66" s="44">
        <f t="shared" si="6"/>
        <v>0</v>
      </c>
      <c r="J66" s="6">
        <f>SUM(J67,J71)</f>
        <v>0</v>
      </c>
      <c r="K66" s="44">
        <f t="shared" si="7"/>
        <v>0</v>
      </c>
    </row>
    <row r="67" spans="1:11" x14ac:dyDescent="0.3">
      <c r="A67" s="170" t="s">
        <v>354</v>
      </c>
      <c r="B67" s="169">
        <v>75</v>
      </c>
      <c r="C67" s="6">
        <f>SUM(C68:C70)</f>
        <v>0</v>
      </c>
      <c r="D67" s="6">
        <f>SUM(D68:D70)</f>
        <v>0</v>
      </c>
      <c r="E67" s="44">
        <f t="shared" si="5"/>
        <v>0</v>
      </c>
      <c r="F67" s="6">
        <f>SUM(F68:F70)</f>
        <v>0</v>
      </c>
      <c r="G67" s="44">
        <f t="shared" si="8"/>
        <v>0</v>
      </c>
      <c r="H67" s="6">
        <f>SUM(H68:H70)</f>
        <v>0</v>
      </c>
      <c r="I67" s="44">
        <f t="shared" si="6"/>
        <v>0</v>
      </c>
      <c r="J67" s="6">
        <f>SUM(J68:J70)</f>
        <v>0</v>
      </c>
      <c r="K67" s="44">
        <f t="shared" si="7"/>
        <v>0</v>
      </c>
    </row>
    <row r="68" spans="1:11" x14ac:dyDescent="0.3">
      <c r="A68" s="171" t="s">
        <v>355</v>
      </c>
      <c r="B68" s="169">
        <v>750</v>
      </c>
      <c r="C68" s="75"/>
      <c r="D68" s="75"/>
      <c r="E68" s="44">
        <f t="shared" si="5"/>
        <v>0</v>
      </c>
      <c r="F68" s="75"/>
      <c r="G68" s="44">
        <f t="shared" si="8"/>
        <v>0</v>
      </c>
      <c r="H68" s="75"/>
      <c r="I68" s="44">
        <f t="shared" si="6"/>
        <v>0</v>
      </c>
      <c r="J68" s="75"/>
      <c r="K68" s="44">
        <f t="shared" si="7"/>
        <v>0</v>
      </c>
    </row>
    <row r="69" spans="1:11" x14ac:dyDescent="0.3">
      <c r="A69" s="171" t="s">
        <v>356</v>
      </c>
      <c r="B69" s="169">
        <v>751</v>
      </c>
      <c r="C69" s="75"/>
      <c r="D69" s="75"/>
      <c r="E69" s="44">
        <f t="shared" si="5"/>
        <v>0</v>
      </c>
      <c r="F69" s="75"/>
      <c r="G69" s="44">
        <f t="shared" si="8"/>
        <v>0</v>
      </c>
      <c r="H69" s="75"/>
      <c r="I69" s="44">
        <f t="shared" si="6"/>
        <v>0</v>
      </c>
      <c r="J69" s="75"/>
      <c r="K69" s="44">
        <f t="shared" si="7"/>
        <v>0</v>
      </c>
    </row>
    <row r="70" spans="1:11" x14ac:dyDescent="0.3">
      <c r="A70" s="171" t="s">
        <v>357</v>
      </c>
      <c r="B70" s="169" t="s">
        <v>358</v>
      </c>
      <c r="C70" s="75"/>
      <c r="D70" s="75"/>
      <c r="E70" s="44">
        <f t="shared" si="5"/>
        <v>0</v>
      </c>
      <c r="F70" s="75"/>
      <c r="G70" s="44">
        <f t="shared" si="8"/>
        <v>0</v>
      </c>
      <c r="H70" s="75"/>
      <c r="I70" s="44">
        <f t="shared" si="6"/>
        <v>0</v>
      </c>
      <c r="J70" s="75"/>
      <c r="K70" s="44">
        <f t="shared" si="7"/>
        <v>0</v>
      </c>
    </row>
    <row r="71" spans="1:11" x14ac:dyDescent="0.3">
      <c r="A71" s="170" t="s">
        <v>359</v>
      </c>
      <c r="B71" s="169" t="s">
        <v>360</v>
      </c>
      <c r="C71" s="75"/>
      <c r="D71" s="75"/>
      <c r="E71" s="44">
        <f t="shared" si="5"/>
        <v>0</v>
      </c>
      <c r="F71" s="75"/>
      <c r="G71" s="44">
        <f t="shared" si="8"/>
        <v>0</v>
      </c>
      <c r="H71" s="75"/>
      <c r="I71" s="44">
        <f t="shared" si="6"/>
        <v>0</v>
      </c>
      <c r="J71" s="75"/>
      <c r="K71" s="44">
        <f t="shared" si="7"/>
        <v>0</v>
      </c>
    </row>
    <row r="72" spans="1:11" x14ac:dyDescent="0.3">
      <c r="A72" s="178" t="s">
        <v>395</v>
      </c>
      <c r="B72" s="178" t="s">
        <v>361</v>
      </c>
      <c r="C72" s="6">
        <f>SUM(C73,C77)</f>
        <v>0</v>
      </c>
      <c r="D72" s="6">
        <f>SUM(D73,D77)</f>
        <v>0</v>
      </c>
      <c r="E72" s="44">
        <f t="shared" si="5"/>
        <v>0</v>
      </c>
      <c r="F72" s="6">
        <f>SUM(F73,F77)</f>
        <v>0</v>
      </c>
      <c r="G72" s="44">
        <f t="shared" si="8"/>
        <v>0</v>
      </c>
      <c r="H72" s="6">
        <f>SUM(H73,H77)</f>
        <v>0</v>
      </c>
      <c r="I72" s="44">
        <f t="shared" si="6"/>
        <v>0</v>
      </c>
      <c r="J72" s="6">
        <f>SUM(J73,J77)</f>
        <v>0</v>
      </c>
      <c r="K72" s="44">
        <f t="shared" si="7"/>
        <v>0</v>
      </c>
    </row>
    <row r="73" spans="1:11" x14ac:dyDescent="0.3">
      <c r="A73" s="170" t="s">
        <v>362</v>
      </c>
      <c r="B73" s="169">
        <v>65</v>
      </c>
      <c r="C73" s="6">
        <f>SUM(C74:C76)</f>
        <v>0</v>
      </c>
      <c r="D73" s="6">
        <f>SUM(D74:D76)</f>
        <v>0</v>
      </c>
      <c r="E73" s="44">
        <f t="shared" si="5"/>
        <v>0</v>
      </c>
      <c r="F73" s="6">
        <f>SUM(F74:F76)</f>
        <v>0</v>
      </c>
      <c r="G73" s="44">
        <f t="shared" si="8"/>
        <v>0</v>
      </c>
      <c r="H73" s="6">
        <f>SUM(H74:H76)</f>
        <v>0</v>
      </c>
      <c r="I73" s="44">
        <f t="shared" si="6"/>
        <v>0</v>
      </c>
      <c r="J73" s="6">
        <f>SUM(J74:J76)</f>
        <v>0</v>
      </c>
      <c r="K73" s="44">
        <f t="shared" si="7"/>
        <v>0</v>
      </c>
    </row>
    <row r="74" spans="1:11" x14ac:dyDescent="0.3">
      <c r="A74" s="171" t="s">
        <v>363</v>
      </c>
      <c r="B74" s="169">
        <v>650</v>
      </c>
      <c r="C74" s="75"/>
      <c r="D74" s="75"/>
      <c r="E74" s="44">
        <f t="shared" si="5"/>
        <v>0</v>
      </c>
      <c r="F74" s="75"/>
      <c r="G74" s="44">
        <f t="shared" si="8"/>
        <v>0</v>
      </c>
      <c r="H74" s="75"/>
      <c r="I74" s="44">
        <f t="shared" si="6"/>
        <v>0</v>
      </c>
      <c r="J74" s="75"/>
      <c r="K74" s="44">
        <f t="shared" si="7"/>
        <v>0</v>
      </c>
    </row>
    <row r="75" spans="1:11" ht="27" x14ac:dyDescent="0.3">
      <c r="A75" s="171" t="s">
        <v>364</v>
      </c>
      <c r="B75" s="169">
        <v>651</v>
      </c>
      <c r="C75" s="75"/>
      <c r="D75" s="75"/>
      <c r="E75" s="44">
        <f t="shared" si="5"/>
        <v>0</v>
      </c>
      <c r="F75" s="75"/>
      <c r="G75" s="44">
        <f t="shared" si="8"/>
        <v>0</v>
      </c>
      <c r="H75" s="75"/>
      <c r="I75" s="44">
        <f t="shared" si="6"/>
        <v>0</v>
      </c>
      <c r="J75" s="75"/>
      <c r="K75" s="44">
        <f t="shared" si="7"/>
        <v>0</v>
      </c>
    </row>
    <row r="76" spans="1:11" x14ac:dyDescent="0.3">
      <c r="A76" s="171" t="s">
        <v>365</v>
      </c>
      <c r="B76" s="169" t="s">
        <v>366</v>
      </c>
      <c r="C76" s="75"/>
      <c r="D76" s="75"/>
      <c r="E76" s="44">
        <f t="shared" si="5"/>
        <v>0</v>
      </c>
      <c r="F76" s="75"/>
      <c r="G76" s="44">
        <f t="shared" si="8"/>
        <v>0</v>
      </c>
      <c r="H76" s="75"/>
      <c r="I76" s="44">
        <f t="shared" si="6"/>
        <v>0</v>
      </c>
      <c r="J76" s="75"/>
      <c r="K76" s="44">
        <f t="shared" si="7"/>
        <v>0</v>
      </c>
    </row>
    <row r="77" spans="1:11" x14ac:dyDescent="0.3">
      <c r="A77" s="170" t="s">
        <v>367</v>
      </c>
      <c r="B77" s="169" t="s">
        <v>368</v>
      </c>
      <c r="C77" s="75"/>
      <c r="D77" s="75"/>
      <c r="E77" s="44">
        <f t="shared" si="5"/>
        <v>0</v>
      </c>
      <c r="F77" s="75"/>
      <c r="G77" s="44">
        <f t="shared" si="8"/>
        <v>0</v>
      </c>
      <c r="H77" s="75"/>
      <c r="I77" s="44">
        <f t="shared" si="6"/>
        <v>0</v>
      </c>
      <c r="J77" s="75"/>
      <c r="K77" s="44">
        <f t="shared" si="7"/>
        <v>0</v>
      </c>
    </row>
    <row r="78" spans="1:11" x14ac:dyDescent="0.3">
      <c r="A78" s="178" t="s">
        <v>396</v>
      </c>
      <c r="B78" s="178">
        <v>9903</v>
      </c>
      <c r="C78" s="6">
        <f>C65+C66-C72</f>
        <v>0</v>
      </c>
      <c r="D78" s="6">
        <f>D65+D66-D72</f>
        <v>0</v>
      </c>
      <c r="E78" s="44">
        <f t="shared" si="5"/>
        <v>0</v>
      </c>
      <c r="F78" s="6">
        <f>F65+F66-F72</f>
        <v>0</v>
      </c>
      <c r="G78" s="44">
        <f t="shared" si="8"/>
        <v>0</v>
      </c>
      <c r="H78" s="6">
        <f>H65+H66-H72</f>
        <v>0</v>
      </c>
      <c r="I78" s="44">
        <f t="shared" si="6"/>
        <v>0</v>
      </c>
      <c r="J78" s="6">
        <f>J65+J66-J72</f>
        <v>0</v>
      </c>
      <c r="K78" s="44">
        <f t="shared" si="7"/>
        <v>0</v>
      </c>
    </row>
    <row r="79" spans="1:11" x14ac:dyDescent="0.3">
      <c r="A79" s="178" t="s">
        <v>397</v>
      </c>
      <c r="B79" s="178">
        <v>780</v>
      </c>
      <c r="C79" s="75"/>
      <c r="D79" s="75"/>
      <c r="E79" s="44">
        <f t="shared" si="5"/>
        <v>0</v>
      </c>
      <c r="F79" s="75"/>
      <c r="G79" s="44">
        <f t="shared" si="8"/>
        <v>0</v>
      </c>
      <c r="H79" s="75"/>
      <c r="I79" s="44">
        <f t="shared" si="6"/>
        <v>0</v>
      </c>
      <c r="J79" s="75"/>
      <c r="K79" s="44">
        <f t="shared" si="7"/>
        <v>0</v>
      </c>
    </row>
    <row r="80" spans="1:11" x14ac:dyDescent="0.3">
      <c r="A80" s="178" t="s">
        <v>398</v>
      </c>
      <c r="B80" s="178">
        <v>680</v>
      </c>
      <c r="C80" s="75"/>
      <c r="D80" s="75"/>
      <c r="E80" s="44">
        <f t="shared" si="5"/>
        <v>0</v>
      </c>
      <c r="F80" s="75"/>
      <c r="G80" s="44">
        <f t="shared" si="8"/>
        <v>0</v>
      </c>
      <c r="H80" s="75"/>
      <c r="I80" s="44">
        <f t="shared" si="6"/>
        <v>0</v>
      </c>
      <c r="J80" s="75"/>
      <c r="K80" s="44">
        <f t="shared" si="7"/>
        <v>0</v>
      </c>
    </row>
    <row r="81" spans="1:11" x14ac:dyDescent="0.3">
      <c r="A81" s="178" t="s">
        <v>399</v>
      </c>
      <c r="B81" s="178" t="s">
        <v>369</v>
      </c>
      <c r="C81" s="75"/>
      <c r="D81" s="75"/>
      <c r="E81" s="44">
        <f t="shared" si="5"/>
        <v>0</v>
      </c>
      <c r="F81" s="75"/>
      <c r="G81" s="44">
        <f t="shared" si="8"/>
        <v>0</v>
      </c>
      <c r="H81" s="75"/>
      <c r="I81" s="44">
        <f t="shared" si="6"/>
        <v>0</v>
      </c>
      <c r="J81" s="75"/>
      <c r="K81" s="44">
        <f t="shared" si="7"/>
        <v>0</v>
      </c>
    </row>
    <row r="82" spans="1:11" x14ac:dyDescent="0.3">
      <c r="A82" s="178" t="s">
        <v>400</v>
      </c>
      <c r="B82" s="178">
        <v>9904</v>
      </c>
      <c r="C82" s="6">
        <f>C78+C79-C80-C81</f>
        <v>0</v>
      </c>
      <c r="D82" s="6">
        <f>D78+D79-D80-D81</f>
        <v>0</v>
      </c>
      <c r="E82" s="44">
        <f t="shared" si="5"/>
        <v>0</v>
      </c>
      <c r="F82" s="6">
        <f>F78+F79-F80-F81</f>
        <v>0</v>
      </c>
      <c r="G82" s="44">
        <f t="shared" si="8"/>
        <v>0</v>
      </c>
      <c r="H82" s="6">
        <f>H78+H79-H80-H81</f>
        <v>0</v>
      </c>
      <c r="I82" s="44">
        <f t="shared" si="6"/>
        <v>0</v>
      </c>
      <c r="J82" s="6">
        <f>J78+J79-J80-J81</f>
        <v>0</v>
      </c>
      <c r="K82" s="44">
        <f t="shared" si="7"/>
        <v>0</v>
      </c>
    </row>
    <row r="83" spans="1:11" x14ac:dyDescent="0.3">
      <c r="A83" s="178" t="s">
        <v>401</v>
      </c>
      <c r="B83" s="178">
        <v>789</v>
      </c>
      <c r="C83" s="75"/>
      <c r="D83" s="75"/>
      <c r="E83" s="44">
        <f t="shared" si="5"/>
        <v>0</v>
      </c>
      <c r="F83" s="75"/>
      <c r="G83" s="44">
        <f t="shared" si="8"/>
        <v>0</v>
      </c>
      <c r="H83" s="75"/>
      <c r="I83" s="44">
        <f t="shared" si="6"/>
        <v>0</v>
      </c>
      <c r="J83" s="75"/>
      <c r="K83" s="44">
        <f t="shared" si="7"/>
        <v>0</v>
      </c>
    </row>
    <row r="84" spans="1:11" x14ac:dyDescent="0.3">
      <c r="A84" s="178" t="s">
        <v>402</v>
      </c>
      <c r="B84" s="178">
        <v>689</v>
      </c>
      <c r="C84" s="75"/>
      <c r="D84" s="75"/>
      <c r="E84" s="44">
        <f t="shared" si="5"/>
        <v>0</v>
      </c>
      <c r="F84" s="75"/>
      <c r="G84" s="44">
        <f t="shared" si="8"/>
        <v>0</v>
      </c>
      <c r="H84" s="75"/>
      <c r="I84" s="44">
        <f t="shared" si="6"/>
        <v>0</v>
      </c>
      <c r="J84" s="75"/>
      <c r="K84" s="44">
        <f t="shared" si="7"/>
        <v>0</v>
      </c>
    </row>
    <row r="85" spans="1:11" x14ac:dyDescent="0.3">
      <c r="A85" s="178" t="s">
        <v>403</v>
      </c>
      <c r="B85" s="178">
        <v>9905</v>
      </c>
      <c r="C85" s="6">
        <f>C82+C83-C84</f>
        <v>0</v>
      </c>
      <c r="D85" s="6">
        <f>D82+D83-D84</f>
        <v>0</v>
      </c>
      <c r="E85" s="44">
        <f t="shared" si="5"/>
        <v>0</v>
      </c>
      <c r="F85" s="6">
        <f>F82+F83-F84</f>
        <v>0</v>
      </c>
      <c r="G85" s="44">
        <f t="shared" si="8"/>
        <v>0</v>
      </c>
      <c r="H85" s="6">
        <f>H82+H83-H84</f>
        <v>0</v>
      </c>
      <c r="I85" s="44">
        <f t="shared" si="6"/>
        <v>0</v>
      </c>
      <c r="J85" s="6">
        <f>J82+J83-J84</f>
        <v>0</v>
      </c>
      <c r="K85" s="44">
        <f t="shared" si="7"/>
        <v>0</v>
      </c>
    </row>
    <row r="88" spans="1:11" ht="15.75" x14ac:dyDescent="0.3">
      <c r="A88" s="473" t="s">
        <v>732</v>
      </c>
      <c r="B88" s="471"/>
      <c r="C88" s="471"/>
      <c r="D88" s="471"/>
      <c r="E88" s="472"/>
      <c r="F88" s="472"/>
      <c r="G88" s="472"/>
      <c r="H88" s="472"/>
      <c r="I88" s="472"/>
      <c r="J88" s="472"/>
      <c r="K88" s="472"/>
    </row>
    <row r="90" spans="1:11" x14ac:dyDescent="0.3">
      <c r="A90" s="123"/>
      <c r="B90" s="177" t="s">
        <v>129</v>
      </c>
      <c r="C90" s="436">
        <f>C49</f>
        <v>0</v>
      </c>
      <c r="D90" s="436">
        <f t="shared" ref="D90:K90" si="9">D49</f>
        <v>0</v>
      </c>
      <c r="E90" s="436">
        <f t="shared" si="9"/>
        <v>0</v>
      </c>
      <c r="F90" s="436">
        <f t="shared" si="9"/>
        <v>0</v>
      </c>
      <c r="G90" s="436">
        <f t="shared" si="9"/>
        <v>0</v>
      </c>
      <c r="H90" s="436">
        <f t="shared" si="9"/>
        <v>0</v>
      </c>
      <c r="I90" s="436">
        <f t="shared" si="9"/>
        <v>0</v>
      </c>
      <c r="J90" s="436">
        <f t="shared" si="9"/>
        <v>0</v>
      </c>
      <c r="K90" s="436">
        <f t="shared" si="9"/>
        <v>0</v>
      </c>
    </row>
    <row r="91" spans="1:11" x14ac:dyDescent="0.3">
      <c r="A91" s="178" t="s">
        <v>391</v>
      </c>
      <c r="B91" s="178" t="s">
        <v>370</v>
      </c>
      <c r="C91" s="179">
        <f>SUM(C92:C96)</f>
        <v>0</v>
      </c>
      <c r="D91" s="179">
        <f>SUM(D92:D96)</f>
        <v>0</v>
      </c>
      <c r="E91" s="44">
        <f t="shared" ref="E91:E127" si="10">IFERROR(IF(AND(ROUND(SUM(C91:C91),0)=0,ROUND(SUM(D91:D91),0)&gt;ROUND(SUM(C91:C91),0)),"INF",(ROUND(SUM(D91:D91),0)-ROUND(SUM(C91:C91),0))/ROUND(SUM(C91:C91),0)),0)</f>
        <v>0</v>
      </c>
      <c r="F91" s="179">
        <f>SUM(F92:F96)</f>
        <v>0</v>
      </c>
      <c r="G91" s="44">
        <f>IFERROR(IF(AND(ROUND(SUM(D91),0)=0,ROUND(SUM(F91:F91),0)&gt;ROUND(SUM(D91),0)),"INF",(ROUND(SUM(F91:F91),0)-ROUND(SUM(D91),0))/ROUND(SUM(D91),0)),0)</f>
        <v>0</v>
      </c>
      <c r="H91" s="179">
        <f>SUM(H92:H96)</f>
        <v>0</v>
      </c>
      <c r="I91" s="44">
        <f t="shared" ref="I91:I127" si="11">IFERROR(IF(AND(ROUND(SUM(F91),0)=0,ROUND(SUM(H91:H91),0)&gt;ROUND(SUM(F91),0)),"INF",(ROUND(SUM(H91:H91),0)-ROUND(SUM(F91),0))/ROUND(SUM(F91),0)),0)</f>
        <v>0</v>
      </c>
      <c r="J91" s="179">
        <f>SUM(J92:J96)</f>
        <v>0</v>
      </c>
      <c r="K91" s="44">
        <f t="shared" ref="K91:K127" si="12">IFERROR(IF(AND(ROUND(SUM(H91),0)=0,ROUND(SUM(J91:J91),0)&gt;ROUND(SUM(H91),0)),"INF",(ROUND(SUM(J91:J91),0)-ROUND(SUM(H91),0))/ROUND(SUM(H91),0)),0)</f>
        <v>0</v>
      </c>
    </row>
    <row r="92" spans="1:11" x14ac:dyDescent="0.3">
      <c r="A92" s="170" t="s">
        <v>371</v>
      </c>
      <c r="B92" s="169">
        <v>70</v>
      </c>
      <c r="C92" s="75"/>
      <c r="D92" s="75"/>
      <c r="E92" s="44">
        <f t="shared" si="10"/>
        <v>0</v>
      </c>
      <c r="F92" s="75"/>
      <c r="G92" s="44">
        <f>IFERROR(IF(AND(ROUND(SUM(D92),0)=0,ROUND(SUM(F92:F92),0)&gt;ROUND(SUM(D92),0)),"INF",(ROUND(SUM(F92:F92),0)-ROUND(SUM(D92),0))/ROUND(SUM(D92),0)),0)</f>
        <v>0</v>
      </c>
      <c r="H92" s="75"/>
      <c r="I92" s="44">
        <f t="shared" si="11"/>
        <v>0</v>
      </c>
      <c r="J92" s="75"/>
      <c r="K92" s="44">
        <f t="shared" si="12"/>
        <v>0</v>
      </c>
    </row>
    <row r="93" spans="1:11" ht="27" x14ac:dyDescent="0.3">
      <c r="A93" s="170" t="s">
        <v>372</v>
      </c>
      <c r="B93" s="169">
        <v>71</v>
      </c>
      <c r="C93" s="75"/>
      <c r="D93" s="75"/>
      <c r="E93" s="44">
        <f t="shared" si="10"/>
        <v>0</v>
      </c>
      <c r="F93" s="75"/>
      <c r="G93" s="44">
        <f t="shared" ref="G93:G127" si="13">IFERROR(IF(AND(ROUND(SUM(D93),0)=0,ROUND(SUM(F93:F93),0)&gt;ROUND(SUM(D93),0)),"INF",(ROUND(SUM(F93:F93),0)-ROUND(SUM(D93),0))/ROUND(SUM(D93),0)),0)</f>
        <v>0</v>
      </c>
      <c r="H93" s="75"/>
      <c r="I93" s="44">
        <f t="shared" si="11"/>
        <v>0</v>
      </c>
      <c r="J93" s="75"/>
      <c r="K93" s="44">
        <f t="shared" si="12"/>
        <v>0</v>
      </c>
    </row>
    <row r="94" spans="1:11" x14ac:dyDescent="0.3">
      <c r="A94" s="170" t="s">
        <v>373</v>
      </c>
      <c r="B94" s="169">
        <v>72</v>
      </c>
      <c r="C94" s="75"/>
      <c r="D94" s="75"/>
      <c r="E94" s="44">
        <f t="shared" si="10"/>
        <v>0</v>
      </c>
      <c r="F94" s="75"/>
      <c r="G94" s="44">
        <f t="shared" si="13"/>
        <v>0</v>
      </c>
      <c r="H94" s="75"/>
      <c r="I94" s="44">
        <f t="shared" si="11"/>
        <v>0</v>
      </c>
      <c r="J94" s="75"/>
      <c r="K94" s="44">
        <f t="shared" si="12"/>
        <v>0</v>
      </c>
    </row>
    <row r="95" spans="1:11" x14ac:dyDescent="0.3">
      <c r="A95" s="170" t="s">
        <v>374</v>
      </c>
      <c r="B95" s="169">
        <v>74</v>
      </c>
      <c r="C95" s="75"/>
      <c r="D95" s="75"/>
      <c r="E95" s="44">
        <f t="shared" si="10"/>
        <v>0</v>
      </c>
      <c r="F95" s="75"/>
      <c r="G95" s="44">
        <f t="shared" si="13"/>
        <v>0</v>
      </c>
      <c r="H95" s="75"/>
      <c r="I95" s="44">
        <f t="shared" si="11"/>
        <v>0</v>
      </c>
      <c r="J95" s="75"/>
      <c r="K95" s="44">
        <f t="shared" si="12"/>
        <v>0</v>
      </c>
    </row>
    <row r="96" spans="1:11" x14ac:dyDescent="0.3">
      <c r="A96" s="170" t="s">
        <v>375</v>
      </c>
      <c r="B96" s="169" t="s">
        <v>376</v>
      </c>
      <c r="C96" s="75"/>
      <c r="D96" s="75"/>
      <c r="E96" s="44">
        <f t="shared" si="10"/>
        <v>0</v>
      </c>
      <c r="F96" s="75"/>
      <c r="G96" s="44">
        <f t="shared" si="13"/>
        <v>0</v>
      </c>
      <c r="H96" s="75"/>
      <c r="I96" s="44">
        <f t="shared" si="11"/>
        <v>0</v>
      </c>
      <c r="J96" s="75"/>
      <c r="K96" s="44">
        <f t="shared" si="12"/>
        <v>0</v>
      </c>
    </row>
    <row r="97" spans="1:11" x14ac:dyDescent="0.3">
      <c r="A97" s="178" t="s">
        <v>392</v>
      </c>
      <c r="B97" s="178" t="s">
        <v>377</v>
      </c>
      <c r="C97" s="179">
        <f>SUM(C98:C106)</f>
        <v>0</v>
      </c>
      <c r="D97" s="179">
        <f>SUM(D98:D106)</f>
        <v>0</v>
      </c>
      <c r="E97" s="44">
        <f t="shared" si="10"/>
        <v>0</v>
      </c>
      <c r="F97" s="179">
        <f>SUM(F98:F106)</f>
        <v>0</v>
      </c>
      <c r="G97" s="44">
        <f t="shared" si="13"/>
        <v>0</v>
      </c>
      <c r="H97" s="179">
        <f>SUM(H98:H106)</f>
        <v>0</v>
      </c>
      <c r="I97" s="44">
        <f t="shared" si="11"/>
        <v>0</v>
      </c>
      <c r="J97" s="179">
        <f>SUM(J98:J106)</f>
        <v>0</v>
      </c>
      <c r="K97" s="44">
        <f t="shared" si="12"/>
        <v>0</v>
      </c>
    </row>
    <row r="98" spans="1:11" x14ac:dyDescent="0.3">
      <c r="A98" s="170" t="s">
        <v>378</v>
      </c>
      <c r="B98" s="169">
        <v>60</v>
      </c>
      <c r="C98" s="75"/>
      <c r="D98" s="75"/>
      <c r="E98" s="44">
        <f t="shared" si="10"/>
        <v>0</v>
      </c>
      <c r="F98" s="75"/>
      <c r="G98" s="44">
        <f t="shared" si="13"/>
        <v>0</v>
      </c>
      <c r="H98" s="75"/>
      <c r="I98" s="44">
        <f t="shared" si="11"/>
        <v>0</v>
      </c>
      <c r="J98" s="75"/>
      <c r="K98" s="44">
        <f t="shared" si="12"/>
        <v>0</v>
      </c>
    </row>
    <row r="99" spans="1:11" x14ac:dyDescent="0.3">
      <c r="A99" s="170" t="s">
        <v>379</v>
      </c>
      <c r="B99" s="169">
        <v>61</v>
      </c>
      <c r="C99" s="75"/>
      <c r="D99" s="75"/>
      <c r="E99" s="44">
        <f t="shared" si="10"/>
        <v>0</v>
      </c>
      <c r="F99" s="75"/>
      <c r="G99" s="44">
        <f t="shared" si="13"/>
        <v>0</v>
      </c>
      <c r="H99" s="75"/>
      <c r="I99" s="44">
        <f t="shared" si="11"/>
        <v>0</v>
      </c>
      <c r="J99" s="75"/>
      <c r="K99" s="44">
        <f t="shared" si="12"/>
        <v>0</v>
      </c>
    </row>
    <row r="100" spans="1:11" x14ac:dyDescent="0.3">
      <c r="A100" s="170" t="s">
        <v>380</v>
      </c>
      <c r="B100" s="169">
        <v>62</v>
      </c>
      <c r="C100" s="75"/>
      <c r="D100" s="75"/>
      <c r="E100" s="44">
        <f t="shared" si="10"/>
        <v>0</v>
      </c>
      <c r="F100" s="75"/>
      <c r="G100" s="44">
        <f t="shared" si="13"/>
        <v>0</v>
      </c>
      <c r="H100" s="75"/>
      <c r="I100" s="44">
        <f t="shared" si="11"/>
        <v>0</v>
      </c>
      <c r="J100" s="75"/>
      <c r="K100" s="44">
        <f t="shared" si="12"/>
        <v>0</v>
      </c>
    </row>
    <row r="101" spans="1:11" ht="27" x14ac:dyDescent="0.3">
      <c r="A101" s="170" t="s">
        <v>381</v>
      </c>
      <c r="B101" s="169">
        <v>630</v>
      </c>
      <c r="C101" s="75"/>
      <c r="D101" s="75"/>
      <c r="E101" s="44">
        <f t="shared" si="10"/>
        <v>0</v>
      </c>
      <c r="F101" s="75"/>
      <c r="G101" s="44">
        <f t="shared" si="13"/>
        <v>0</v>
      </c>
      <c r="H101" s="75"/>
      <c r="I101" s="44">
        <f t="shared" si="11"/>
        <v>0</v>
      </c>
      <c r="J101" s="75"/>
      <c r="K101" s="44">
        <f t="shared" si="12"/>
        <v>0</v>
      </c>
    </row>
    <row r="102" spans="1:11" ht="27" x14ac:dyDescent="0.3">
      <c r="A102" s="170" t="s">
        <v>382</v>
      </c>
      <c r="B102" s="169" t="s">
        <v>383</v>
      </c>
      <c r="C102" s="75"/>
      <c r="D102" s="75"/>
      <c r="E102" s="44">
        <f t="shared" si="10"/>
        <v>0</v>
      </c>
      <c r="F102" s="75"/>
      <c r="G102" s="44">
        <f t="shared" si="13"/>
        <v>0</v>
      </c>
      <c r="H102" s="75"/>
      <c r="I102" s="44">
        <f t="shared" si="11"/>
        <v>0</v>
      </c>
      <c r="J102" s="75"/>
      <c r="K102" s="44">
        <f t="shared" si="12"/>
        <v>0</v>
      </c>
    </row>
    <row r="103" spans="1:11" x14ac:dyDescent="0.3">
      <c r="A103" s="170" t="s">
        <v>384</v>
      </c>
      <c r="B103" s="169" t="s">
        <v>385</v>
      </c>
      <c r="C103" s="75"/>
      <c r="D103" s="75"/>
      <c r="E103" s="44">
        <f t="shared" si="10"/>
        <v>0</v>
      </c>
      <c r="F103" s="75"/>
      <c r="G103" s="44">
        <f t="shared" si="13"/>
        <v>0</v>
      </c>
      <c r="H103" s="75"/>
      <c r="I103" s="44">
        <f t="shared" si="11"/>
        <v>0</v>
      </c>
      <c r="J103" s="75"/>
      <c r="K103" s="44">
        <f t="shared" si="12"/>
        <v>0</v>
      </c>
    </row>
    <row r="104" spans="1:11" x14ac:dyDescent="0.3">
      <c r="A104" s="170" t="s">
        <v>386</v>
      </c>
      <c r="B104" s="169" t="s">
        <v>387</v>
      </c>
      <c r="C104" s="75"/>
      <c r="D104" s="75"/>
      <c r="E104" s="44">
        <f t="shared" si="10"/>
        <v>0</v>
      </c>
      <c r="F104" s="75"/>
      <c r="G104" s="44">
        <f t="shared" si="13"/>
        <v>0</v>
      </c>
      <c r="H104" s="75"/>
      <c r="I104" s="44">
        <f t="shared" si="11"/>
        <v>0</v>
      </c>
      <c r="J104" s="75"/>
      <c r="K104" s="44">
        <f t="shared" si="12"/>
        <v>0</v>
      </c>
    </row>
    <row r="105" spans="1:11" x14ac:dyDescent="0.3">
      <c r="A105" s="170" t="s">
        <v>388</v>
      </c>
      <c r="B105" s="169">
        <v>649</v>
      </c>
      <c r="C105" s="75"/>
      <c r="D105" s="75"/>
      <c r="E105" s="44">
        <f t="shared" si="10"/>
        <v>0</v>
      </c>
      <c r="F105" s="75"/>
      <c r="G105" s="44">
        <f t="shared" si="13"/>
        <v>0</v>
      </c>
      <c r="H105" s="75"/>
      <c r="I105" s="44">
        <f t="shared" si="11"/>
        <v>0</v>
      </c>
      <c r="J105" s="75"/>
      <c r="K105" s="44">
        <f t="shared" si="12"/>
        <v>0</v>
      </c>
    </row>
    <row r="106" spans="1:11" x14ac:dyDescent="0.3">
      <c r="A106" s="170" t="s">
        <v>389</v>
      </c>
      <c r="B106" s="169" t="s">
        <v>390</v>
      </c>
      <c r="C106" s="75"/>
      <c r="D106" s="75"/>
      <c r="E106" s="44">
        <f t="shared" si="10"/>
        <v>0</v>
      </c>
      <c r="F106" s="75"/>
      <c r="G106" s="44">
        <f t="shared" si="13"/>
        <v>0</v>
      </c>
      <c r="H106" s="75"/>
      <c r="I106" s="44">
        <f t="shared" si="11"/>
        <v>0</v>
      </c>
      <c r="J106" s="75"/>
      <c r="K106" s="44">
        <f t="shared" si="12"/>
        <v>0</v>
      </c>
    </row>
    <row r="107" spans="1:11" x14ac:dyDescent="0.3">
      <c r="A107" s="178" t="s">
        <v>393</v>
      </c>
      <c r="B107" s="178">
        <v>9901</v>
      </c>
      <c r="C107" s="179">
        <f>C91-C97</f>
        <v>0</v>
      </c>
      <c r="D107" s="179">
        <f>D91-D97</f>
        <v>0</v>
      </c>
      <c r="E107" s="44">
        <f t="shared" si="10"/>
        <v>0</v>
      </c>
      <c r="F107" s="179">
        <f>F91-F97</f>
        <v>0</v>
      </c>
      <c r="G107" s="44">
        <f t="shared" si="13"/>
        <v>0</v>
      </c>
      <c r="H107" s="179">
        <f>H91-H97</f>
        <v>0</v>
      </c>
      <c r="I107" s="44">
        <f t="shared" si="11"/>
        <v>0</v>
      </c>
      <c r="J107" s="179">
        <f>J91-J97</f>
        <v>0</v>
      </c>
      <c r="K107" s="44">
        <f t="shared" si="12"/>
        <v>0</v>
      </c>
    </row>
    <row r="108" spans="1:11" x14ac:dyDescent="0.3">
      <c r="A108" s="178" t="s">
        <v>394</v>
      </c>
      <c r="B108" s="178" t="s">
        <v>353</v>
      </c>
      <c r="C108" s="6">
        <f>SUM(C109,C113)</f>
        <v>0</v>
      </c>
      <c r="D108" s="6">
        <f>SUM(D109,D113)</f>
        <v>0</v>
      </c>
      <c r="E108" s="44">
        <f t="shared" si="10"/>
        <v>0</v>
      </c>
      <c r="F108" s="6">
        <f>SUM(F109,F113)</f>
        <v>0</v>
      </c>
      <c r="G108" s="44">
        <f t="shared" si="13"/>
        <v>0</v>
      </c>
      <c r="H108" s="6">
        <f>SUM(H109,H113)</f>
        <v>0</v>
      </c>
      <c r="I108" s="44">
        <f t="shared" si="11"/>
        <v>0</v>
      </c>
      <c r="J108" s="6">
        <f>SUM(J109,J113)</f>
        <v>0</v>
      </c>
      <c r="K108" s="44">
        <f t="shared" si="12"/>
        <v>0</v>
      </c>
    </row>
    <row r="109" spans="1:11" x14ac:dyDescent="0.3">
      <c r="A109" s="170" t="s">
        <v>354</v>
      </c>
      <c r="B109" s="169">
        <v>75</v>
      </c>
      <c r="C109" s="6">
        <f>SUM(C110:C112)</f>
        <v>0</v>
      </c>
      <c r="D109" s="6">
        <f>SUM(D110:D112)</f>
        <v>0</v>
      </c>
      <c r="E109" s="44">
        <f t="shared" si="10"/>
        <v>0</v>
      </c>
      <c r="F109" s="6">
        <f>SUM(F110:F112)</f>
        <v>0</v>
      </c>
      <c r="G109" s="44">
        <f t="shared" si="13"/>
        <v>0</v>
      </c>
      <c r="H109" s="6">
        <f>SUM(H110:H112)</f>
        <v>0</v>
      </c>
      <c r="I109" s="44">
        <f t="shared" si="11"/>
        <v>0</v>
      </c>
      <c r="J109" s="6">
        <f>SUM(J110:J112)</f>
        <v>0</v>
      </c>
      <c r="K109" s="44">
        <f t="shared" si="12"/>
        <v>0</v>
      </c>
    </row>
    <row r="110" spans="1:11" x14ac:dyDescent="0.3">
      <c r="A110" s="171" t="s">
        <v>355</v>
      </c>
      <c r="B110" s="169">
        <v>750</v>
      </c>
      <c r="C110" s="75"/>
      <c r="D110" s="75"/>
      <c r="E110" s="44">
        <f t="shared" si="10"/>
        <v>0</v>
      </c>
      <c r="F110" s="75"/>
      <c r="G110" s="44">
        <f t="shared" si="13"/>
        <v>0</v>
      </c>
      <c r="H110" s="75"/>
      <c r="I110" s="44">
        <f t="shared" si="11"/>
        <v>0</v>
      </c>
      <c r="J110" s="75"/>
      <c r="K110" s="44">
        <f t="shared" si="12"/>
        <v>0</v>
      </c>
    </row>
    <row r="111" spans="1:11" x14ac:dyDescent="0.3">
      <c r="A111" s="171" t="s">
        <v>356</v>
      </c>
      <c r="B111" s="169">
        <v>751</v>
      </c>
      <c r="C111" s="75"/>
      <c r="D111" s="75"/>
      <c r="E111" s="44">
        <f t="shared" si="10"/>
        <v>0</v>
      </c>
      <c r="F111" s="75"/>
      <c r="G111" s="44">
        <f t="shared" si="13"/>
        <v>0</v>
      </c>
      <c r="H111" s="75"/>
      <c r="I111" s="44">
        <f t="shared" si="11"/>
        <v>0</v>
      </c>
      <c r="J111" s="75"/>
      <c r="K111" s="44">
        <f t="shared" si="12"/>
        <v>0</v>
      </c>
    </row>
    <row r="112" spans="1:11" x14ac:dyDescent="0.3">
      <c r="A112" s="171" t="s">
        <v>357</v>
      </c>
      <c r="B112" s="169" t="s">
        <v>358</v>
      </c>
      <c r="C112" s="75"/>
      <c r="D112" s="75"/>
      <c r="E112" s="44">
        <f t="shared" si="10"/>
        <v>0</v>
      </c>
      <c r="F112" s="75"/>
      <c r="G112" s="44">
        <f t="shared" si="13"/>
        <v>0</v>
      </c>
      <c r="H112" s="75"/>
      <c r="I112" s="44">
        <f t="shared" si="11"/>
        <v>0</v>
      </c>
      <c r="J112" s="75"/>
      <c r="K112" s="44">
        <f t="shared" si="12"/>
        <v>0</v>
      </c>
    </row>
    <row r="113" spans="1:11" x14ac:dyDescent="0.3">
      <c r="A113" s="170" t="s">
        <v>359</v>
      </c>
      <c r="B113" s="169" t="s">
        <v>360</v>
      </c>
      <c r="C113" s="75"/>
      <c r="D113" s="75"/>
      <c r="E113" s="44">
        <f t="shared" si="10"/>
        <v>0</v>
      </c>
      <c r="F113" s="75"/>
      <c r="G113" s="44">
        <f t="shared" si="13"/>
        <v>0</v>
      </c>
      <c r="H113" s="75"/>
      <c r="I113" s="44">
        <f t="shared" si="11"/>
        <v>0</v>
      </c>
      <c r="J113" s="75"/>
      <c r="K113" s="44">
        <f t="shared" si="12"/>
        <v>0</v>
      </c>
    </row>
    <row r="114" spans="1:11" x14ac:dyDescent="0.3">
      <c r="A114" s="178" t="s">
        <v>395</v>
      </c>
      <c r="B114" s="178" t="s">
        <v>361</v>
      </c>
      <c r="C114" s="6">
        <f>SUM(C115,C119)</f>
        <v>0</v>
      </c>
      <c r="D114" s="6">
        <f>SUM(D115,D119)</f>
        <v>0</v>
      </c>
      <c r="E114" s="44">
        <f t="shared" si="10"/>
        <v>0</v>
      </c>
      <c r="F114" s="6">
        <f>SUM(F115,F119)</f>
        <v>0</v>
      </c>
      <c r="G114" s="44">
        <f t="shared" si="13"/>
        <v>0</v>
      </c>
      <c r="H114" s="6">
        <f>SUM(H115,H119)</f>
        <v>0</v>
      </c>
      <c r="I114" s="44">
        <f t="shared" si="11"/>
        <v>0</v>
      </c>
      <c r="J114" s="6">
        <f>SUM(J115,J119)</f>
        <v>0</v>
      </c>
      <c r="K114" s="44">
        <f t="shared" si="12"/>
        <v>0</v>
      </c>
    </row>
    <row r="115" spans="1:11" x14ac:dyDescent="0.3">
      <c r="A115" s="170" t="s">
        <v>362</v>
      </c>
      <c r="B115" s="169">
        <v>65</v>
      </c>
      <c r="C115" s="6">
        <f>SUM(C116:C118)</f>
        <v>0</v>
      </c>
      <c r="D115" s="6">
        <f>SUM(D116:D118)</f>
        <v>0</v>
      </c>
      <c r="E115" s="44">
        <f t="shared" si="10"/>
        <v>0</v>
      </c>
      <c r="F115" s="6">
        <f>SUM(F116:F118)</f>
        <v>0</v>
      </c>
      <c r="G115" s="44">
        <f t="shared" si="13"/>
        <v>0</v>
      </c>
      <c r="H115" s="6">
        <f>SUM(H116:H118)</f>
        <v>0</v>
      </c>
      <c r="I115" s="44">
        <f t="shared" si="11"/>
        <v>0</v>
      </c>
      <c r="J115" s="6">
        <f>SUM(J116:J118)</f>
        <v>0</v>
      </c>
      <c r="K115" s="44">
        <f t="shared" si="12"/>
        <v>0</v>
      </c>
    </row>
    <row r="116" spans="1:11" x14ac:dyDescent="0.3">
      <c r="A116" s="171" t="s">
        <v>363</v>
      </c>
      <c r="B116" s="169">
        <v>650</v>
      </c>
      <c r="C116" s="75"/>
      <c r="D116" s="75"/>
      <c r="E116" s="44">
        <f t="shared" si="10"/>
        <v>0</v>
      </c>
      <c r="F116" s="75"/>
      <c r="G116" s="44">
        <f t="shared" si="13"/>
        <v>0</v>
      </c>
      <c r="H116" s="75"/>
      <c r="I116" s="44">
        <f t="shared" si="11"/>
        <v>0</v>
      </c>
      <c r="J116" s="75"/>
      <c r="K116" s="44">
        <f t="shared" si="12"/>
        <v>0</v>
      </c>
    </row>
    <row r="117" spans="1:11" ht="27" x14ac:dyDescent="0.3">
      <c r="A117" s="171" t="s">
        <v>364</v>
      </c>
      <c r="B117" s="169">
        <v>651</v>
      </c>
      <c r="C117" s="75"/>
      <c r="D117" s="75"/>
      <c r="E117" s="44">
        <f t="shared" si="10"/>
        <v>0</v>
      </c>
      <c r="F117" s="75"/>
      <c r="G117" s="44">
        <f t="shared" si="13"/>
        <v>0</v>
      </c>
      <c r="H117" s="75"/>
      <c r="I117" s="44">
        <f t="shared" si="11"/>
        <v>0</v>
      </c>
      <c r="J117" s="75"/>
      <c r="K117" s="44">
        <f t="shared" si="12"/>
        <v>0</v>
      </c>
    </row>
    <row r="118" spans="1:11" x14ac:dyDescent="0.3">
      <c r="A118" s="171" t="s">
        <v>365</v>
      </c>
      <c r="B118" s="169" t="s">
        <v>366</v>
      </c>
      <c r="C118" s="75"/>
      <c r="D118" s="75"/>
      <c r="E118" s="44">
        <f t="shared" si="10"/>
        <v>0</v>
      </c>
      <c r="F118" s="75"/>
      <c r="G118" s="44">
        <f t="shared" si="13"/>
        <v>0</v>
      </c>
      <c r="H118" s="75"/>
      <c r="I118" s="44">
        <f t="shared" si="11"/>
        <v>0</v>
      </c>
      <c r="J118" s="75"/>
      <c r="K118" s="44">
        <f t="shared" si="12"/>
        <v>0</v>
      </c>
    </row>
    <row r="119" spans="1:11" x14ac:dyDescent="0.3">
      <c r="A119" s="170" t="s">
        <v>367</v>
      </c>
      <c r="B119" s="169" t="s">
        <v>368</v>
      </c>
      <c r="C119" s="75"/>
      <c r="D119" s="75"/>
      <c r="E119" s="44">
        <f t="shared" si="10"/>
        <v>0</v>
      </c>
      <c r="F119" s="75"/>
      <c r="G119" s="44">
        <f t="shared" si="13"/>
        <v>0</v>
      </c>
      <c r="H119" s="75"/>
      <c r="I119" s="44">
        <f t="shared" si="11"/>
        <v>0</v>
      </c>
      <c r="J119" s="75"/>
      <c r="K119" s="44">
        <f t="shared" si="12"/>
        <v>0</v>
      </c>
    </row>
    <row r="120" spans="1:11" x14ac:dyDescent="0.3">
      <c r="A120" s="178" t="s">
        <v>396</v>
      </c>
      <c r="B120" s="178">
        <v>9903</v>
      </c>
      <c r="C120" s="6">
        <f>C107+C108-C114</f>
        <v>0</v>
      </c>
      <c r="D120" s="6">
        <f>D107+D108-D114</f>
        <v>0</v>
      </c>
      <c r="E120" s="44">
        <f t="shared" si="10"/>
        <v>0</v>
      </c>
      <c r="F120" s="6">
        <f>F107+F108-F114</f>
        <v>0</v>
      </c>
      <c r="G120" s="44">
        <f t="shared" si="13"/>
        <v>0</v>
      </c>
      <c r="H120" s="6">
        <f>H107+H108-H114</f>
        <v>0</v>
      </c>
      <c r="I120" s="44">
        <f t="shared" si="11"/>
        <v>0</v>
      </c>
      <c r="J120" s="6">
        <f>J107+J108-J114</f>
        <v>0</v>
      </c>
      <c r="K120" s="44">
        <f t="shared" si="12"/>
        <v>0</v>
      </c>
    </row>
    <row r="121" spans="1:11" x14ac:dyDescent="0.3">
      <c r="A121" s="178" t="s">
        <v>397</v>
      </c>
      <c r="B121" s="178">
        <v>780</v>
      </c>
      <c r="C121" s="75"/>
      <c r="D121" s="75"/>
      <c r="E121" s="44">
        <f t="shared" si="10"/>
        <v>0</v>
      </c>
      <c r="F121" s="75"/>
      <c r="G121" s="44">
        <f t="shared" si="13"/>
        <v>0</v>
      </c>
      <c r="H121" s="75"/>
      <c r="I121" s="44">
        <f t="shared" si="11"/>
        <v>0</v>
      </c>
      <c r="J121" s="75"/>
      <c r="K121" s="44">
        <f t="shared" si="12"/>
        <v>0</v>
      </c>
    </row>
    <row r="122" spans="1:11" x14ac:dyDescent="0.3">
      <c r="A122" s="178" t="s">
        <v>398</v>
      </c>
      <c r="B122" s="178">
        <v>680</v>
      </c>
      <c r="C122" s="75"/>
      <c r="D122" s="75"/>
      <c r="E122" s="44">
        <f t="shared" si="10"/>
        <v>0</v>
      </c>
      <c r="F122" s="75"/>
      <c r="G122" s="44">
        <f t="shared" si="13"/>
        <v>0</v>
      </c>
      <c r="H122" s="75"/>
      <c r="I122" s="44">
        <f t="shared" si="11"/>
        <v>0</v>
      </c>
      <c r="J122" s="75"/>
      <c r="K122" s="44">
        <f t="shared" si="12"/>
        <v>0</v>
      </c>
    </row>
    <row r="123" spans="1:11" x14ac:dyDescent="0.3">
      <c r="A123" s="178" t="s">
        <v>399</v>
      </c>
      <c r="B123" s="178" t="s">
        <v>369</v>
      </c>
      <c r="C123" s="75"/>
      <c r="D123" s="75"/>
      <c r="E123" s="44">
        <f t="shared" si="10"/>
        <v>0</v>
      </c>
      <c r="F123" s="75"/>
      <c r="G123" s="44">
        <f t="shared" si="13"/>
        <v>0</v>
      </c>
      <c r="H123" s="75"/>
      <c r="I123" s="44">
        <f t="shared" si="11"/>
        <v>0</v>
      </c>
      <c r="J123" s="75"/>
      <c r="K123" s="44">
        <f t="shared" si="12"/>
        <v>0</v>
      </c>
    </row>
    <row r="124" spans="1:11" x14ac:dyDescent="0.3">
      <c r="A124" s="178" t="s">
        <v>400</v>
      </c>
      <c r="B124" s="178">
        <v>9904</v>
      </c>
      <c r="C124" s="6">
        <f>C120+C121-C122-C123</f>
        <v>0</v>
      </c>
      <c r="D124" s="6">
        <f>D120+D121-D122-D123</f>
        <v>0</v>
      </c>
      <c r="E124" s="44">
        <f t="shared" si="10"/>
        <v>0</v>
      </c>
      <c r="F124" s="6">
        <f>F120+F121-F122-F123</f>
        <v>0</v>
      </c>
      <c r="G124" s="44">
        <f t="shared" si="13"/>
        <v>0</v>
      </c>
      <c r="H124" s="6">
        <f>H120+H121-H122-H123</f>
        <v>0</v>
      </c>
      <c r="I124" s="44">
        <f t="shared" si="11"/>
        <v>0</v>
      </c>
      <c r="J124" s="6">
        <f>J120+J121-J122-J123</f>
        <v>0</v>
      </c>
      <c r="K124" s="44">
        <f t="shared" si="12"/>
        <v>0</v>
      </c>
    </row>
    <row r="125" spans="1:11" x14ac:dyDescent="0.3">
      <c r="A125" s="178" t="s">
        <v>401</v>
      </c>
      <c r="B125" s="178">
        <v>789</v>
      </c>
      <c r="C125" s="75"/>
      <c r="D125" s="75"/>
      <c r="E125" s="44">
        <f t="shared" si="10"/>
        <v>0</v>
      </c>
      <c r="F125" s="75"/>
      <c r="G125" s="44">
        <f t="shared" si="13"/>
        <v>0</v>
      </c>
      <c r="H125" s="75"/>
      <c r="I125" s="44">
        <f t="shared" si="11"/>
        <v>0</v>
      </c>
      <c r="J125" s="75"/>
      <c r="K125" s="44">
        <f t="shared" si="12"/>
        <v>0</v>
      </c>
    </row>
    <row r="126" spans="1:11" x14ac:dyDescent="0.3">
      <c r="A126" s="178" t="s">
        <v>402</v>
      </c>
      <c r="B126" s="178">
        <v>689</v>
      </c>
      <c r="C126" s="75"/>
      <c r="D126" s="75"/>
      <c r="E126" s="44">
        <f t="shared" si="10"/>
        <v>0</v>
      </c>
      <c r="F126" s="75"/>
      <c r="G126" s="44">
        <f t="shared" si="13"/>
        <v>0</v>
      </c>
      <c r="H126" s="75"/>
      <c r="I126" s="44">
        <f t="shared" si="11"/>
        <v>0</v>
      </c>
      <c r="J126" s="75"/>
      <c r="K126" s="44">
        <f t="shared" si="12"/>
        <v>0</v>
      </c>
    </row>
    <row r="127" spans="1:11" x14ac:dyDescent="0.3">
      <c r="A127" s="178" t="s">
        <v>403</v>
      </c>
      <c r="B127" s="178">
        <v>9905</v>
      </c>
      <c r="C127" s="6">
        <f>C124+C125-C126</f>
        <v>0</v>
      </c>
      <c r="D127" s="6">
        <f>D124+D125-D126</f>
        <v>0</v>
      </c>
      <c r="E127" s="44">
        <f t="shared" si="10"/>
        <v>0</v>
      </c>
      <c r="F127" s="6">
        <f>F124+F125-F126</f>
        <v>0</v>
      </c>
      <c r="G127" s="44">
        <f t="shared" si="13"/>
        <v>0</v>
      </c>
      <c r="H127" s="6">
        <f>H124+H125-H126</f>
        <v>0</v>
      </c>
      <c r="I127" s="44">
        <f t="shared" si="11"/>
        <v>0</v>
      </c>
      <c r="J127" s="6">
        <f>J124+J125-J126</f>
        <v>0</v>
      </c>
      <c r="K127" s="44">
        <f t="shared" si="12"/>
        <v>0</v>
      </c>
    </row>
    <row r="130" spans="1:11" ht="15.75" x14ac:dyDescent="0.3">
      <c r="A130" s="473" t="s">
        <v>733</v>
      </c>
      <c r="B130" s="471"/>
      <c r="C130" s="471"/>
      <c r="D130" s="471"/>
      <c r="E130" s="472"/>
      <c r="F130" s="472"/>
      <c r="G130" s="472"/>
      <c r="H130" s="472"/>
      <c r="I130" s="472"/>
      <c r="J130" s="472"/>
      <c r="K130" s="472"/>
    </row>
    <row r="132" spans="1:11" ht="27" x14ac:dyDescent="0.3">
      <c r="A132" s="123"/>
      <c r="B132" s="177" t="s">
        <v>129</v>
      </c>
      <c r="C132" s="436" t="str">
        <f t="shared" ref="C132:K132" si="14">C48</f>
        <v>REALITE 2017</v>
      </c>
      <c r="D132" s="436" t="str">
        <f t="shared" si="14"/>
        <v>REALITE 2018</v>
      </c>
      <c r="E132" s="436" t="str">
        <f t="shared" si="14"/>
        <v>Evolution (%)</v>
      </c>
      <c r="F132" s="436" t="str">
        <f t="shared" si="14"/>
        <v>REALITE 2019</v>
      </c>
      <c r="G132" s="436" t="str">
        <f t="shared" si="14"/>
        <v>Evolution (%)</v>
      </c>
      <c r="H132" s="436" t="str">
        <f t="shared" si="14"/>
        <v>REALITE 2020</v>
      </c>
      <c r="I132" s="436" t="str">
        <f t="shared" si="14"/>
        <v>Evolution (%)</v>
      </c>
      <c r="J132" s="436" t="str">
        <f t="shared" si="14"/>
        <v>REALITE 2021</v>
      </c>
      <c r="K132" s="436" t="str">
        <f t="shared" si="14"/>
        <v>Evolution (%)</v>
      </c>
    </row>
    <row r="133" spans="1:11" x14ac:dyDescent="0.3">
      <c r="A133" s="178" t="s">
        <v>391</v>
      </c>
      <c r="B133" s="178" t="s">
        <v>370</v>
      </c>
      <c r="C133" s="179">
        <f>SUM(C134:C138)</f>
        <v>0</v>
      </c>
      <c r="D133" s="179">
        <f>SUM(D134:D138)</f>
        <v>0</v>
      </c>
      <c r="E133" s="44">
        <f t="shared" ref="E133:E169" si="15">IFERROR(IF(AND(ROUND(SUM(C133:C133),0)=0,ROUND(SUM(D133:D133),0)&gt;ROUND(SUM(C133:C133),0)),"INF",(ROUND(SUM(D133:D133),0)-ROUND(SUM(C133:C133),0))/ROUND(SUM(C133:C133),0)),0)</f>
        <v>0</v>
      </c>
      <c r="F133" s="179">
        <f>SUM(F134:F138)</f>
        <v>0</v>
      </c>
      <c r="G133" s="44">
        <f>IFERROR(IF(AND(ROUND(SUM(D133),0)=0,ROUND(SUM(F133:F133),0)&gt;ROUND(SUM(D133),0)),"INF",(ROUND(SUM(F133:F133),0)-ROUND(SUM(D133),0))/ROUND(SUM(D133),0)),0)</f>
        <v>0</v>
      </c>
      <c r="H133" s="179">
        <f>SUM(H134:H138)</f>
        <v>0</v>
      </c>
      <c r="I133" s="44">
        <f t="shared" ref="I133:I169" si="16">IFERROR(IF(AND(ROUND(SUM(F133),0)=0,ROUND(SUM(H133:H133),0)&gt;ROUND(SUM(F133),0)),"INF",(ROUND(SUM(H133:H133),0)-ROUND(SUM(F133),0))/ROUND(SUM(F133),0)),0)</f>
        <v>0</v>
      </c>
      <c r="J133" s="179">
        <f>SUM(J134:J138)</f>
        <v>0</v>
      </c>
      <c r="K133" s="44">
        <f t="shared" ref="K133:K169" si="17">IFERROR(IF(AND(ROUND(SUM(H133),0)=0,ROUND(SUM(J133:J133),0)&gt;ROUND(SUM(H133),0)),"INF",(ROUND(SUM(J133:J133),0)-ROUND(SUM(H133),0))/ROUND(SUM(H133),0)),0)</f>
        <v>0</v>
      </c>
    </row>
    <row r="134" spans="1:11" s="172" customFormat="1" x14ac:dyDescent="0.3">
      <c r="A134" s="170" t="s">
        <v>371</v>
      </c>
      <c r="B134" s="169">
        <v>70</v>
      </c>
      <c r="C134" s="75"/>
      <c r="D134" s="75"/>
      <c r="E134" s="44">
        <f t="shared" si="15"/>
        <v>0</v>
      </c>
      <c r="F134" s="75"/>
      <c r="G134" s="44">
        <f>IFERROR(IF(AND(ROUND(SUM(D134),0)=0,ROUND(SUM(F134:F134),0)&gt;ROUND(SUM(D134),0)),"INF",(ROUND(SUM(F134:F134),0)-ROUND(SUM(D134),0))/ROUND(SUM(D134),0)),0)</f>
        <v>0</v>
      </c>
      <c r="H134" s="75"/>
      <c r="I134" s="44">
        <f t="shared" si="16"/>
        <v>0</v>
      </c>
      <c r="J134" s="75"/>
      <c r="K134" s="44">
        <f t="shared" si="17"/>
        <v>0</v>
      </c>
    </row>
    <row r="135" spans="1:11" s="172" customFormat="1" ht="27" x14ac:dyDescent="0.3">
      <c r="A135" s="170" t="s">
        <v>372</v>
      </c>
      <c r="B135" s="169">
        <v>71</v>
      </c>
      <c r="C135" s="75"/>
      <c r="D135" s="75"/>
      <c r="E135" s="44">
        <f t="shared" si="15"/>
        <v>0</v>
      </c>
      <c r="F135" s="75"/>
      <c r="G135" s="44">
        <f t="shared" ref="G135:G169" si="18">IFERROR(IF(AND(ROUND(SUM(D135),0)=0,ROUND(SUM(F135:F135),0)&gt;ROUND(SUM(D135),0)),"INF",(ROUND(SUM(F135:F135),0)-ROUND(SUM(D135),0))/ROUND(SUM(D135),0)),0)</f>
        <v>0</v>
      </c>
      <c r="H135" s="75"/>
      <c r="I135" s="44">
        <f t="shared" si="16"/>
        <v>0</v>
      </c>
      <c r="J135" s="75"/>
      <c r="K135" s="44">
        <f t="shared" si="17"/>
        <v>0</v>
      </c>
    </row>
    <row r="136" spans="1:11" s="172" customFormat="1" x14ac:dyDescent="0.3">
      <c r="A136" s="170" t="s">
        <v>373</v>
      </c>
      <c r="B136" s="169">
        <v>72</v>
      </c>
      <c r="C136" s="75"/>
      <c r="D136" s="75"/>
      <c r="E136" s="44">
        <f t="shared" si="15"/>
        <v>0</v>
      </c>
      <c r="F136" s="75"/>
      <c r="G136" s="44">
        <f t="shared" si="18"/>
        <v>0</v>
      </c>
      <c r="H136" s="75"/>
      <c r="I136" s="44">
        <f t="shared" si="16"/>
        <v>0</v>
      </c>
      <c r="J136" s="75"/>
      <c r="K136" s="44">
        <f t="shared" si="17"/>
        <v>0</v>
      </c>
    </row>
    <row r="137" spans="1:11" s="172" customFormat="1" x14ac:dyDescent="0.3">
      <c r="A137" s="170" t="s">
        <v>374</v>
      </c>
      <c r="B137" s="169">
        <v>74</v>
      </c>
      <c r="C137" s="75"/>
      <c r="D137" s="75"/>
      <c r="E137" s="44">
        <f t="shared" si="15"/>
        <v>0</v>
      </c>
      <c r="F137" s="75"/>
      <c r="G137" s="44">
        <f t="shared" si="18"/>
        <v>0</v>
      </c>
      <c r="H137" s="75"/>
      <c r="I137" s="44">
        <f t="shared" si="16"/>
        <v>0</v>
      </c>
      <c r="J137" s="75"/>
      <c r="K137" s="44">
        <f t="shared" si="17"/>
        <v>0</v>
      </c>
    </row>
    <row r="138" spans="1:11" s="172" customFormat="1" x14ac:dyDescent="0.3">
      <c r="A138" s="170" t="s">
        <v>375</v>
      </c>
      <c r="B138" s="169" t="s">
        <v>376</v>
      </c>
      <c r="C138" s="75"/>
      <c r="D138" s="75"/>
      <c r="E138" s="44">
        <f t="shared" si="15"/>
        <v>0</v>
      </c>
      <c r="F138" s="75"/>
      <c r="G138" s="44">
        <f t="shared" si="18"/>
        <v>0</v>
      </c>
      <c r="H138" s="75"/>
      <c r="I138" s="44">
        <f t="shared" si="16"/>
        <v>0</v>
      </c>
      <c r="J138" s="75"/>
      <c r="K138" s="44">
        <f t="shared" si="17"/>
        <v>0</v>
      </c>
    </row>
    <row r="139" spans="1:11" s="172" customFormat="1" x14ac:dyDescent="0.3">
      <c r="A139" s="178" t="s">
        <v>392</v>
      </c>
      <c r="B139" s="178" t="s">
        <v>377</v>
      </c>
      <c r="C139" s="179">
        <f>SUM(C140:C148)</f>
        <v>0</v>
      </c>
      <c r="D139" s="179">
        <f>SUM(D140:D148)</f>
        <v>0</v>
      </c>
      <c r="E139" s="44">
        <f t="shared" si="15"/>
        <v>0</v>
      </c>
      <c r="F139" s="179">
        <f>SUM(F140:F148)</f>
        <v>0</v>
      </c>
      <c r="G139" s="44">
        <f t="shared" si="18"/>
        <v>0</v>
      </c>
      <c r="H139" s="179">
        <f>SUM(H140:H148)</f>
        <v>0</v>
      </c>
      <c r="I139" s="44">
        <f t="shared" si="16"/>
        <v>0</v>
      </c>
      <c r="J139" s="179">
        <f>SUM(J140:J148)</f>
        <v>0</v>
      </c>
      <c r="K139" s="44">
        <f t="shared" si="17"/>
        <v>0</v>
      </c>
    </row>
    <row r="140" spans="1:11" s="172" customFormat="1" x14ac:dyDescent="0.3">
      <c r="A140" s="170" t="s">
        <v>378</v>
      </c>
      <c r="B140" s="169">
        <v>60</v>
      </c>
      <c r="C140" s="75"/>
      <c r="D140" s="75"/>
      <c r="E140" s="44">
        <f t="shared" si="15"/>
        <v>0</v>
      </c>
      <c r="F140" s="75"/>
      <c r="G140" s="44">
        <f t="shared" si="18"/>
        <v>0</v>
      </c>
      <c r="H140" s="75"/>
      <c r="I140" s="44">
        <f t="shared" si="16"/>
        <v>0</v>
      </c>
      <c r="J140" s="75"/>
      <c r="K140" s="44">
        <f t="shared" si="17"/>
        <v>0</v>
      </c>
    </row>
    <row r="141" spans="1:11" s="172" customFormat="1" x14ac:dyDescent="0.3">
      <c r="A141" s="170" t="s">
        <v>379</v>
      </c>
      <c r="B141" s="169">
        <v>61</v>
      </c>
      <c r="C141" s="75"/>
      <c r="D141" s="75"/>
      <c r="E141" s="44">
        <f t="shared" si="15"/>
        <v>0</v>
      </c>
      <c r="F141" s="75"/>
      <c r="G141" s="44">
        <f t="shared" si="18"/>
        <v>0</v>
      </c>
      <c r="H141" s="75"/>
      <c r="I141" s="44">
        <f t="shared" si="16"/>
        <v>0</v>
      </c>
      <c r="J141" s="75"/>
      <c r="K141" s="44">
        <f t="shared" si="17"/>
        <v>0</v>
      </c>
    </row>
    <row r="142" spans="1:11" s="172" customFormat="1" x14ac:dyDescent="0.3">
      <c r="A142" s="170" t="s">
        <v>380</v>
      </c>
      <c r="B142" s="169">
        <v>62</v>
      </c>
      <c r="C142" s="75"/>
      <c r="D142" s="75"/>
      <c r="E142" s="44">
        <f t="shared" si="15"/>
        <v>0</v>
      </c>
      <c r="F142" s="75"/>
      <c r="G142" s="44">
        <f t="shared" si="18"/>
        <v>0</v>
      </c>
      <c r="H142" s="75"/>
      <c r="I142" s="44">
        <f t="shared" si="16"/>
        <v>0</v>
      </c>
      <c r="J142" s="75"/>
      <c r="K142" s="44">
        <f t="shared" si="17"/>
        <v>0</v>
      </c>
    </row>
    <row r="143" spans="1:11" s="172" customFormat="1" ht="27" x14ac:dyDescent="0.3">
      <c r="A143" s="170" t="s">
        <v>381</v>
      </c>
      <c r="B143" s="169">
        <v>630</v>
      </c>
      <c r="C143" s="75"/>
      <c r="D143" s="75"/>
      <c r="E143" s="44">
        <f t="shared" si="15"/>
        <v>0</v>
      </c>
      <c r="F143" s="75"/>
      <c r="G143" s="44">
        <f t="shared" si="18"/>
        <v>0</v>
      </c>
      <c r="H143" s="75"/>
      <c r="I143" s="44">
        <f t="shared" si="16"/>
        <v>0</v>
      </c>
      <c r="J143" s="75"/>
      <c r="K143" s="44">
        <f t="shared" si="17"/>
        <v>0</v>
      </c>
    </row>
    <row r="144" spans="1:11" s="172" customFormat="1" ht="27" x14ac:dyDescent="0.3">
      <c r="A144" s="170" t="s">
        <v>382</v>
      </c>
      <c r="B144" s="169" t="s">
        <v>383</v>
      </c>
      <c r="C144" s="75"/>
      <c r="D144" s="75"/>
      <c r="E144" s="44">
        <f t="shared" si="15"/>
        <v>0</v>
      </c>
      <c r="F144" s="75"/>
      <c r="G144" s="44">
        <f t="shared" si="18"/>
        <v>0</v>
      </c>
      <c r="H144" s="75"/>
      <c r="I144" s="44">
        <f t="shared" si="16"/>
        <v>0</v>
      </c>
      <c r="J144" s="75"/>
      <c r="K144" s="44">
        <f t="shared" si="17"/>
        <v>0</v>
      </c>
    </row>
    <row r="145" spans="1:11" s="172" customFormat="1" x14ac:dyDescent="0.3">
      <c r="A145" s="170" t="s">
        <v>384</v>
      </c>
      <c r="B145" s="169" t="s">
        <v>385</v>
      </c>
      <c r="C145" s="75"/>
      <c r="D145" s="75"/>
      <c r="E145" s="44">
        <f t="shared" si="15"/>
        <v>0</v>
      </c>
      <c r="F145" s="75"/>
      <c r="G145" s="44">
        <f t="shared" si="18"/>
        <v>0</v>
      </c>
      <c r="H145" s="75"/>
      <c r="I145" s="44">
        <f t="shared" si="16"/>
        <v>0</v>
      </c>
      <c r="J145" s="75"/>
      <c r="K145" s="44">
        <f t="shared" si="17"/>
        <v>0</v>
      </c>
    </row>
    <row r="146" spans="1:11" s="172" customFormat="1" x14ac:dyDescent="0.3">
      <c r="A146" s="170" t="s">
        <v>386</v>
      </c>
      <c r="B146" s="169" t="s">
        <v>387</v>
      </c>
      <c r="C146" s="75"/>
      <c r="D146" s="75"/>
      <c r="E146" s="44">
        <f t="shared" si="15"/>
        <v>0</v>
      </c>
      <c r="F146" s="75"/>
      <c r="G146" s="44">
        <f t="shared" si="18"/>
        <v>0</v>
      </c>
      <c r="H146" s="75"/>
      <c r="I146" s="44">
        <f t="shared" si="16"/>
        <v>0</v>
      </c>
      <c r="J146" s="75"/>
      <c r="K146" s="44">
        <f t="shared" si="17"/>
        <v>0</v>
      </c>
    </row>
    <row r="147" spans="1:11" s="172" customFormat="1" x14ac:dyDescent="0.3">
      <c r="A147" s="170" t="s">
        <v>388</v>
      </c>
      <c r="B147" s="169">
        <v>649</v>
      </c>
      <c r="C147" s="75"/>
      <c r="D147" s="75"/>
      <c r="E147" s="44">
        <f t="shared" si="15"/>
        <v>0</v>
      </c>
      <c r="F147" s="75"/>
      <c r="G147" s="44">
        <f t="shared" si="18"/>
        <v>0</v>
      </c>
      <c r="H147" s="75"/>
      <c r="I147" s="44">
        <f t="shared" si="16"/>
        <v>0</v>
      </c>
      <c r="J147" s="75"/>
      <c r="K147" s="44">
        <f t="shared" si="17"/>
        <v>0</v>
      </c>
    </row>
    <row r="148" spans="1:11" s="172" customFormat="1" x14ac:dyDescent="0.3">
      <c r="A148" s="170" t="s">
        <v>389</v>
      </c>
      <c r="B148" s="169" t="s">
        <v>390</v>
      </c>
      <c r="C148" s="75"/>
      <c r="D148" s="75"/>
      <c r="E148" s="44">
        <f t="shared" si="15"/>
        <v>0</v>
      </c>
      <c r="F148" s="75"/>
      <c r="G148" s="44">
        <f t="shared" si="18"/>
        <v>0</v>
      </c>
      <c r="H148" s="75"/>
      <c r="I148" s="44">
        <f t="shared" si="16"/>
        <v>0</v>
      </c>
      <c r="J148" s="75"/>
      <c r="K148" s="44">
        <f t="shared" si="17"/>
        <v>0</v>
      </c>
    </row>
    <row r="149" spans="1:11" s="172" customFormat="1" x14ac:dyDescent="0.3">
      <c r="A149" s="178" t="s">
        <v>393</v>
      </c>
      <c r="B149" s="178">
        <v>9901</v>
      </c>
      <c r="C149" s="179">
        <f>C133-C139</f>
        <v>0</v>
      </c>
      <c r="D149" s="179">
        <f>D133-D139</f>
        <v>0</v>
      </c>
      <c r="E149" s="44">
        <f t="shared" si="15"/>
        <v>0</v>
      </c>
      <c r="F149" s="179">
        <f>F133-F139</f>
        <v>0</v>
      </c>
      <c r="G149" s="44">
        <f t="shared" si="18"/>
        <v>0</v>
      </c>
      <c r="H149" s="179">
        <f>H133-H139</f>
        <v>0</v>
      </c>
      <c r="I149" s="44">
        <f t="shared" si="16"/>
        <v>0</v>
      </c>
      <c r="J149" s="179">
        <f>J133-J139</f>
        <v>0</v>
      </c>
      <c r="K149" s="44">
        <f t="shared" si="17"/>
        <v>0</v>
      </c>
    </row>
    <row r="150" spans="1:11" s="172" customFormat="1" x14ac:dyDescent="0.3">
      <c r="A150" s="178" t="s">
        <v>394</v>
      </c>
      <c r="B150" s="178" t="s">
        <v>353</v>
      </c>
      <c r="C150" s="6">
        <f>SUM(C151,C155)</f>
        <v>0</v>
      </c>
      <c r="D150" s="6">
        <f>SUM(D151,D155)</f>
        <v>0</v>
      </c>
      <c r="E150" s="44">
        <f t="shared" si="15"/>
        <v>0</v>
      </c>
      <c r="F150" s="6">
        <f>SUM(F151,F155)</f>
        <v>0</v>
      </c>
      <c r="G150" s="44">
        <f t="shared" si="18"/>
        <v>0</v>
      </c>
      <c r="H150" s="6">
        <f>SUM(H151,H155)</f>
        <v>0</v>
      </c>
      <c r="I150" s="44">
        <f t="shared" si="16"/>
        <v>0</v>
      </c>
      <c r="J150" s="6">
        <f>SUM(J151,J155)</f>
        <v>0</v>
      </c>
      <c r="K150" s="44">
        <f t="shared" si="17"/>
        <v>0</v>
      </c>
    </row>
    <row r="151" spans="1:11" x14ac:dyDescent="0.3">
      <c r="A151" s="170" t="s">
        <v>354</v>
      </c>
      <c r="B151" s="169">
        <v>75</v>
      </c>
      <c r="C151" s="6">
        <f>SUM(C152:C154)</f>
        <v>0</v>
      </c>
      <c r="D151" s="6">
        <f>SUM(D152:D154)</f>
        <v>0</v>
      </c>
      <c r="E151" s="44">
        <f t="shared" si="15"/>
        <v>0</v>
      </c>
      <c r="F151" s="6">
        <f>SUM(F152:F154)</f>
        <v>0</v>
      </c>
      <c r="G151" s="44">
        <f t="shared" si="18"/>
        <v>0</v>
      </c>
      <c r="H151" s="6">
        <f>SUM(H152:H154)</f>
        <v>0</v>
      </c>
      <c r="I151" s="44">
        <f t="shared" si="16"/>
        <v>0</v>
      </c>
      <c r="J151" s="6">
        <f>SUM(J152:J154)</f>
        <v>0</v>
      </c>
      <c r="K151" s="44">
        <f t="shared" si="17"/>
        <v>0</v>
      </c>
    </row>
    <row r="152" spans="1:11" x14ac:dyDescent="0.3">
      <c r="A152" s="171" t="s">
        <v>355</v>
      </c>
      <c r="B152" s="169">
        <v>750</v>
      </c>
      <c r="C152" s="75"/>
      <c r="D152" s="75"/>
      <c r="E152" s="44">
        <f t="shared" si="15"/>
        <v>0</v>
      </c>
      <c r="F152" s="75"/>
      <c r="G152" s="44">
        <f t="shared" si="18"/>
        <v>0</v>
      </c>
      <c r="H152" s="75"/>
      <c r="I152" s="44">
        <f t="shared" si="16"/>
        <v>0</v>
      </c>
      <c r="J152" s="75"/>
      <c r="K152" s="44">
        <f t="shared" si="17"/>
        <v>0</v>
      </c>
    </row>
    <row r="153" spans="1:11" x14ac:dyDescent="0.3">
      <c r="A153" s="171" t="s">
        <v>356</v>
      </c>
      <c r="B153" s="169">
        <v>751</v>
      </c>
      <c r="C153" s="75"/>
      <c r="D153" s="75"/>
      <c r="E153" s="44">
        <f t="shared" si="15"/>
        <v>0</v>
      </c>
      <c r="F153" s="75"/>
      <c r="G153" s="44">
        <f t="shared" si="18"/>
        <v>0</v>
      </c>
      <c r="H153" s="75"/>
      <c r="I153" s="44">
        <f t="shared" si="16"/>
        <v>0</v>
      </c>
      <c r="J153" s="75"/>
      <c r="K153" s="44">
        <f t="shared" si="17"/>
        <v>0</v>
      </c>
    </row>
    <row r="154" spans="1:11" x14ac:dyDescent="0.3">
      <c r="A154" s="171" t="s">
        <v>357</v>
      </c>
      <c r="B154" s="169" t="s">
        <v>358</v>
      </c>
      <c r="C154" s="75"/>
      <c r="D154" s="75"/>
      <c r="E154" s="44">
        <f t="shared" si="15"/>
        <v>0</v>
      </c>
      <c r="F154" s="75"/>
      <c r="G154" s="44">
        <f t="shared" si="18"/>
        <v>0</v>
      </c>
      <c r="H154" s="75"/>
      <c r="I154" s="44">
        <f t="shared" si="16"/>
        <v>0</v>
      </c>
      <c r="J154" s="75"/>
      <c r="K154" s="44">
        <f t="shared" si="17"/>
        <v>0</v>
      </c>
    </row>
    <row r="155" spans="1:11" x14ac:dyDescent="0.3">
      <c r="A155" s="170" t="s">
        <v>359</v>
      </c>
      <c r="B155" s="169" t="s">
        <v>360</v>
      </c>
      <c r="C155" s="75"/>
      <c r="D155" s="75"/>
      <c r="E155" s="44">
        <f t="shared" si="15"/>
        <v>0</v>
      </c>
      <c r="F155" s="75"/>
      <c r="G155" s="44">
        <f t="shared" si="18"/>
        <v>0</v>
      </c>
      <c r="H155" s="75"/>
      <c r="I155" s="44">
        <f t="shared" si="16"/>
        <v>0</v>
      </c>
      <c r="J155" s="75"/>
      <c r="K155" s="44">
        <f t="shared" si="17"/>
        <v>0</v>
      </c>
    </row>
    <row r="156" spans="1:11" x14ac:dyDescent="0.3">
      <c r="A156" s="178" t="s">
        <v>395</v>
      </c>
      <c r="B156" s="178" t="s">
        <v>361</v>
      </c>
      <c r="C156" s="6">
        <f>SUM(C157,C161)</f>
        <v>0</v>
      </c>
      <c r="D156" s="6">
        <f>SUM(D157,D161)</f>
        <v>0</v>
      </c>
      <c r="E156" s="44">
        <f t="shared" si="15"/>
        <v>0</v>
      </c>
      <c r="F156" s="6">
        <f>SUM(F157,F161)</f>
        <v>0</v>
      </c>
      <c r="G156" s="44">
        <f t="shared" si="18"/>
        <v>0</v>
      </c>
      <c r="H156" s="6">
        <f>SUM(H157,H161)</f>
        <v>0</v>
      </c>
      <c r="I156" s="44">
        <f t="shared" si="16"/>
        <v>0</v>
      </c>
      <c r="J156" s="6">
        <f>SUM(J157,J161)</f>
        <v>0</v>
      </c>
      <c r="K156" s="44">
        <f t="shared" si="17"/>
        <v>0</v>
      </c>
    </row>
    <row r="157" spans="1:11" x14ac:dyDescent="0.3">
      <c r="A157" s="170" t="s">
        <v>362</v>
      </c>
      <c r="B157" s="169">
        <v>65</v>
      </c>
      <c r="C157" s="6">
        <f>SUM(C158:C160)</f>
        <v>0</v>
      </c>
      <c r="D157" s="6">
        <f>SUM(D158:D160)</f>
        <v>0</v>
      </c>
      <c r="E157" s="44">
        <f t="shared" si="15"/>
        <v>0</v>
      </c>
      <c r="F157" s="6">
        <f>SUM(F158:F160)</f>
        <v>0</v>
      </c>
      <c r="G157" s="44">
        <f t="shared" si="18"/>
        <v>0</v>
      </c>
      <c r="H157" s="6">
        <f>SUM(H158:H160)</f>
        <v>0</v>
      </c>
      <c r="I157" s="44">
        <f t="shared" si="16"/>
        <v>0</v>
      </c>
      <c r="J157" s="6">
        <f>SUM(J158:J160)</f>
        <v>0</v>
      </c>
      <c r="K157" s="44">
        <f t="shared" si="17"/>
        <v>0</v>
      </c>
    </row>
    <row r="158" spans="1:11" x14ac:dyDescent="0.3">
      <c r="A158" s="171" t="s">
        <v>363</v>
      </c>
      <c r="B158" s="169">
        <v>650</v>
      </c>
      <c r="C158" s="75"/>
      <c r="D158" s="75"/>
      <c r="E158" s="44">
        <f t="shared" si="15"/>
        <v>0</v>
      </c>
      <c r="F158" s="75"/>
      <c r="G158" s="44">
        <f t="shared" si="18"/>
        <v>0</v>
      </c>
      <c r="H158" s="75"/>
      <c r="I158" s="44">
        <f t="shared" si="16"/>
        <v>0</v>
      </c>
      <c r="J158" s="75"/>
      <c r="K158" s="44">
        <f t="shared" si="17"/>
        <v>0</v>
      </c>
    </row>
    <row r="159" spans="1:11" ht="27" x14ac:dyDescent="0.3">
      <c r="A159" s="171" t="s">
        <v>364</v>
      </c>
      <c r="B159" s="169">
        <v>651</v>
      </c>
      <c r="C159" s="75"/>
      <c r="D159" s="75"/>
      <c r="E159" s="44">
        <f t="shared" si="15"/>
        <v>0</v>
      </c>
      <c r="F159" s="75"/>
      <c r="G159" s="44">
        <f t="shared" si="18"/>
        <v>0</v>
      </c>
      <c r="H159" s="75"/>
      <c r="I159" s="44">
        <f t="shared" si="16"/>
        <v>0</v>
      </c>
      <c r="J159" s="75"/>
      <c r="K159" s="44">
        <f t="shared" si="17"/>
        <v>0</v>
      </c>
    </row>
    <row r="160" spans="1:11" x14ac:dyDescent="0.3">
      <c r="A160" s="171" t="s">
        <v>365</v>
      </c>
      <c r="B160" s="169" t="s">
        <v>366</v>
      </c>
      <c r="C160" s="75"/>
      <c r="D160" s="75"/>
      <c r="E160" s="44">
        <f t="shared" si="15"/>
        <v>0</v>
      </c>
      <c r="F160" s="75"/>
      <c r="G160" s="44">
        <f t="shared" si="18"/>
        <v>0</v>
      </c>
      <c r="H160" s="75"/>
      <c r="I160" s="44">
        <f t="shared" si="16"/>
        <v>0</v>
      </c>
      <c r="J160" s="75"/>
      <c r="K160" s="44">
        <f t="shared" si="17"/>
        <v>0</v>
      </c>
    </row>
    <row r="161" spans="1:11" x14ac:dyDescent="0.3">
      <c r="A161" s="170" t="s">
        <v>367</v>
      </c>
      <c r="B161" s="169" t="s">
        <v>368</v>
      </c>
      <c r="C161" s="75"/>
      <c r="D161" s="75"/>
      <c r="E161" s="44">
        <f t="shared" si="15"/>
        <v>0</v>
      </c>
      <c r="F161" s="75"/>
      <c r="G161" s="44">
        <f t="shared" si="18"/>
        <v>0</v>
      </c>
      <c r="H161" s="75"/>
      <c r="I161" s="44">
        <f t="shared" si="16"/>
        <v>0</v>
      </c>
      <c r="J161" s="75"/>
      <c r="K161" s="44">
        <f t="shared" si="17"/>
        <v>0</v>
      </c>
    </row>
    <row r="162" spans="1:11" x14ac:dyDescent="0.3">
      <c r="A162" s="178" t="s">
        <v>396</v>
      </c>
      <c r="B162" s="178">
        <v>9903</v>
      </c>
      <c r="C162" s="6">
        <f>C149+C150-C156</f>
        <v>0</v>
      </c>
      <c r="D162" s="6">
        <f>D149+D150-D156</f>
        <v>0</v>
      </c>
      <c r="E162" s="44">
        <f t="shared" si="15"/>
        <v>0</v>
      </c>
      <c r="F162" s="6">
        <f>F149+F150-F156</f>
        <v>0</v>
      </c>
      <c r="G162" s="44">
        <f t="shared" si="18"/>
        <v>0</v>
      </c>
      <c r="H162" s="6">
        <f>H149+H150-H156</f>
        <v>0</v>
      </c>
      <c r="I162" s="44">
        <f t="shared" si="16"/>
        <v>0</v>
      </c>
      <c r="J162" s="6">
        <f>J149+J150-J156</f>
        <v>0</v>
      </c>
      <c r="K162" s="44">
        <f t="shared" si="17"/>
        <v>0</v>
      </c>
    </row>
    <row r="163" spans="1:11" x14ac:dyDescent="0.3">
      <c r="A163" s="178" t="s">
        <v>397</v>
      </c>
      <c r="B163" s="178">
        <v>780</v>
      </c>
      <c r="C163" s="75"/>
      <c r="D163" s="75"/>
      <c r="E163" s="44">
        <f t="shared" si="15"/>
        <v>0</v>
      </c>
      <c r="F163" s="75"/>
      <c r="G163" s="44">
        <f t="shared" si="18"/>
        <v>0</v>
      </c>
      <c r="H163" s="75"/>
      <c r="I163" s="44">
        <f t="shared" si="16"/>
        <v>0</v>
      </c>
      <c r="J163" s="75"/>
      <c r="K163" s="44">
        <f t="shared" si="17"/>
        <v>0</v>
      </c>
    </row>
    <row r="164" spans="1:11" x14ac:dyDescent="0.3">
      <c r="A164" s="178" t="s">
        <v>398</v>
      </c>
      <c r="B164" s="178">
        <v>680</v>
      </c>
      <c r="C164" s="75"/>
      <c r="D164" s="75"/>
      <c r="E164" s="44">
        <f t="shared" si="15"/>
        <v>0</v>
      </c>
      <c r="F164" s="75"/>
      <c r="G164" s="44">
        <f t="shared" si="18"/>
        <v>0</v>
      </c>
      <c r="H164" s="75"/>
      <c r="I164" s="44">
        <f t="shared" si="16"/>
        <v>0</v>
      </c>
      <c r="J164" s="75"/>
      <c r="K164" s="44">
        <f t="shared" si="17"/>
        <v>0</v>
      </c>
    </row>
    <row r="165" spans="1:11" x14ac:dyDescent="0.3">
      <c r="A165" s="178" t="s">
        <v>399</v>
      </c>
      <c r="B165" s="178" t="s">
        <v>369</v>
      </c>
      <c r="C165" s="75"/>
      <c r="D165" s="75"/>
      <c r="E165" s="44">
        <f t="shared" si="15"/>
        <v>0</v>
      </c>
      <c r="F165" s="75"/>
      <c r="G165" s="44">
        <f t="shared" si="18"/>
        <v>0</v>
      </c>
      <c r="H165" s="75"/>
      <c r="I165" s="44">
        <f t="shared" si="16"/>
        <v>0</v>
      </c>
      <c r="J165" s="75"/>
      <c r="K165" s="44">
        <f t="shared" si="17"/>
        <v>0</v>
      </c>
    </row>
    <row r="166" spans="1:11" x14ac:dyDescent="0.3">
      <c r="A166" s="178" t="s">
        <v>400</v>
      </c>
      <c r="B166" s="178">
        <v>9904</v>
      </c>
      <c r="C166" s="6">
        <f>C162+C163-C164-C165</f>
        <v>0</v>
      </c>
      <c r="D166" s="6">
        <f>D162+D163-D164-D165</f>
        <v>0</v>
      </c>
      <c r="E166" s="44">
        <f t="shared" si="15"/>
        <v>0</v>
      </c>
      <c r="F166" s="6">
        <f>F162+F163-F164-F165</f>
        <v>0</v>
      </c>
      <c r="G166" s="44">
        <f t="shared" si="18"/>
        <v>0</v>
      </c>
      <c r="H166" s="6">
        <f>H162+H163-H164-H165</f>
        <v>0</v>
      </c>
      <c r="I166" s="44">
        <f t="shared" si="16"/>
        <v>0</v>
      </c>
      <c r="J166" s="6">
        <f>J162+J163-J164-J165</f>
        <v>0</v>
      </c>
      <c r="K166" s="44">
        <f t="shared" si="17"/>
        <v>0</v>
      </c>
    </row>
    <row r="167" spans="1:11" x14ac:dyDescent="0.3">
      <c r="A167" s="178" t="s">
        <v>401</v>
      </c>
      <c r="B167" s="178">
        <v>789</v>
      </c>
      <c r="C167" s="75"/>
      <c r="D167" s="75"/>
      <c r="E167" s="44">
        <f t="shared" si="15"/>
        <v>0</v>
      </c>
      <c r="F167" s="75"/>
      <c r="G167" s="44">
        <f t="shared" si="18"/>
        <v>0</v>
      </c>
      <c r="H167" s="75"/>
      <c r="I167" s="44">
        <f t="shared" si="16"/>
        <v>0</v>
      </c>
      <c r="J167" s="75"/>
      <c r="K167" s="44">
        <f t="shared" si="17"/>
        <v>0</v>
      </c>
    </row>
    <row r="168" spans="1:11" x14ac:dyDescent="0.3">
      <c r="A168" s="178" t="s">
        <v>402</v>
      </c>
      <c r="B168" s="178">
        <v>689</v>
      </c>
      <c r="C168" s="75"/>
      <c r="D168" s="75"/>
      <c r="E168" s="44">
        <f t="shared" si="15"/>
        <v>0</v>
      </c>
      <c r="F168" s="75"/>
      <c r="G168" s="44">
        <f t="shared" si="18"/>
        <v>0</v>
      </c>
      <c r="H168" s="75"/>
      <c r="I168" s="44">
        <f t="shared" si="16"/>
        <v>0</v>
      </c>
      <c r="J168" s="75"/>
      <c r="K168" s="44">
        <f t="shared" si="17"/>
        <v>0</v>
      </c>
    </row>
    <row r="169" spans="1:11" x14ac:dyDescent="0.3">
      <c r="A169" s="178" t="s">
        <v>403</v>
      </c>
      <c r="B169" s="178">
        <v>9905</v>
      </c>
      <c r="C169" s="6">
        <f>C166+C167-C168</f>
        <v>0</v>
      </c>
      <c r="D169" s="6">
        <f>D166+D167-D168</f>
        <v>0</v>
      </c>
      <c r="E169" s="44">
        <f t="shared" si="15"/>
        <v>0</v>
      </c>
      <c r="F169" s="6">
        <f>F166+F167-F168</f>
        <v>0</v>
      </c>
      <c r="G169" s="44">
        <f t="shared" si="18"/>
        <v>0</v>
      </c>
      <c r="H169" s="6">
        <f>H166+H167-H168</f>
        <v>0</v>
      </c>
      <c r="I169" s="44">
        <f t="shared" si="16"/>
        <v>0</v>
      </c>
      <c r="J169" s="6">
        <f>J166+J167-J168</f>
        <v>0</v>
      </c>
      <c r="K169" s="44">
        <f t="shared" si="17"/>
        <v>0</v>
      </c>
    </row>
    <row r="171" spans="1:11" ht="15.75" x14ac:dyDescent="0.3">
      <c r="A171" s="473" t="s">
        <v>734</v>
      </c>
      <c r="B171" s="471"/>
      <c r="C171" s="471"/>
      <c r="D171" s="471"/>
      <c r="E171" s="472"/>
      <c r="F171" s="472"/>
      <c r="G171" s="472"/>
      <c r="H171" s="472"/>
      <c r="I171" s="472"/>
      <c r="J171" s="472"/>
      <c r="K171" s="472"/>
    </row>
    <row r="173" spans="1:11" ht="27" x14ac:dyDescent="0.3">
      <c r="A173" s="123"/>
      <c r="B173" s="177" t="s">
        <v>129</v>
      </c>
      <c r="C173" s="436" t="str">
        <f>C132</f>
        <v>REALITE 2017</v>
      </c>
      <c r="D173" s="436" t="str">
        <f t="shared" ref="D173:K173" si="19">D132</f>
        <v>REALITE 2018</v>
      </c>
      <c r="E173" s="436" t="str">
        <f t="shared" si="19"/>
        <v>Evolution (%)</v>
      </c>
      <c r="F173" s="436" t="str">
        <f t="shared" si="19"/>
        <v>REALITE 2019</v>
      </c>
      <c r="G173" s="436" t="str">
        <f t="shared" si="19"/>
        <v>Evolution (%)</v>
      </c>
      <c r="H173" s="436" t="str">
        <f t="shared" si="19"/>
        <v>REALITE 2020</v>
      </c>
      <c r="I173" s="436" t="str">
        <f t="shared" si="19"/>
        <v>Evolution (%)</v>
      </c>
      <c r="J173" s="436" t="str">
        <f t="shared" si="19"/>
        <v>REALITE 2021</v>
      </c>
      <c r="K173" s="436" t="str">
        <f t="shared" si="19"/>
        <v>Evolution (%)</v>
      </c>
    </row>
    <row r="174" spans="1:11" x14ac:dyDescent="0.3">
      <c r="A174" s="178" t="s">
        <v>391</v>
      </c>
      <c r="B174" s="178" t="s">
        <v>370</v>
      </c>
      <c r="C174" s="179">
        <f>SUM(C175:C179)</f>
        <v>0</v>
      </c>
      <c r="D174" s="179">
        <f>SUM(D175:D179)</f>
        <v>0</v>
      </c>
      <c r="E174" s="44">
        <f t="shared" ref="E174:E210" si="20">IFERROR(IF(AND(ROUND(SUM(C174:C174),0)=0,ROUND(SUM(D174:D174),0)&gt;ROUND(SUM(C174:C174),0)),"INF",(ROUND(SUM(D174:D174),0)-ROUND(SUM(C174:C174),0))/ROUND(SUM(C174:C174),0)),0)</f>
        <v>0</v>
      </c>
      <c r="F174" s="179">
        <f>SUM(F175:F179)</f>
        <v>0</v>
      </c>
      <c r="G174" s="44">
        <f>IFERROR(IF(AND(ROUND(SUM(D174),0)=0,ROUND(SUM(F174:F174),0)&gt;ROUND(SUM(D174),0)),"INF",(ROUND(SUM(F174:F174),0)-ROUND(SUM(D174),0))/ROUND(SUM(D174),0)),0)</f>
        <v>0</v>
      </c>
      <c r="H174" s="179">
        <f>SUM(H175:H179)</f>
        <v>0</v>
      </c>
      <c r="I174" s="44">
        <f t="shared" ref="I174:I210" si="21">IFERROR(IF(AND(ROUND(SUM(F174),0)=0,ROUND(SUM(H174:H174),0)&gt;ROUND(SUM(F174),0)),"INF",(ROUND(SUM(H174:H174),0)-ROUND(SUM(F174),0))/ROUND(SUM(F174),0)),0)</f>
        <v>0</v>
      </c>
      <c r="J174" s="179">
        <f>SUM(J175:J179)</f>
        <v>0</v>
      </c>
      <c r="K174" s="44">
        <f t="shared" ref="K174:K210" si="22">IFERROR(IF(AND(ROUND(SUM(H174),0)=0,ROUND(SUM(J174:J174),0)&gt;ROUND(SUM(H174),0)),"INF",(ROUND(SUM(J174:J174),0)-ROUND(SUM(H174),0))/ROUND(SUM(H174),0)),0)</f>
        <v>0</v>
      </c>
    </row>
    <row r="175" spans="1:11" s="172" customFormat="1" x14ac:dyDescent="0.3">
      <c r="A175" s="170" t="s">
        <v>371</v>
      </c>
      <c r="B175" s="169">
        <v>70</v>
      </c>
      <c r="C175" s="75"/>
      <c r="D175" s="75"/>
      <c r="E175" s="44">
        <f t="shared" si="20"/>
        <v>0</v>
      </c>
      <c r="F175" s="75"/>
      <c r="G175" s="44">
        <f>IFERROR(IF(AND(ROUND(SUM(D175),0)=0,ROUND(SUM(F175:F175),0)&gt;ROUND(SUM(D175),0)),"INF",(ROUND(SUM(F175:F175),0)-ROUND(SUM(D175),0))/ROUND(SUM(D175),0)),0)</f>
        <v>0</v>
      </c>
      <c r="H175" s="75"/>
      <c r="I175" s="44">
        <f t="shared" si="21"/>
        <v>0</v>
      </c>
      <c r="J175" s="75"/>
      <c r="K175" s="44">
        <f t="shared" si="22"/>
        <v>0</v>
      </c>
    </row>
    <row r="176" spans="1:11" s="172" customFormat="1" ht="27" x14ac:dyDescent="0.3">
      <c r="A176" s="170" t="s">
        <v>372</v>
      </c>
      <c r="B176" s="169">
        <v>71</v>
      </c>
      <c r="C176" s="75"/>
      <c r="D176" s="75"/>
      <c r="E176" s="44">
        <f t="shared" si="20"/>
        <v>0</v>
      </c>
      <c r="F176" s="75"/>
      <c r="G176" s="44">
        <f t="shared" ref="G176:G210" si="23">IFERROR(IF(AND(ROUND(SUM(D176),0)=0,ROUND(SUM(F176:F176),0)&gt;ROUND(SUM(D176),0)),"INF",(ROUND(SUM(F176:F176),0)-ROUND(SUM(D176),0))/ROUND(SUM(D176),0)),0)</f>
        <v>0</v>
      </c>
      <c r="H176" s="75"/>
      <c r="I176" s="44">
        <f t="shared" si="21"/>
        <v>0</v>
      </c>
      <c r="J176" s="75"/>
      <c r="K176" s="44">
        <f t="shared" si="22"/>
        <v>0</v>
      </c>
    </row>
    <row r="177" spans="1:11" s="172" customFormat="1" x14ac:dyDescent="0.3">
      <c r="A177" s="170" t="s">
        <v>373</v>
      </c>
      <c r="B177" s="169">
        <v>72</v>
      </c>
      <c r="C177" s="75"/>
      <c r="D177" s="75"/>
      <c r="E177" s="44">
        <f t="shared" si="20"/>
        <v>0</v>
      </c>
      <c r="F177" s="75"/>
      <c r="G177" s="44">
        <f t="shared" si="23"/>
        <v>0</v>
      </c>
      <c r="H177" s="75"/>
      <c r="I177" s="44">
        <f t="shared" si="21"/>
        <v>0</v>
      </c>
      <c r="J177" s="75"/>
      <c r="K177" s="44">
        <f t="shared" si="22"/>
        <v>0</v>
      </c>
    </row>
    <row r="178" spans="1:11" s="172" customFormat="1" x14ac:dyDescent="0.3">
      <c r="A178" s="170" t="s">
        <v>374</v>
      </c>
      <c r="B178" s="169">
        <v>74</v>
      </c>
      <c r="C178" s="75"/>
      <c r="D178" s="75"/>
      <c r="E178" s="44">
        <f t="shared" si="20"/>
        <v>0</v>
      </c>
      <c r="F178" s="75"/>
      <c r="G178" s="44">
        <f t="shared" si="23"/>
        <v>0</v>
      </c>
      <c r="H178" s="75"/>
      <c r="I178" s="44">
        <f t="shared" si="21"/>
        <v>0</v>
      </c>
      <c r="J178" s="75"/>
      <c r="K178" s="44">
        <f t="shared" si="22"/>
        <v>0</v>
      </c>
    </row>
    <row r="179" spans="1:11" s="172" customFormat="1" x14ac:dyDescent="0.3">
      <c r="A179" s="170" t="s">
        <v>375</v>
      </c>
      <c r="B179" s="169" t="s">
        <v>376</v>
      </c>
      <c r="C179" s="75"/>
      <c r="D179" s="75"/>
      <c r="E179" s="44">
        <f t="shared" si="20"/>
        <v>0</v>
      </c>
      <c r="F179" s="75"/>
      <c r="G179" s="44">
        <f t="shared" si="23"/>
        <v>0</v>
      </c>
      <c r="H179" s="75"/>
      <c r="I179" s="44">
        <f t="shared" si="21"/>
        <v>0</v>
      </c>
      <c r="J179" s="75"/>
      <c r="K179" s="44">
        <f t="shared" si="22"/>
        <v>0</v>
      </c>
    </row>
    <row r="180" spans="1:11" s="172" customFormat="1" x14ac:dyDescent="0.3">
      <c r="A180" s="178" t="s">
        <v>392</v>
      </c>
      <c r="B180" s="178" t="s">
        <v>377</v>
      </c>
      <c r="C180" s="179">
        <f>SUM(C181:C189)</f>
        <v>0</v>
      </c>
      <c r="D180" s="179">
        <f>SUM(D181:D189)</f>
        <v>0</v>
      </c>
      <c r="E180" s="44">
        <f t="shared" si="20"/>
        <v>0</v>
      </c>
      <c r="F180" s="179">
        <f>SUM(F181:F189)</f>
        <v>0</v>
      </c>
      <c r="G180" s="44">
        <f t="shared" si="23"/>
        <v>0</v>
      </c>
      <c r="H180" s="179">
        <f>SUM(H181:H189)</f>
        <v>0</v>
      </c>
      <c r="I180" s="44">
        <f t="shared" si="21"/>
        <v>0</v>
      </c>
      <c r="J180" s="179">
        <f>SUM(J181:J189)</f>
        <v>0</v>
      </c>
      <c r="K180" s="44">
        <f t="shared" si="22"/>
        <v>0</v>
      </c>
    </row>
    <row r="181" spans="1:11" s="172" customFormat="1" x14ac:dyDescent="0.3">
      <c r="A181" s="170" t="s">
        <v>378</v>
      </c>
      <c r="B181" s="169">
        <v>60</v>
      </c>
      <c r="C181" s="75"/>
      <c r="D181" s="75"/>
      <c r="E181" s="44">
        <f t="shared" si="20"/>
        <v>0</v>
      </c>
      <c r="F181" s="75"/>
      <c r="G181" s="44">
        <f t="shared" si="23"/>
        <v>0</v>
      </c>
      <c r="H181" s="75"/>
      <c r="I181" s="44">
        <f t="shared" si="21"/>
        <v>0</v>
      </c>
      <c r="J181" s="75"/>
      <c r="K181" s="44">
        <f t="shared" si="22"/>
        <v>0</v>
      </c>
    </row>
    <row r="182" spans="1:11" s="172" customFormat="1" x14ac:dyDescent="0.3">
      <c r="A182" s="170" t="s">
        <v>379</v>
      </c>
      <c r="B182" s="169">
        <v>61</v>
      </c>
      <c r="C182" s="75"/>
      <c r="D182" s="75"/>
      <c r="E182" s="44">
        <f t="shared" si="20"/>
        <v>0</v>
      </c>
      <c r="F182" s="75"/>
      <c r="G182" s="44">
        <f t="shared" si="23"/>
        <v>0</v>
      </c>
      <c r="H182" s="75"/>
      <c r="I182" s="44">
        <f t="shared" si="21"/>
        <v>0</v>
      </c>
      <c r="J182" s="75"/>
      <c r="K182" s="44">
        <f t="shared" si="22"/>
        <v>0</v>
      </c>
    </row>
    <row r="183" spans="1:11" s="172" customFormat="1" x14ac:dyDescent="0.3">
      <c r="A183" s="170" t="s">
        <v>380</v>
      </c>
      <c r="B183" s="169">
        <v>62</v>
      </c>
      <c r="C183" s="75"/>
      <c r="D183" s="75"/>
      <c r="E183" s="44">
        <f t="shared" si="20"/>
        <v>0</v>
      </c>
      <c r="F183" s="75"/>
      <c r="G183" s="44">
        <f t="shared" si="23"/>
        <v>0</v>
      </c>
      <c r="H183" s="75"/>
      <c r="I183" s="44">
        <f t="shared" si="21"/>
        <v>0</v>
      </c>
      <c r="J183" s="75"/>
      <c r="K183" s="44">
        <f t="shared" si="22"/>
        <v>0</v>
      </c>
    </row>
    <row r="184" spans="1:11" s="172" customFormat="1" ht="27" x14ac:dyDescent="0.3">
      <c r="A184" s="170" t="s">
        <v>381</v>
      </c>
      <c r="B184" s="169">
        <v>630</v>
      </c>
      <c r="C184" s="75"/>
      <c r="D184" s="75"/>
      <c r="E184" s="44">
        <f t="shared" si="20"/>
        <v>0</v>
      </c>
      <c r="F184" s="75"/>
      <c r="G184" s="44">
        <f t="shared" si="23"/>
        <v>0</v>
      </c>
      <c r="H184" s="75"/>
      <c r="I184" s="44">
        <f t="shared" si="21"/>
        <v>0</v>
      </c>
      <c r="J184" s="75"/>
      <c r="K184" s="44">
        <f t="shared" si="22"/>
        <v>0</v>
      </c>
    </row>
    <row r="185" spans="1:11" s="172" customFormat="1" ht="27" x14ac:dyDescent="0.3">
      <c r="A185" s="170" t="s">
        <v>382</v>
      </c>
      <c r="B185" s="169" t="s">
        <v>383</v>
      </c>
      <c r="C185" s="75"/>
      <c r="D185" s="75"/>
      <c r="E185" s="44">
        <f t="shared" si="20"/>
        <v>0</v>
      </c>
      <c r="F185" s="75"/>
      <c r="G185" s="44">
        <f t="shared" si="23"/>
        <v>0</v>
      </c>
      <c r="H185" s="75"/>
      <c r="I185" s="44">
        <f t="shared" si="21"/>
        <v>0</v>
      </c>
      <c r="J185" s="75"/>
      <c r="K185" s="44">
        <f t="shared" si="22"/>
        <v>0</v>
      </c>
    </row>
    <row r="186" spans="1:11" s="172" customFormat="1" x14ac:dyDescent="0.3">
      <c r="A186" s="170" t="s">
        <v>384</v>
      </c>
      <c r="B186" s="169" t="s">
        <v>385</v>
      </c>
      <c r="C186" s="75"/>
      <c r="D186" s="75"/>
      <c r="E186" s="44">
        <f t="shared" si="20"/>
        <v>0</v>
      </c>
      <c r="F186" s="75"/>
      <c r="G186" s="44">
        <f t="shared" si="23"/>
        <v>0</v>
      </c>
      <c r="H186" s="75"/>
      <c r="I186" s="44">
        <f t="shared" si="21"/>
        <v>0</v>
      </c>
      <c r="J186" s="75"/>
      <c r="K186" s="44">
        <f t="shared" si="22"/>
        <v>0</v>
      </c>
    </row>
    <row r="187" spans="1:11" s="172" customFormat="1" x14ac:dyDescent="0.3">
      <c r="A187" s="170" t="s">
        <v>386</v>
      </c>
      <c r="B187" s="169" t="s">
        <v>387</v>
      </c>
      <c r="C187" s="75"/>
      <c r="D187" s="75"/>
      <c r="E187" s="44">
        <f t="shared" si="20"/>
        <v>0</v>
      </c>
      <c r="F187" s="75"/>
      <c r="G187" s="44">
        <f t="shared" si="23"/>
        <v>0</v>
      </c>
      <c r="H187" s="75"/>
      <c r="I187" s="44">
        <f t="shared" si="21"/>
        <v>0</v>
      </c>
      <c r="J187" s="75"/>
      <c r="K187" s="44">
        <f t="shared" si="22"/>
        <v>0</v>
      </c>
    </row>
    <row r="188" spans="1:11" s="172" customFormat="1" x14ac:dyDescent="0.3">
      <c r="A188" s="170" t="s">
        <v>388</v>
      </c>
      <c r="B188" s="169">
        <v>649</v>
      </c>
      <c r="C188" s="75"/>
      <c r="D188" s="75"/>
      <c r="E188" s="44">
        <f t="shared" si="20"/>
        <v>0</v>
      </c>
      <c r="F188" s="75"/>
      <c r="G188" s="44">
        <f t="shared" si="23"/>
        <v>0</v>
      </c>
      <c r="H188" s="75"/>
      <c r="I188" s="44">
        <f t="shared" si="21"/>
        <v>0</v>
      </c>
      <c r="J188" s="75"/>
      <c r="K188" s="44">
        <f t="shared" si="22"/>
        <v>0</v>
      </c>
    </row>
    <row r="189" spans="1:11" s="172" customFormat="1" x14ac:dyDescent="0.3">
      <c r="A189" s="170" t="s">
        <v>389</v>
      </c>
      <c r="B189" s="169" t="s">
        <v>390</v>
      </c>
      <c r="C189" s="75"/>
      <c r="D189" s="75"/>
      <c r="E189" s="44">
        <f t="shared" si="20"/>
        <v>0</v>
      </c>
      <c r="F189" s="75"/>
      <c r="G189" s="44">
        <f t="shared" si="23"/>
        <v>0</v>
      </c>
      <c r="H189" s="75"/>
      <c r="I189" s="44">
        <f t="shared" si="21"/>
        <v>0</v>
      </c>
      <c r="J189" s="75"/>
      <c r="K189" s="44">
        <f t="shared" si="22"/>
        <v>0</v>
      </c>
    </row>
    <row r="190" spans="1:11" s="172" customFormat="1" x14ac:dyDescent="0.3">
      <c r="A190" s="178" t="s">
        <v>393</v>
      </c>
      <c r="B190" s="178">
        <v>9901</v>
      </c>
      <c r="C190" s="179">
        <f>C174-C180</f>
        <v>0</v>
      </c>
      <c r="D190" s="179">
        <f>D174-D180</f>
        <v>0</v>
      </c>
      <c r="E190" s="44">
        <f t="shared" si="20"/>
        <v>0</v>
      </c>
      <c r="F190" s="179">
        <f>F174-F180</f>
        <v>0</v>
      </c>
      <c r="G190" s="44">
        <f t="shared" si="23"/>
        <v>0</v>
      </c>
      <c r="H190" s="179">
        <f>H174-H180</f>
        <v>0</v>
      </c>
      <c r="I190" s="44">
        <f t="shared" si="21"/>
        <v>0</v>
      </c>
      <c r="J190" s="179">
        <f>J174-J180</f>
        <v>0</v>
      </c>
      <c r="K190" s="44">
        <f t="shared" si="22"/>
        <v>0</v>
      </c>
    </row>
    <row r="191" spans="1:11" s="172" customFormat="1" x14ac:dyDescent="0.3">
      <c r="A191" s="178" t="s">
        <v>394</v>
      </c>
      <c r="B191" s="178" t="s">
        <v>353</v>
      </c>
      <c r="C191" s="6">
        <f>SUM(C192,C196)</f>
        <v>0</v>
      </c>
      <c r="D191" s="6">
        <f>SUM(D192,D196)</f>
        <v>0</v>
      </c>
      <c r="E191" s="44">
        <f t="shared" si="20"/>
        <v>0</v>
      </c>
      <c r="F191" s="6">
        <f>SUM(F192,F196)</f>
        <v>0</v>
      </c>
      <c r="G191" s="44">
        <f t="shared" si="23"/>
        <v>0</v>
      </c>
      <c r="H191" s="6">
        <f>SUM(H192,H196)</f>
        <v>0</v>
      </c>
      <c r="I191" s="44">
        <f t="shared" si="21"/>
        <v>0</v>
      </c>
      <c r="J191" s="6">
        <f>SUM(J192,J196)</f>
        <v>0</v>
      </c>
      <c r="K191" s="44">
        <f t="shared" si="22"/>
        <v>0</v>
      </c>
    </row>
    <row r="192" spans="1:11" x14ac:dyDescent="0.3">
      <c r="A192" s="170" t="s">
        <v>354</v>
      </c>
      <c r="B192" s="169">
        <v>75</v>
      </c>
      <c r="C192" s="6">
        <f>SUM(C193:C195)</f>
        <v>0</v>
      </c>
      <c r="D192" s="6">
        <f>SUM(D193:D195)</f>
        <v>0</v>
      </c>
      <c r="E192" s="44">
        <f t="shared" si="20"/>
        <v>0</v>
      </c>
      <c r="F192" s="6">
        <f>SUM(F193:F195)</f>
        <v>0</v>
      </c>
      <c r="G192" s="44">
        <f t="shared" si="23"/>
        <v>0</v>
      </c>
      <c r="H192" s="6">
        <f>SUM(H193:H195)</f>
        <v>0</v>
      </c>
      <c r="I192" s="44">
        <f t="shared" si="21"/>
        <v>0</v>
      </c>
      <c r="J192" s="6">
        <f>SUM(J193:J195)</f>
        <v>0</v>
      </c>
      <c r="K192" s="44">
        <f t="shared" si="22"/>
        <v>0</v>
      </c>
    </row>
    <row r="193" spans="1:11" x14ac:dyDescent="0.3">
      <c r="A193" s="171" t="s">
        <v>355</v>
      </c>
      <c r="B193" s="169">
        <v>750</v>
      </c>
      <c r="C193" s="75"/>
      <c r="D193" s="75"/>
      <c r="E193" s="44">
        <f t="shared" si="20"/>
        <v>0</v>
      </c>
      <c r="F193" s="75"/>
      <c r="G193" s="44">
        <f t="shared" si="23"/>
        <v>0</v>
      </c>
      <c r="H193" s="75"/>
      <c r="I193" s="44">
        <f t="shared" si="21"/>
        <v>0</v>
      </c>
      <c r="J193" s="75"/>
      <c r="K193" s="44">
        <f t="shared" si="22"/>
        <v>0</v>
      </c>
    </row>
    <row r="194" spans="1:11" x14ac:dyDescent="0.3">
      <c r="A194" s="171" t="s">
        <v>356</v>
      </c>
      <c r="B194" s="169">
        <v>751</v>
      </c>
      <c r="C194" s="75"/>
      <c r="D194" s="75"/>
      <c r="E194" s="44">
        <f t="shared" si="20"/>
        <v>0</v>
      </c>
      <c r="F194" s="75"/>
      <c r="G194" s="44">
        <f t="shared" si="23"/>
        <v>0</v>
      </c>
      <c r="H194" s="75"/>
      <c r="I194" s="44">
        <f t="shared" si="21"/>
        <v>0</v>
      </c>
      <c r="J194" s="75"/>
      <c r="K194" s="44">
        <f t="shared" si="22"/>
        <v>0</v>
      </c>
    </row>
    <row r="195" spans="1:11" x14ac:dyDescent="0.3">
      <c r="A195" s="171" t="s">
        <v>357</v>
      </c>
      <c r="B195" s="169" t="s">
        <v>358</v>
      </c>
      <c r="C195" s="75"/>
      <c r="D195" s="75"/>
      <c r="E195" s="44">
        <f t="shared" si="20"/>
        <v>0</v>
      </c>
      <c r="F195" s="75"/>
      <c r="G195" s="44">
        <f t="shared" si="23"/>
        <v>0</v>
      </c>
      <c r="H195" s="75"/>
      <c r="I195" s="44">
        <f t="shared" si="21"/>
        <v>0</v>
      </c>
      <c r="J195" s="75"/>
      <c r="K195" s="44">
        <f t="shared" si="22"/>
        <v>0</v>
      </c>
    </row>
    <row r="196" spans="1:11" x14ac:dyDescent="0.3">
      <c r="A196" s="170" t="s">
        <v>359</v>
      </c>
      <c r="B196" s="169" t="s">
        <v>360</v>
      </c>
      <c r="C196" s="75"/>
      <c r="D196" s="75"/>
      <c r="E196" s="44">
        <f t="shared" si="20"/>
        <v>0</v>
      </c>
      <c r="F196" s="75"/>
      <c r="G196" s="44">
        <f t="shared" si="23"/>
        <v>0</v>
      </c>
      <c r="H196" s="75"/>
      <c r="I196" s="44">
        <f t="shared" si="21"/>
        <v>0</v>
      </c>
      <c r="J196" s="75"/>
      <c r="K196" s="44">
        <f t="shared" si="22"/>
        <v>0</v>
      </c>
    </row>
    <row r="197" spans="1:11" x14ac:dyDescent="0.3">
      <c r="A197" s="178" t="s">
        <v>395</v>
      </c>
      <c r="B197" s="178" t="s">
        <v>361</v>
      </c>
      <c r="C197" s="6">
        <f>SUM(C198,C202)</f>
        <v>0</v>
      </c>
      <c r="D197" s="6">
        <f>SUM(D198,D202)</f>
        <v>0</v>
      </c>
      <c r="E197" s="44">
        <f t="shared" si="20"/>
        <v>0</v>
      </c>
      <c r="F197" s="6">
        <f>SUM(F198,F202)</f>
        <v>0</v>
      </c>
      <c r="G197" s="44">
        <f t="shared" si="23"/>
        <v>0</v>
      </c>
      <c r="H197" s="6">
        <f>SUM(H198,H202)</f>
        <v>0</v>
      </c>
      <c r="I197" s="44">
        <f t="shared" si="21"/>
        <v>0</v>
      </c>
      <c r="J197" s="6">
        <f>SUM(J198,J202)</f>
        <v>0</v>
      </c>
      <c r="K197" s="44">
        <f t="shared" si="22"/>
        <v>0</v>
      </c>
    </row>
    <row r="198" spans="1:11" x14ac:dyDescent="0.3">
      <c r="A198" s="170" t="s">
        <v>362</v>
      </c>
      <c r="B198" s="169">
        <v>65</v>
      </c>
      <c r="C198" s="6">
        <f>SUM(C199:C201)</f>
        <v>0</v>
      </c>
      <c r="D198" s="6">
        <f>SUM(D199:D201)</f>
        <v>0</v>
      </c>
      <c r="E198" s="44">
        <f t="shared" si="20"/>
        <v>0</v>
      </c>
      <c r="F198" s="6">
        <f>SUM(F199:F201)</f>
        <v>0</v>
      </c>
      <c r="G198" s="44">
        <f t="shared" si="23"/>
        <v>0</v>
      </c>
      <c r="H198" s="6">
        <f>SUM(H199:H201)</f>
        <v>0</v>
      </c>
      <c r="I198" s="44">
        <f t="shared" si="21"/>
        <v>0</v>
      </c>
      <c r="J198" s="6">
        <f>SUM(J199:J201)</f>
        <v>0</v>
      </c>
      <c r="K198" s="44">
        <f t="shared" si="22"/>
        <v>0</v>
      </c>
    </row>
    <row r="199" spans="1:11" x14ac:dyDescent="0.3">
      <c r="A199" s="171" t="s">
        <v>363</v>
      </c>
      <c r="B199" s="169">
        <v>650</v>
      </c>
      <c r="C199" s="75"/>
      <c r="D199" s="75"/>
      <c r="E199" s="44">
        <f t="shared" si="20"/>
        <v>0</v>
      </c>
      <c r="F199" s="75"/>
      <c r="G199" s="44">
        <f t="shared" si="23"/>
        <v>0</v>
      </c>
      <c r="H199" s="75"/>
      <c r="I199" s="44">
        <f t="shared" si="21"/>
        <v>0</v>
      </c>
      <c r="J199" s="75"/>
      <c r="K199" s="44">
        <f t="shared" si="22"/>
        <v>0</v>
      </c>
    </row>
    <row r="200" spans="1:11" ht="27" x14ac:dyDescent="0.3">
      <c r="A200" s="171" t="s">
        <v>364</v>
      </c>
      <c r="B200" s="169">
        <v>651</v>
      </c>
      <c r="C200" s="75"/>
      <c r="D200" s="75"/>
      <c r="E200" s="44">
        <f t="shared" si="20"/>
        <v>0</v>
      </c>
      <c r="F200" s="75"/>
      <c r="G200" s="44">
        <f t="shared" si="23"/>
        <v>0</v>
      </c>
      <c r="H200" s="75"/>
      <c r="I200" s="44">
        <f t="shared" si="21"/>
        <v>0</v>
      </c>
      <c r="J200" s="75"/>
      <c r="K200" s="44">
        <f t="shared" si="22"/>
        <v>0</v>
      </c>
    </row>
    <row r="201" spans="1:11" x14ac:dyDescent="0.3">
      <c r="A201" s="171" t="s">
        <v>365</v>
      </c>
      <c r="B201" s="169" t="s">
        <v>366</v>
      </c>
      <c r="C201" s="75"/>
      <c r="D201" s="75"/>
      <c r="E201" s="44">
        <f t="shared" si="20"/>
        <v>0</v>
      </c>
      <c r="F201" s="75"/>
      <c r="G201" s="44">
        <f t="shared" si="23"/>
        <v>0</v>
      </c>
      <c r="H201" s="75"/>
      <c r="I201" s="44">
        <f t="shared" si="21"/>
        <v>0</v>
      </c>
      <c r="J201" s="75"/>
      <c r="K201" s="44">
        <f t="shared" si="22"/>
        <v>0</v>
      </c>
    </row>
    <row r="202" spans="1:11" x14ac:dyDescent="0.3">
      <c r="A202" s="170" t="s">
        <v>367</v>
      </c>
      <c r="B202" s="169" t="s">
        <v>368</v>
      </c>
      <c r="C202" s="75"/>
      <c r="D202" s="75"/>
      <c r="E202" s="44">
        <f t="shared" si="20"/>
        <v>0</v>
      </c>
      <c r="F202" s="75"/>
      <c r="G202" s="44">
        <f t="shared" si="23"/>
        <v>0</v>
      </c>
      <c r="H202" s="75"/>
      <c r="I202" s="44">
        <f t="shared" si="21"/>
        <v>0</v>
      </c>
      <c r="J202" s="75"/>
      <c r="K202" s="44">
        <f t="shared" si="22"/>
        <v>0</v>
      </c>
    </row>
    <row r="203" spans="1:11" x14ac:dyDescent="0.3">
      <c r="A203" s="178" t="s">
        <v>396</v>
      </c>
      <c r="B203" s="178">
        <v>9903</v>
      </c>
      <c r="C203" s="6">
        <f>C190+C191-C197</f>
        <v>0</v>
      </c>
      <c r="D203" s="6">
        <f>D190+D191-D197</f>
        <v>0</v>
      </c>
      <c r="E203" s="44">
        <f t="shared" si="20"/>
        <v>0</v>
      </c>
      <c r="F203" s="6">
        <f>F190+F191-F197</f>
        <v>0</v>
      </c>
      <c r="G203" s="44">
        <f t="shared" si="23"/>
        <v>0</v>
      </c>
      <c r="H203" s="6">
        <f>H190+H191-H197</f>
        <v>0</v>
      </c>
      <c r="I203" s="44">
        <f t="shared" si="21"/>
        <v>0</v>
      </c>
      <c r="J203" s="6">
        <f>J190+J191-J197</f>
        <v>0</v>
      </c>
      <c r="K203" s="44">
        <f t="shared" si="22"/>
        <v>0</v>
      </c>
    </row>
    <row r="204" spans="1:11" x14ac:dyDescent="0.3">
      <c r="A204" s="178" t="s">
        <v>397</v>
      </c>
      <c r="B204" s="178">
        <v>780</v>
      </c>
      <c r="C204" s="75"/>
      <c r="D204" s="75"/>
      <c r="E204" s="44">
        <f t="shared" si="20"/>
        <v>0</v>
      </c>
      <c r="F204" s="75"/>
      <c r="G204" s="44">
        <f t="shared" si="23"/>
        <v>0</v>
      </c>
      <c r="H204" s="75"/>
      <c r="I204" s="44">
        <f t="shared" si="21"/>
        <v>0</v>
      </c>
      <c r="J204" s="75"/>
      <c r="K204" s="44">
        <f t="shared" si="22"/>
        <v>0</v>
      </c>
    </row>
    <row r="205" spans="1:11" x14ac:dyDescent="0.3">
      <c r="A205" s="178" t="s">
        <v>398</v>
      </c>
      <c r="B205" s="178">
        <v>680</v>
      </c>
      <c r="C205" s="75"/>
      <c r="D205" s="75"/>
      <c r="E205" s="44">
        <f t="shared" si="20"/>
        <v>0</v>
      </c>
      <c r="F205" s="75"/>
      <c r="G205" s="44">
        <f t="shared" si="23"/>
        <v>0</v>
      </c>
      <c r="H205" s="75"/>
      <c r="I205" s="44">
        <f t="shared" si="21"/>
        <v>0</v>
      </c>
      <c r="J205" s="75"/>
      <c r="K205" s="44">
        <f t="shared" si="22"/>
        <v>0</v>
      </c>
    </row>
    <row r="206" spans="1:11" x14ac:dyDescent="0.3">
      <c r="A206" s="178" t="s">
        <v>399</v>
      </c>
      <c r="B206" s="178" t="s">
        <v>369</v>
      </c>
      <c r="C206" s="75"/>
      <c r="D206" s="75"/>
      <c r="E206" s="44">
        <f t="shared" si="20"/>
        <v>0</v>
      </c>
      <c r="F206" s="75"/>
      <c r="G206" s="44">
        <f t="shared" si="23"/>
        <v>0</v>
      </c>
      <c r="H206" s="75"/>
      <c r="I206" s="44">
        <f t="shared" si="21"/>
        <v>0</v>
      </c>
      <c r="J206" s="75"/>
      <c r="K206" s="44">
        <f t="shared" si="22"/>
        <v>0</v>
      </c>
    </row>
    <row r="207" spans="1:11" x14ac:dyDescent="0.3">
      <c r="A207" s="178" t="s">
        <v>400</v>
      </c>
      <c r="B207" s="178">
        <v>9904</v>
      </c>
      <c r="C207" s="6">
        <f>C203+C204-C205-C206</f>
        <v>0</v>
      </c>
      <c r="D207" s="6">
        <f>D203+D204-D205-D206</f>
        <v>0</v>
      </c>
      <c r="E207" s="44">
        <f t="shared" si="20"/>
        <v>0</v>
      </c>
      <c r="F207" s="6">
        <f>F203+F204-F205-F206</f>
        <v>0</v>
      </c>
      <c r="G207" s="44">
        <f t="shared" si="23"/>
        <v>0</v>
      </c>
      <c r="H207" s="6">
        <f>H203+H204-H205-H206</f>
        <v>0</v>
      </c>
      <c r="I207" s="44">
        <f t="shared" si="21"/>
        <v>0</v>
      </c>
      <c r="J207" s="6">
        <f>J203+J204-J205-J206</f>
        <v>0</v>
      </c>
      <c r="K207" s="44">
        <f t="shared" si="22"/>
        <v>0</v>
      </c>
    </row>
    <row r="208" spans="1:11" x14ac:dyDescent="0.3">
      <c r="A208" s="178" t="s">
        <v>401</v>
      </c>
      <c r="B208" s="178">
        <v>789</v>
      </c>
      <c r="C208" s="75"/>
      <c r="D208" s="75"/>
      <c r="E208" s="44">
        <f t="shared" si="20"/>
        <v>0</v>
      </c>
      <c r="F208" s="75"/>
      <c r="G208" s="44">
        <f t="shared" si="23"/>
        <v>0</v>
      </c>
      <c r="H208" s="75"/>
      <c r="I208" s="44">
        <f t="shared" si="21"/>
        <v>0</v>
      </c>
      <c r="J208" s="75"/>
      <c r="K208" s="44">
        <f t="shared" si="22"/>
        <v>0</v>
      </c>
    </row>
    <row r="209" spans="1:11" x14ac:dyDescent="0.3">
      <c r="A209" s="178" t="s">
        <v>402</v>
      </c>
      <c r="B209" s="178">
        <v>689</v>
      </c>
      <c r="C209" s="75"/>
      <c r="D209" s="75"/>
      <c r="E209" s="44">
        <f t="shared" si="20"/>
        <v>0</v>
      </c>
      <c r="F209" s="75"/>
      <c r="G209" s="44">
        <f t="shared" si="23"/>
        <v>0</v>
      </c>
      <c r="H209" s="75"/>
      <c r="I209" s="44">
        <f t="shared" si="21"/>
        <v>0</v>
      </c>
      <c r="J209" s="75"/>
      <c r="K209" s="44">
        <f t="shared" si="22"/>
        <v>0</v>
      </c>
    </row>
    <row r="210" spans="1:11" x14ac:dyDescent="0.3">
      <c r="A210" s="178" t="s">
        <v>403</v>
      </c>
      <c r="B210" s="178">
        <v>9905</v>
      </c>
      <c r="C210" s="6">
        <f>C207+C208-C209</f>
        <v>0</v>
      </c>
      <c r="D210" s="6">
        <f>D207+D208-D209</f>
        <v>0</v>
      </c>
      <c r="E210" s="44">
        <f t="shared" si="20"/>
        <v>0</v>
      </c>
      <c r="F210" s="6">
        <f>F207+F208-F209</f>
        <v>0</v>
      </c>
      <c r="G210" s="44">
        <f t="shared" si="23"/>
        <v>0</v>
      </c>
      <c r="H210" s="6">
        <f>H207+H208-H209</f>
        <v>0</v>
      </c>
      <c r="I210" s="44">
        <f t="shared" si="21"/>
        <v>0</v>
      </c>
      <c r="J210" s="6">
        <f>J207+J208-J209</f>
        <v>0</v>
      </c>
      <c r="K210" s="44">
        <f t="shared" si="22"/>
        <v>0</v>
      </c>
    </row>
    <row r="212" spans="1:11" ht="15.75" x14ac:dyDescent="0.3">
      <c r="A212" s="35" t="s">
        <v>162</v>
      </c>
      <c r="B212" s="33"/>
      <c r="C212" s="33"/>
      <c r="D212" s="33"/>
      <c r="E212" s="34"/>
      <c r="F212" s="34"/>
      <c r="G212" s="34"/>
      <c r="H212" s="34"/>
      <c r="I212" s="34"/>
      <c r="J212" s="34"/>
      <c r="K212" s="34"/>
    </row>
    <row r="214" spans="1:11" ht="27" x14ac:dyDescent="0.3">
      <c r="A214" s="123"/>
      <c r="B214" s="177" t="s">
        <v>129</v>
      </c>
      <c r="C214" s="436" t="str">
        <f>C173</f>
        <v>REALITE 2017</v>
      </c>
      <c r="D214" s="436" t="str">
        <f t="shared" ref="D214:K214" si="24">D173</f>
        <v>REALITE 2018</v>
      </c>
      <c r="E214" s="436" t="str">
        <f t="shared" si="24"/>
        <v>Evolution (%)</v>
      </c>
      <c r="F214" s="436" t="str">
        <f t="shared" si="24"/>
        <v>REALITE 2019</v>
      </c>
      <c r="G214" s="436" t="str">
        <f t="shared" si="24"/>
        <v>Evolution (%)</v>
      </c>
      <c r="H214" s="436" t="str">
        <f t="shared" si="24"/>
        <v>REALITE 2020</v>
      </c>
      <c r="I214" s="436" t="str">
        <f t="shared" si="24"/>
        <v>Evolution (%)</v>
      </c>
      <c r="J214" s="436" t="str">
        <f t="shared" si="24"/>
        <v>REALITE 2021</v>
      </c>
      <c r="K214" s="436" t="str">
        <f t="shared" si="24"/>
        <v>Evolution (%)</v>
      </c>
    </row>
    <row r="215" spans="1:11" x14ac:dyDescent="0.3">
      <c r="A215" s="178" t="s">
        <v>391</v>
      </c>
      <c r="B215" s="178" t="s">
        <v>370</v>
      </c>
      <c r="C215" s="179">
        <f t="shared" ref="C215:D230" si="25">C8-SUM(C49,C133,C174)</f>
        <v>0</v>
      </c>
      <c r="D215" s="179">
        <f t="shared" si="25"/>
        <v>0</v>
      </c>
      <c r="E215" s="44">
        <f t="shared" ref="E215:E251" si="26">IFERROR(IF(AND(ROUND(SUM(C215:C215),0)=0,ROUND(SUM(D215:D215),0)&gt;ROUND(SUM(C215:C215),0)),"INF",(ROUND(SUM(D215:D215),0)-ROUND(SUM(C215:C215),0))/ROUND(SUM(C215:C215),0)),0)</f>
        <v>0</v>
      </c>
      <c r="F215" s="179">
        <f t="shared" ref="F215:F251" si="27">F8-SUM(F49,F133,F174)</f>
        <v>0</v>
      </c>
      <c r="G215" s="44">
        <f>IFERROR(IF(AND(ROUND(SUM(D215),0)=0,ROUND(SUM(F215:F215),0)&gt;ROUND(SUM(D215),0)),"INF",(ROUND(SUM(F215:F215),0)-ROUND(SUM(D215),0))/ROUND(SUM(D215),0)),0)</f>
        <v>0</v>
      </c>
      <c r="H215" s="179">
        <f t="shared" ref="H215:H251" si="28">H8-SUM(H49,H133,H174)</f>
        <v>0</v>
      </c>
      <c r="I215" s="44">
        <f t="shared" ref="I215:I251" si="29">IFERROR(IF(AND(ROUND(SUM(F215),0)=0,ROUND(SUM(H215:H215),0)&gt;ROUND(SUM(F215),0)),"INF",(ROUND(SUM(H215:H215),0)-ROUND(SUM(F215),0))/ROUND(SUM(F215),0)),0)</f>
        <v>0</v>
      </c>
      <c r="J215" s="179">
        <f t="shared" ref="J215:J251" si="30">J8-SUM(J49,J133,J174)</f>
        <v>0</v>
      </c>
      <c r="K215" s="44">
        <f t="shared" ref="K215:K251" si="31">IFERROR(IF(AND(ROUND(SUM(H215),0)=0,ROUND(SUM(J215:J215),0)&gt;ROUND(SUM(H215),0)),"INF",(ROUND(SUM(J215:J215),0)-ROUND(SUM(H215),0))/ROUND(SUM(H215),0)),0)</f>
        <v>0</v>
      </c>
    </row>
    <row r="216" spans="1:11" x14ac:dyDescent="0.3">
      <c r="A216" s="170" t="s">
        <v>371</v>
      </c>
      <c r="B216" s="169">
        <v>70</v>
      </c>
      <c r="C216" s="179">
        <f t="shared" si="25"/>
        <v>0</v>
      </c>
      <c r="D216" s="179">
        <f t="shared" si="25"/>
        <v>0</v>
      </c>
      <c r="E216" s="44">
        <f t="shared" si="26"/>
        <v>0</v>
      </c>
      <c r="F216" s="179">
        <f t="shared" si="27"/>
        <v>0</v>
      </c>
      <c r="G216" s="44">
        <f>IFERROR(IF(AND(ROUND(SUM(D216),0)=0,ROUND(SUM(F216:F216),0)&gt;ROUND(SUM(D216),0)),"INF",(ROUND(SUM(F216:F216),0)-ROUND(SUM(D216),0))/ROUND(SUM(D216),0)),0)</f>
        <v>0</v>
      </c>
      <c r="H216" s="179">
        <f t="shared" si="28"/>
        <v>0</v>
      </c>
      <c r="I216" s="44">
        <f t="shared" si="29"/>
        <v>0</v>
      </c>
      <c r="J216" s="179">
        <f t="shared" si="30"/>
        <v>0</v>
      </c>
      <c r="K216" s="44">
        <f t="shared" si="31"/>
        <v>0</v>
      </c>
    </row>
    <row r="217" spans="1:11" ht="27" x14ac:dyDescent="0.3">
      <c r="A217" s="170" t="s">
        <v>372</v>
      </c>
      <c r="B217" s="169">
        <v>71</v>
      </c>
      <c r="C217" s="179">
        <f t="shared" si="25"/>
        <v>0</v>
      </c>
      <c r="D217" s="179">
        <f t="shared" si="25"/>
        <v>0</v>
      </c>
      <c r="E217" s="44">
        <f t="shared" si="26"/>
        <v>0</v>
      </c>
      <c r="F217" s="179">
        <f t="shared" si="27"/>
        <v>0</v>
      </c>
      <c r="G217" s="44">
        <f t="shared" ref="G217:G251" si="32">IFERROR(IF(AND(ROUND(SUM(D217),0)=0,ROUND(SUM(F217:F217),0)&gt;ROUND(SUM(D217),0)),"INF",(ROUND(SUM(F217:F217),0)-ROUND(SUM(D217),0))/ROUND(SUM(D217),0)),0)</f>
        <v>0</v>
      </c>
      <c r="H217" s="179">
        <f t="shared" si="28"/>
        <v>0</v>
      </c>
      <c r="I217" s="44">
        <f t="shared" si="29"/>
        <v>0</v>
      </c>
      <c r="J217" s="179">
        <f t="shared" si="30"/>
        <v>0</v>
      </c>
      <c r="K217" s="44">
        <f t="shared" si="31"/>
        <v>0</v>
      </c>
    </row>
    <row r="218" spans="1:11" x14ac:dyDescent="0.3">
      <c r="A218" s="170" t="s">
        <v>373</v>
      </c>
      <c r="B218" s="169">
        <v>72</v>
      </c>
      <c r="C218" s="179">
        <f t="shared" si="25"/>
        <v>0</v>
      </c>
      <c r="D218" s="179">
        <f t="shared" si="25"/>
        <v>0</v>
      </c>
      <c r="E218" s="44">
        <f t="shared" si="26"/>
        <v>0</v>
      </c>
      <c r="F218" s="179">
        <f t="shared" si="27"/>
        <v>0</v>
      </c>
      <c r="G218" s="44">
        <f t="shared" si="32"/>
        <v>0</v>
      </c>
      <c r="H218" s="179">
        <f t="shared" si="28"/>
        <v>0</v>
      </c>
      <c r="I218" s="44">
        <f t="shared" si="29"/>
        <v>0</v>
      </c>
      <c r="J218" s="179">
        <f t="shared" si="30"/>
        <v>0</v>
      </c>
      <c r="K218" s="44">
        <f t="shared" si="31"/>
        <v>0</v>
      </c>
    </row>
    <row r="219" spans="1:11" x14ac:dyDescent="0.3">
      <c r="A219" s="170" t="s">
        <v>374</v>
      </c>
      <c r="B219" s="169">
        <v>74</v>
      </c>
      <c r="C219" s="179">
        <f t="shared" si="25"/>
        <v>0</v>
      </c>
      <c r="D219" s="179">
        <f t="shared" si="25"/>
        <v>0</v>
      </c>
      <c r="E219" s="44">
        <f t="shared" si="26"/>
        <v>0</v>
      </c>
      <c r="F219" s="179">
        <f t="shared" si="27"/>
        <v>0</v>
      </c>
      <c r="G219" s="44">
        <f t="shared" si="32"/>
        <v>0</v>
      </c>
      <c r="H219" s="179">
        <f t="shared" si="28"/>
        <v>0</v>
      </c>
      <c r="I219" s="44">
        <f t="shared" si="29"/>
        <v>0</v>
      </c>
      <c r="J219" s="179">
        <f t="shared" si="30"/>
        <v>0</v>
      </c>
      <c r="K219" s="44">
        <f t="shared" si="31"/>
        <v>0</v>
      </c>
    </row>
    <row r="220" spans="1:11" x14ac:dyDescent="0.3">
      <c r="A220" s="170" t="s">
        <v>375</v>
      </c>
      <c r="B220" s="169" t="s">
        <v>376</v>
      </c>
      <c r="C220" s="179">
        <f t="shared" si="25"/>
        <v>0</v>
      </c>
      <c r="D220" s="179">
        <f t="shared" si="25"/>
        <v>0</v>
      </c>
      <c r="E220" s="44">
        <f t="shared" si="26"/>
        <v>0</v>
      </c>
      <c r="F220" s="179">
        <f t="shared" si="27"/>
        <v>0</v>
      </c>
      <c r="G220" s="44">
        <f t="shared" si="32"/>
        <v>0</v>
      </c>
      <c r="H220" s="179">
        <f t="shared" si="28"/>
        <v>0</v>
      </c>
      <c r="I220" s="44">
        <f t="shared" si="29"/>
        <v>0</v>
      </c>
      <c r="J220" s="179">
        <f t="shared" si="30"/>
        <v>0</v>
      </c>
      <c r="K220" s="44">
        <f t="shared" si="31"/>
        <v>0</v>
      </c>
    </row>
    <row r="221" spans="1:11" x14ac:dyDescent="0.3">
      <c r="A221" s="178" t="s">
        <v>392</v>
      </c>
      <c r="B221" s="178" t="s">
        <v>377</v>
      </c>
      <c r="C221" s="179">
        <f t="shared" si="25"/>
        <v>0</v>
      </c>
      <c r="D221" s="179">
        <f t="shared" si="25"/>
        <v>0</v>
      </c>
      <c r="E221" s="44">
        <f t="shared" si="26"/>
        <v>0</v>
      </c>
      <c r="F221" s="179">
        <f t="shared" si="27"/>
        <v>0</v>
      </c>
      <c r="G221" s="44">
        <f t="shared" si="32"/>
        <v>0</v>
      </c>
      <c r="H221" s="179">
        <f t="shared" si="28"/>
        <v>0</v>
      </c>
      <c r="I221" s="44">
        <f t="shared" si="29"/>
        <v>0</v>
      </c>
      <c r="J221" s="179">
        <f t="shared" si="30"/>
        <v>0</v>
      </c>
      <c r="K221" s="44">
        <f t="shared" si="31"/>
        <v>0</v>
      </c>
    </row>
    <row r="222" spans="1:11" x14ac:dyDescent="0.3">
      <c r="A222" s="170" t="s">
        <v>378</v>
      </c>
      <c r="B222" s="169">
        <v>60</v>
      </c>
      <c r="C222" s="179">
        <f t="shared" si="25"/>
        <v>0</v>
      </c>
      <c r="D222" s="179">
        <f t="shared" si="25"/>
        <v>0</v>
      </c>
      <c r="E222" s="44">
        <f t="shared" si="26"/>
        <v>0</v>
      </c>
      <c r="F222" s="179">
        <f t="shared" si="27"/>
        <v>0</v>
      </c>
      <c r="G222" s="44">
        <f t="shared" si="32"/>
        <v>0</v>
      </c>
      <c r="H222" s="179">
        <f t="shared" si="28"/>
        <v>0</v>
      </c>
      <c r="I222" s="44">
        <f t="shared" si="29"/>
        <v>0</v>
      </c>
      <c r="J222" s="179">
        <f t="shared" si="30"/>
        <v>0</v>
      </c>
      <c r="K222" s="44">
        <f t="shared" si="31"/>
        <v>0</v>
      </c>
    </row>
    <row r="223" spans="1:11" x14ac:dyDescent="0.3">
      <c r="A223" s="170" t="s">
        <v>379</v>
      </c>
      <c r="B223" s="169">
        <v>61</v>
      </c>
      <c r="C223" s="179">
        <f t="shared" si="25"/>
        <v>0</v>
      </c>
      <c r="D223" s="179">
        <f t="shared" si="25"/>
        <v>0</v>
      </c>
      <c r="E223" s="44">
        <f t="shared" si="26"/>
        <v>0</v>
      </c>
      <c r="F223" s="179">
        <f t="shared" si="27"/>
        <v>0</v>
      </c>
      <c r="G223" s="44">
        <f t="shared" si="32"/>
        <v>0</v>
      </c>
      <c r="H223" s="179">
        <f t="shared" si="28"/>
        <v>0</v>
      </c>
      <c r="I223" s="44">
        <f t="shared" si="29"/>
        <v>0</v>
      </c>
      <c r="J223" s="179">
        <f t="shared" si="30"/>
        <v>0</v>
      </c>
      <c r="K223" s="44">
        <f t="shared" si="31"/>
        <v>0</v>
      </c>
    </row>
    <row r="224" spans="1:11" x14ac:dyDescent="0.3">
      <c r="A224" s="170" t="s">
        <v>380</v>
      </c>
      <c r="B224" s="169">
        <v>62</v>
      </c>
      <c r="C224" s="179">
        <f t="shared" si="25"/>
        <v>0</v>
      </c>
      <c r="D224" s="179">
        <f t="shared" si="25"/>
        <v>0</v>
      </c>
      <c r="E224" s="44">
        <f t="shared" si="26"/>
        <v>0</v>
      </c>
      <c r="F224" s="179">
        <f t="shared" si="27"/>
        <v>0</v>
      </c>
      <c r="G224" s="44">
        <f t="shared" si="32"/>
        <v>0</v>
      </c>
      <c r="H224" s="179">
        <f t="shared" si="28"/>
        <v>0</v>
      </c>
      <c r="I224" s="44">
        <f t="shared" si="29"/>
        <v>0</v>
      </c>
      <c r="J224" s="179">
        <f t="shared" si="30"/>
        <v>0</v>
      </c>
      <c r="K224" s="44">
        <f t="shared" si="31"/>
        <v>0</v>
      </c>
    </row>
    <row r="225" spans="1:11" ht="27" x14ac:dyDescent="0.3">
      <c r="A225" s="170" t="s">
        <v>381</v>
      </c>
      <c r="B225" s="169">
        <v>630</v>
      </c>
      <c r="C225" s="179">
        <f t="shared" si="25"/>
        <v>0</v>
      </c>
      <c r="D225" s="179">
        <f t="shared" si="25"/>
        <v>0</v>
      </c>
      <c r="E225" s="44">
        <f t="shared" si="26"/>
        <v>0</v>
      </c>
      <c r="F225" s="179">
        <f t="shared" si="27"/>
        <v>0</v>
      </c>
      <c r="G225" s="44">
        <f t="shared" si="32"/>
        <v>0</v>
      </c>
      <c r="H225" s="179">
        <f t="shared" si="28"/>
        <v>0</v>
      </c>
      <c r="I225" s="44">
        <f t="shared" si="29"/>
        <v>0</v>
      </c>
      <c r="J225" s="179">
        <f t="shared" si="30"/>
        <v>0</v>
      </c>
      <c r="K225" s="44">
        <f t="shared" si="31"/>
        <v>0</v>
      </c>
    </row>
    <row r="226" spans="1:11" ht="27" x14ac:dyDescent="0.3">
      <c r="A226" s="170" t="s">
        <v>382</v>
      </c>
      <c r="B226" s="169" t="s">
        <v>383</v>
      </c>
      <c r="C226" s="179">
        <f t="shared" si="25"/>
        <v>0</v>
      </c>
      <c r="D226" s="179">
        <f t="shared" si="25"/>
        <v>0</v>
      </c>
      <c r="E226" s="44">
        <f t="shared" si="26"/>
        <v>0</v>
      </c>
      <c r="F226" s="179">
        <f t="shared" si="27"/>
        <v>0</v>
      </c>
      <c r="G226" s="44">
        <f t="shared" si="32"/>
        <v>0</v>
      </c>
      <c r="H226" s="179">
        <f t="shared" si="28"/>
        <v>0</v>
      </c>
      <c r="I226" s="44">
        <f t="shared" si="29"/>
        <v>0</v>
      </c>
      <c r="J226" s="179">
        <f t="shared" si="30"/>
        <v>0</v>
      </c>
      <c r="K226" s="44">
        <f t="shared" si="31"/>
        <v>0</v>
      </c>
    </row>
    <row r="227" spans="1:11" x14ac:dyDescent="0.3">
      <c r="A227" s="170" t="s">
        <v>384</v>
      </c>
      <c r="B227" s="169" t="s">
        <v>385</v>
      </c>
      <c r="C227" s="179">
        <f t="shared" si="25"/>
        <v>0</v>
      </c>
      <c r="D227" s="179">
        <f t="shared" si="25"/>
        <v>0</v>
      </c>
      <c r="E227" s="44">
        <f t="shared" si="26"/>
        <v>0</v>
      </c>
      <c r="F227" s="179">
        <f t="shared" si="27"/>
        <v>0</v>
      </c>
      <c r="G227" s="44">
        <f t="shared" si="32"/>
        <v>0</v>
      </c>
      <c r="H227" s="179">
        <f t="shared" si="28"/>
        <v>0</v>
      </c>
      <c r="I227" s="44">
        <f t="shared" si="29"/>
        <v>0</v>
      </c>
      <c r="J227" s="179">
        <f t="shared" si="30"/>
        <v>0</v>
      </c>
      <c r="K227" s="44">
        <f t="shared" si="31"/>
        <v>0</v>
      </c>
    </row>
    <row r="228" spans="1:11" x14ac:dyDescent="0.3">
      <c r="A228" s="170" t="s">
        <v>386</v>
      </c>
      <c r="B228" s="169" t="s">
        <v>387</v>
      </c>
      <c r="C228" s="179">
        <f t="shared" si="25"/>
        <v>0</v>
      </c>
      <c r="D228" s="179">
        <f t="shared" si="25"/>
        <v>0</v>
      </c>
      <c r="E228" s="44">
        <f t="shared" si="26"/>
        <v>0</v>
      </c>
      <c r="F228" s="179">
        <f t="shared" si="27"/>
        <v>0</v>
      </c>
      <c r="G228" s="44">
        <f t="shared" si="32"/>
        <v>0</v>
      </c>
      <c r="H228" s="179">
        <f t="shared" si="28"/>
        <v>0</v>
      </c>
      <c r="I228" s="44">
        <f t="shared" si="29"/>
        <v>0</v>
      </c>
      <c r="J228" s="179">
        <f t="shared" si="30"/>
        <v>0</v>
      </c>
      <c r="K228" s="44">
        <f t="shared" si="31"/>
        <v>0</v>
      </c>
    </row>
    <row r="229" spans="1:11" x14ac:dyDescent="0.3">
      <c r="A229" s="170" t="s">
        <v>388</v>
      </c>
      <c r="B229" s="169">
        <v>649</v>
      </c>
      <c r="C229" s="179">
        <f t="shared" si="25"/>
        <v>0</v>
      </c>
      <c r="D229" s="179">
        <f t="shared" si="25"/>
        <v>0</v>
      </c>
      <c r="E229" s="44">
        <f t="shared" si="26"/>
        <v>0</v>
      </c>
      <c r="F229" s="179">
        <f t="shared" si="27"/>
        <v>0</v>
      </c>
      <c r="G229" s="44">
        <f t="shared" si="32"/>
        <v>0</v>
      </c>
      <c r="H229" s="179">
        <f t="shared" si="28"/>
        <v>0</v>
      </c>
      <c r="I229" s="44">
        <f t="shared" si="29"/>
        <v>0</v>
      </c>
      <c r="J229" s="179">
        <f t="shared" si="30"/>
        <v>0</v>
      </c>
      <c r="K229" s="44">
        <f t="shared" si="31"/>
        <v>0</v>
      </c>
    </row>
    <row r="230" spans="1:11" x14ac:dyDescent="0.3">
      <c r="A230" s="170" t="s">
        <v>389</v>
      </c>
      <c r="B230" s="169" t="s">
        <v>390</v>
      </c>
      <c r="C230" s="179">
        <f t="shared" si="25"/>
        <v>0</v>
      </c>
      <c r="D230" s="179">
        <f t="shared" si="25"/>
        <v>0</v>
      </c>
      <c r="E230" s="44">
        <f t="shared" si="26"/>
        <v>0</v>
      </c>
      <c r="F230" s="179">
        <f t="shared" si="27"/>
        <v>0</v>
      </c>
      <c r="G230" s="44">
        <f t="shared" si="32"/>
        <v>0</v>
      </c>
      <c r="H230" s="179">
        <f t="shared" si="28"/>
        <v>0</v>
      </c>
      <c r="I230" s="44">
        <f t="shared" si="29"/>
        <v>0</v>
      </c>
      <c r="J230" s="179">
        <f t="shared" si="30"/>
        <v>0</v>
      </c>
      <c r="K230" s="44">
        <f t="shared" si="31"/>
        <v>0</v>
      </c>
    </row>
    <row r="231" spans="1:11" x14ac:dyDescent="0.3">
      <c r="A231" s="178" t="s">
        <v>393</v>
      </c>
      <c r="B231" s="178">
        <v>9901</v>
      </c>
      <c r="C231" s="179">
        <f t="shared" ref="C231:D246" si="33">C24-SUM(C65,C149,C190)</f>
        <v>0</v>
      </c>
      <c r="D231" s="179">
        <f t="shared" si="33"/>
        <v>0</v>
      </c>
      <c r="E231" s="44">
        <f t="shared" si="26"/>
        <v>0</v>
      </c>
      <c r="F231" s="179">
        <f t="shared" si="27"/>
        <v>0</v>
      </c>
      <c r="G231" s="44">
        <f t="shared" si="32"/>
        <v>0</v>
      </c>
      <c r="H231" s="179">
        <f t="shared" si="28"/>
        <v>0</v>
      </c>
      <c r="I231" s="44">
        <f t="shared" si="29"/>
        <v>0</v>
      </c>
      <c r="J231" s="179">
        <f t="shared" si="30"/>
        <v>0</v>
      </c>
      <c r="K231" s="44">
        <f t="shared" si="31"/>
        <v>0</v>
      </c>
    </row>
    <row r="232" spans="1:11" x14ac:dyDescent="0.3">
      <c r="A232" s="178" t="s">
        <v>394</v>
      </c>
      <c r="B232" s="178" t="s">
        <v>353</v>
      </c>
      <c r="C232" s="179">
        <f t="shared" si="33"/>
        <v>0</v>
      </c>
      <c r="D232" s="179">
        <f t="shared" si="33"/>
        <v>0</v>
      </c>
      <c r="E232" s="44">
        <f t="shared" si="26"/>
        <v>0</v>
      </c>
      <c r="F232" s="179">
        <f t="shared" si="27"/>
        <v>0</v>
      </c>
      <c r="G232" s="44">
        <f t="shared" si="32"/>
        <v>0</v>
      </c>
      <c r="H232" s="179">
        <f t="shared" si="28"/>
        <v>0</v>
      </c>
      <c r="I232" s="44">
        <f t="shared" si="29"/>
        <v>0</v>
      </c>
      <c r="J232" s="179">
        <f t="shared" si="30"/>
        <v>0</v>
      </c>
      <c r="K232" s="44">
        <f t="shared" si="31"/>
        <v>0</v>
      </c>
    </row>
    <row r="233" spans="1:11" x14ac:dyDescent="0.3">
      <c r="A233" s="170" t="s">
        <v>354</v>
      </c>
      <c r="B233" s="169">
        <v>75</v>
      </c>
      <c r="C233" s="179">
        <f t="shared" si="33"/>
        <v>0</v>
      </c>
      <c r="D233" s="179">
        <f t="shared" si="33"/>
        <v>0</v>
      </c>
      <c r="E233" s="44">
        <f t="shared" si="26"/>
        <v>0</v>
      </c>
      <c r="F233" s="179">
        <f t="shared" si="27"/>
        <v>0</v>
      </c>
      <c r="G233" s="44">
        <f t="shared" si="32"/>
        <v>0</v>
      </c>
      <c r="H233" s="179">
        <f t="shared" si="28"/>
        <v>0</v>
      </c>
      <c r="I233" s="44">
        <f t="shared" si="29"/>
        <v>0</v>
      </c>
      <c r="J233" s="179">
        <f t="shared" si="30"/>
        <v>0</v>
      </c>
      <c r="K233" s="44">
        <f t="shared" si="31"/>
        <v>0</v>
      </c>
    </row>
    <row r="234" spans="1:11" x14ac:dyDescent="0.3">
      <c r="A234" s="171" t="s">
        <v>355</v>
      </c>
      <c r="B234" s="169">
        <v>750</v>
      </c>
      <c r="C234" s="179">
        <f t="shared" si="33"/>
        <v>0</v>
      </c>
      <c r="D234" s="179">
        <f t="shared" si="33"/>
        <v>0</v>
      </c>
      <c r="E234" s="44">
        <f t="shared" si="26"/>
        <v>0</v>
      </c>
      <c r="F234" s="179">
        <f t="shared" si="27"/>
        <v>0</v>
      </c>
      <c r="G234" s="44">
        <f t="shared" si="32"/>
        <v>0</v>
      </c>
      <c r="H234" s="179">
        <f t="shared" si="28"/>
        <v>0</v>
      </c>
      <c r="I234" s="44">
        <f t="shared" si="29"/>
        <v>0</v>
      </c>
      <c r="J234" s="179">
        <f t="shared" si="30"/>
        <v>0</v>
      </c>
      <c r="K234" s="44">
        <f t="shared" si="31"/>
        <v>0</v>
      </c>
    </row>
    <row r="235" spans="1:11" x14ac:dyDescent="0.3">
      <c r="A235" s="171" t="s">
        <v>356</v>
      </c>
      <c r="B235" s="169">
        <v>751</v>
      </c>
      <c r="C235" s="179">
        <f t="shared" si="33"/>
        <v>0</v>
      </c>
      <c r="D235" s="179">
        <f t="shared" si="33"/>
        <v>0</v>
      </c>
      <c r="E235" s="44">
        <f t="shared" si="26"/>
        <v>0</v>
      </c>
      <c r="F235" s="179">
        <f t="shared" si="27"/>
        <v>0</v>
      </c>
      <c r="G235" s="44">
        <f t="shared" si="32"/>
        <v>0</v>
      </c>
      <c r="H235" s="179">
        <f t="shared" si="28"/>
        <v>0</v>
      </c>
      <c r="I235" s="44">
        <f t="shared" si="29"/>
        <v>0</v>
      </c>
      <c r="J235" s="179">
        <f t="shared" si="30"/>
        <v>0</v>
      </c>
      <c r="K235" s="44">
        <f t="shared" si="31"/>
        <v>0</v>
      </c>
    </row>
    <row r="236" spans="1:11" x14ac:dyDescent="0.3">
      <c r="A236" s="171" t="s">
        <v>357</v>
      </c>
      <c r="B236" s="169" t="s">
        <v>358</v>
      </c>
      <c r="C236" s="179">
        <f t="shared" si="33"/>
        <v>0</v>
      </c>
      <c r="D236" s="179">
        <f t="shared" si="33"/>
        <v>0</v>
      </c>
      <c r="E236" s="44">
        <f t="shared" si="26"/>
        <v>0</v>
      </c>
      <c r="F236" s="179">
        <f t="shared" si="27"/>
        <v>0</v>
      </c>
      <c r="G236" s="44">
        <f t="shared" si="32"/>
        <v>0</v>
      </c>
      <c r="H236" s="179">
        <f t="shared" si="28"/>
        <v>0</v>
      </c>
      <c r="I236" s="44">
        <f t="shared" si="29"/>
        <v>0</v>
      </c>
      <c r="J236" s="179">
        <f t="shared" si="30"/>
        <v>0</v>
      </c>
      <c r="K236" s="44">
        <f t="shared" si="31"/>
        <v>0</v>
      </c>
    </row>
    <row r="237" spans="1:11" x14ac:dyDescent="0.3">
      <c r="A237" s="170" t="s">
        <v>359</v>
      </c>
      <c r="B237" s="169" t="s">
        <v>360</v>
      </c>
      <c r="C237" s="179">
        <f t="shared" si="33"/>
        <v>0</v>
      </c>
      <c r="D237" s="179">
        <f t="shared" si="33"/>
        <v>0</v>
      </c>
      <c r="E237" s="44">
        <f t="shared" si="26"/>
        <v>0</v>
      </c>
      <c r="F237" s="179">
        <f t="shared" si="27"/>
        <v>0</v>
      </c>
      <c r="G237" s="44">
        <f t="shared" si="32"/>
        <v>0</v>
      </c>
      <c r="H237" s="179">
        <f t="shared" si="28"/>
        <v>0</v>
      </c>
      <c r="I237" s="44">
        <f t="shared" si="29"/>
        <v>0</v>
      </c>
      <c r="J237" s="179">
        <f t="shared" si="30"/>
        <v>0</v>
      </c>
      <c r="K237" s="44">
        <f t="shared" si="31"/>
        <v>0</v>
      </c>
    </row>
    <row r="238" spans="1:11" x14ac:dyDescent="0.3">
      <c r="A238" s="178" t="s">
        <v>395</v>
      </c>
      <c r="B238" s="178" t="s">
        <v>361</v>
      </c>
      <c r="C238" s="179">
        <f t="shared" si="33"/>
        <v>0</v>
      </c>
      <c r="D238" s="179">
        <f t="shared" si="33"/>
        <v>0</v>
      </c>
      <c r="E238" s="44">
        <f t="shared" si="26"/>
        <v>0</v>
      </c>
      <c r="F238" s="179">
        <f t="shared" si="27"/>
        <v>0</v>
      </c>
      <c r="G238" s="44">
        <f t="shared" si="32"/>
        <v>0</v>
      </c>
      <c r="H238" s="179">
        <f t="shared" si="28"/>
        <v>0</v>
      </c>
      <c r="I238" s="44">
        <f t="shared" si="29"/>
        <v>0</v>
      </c>
      <c r="J238" s="179">
        <f t="shared" si="30"/>
        <v>0</v>
      </c>
      <c r="K238" s="44">
        <f t="shared" si="31"/>
        <v>0</v>
      </c>
    </row>
    <row r="239" spans="1:11" x14ac:dyDescent="0.3">
      <c r="A239" s="170" t="s">
        <v>362</v>
      </c>
      <c r="B239" s="169">
        <v>65</v>
      </c>
      <c r="C239" s="179">
        <f t="shared" si="33"/>
        <v>0</v>
      </c>
      <c r="D239" s="179">
        <f t="shared" si="33"/>
        <v>0</v>
      </c>
      <c r="E239" s="44">
        <f t="shared" si="26"/>
        <v>0</v>
      </c>
      <c r="F239" s="179">
        <f t="shared" si="27"/>
        <v>0</v>
      </c>
      <c r="G239" s="44">
        <f t="shared" si="32"/>
        <v>0</v>
      </c>
      <c r="H239" s="179">
        <f t="shared" si="28"/>
        <v>0</v>
      </c>
      <c r="I239" s="44">
        <f t="shared" si="29"/>
        <v>0</v>
      </c>
      <c r="J239" s="179">
        <f t="shared" si="30"/>
        <v>0</v>
      </c>
      <c r="K239" s="44">
        <f t="shared" si="31"/>
        <v>0</v>
      </c>
    </row>
    <row r="240" spans="1:11" x14ac:dyDescent="0.3">
      <c r="A240" s="171" t="s">
        <v>363</v>
      </c>
      <c r="B240" s="169">
        <v>650</v>
      </c>
      <c r="C240" s="179">
        <f t="shared" si="33"/>
        <v>0</v>
      </c>
      <c r="D240" s="179">
        <f t="shared" si="33"/>
        <v>0</v>
      </c>
      <c r="E240" s="44">
        <f t="shared" si="26"/>
        <v>0</v>
      </c>
      <c r="F240" s="179">
        <f t="shared" si="27"/>
        <v>0</v>
      </c>
      <c r="G240" s="44">
        <f t="shared" si="32"/>
        <v>0</v>
      </c>
      <c r="H240" s="179">
        <f t="shared" si="28"/>
        <v>0</v>
      </c>
      <c r="I240" s="44">
        <f t="shared" si="29"/>
        <v>0</v>
      </c>
      <c r="J240" s="179">
        <f t="shared" si="30"/>
        <v>0</v>
      </c>
      <c r="K240" s="44">
        <f t="shared" si="31"/>
        <v>0</v>
      </c>
    </row>
    <row r="241" spans="1:11" ht="27" x14ac:dyDescent="0.3">
      <c r="A241" s="171" t="s">
        <v>364</v>
      </c>
      <c r="B241" s="169">
        <v>651</v>
      </c>
      <c r="C241" s="179">
        <f t="shared" si="33"/>
        <v>0</v>
      </c>
      <c r="D241" s="179">
        <f t="shared" si="33"/>
        <v>0</v>
      </c>
      <c r="E241" s="44">
        <f t="shared" si="26"/>
        <v>0</v>
      </c>
      <c r="F241" s="179">
        <f t="shared" si="27"/>
        <v>0</v>
      </c>
      <c r="G241" s="44">
        <f t="shared" si="32"/>
        <v>0</v>
      </c>
      <c r="H241" s="179">
        <f t="shared" si="28"/>
        <v>0</v>
      </c>
      <c r="I241" s="44">
        <f t="shared" si="29"/>
        <v>0</v>
      </c>
      <c r="J241" s="179">
        <f t="shared" si="30"/>
        <v>0</v>
      </c>
      <c r="K241" s="44">
        <f t="shared" si="31"/>
        <v>0</v>
      </c>
    </row>
    <row r="242" spans="1:11" x14ac:dyDescent="0.3">
      <c r="A242" s="171" t="s">
        <v>365</v>
      </c>
      <c r="B242" s="169" t="s">
        <v>366</v>
      </c>
      <c r="C242" s="179">
        <f t="shared" si="33"/>
        <v>0</v>
      </c>
      <c r="D242" s="179">
        <f t="shared" si="33"/>
        <v>0</v>
      </c>
      <c r="E242" s="44">
        <f t="shared" si="26"/>
        <v>0</v>
      </c>
      <c r="F242" s="179">
        <f t="shared" si="27"/>
        <v>0</v>
      </c>
      <c r="G242" s="44">
        <f t="shared" si="32"/>
        <v>0</v>
      </c>
      <c r="H242" s="179">
        <f t="shared" si="28"/>
        <v>0</v>
      </c>
      <c r="I242" s="44">
        <f t="shared" si="29"/>
        <v>0</v>
      </c>
      <c r="J242" s="179">
        <f t="shared" si="30"/>
        <v>0</v>
      </c>
      <c r="K242" s="44">
        <f t="shared" si="31"/>
        <v>0</v>
      </c>
    </row>
    <row r="243" spans="1:11" x14ac:dyDescent="0.3">
      <c r="A243" s="170" t="s">
        <v>367</v>
      </c>
      <c r="B243" s="169" t="s">
        <v>368</v>
      </c>
      <c r="C243" s="179">
        <f t="shared" si="33"/>
        <v>0</v>
      </c>
      <c r="D243" s="179">
        <f t="shared" si="33"/>
        <v>0</v>
      </c>
      <c r="E243" s="44">
        <f t="shared" si="26"/>
        <v>0</v>
      </c>
      <c r="F243" s="179">
        <f t="shared" si="27"/>
        <v>0</v>
      </c>
      <c r="G243" s="44">
        <f t="shared" si="32"/>
        <v>0</v>
      </c>
      <c r="H243" s="179">
        <f t="shared" si="28"/>
        <v>0</v>
      </c>
      <c r="I243" s="44">
        <f t="shared" si="29"/>
        <v>0</v>
      </c>
      <c r="J243" s="179">
        <f t="shared" si="30"/>
        <v>0</v>
      </c>
      <c r="K243" s="44">
        <f t="shared" si="31"/>
        <v>0</v>
      </c>
    </row>
    <row r="244" spans="1:11" x14ac:dyDescent="0.3">
      <c r="A244" s="178" t="s">
        <v>396</v>
      </c>
      <c r="B244" s="178">
        <v>9903</v>
      </c>
      <c r="C244" s="179">
        <f t="shared" si="33"/>
        <v>0</v>
      </c>
      <c r="D244" s="179">
        <f t="shared" si="33"/>
        <v>0</v>
      </c>
      <c r="E244" s="44">
        <f t="shared" si="26"/>
        <v>0</v>
      </c>
      <c r="F244" s="179">
        <f t="shared" si="27"/>
        <v>0</v>
      </c>
      <c r="G244" s="44">
        <f t="shared" si="32"/>
        <v>0</v>
      </c>
      <c r="H244" s="179">
        <f t="shared" si="28"/>
        <v>0</v>
      </c>
      <c r="I244" s="44">
        <f t="shared" si="29"/>
        <v>0</v>
      </c>
      <c r="J244" s="179">
        <f t="shared" si="30"/>
        <v>0</v>
      </c>
      <c r="K244" s="44">
        <f t="shared" si="31"/>
        <v>0</v>
      </c>
    </row>
    <row r="245" spans="1:11" x14ac:dyDescent="0.3">
      <c r="A245" s="178" t="s">
        <v>397</v>
      </c>
      <c r="B245" s="178">
        <v>780</v>
      </c>
      <c r="C245" s="179">
        <f t="shared" si="33"/>
        <v>0</v>
      </c>
      <c r="D245" s="179">
        <f t="shared" si="33"/>
        <v>0</v>
      </c>
      <c r="E245" s="44">
        <f t="shared" si="26"/>
        <v>0</v>
      </c>
      <c r="F245" s="179">
        <f t="shared" si="27"/>
        <v>0</v>
      </c>
      <c r="G245" s="44">
        <f t="shared" si="32"/>
        <v>0</v>
      </c>
      <c r="H245" s="179">
        <f t="shared" si="28"/>
        <v>0</v>
      </c>
      <c r="I245" s="44">
        <f t="shared" si="29"/>
        <v>0</v>
      </c>
      <c r="J245" s="179">
        <f t="shared" si="30"/>
        <v>0</v>
      </c>
      <c r="K245" s="44">
        <f t="shared" si="31"/>
        <v>0</v>
      </c>
    </row>
    <row r="246" spans="1:11" x14ac:dyDescent="0.3">
      <c r="A246" s="178" t="s">
        <v>398</v>
      </c>
      <c r="B246" s="178">
        <v>680</v>
      </c>
      <c r="C246" s="179">
        <f t="shared" si="33"/>
        <v>0</v>
      </c>
      <c r="D246" s="179">
        <f t="shared" si="33"/>
        <v>0</v>
      </c>
      <c r="E246" s="44">
        <f t="shared" si="26"/>
        <v>0</v>
      </c>
      <c r="F246" s="179">
        <f t="shared" si="27"/>
        <v>0</v>
      </c>
      <c r="G246" s="44">
        <f t="shared" si="32"/>
        <v>0</v>
      </c>
      <c r="H246" s="179">
        <f t="shared" si="28"/>
        <v>0</v>
      </c>
      <c r="I246" s="44">
        <f t="shared" si="29"/>
        <v>0</v>
      </c>
      <c r="J246" s="179">
        <f t="shared" si="30"/>
        <v>0</v>
      </c>
      <c r="K246" s="44">
        <f t="shared" si="31"/>
        <v>0</v>
      </c>
    </row>
    <row r="247" spans="1:11" x14ac:dyDescent="0.3">
      <c r="A247" s="178" t="s">
        <v>399</v>
      </c>
      <c r="B247" s="178" t="s">
        <v>369</v>
      </c>
      <c r="C247" s="179">
        <f t="shared" ref="C247:D251" si="34">C40-SUM(C81,C165,C206)</f>
        <v>0</v>
      </c>
      <c r="D247" s="179">
        <f t="shared" si="34"/>
        <v>0</v>
      </c>
      <c r="E247" s="44">
        <f t="shared" si="26"/>
        <v>0</v>
      </c>
      <c r="F247" s="179">
        <f t="shared" si="27"/>
        <v>0</v>
      </c>
      <c r="G247" s="44">
        <f t="shared" si="32"/>
        <v>0</v>
      </c>
      <c r="H247" s="179">
        <f t="shared" si="28"/>
        <v>0</v>
      </c>
      <c r="I247" s="44">
        <f t="shared" si="29"/>
        <v>0</v>
      </c>
      <c r="J247" s="179">
        <f t="shared" si="30"/>
        <v>0</v>
      </c>
      <c r="K247" s="44">
        <f t="shared" si="31"/>
        <v>0</v>
      </c>
    </row>
    <row r="248" spans="1:11" x14ac:dyDescent="0.3">
      <c r="A248" s="178" t="s">
        <v>400</v>
      </c>
      <c r="B248" s="178">
        <v>9904</v>
      </c>
      <c r="C248" s="179">
        <f t="shared" si="34"/>
        <v>0</v>
      </c>
      <c r="D248" s="179">
        <f t="shared" si="34"/>
        <v>0</v>
      </c>
      <c r="E248" s="44">
        <f t="shared" si="26"/>
        <v>0</v>
      </c>
      <c r="F248" s="179">
        <f t="shared" si="27"/>
        <v>0</v>
      </c>
      <c r="G248" s="44">
        <f t="shared" si="32"/>
        <v>0</v>
      </c>
      <c r="H248" s="179">
        <f t="shared" si="28"/>
        <v>0</v>
      </c>
      <c r="I248" s="44">
        <f t="shared" si="29"/>
        <v>0</v>
      </c>
      <c r="J248" s="179">
        <f t="shared" si="30"/>
        <v>0</v>
      </c>
      <c r="K248" s="44">
        <f t="shared" si="31"/>
        <v>0</v>
      </c>
    </row>
    <row r="249" spans="1:11" x14ac:dyDescent="0.3">
      <c r="A249" s="178" t="s">
        <v>401</v>
      </c>
      <c r="B249" s="178">
        <v>789</v>
      </c>
      <c r="C249" s="179">
        <f t="shared" si="34"/>
        <v>0</v>
      </c>
      <c r="D249" s="179">
        <f t="shared" si="34"/>
        <v>0</v>
      </c>
      <c r="E249" s="44">
        <f t="shared" si="26"/>
        <v>0</v>
      </c>
      <c r="F249" s="179">
        <f t="shared" si="27"/>
        <v>0</v>
      </c>
      <c r="G249" s="44">
        <f t="shared" si="32"/>
        <v>0</v>
      </c>
      <c r="H249" s="179">
        <f t="shared" si="28"/>
        <v>0</v>
      </c>
      <c r="I249" s="44">
        <f t="shared" si="29"/>
        <v>0</v>
      </c>
      <c r="J249" s="179">
        <f t="shared" si="30"/>
        <v>0</v>
      </c>
      <c r="K249" s="44">
        <f t="shared" si="31"/>
        <v>0</v>
      </c>
    </row>
    <row r="250" spans="1:11" x14ac:dyDescent="0.3">
      <c r="A250" s="178" t="s">
        <v>402</v>
      </c>
      <c r="B250" s="178">
        <v>689</v>
      </c>
      <c r="C250" s="179">
        <f t="shared" si="34"/>
        <v>0</v>
      </c>
      <c r="D250" s="179">
        <f t="shared" si="34"/>
        <v>0</v>
      </c>
      <c r="E250" s="44">
        <f t="shared" si="26"/>
        <v>0</v>
      </c>
      <c r="F250" s="179">
        <f t="shared" si="27"/>
        <v>0</v>
      </c>
      <c r="G250" s="44">
        <f t="shared" si="32"/>
        <v>0</v>
      </c>
      <c r="H250" s="179">
        <f t="shared" si="28"/>
        <v>0</v>
      </c>
      <c r="I250" s="44">
        <f t="shared" si="29"/>
        <v>0</v>
      </c>
      <c r="J250" s="179">
        <f t="shared" si="30"/>
        <v>0</v>
      </c>
      <c r="K250" s="44">
        <f t="shared" si="31"/>
        <v>0</v>
      </c>
    </row>
    <row r="251" spans="1:11" x14ac:dyDescent="0.3">
      <c r="A251" s="178" t="s">
        <v>403</v>
      </c>
      <c r="B251" s="178">
        <v>9905</v>
      </c>
      <c r="C251" s="179">
        <f t="shared" si="34"/>
        <v>0</v>
      </c>
      <c r="D251" s="179">
        <f t="shared" si="34"/>
        <v>0</v>
      </c>
      <c r="E251" s="44">
        <f t="shared" si="26"/>
        <v>0</v>
      </c>
      <c r="F251" s="179">
        <f t="shared" si="27"/>
        <v>0</v>
      </c>
      <c r="G251" s="44">
        <f t="shared" si="32"/>
        <v>0</v>
      </c>
      <c r="H251" s="179">
        <f t="shared" si="28"/>
        <v>0</v>
      </c>
      <c r="I251" s="44">
        <f t="shared" si="29"/>
        <v>0</v>
      </c>
      <c r="J251" s="179">
        <f t="shared" si="30"/>
        <v>0</v>
      </c>
      <c r="K251" s="44">
        <f t="shared" si="31"/>
        <v>0</v>
      </c>
    </row>
  </sheetData>
  <hyperlinks>
    <hyperlink ref="A1" location="TAB00!A1" display="Retour page de garde"/>
  </hyperlinks>
  <pageMargins left="0.7" right="0.7" top="0.75" bottom="0.75" header="0.3" footer="0.3"/>
  <pageSetup paperSize="9" orientation="portrait"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workbookViewId="0">
      <selection activeCell="A3" sqref="A3"/>
    </sheetView>
  </sheetViews>
  <sheetFormatPr baseColWidth="10" defaultColWidth="9.1640625" defaultRowHeight="13.5" x14ac:dyDescent="0.3"/>
  <cols>
    <col min="1" max="1" width="60" style="7" customWidth="1"/>
    <col min="2" max="2" width="16.6640625" style="40" customWidth="1"/>
    <col min="3" max="3" width="16.6640625" style="7" customWidth="1"/>
    <col min="4" max="4" width="16.6640625" style="8" customWidth="1"/>
    <col min="5" max="17" width="16.6640625" style="2" customWidth="1"/>
    <col min="18" max="16384" width="9.1640625" style="2"/>
  </cols>
  <sheetData>
    <row r="1" spans="1:17" s="254" customFormat="1" ht="15" x14ac:dyDescent="0.3">
      <c r="A1" s="124" t="s">
        <v>46</v>
      </c>
    </row>
    <row r="3" spans="1:17" ht="22.15" customHeight="1" x14ac:dyDescent="0.35">
      <c r="A3" s="354" t="str">
        <f>TAB00!B97&amp;" : "&amp;TAB00!C97</f>
        <v>TAB11.4 : Variation des provisions</v>
      </c>
      <c r="B3" s="77"/>
      <c r="C3" s="77"/>
      <c r="D3" s="77"/>
      <c r="E3" s="77"/>
      <c r="F3" s="74"/>
      <c r="G3" s="74"/>
      <c r="H3" s="74"/>
      <c r="I3" s="74"/>
      <c r="J3" s="74"/>
      <c r="K3" s="74"/>
      <c r="L3" s="74"/>
      <c r="M3" s="74"/>
      <c r="N3" s="74"/>
      <c r="O3" s="74"/>
      <c r="P3" s="74"/>
      <c r="Q3" s="74"/>
    </row>
    <row r="6" spans="1:17" s="100" customFormat="1" ht="12.6" customHeight="1" x14ac:dyDescent="0.3">
      <c r="A6" s="99"/>
      <c r="B6" s="632" t="s">
        <v>23</v>
      </c>
      <c r="C6" s="633"/>
      <c r="D6" s="633"/>
      <c r="E6" s="633"/>
      <c r="F6" s="632" t="s">
        <v>24</v>
      </c>
      <c r="G6" s="633"/>
      <c r="H6" s="633"/>
      <c r="I6" s="632" t="s">
        <v>45</v>
      </c>
      <c r="J6" s="633"/>
      <c r="K6" s="633"/>
      <c r="L6" s="632" t="s">
        <v>208</v>
      </c>
      <c r="M6" s="633"/>
      <c r="N6" s="633"/>
      <c r="O6" s="632" t="s">
        <v>209</v>
      </c>
      <c r="P6" s="633"/>
      <c r="Q6" s="633"/>
    </row>
    <row r="7" spans="1:17" s="79" customFormat="1" ht="40.5" x14ac:dyDescent="0.3">
      <c r="B7" s="98" t="s">
        <v>278</v>
      </c>
      <c r="C7" s="98" t="s">
        <v>279</v>
      </c>
      <c r="D7" s="98" t="s">
        <v>280</v>
      </c>
      <c r="E7" s="98" t="s">
        <v>281</v>
      </c>
      <c r="F7" s="98" t="s">
        <v>279</v>
      </c>
      <c r="G7" s="98" t="s">
        <v>280</v>
      </c>
      <c r="H7" s="98" t="s">
        <v>281</v>
      </c>
      <c r="I7" s="98" t="s">
        <v>279</v>
      </c>
      <c r="J7" s="98" t="s">
        <v>280</v>
      </c>
      <c r="K7" s="98" t="s">
        <v>281</v>
      </c>
      <c r="L7" s="98" t="s">
        <v>279</v>
      </c>
      <c r="M7" s="98" t="s">
        <v>280</v>
      </c>
      <c r="N7" s="98" t="s">
        <v>281</v>
      </c>
      <c r="O7" s="98" t="s">
        <v>279</v>
      </c>
      <c r="P7" s="98" t="s">
        <v>280</v>
      </c>
      <c r="Q7" s="98" t="s">
        <v>281</v>
      </c>
    </row>
    <row r="8" spans="1:17" s="63" customFormat="1" x14ac:dyDescent="0.3">
      <c r="A8" s="1"/>
      <c r="B8" s="94"/>
      <c r="C8" s="94"/>
      <c r="D8" s="95"/>
      <c r="E8" s="95"/>
      <c r="F8" s="94"/>
      <c r="G8" s="95"/>
      <c r="H8" s="95"/>
      <c r="I8" s="94"/>
      <c r="J8" s="95"/>
      <c r="K8" s="95"/>
      <c r="L8" s="94"/>
      <c r="M8" s="95"/>
      <c r="N8" s="95"/>
      <c r="O8" s="94"/>
      <c r="P8" s="95"/>
      <c r="Q8" s="95"/>
    </row>
    <row r="9" spans="1:17" s="63" customFormat="1" x14ac:dyDescent="0.3">
      <c r="A9" s="36" t="s">
        <v>257</v>
      </c>
      <c r="B9" s="80"/>
      <c r="C9" s="80"/>
      <c r="D9" s="80"/>
      <c r="E9" s="95">
        <f>SUM(B9:D9)</f>
        <v>0</v>
      </c>
      <c r="F9" s="80"/>
      <c r="G9" s="80"/>
      <c r="H9" s="95">
        <f>SUM(E9:G9)</f>
        <v>0</v>
      </c>
      <c r="I9" s="80"/>
      <c r="J9" s="80"/>
      <c r="K9" s="95">
        <f t="shared" ref="K9:K28" si="0">SUM(H9:J9)</f>
        <v>0</v>
      </c>
      <c r="L9" s="80"/>
      <c r="M9" s="80"/>
      <c r="N9" s="95">
        <f t="shared" ref="N9:N28" si="1">SUM(K9:M9)</f>
        <v>0</v>
      </c>
      <c r="O9" s="80"/>
      <c r="P9" s="80"/>
      <c r="Q9" s="95">
        <f t="shared" ref="Q9:Q28" si="2">SUM(N9:P9)</f>
        <v>0</v>
      </c>
    </row>
    <row r="10" spans="1:17" s="63" customFormat="1" x14ac:dyDescent="0.3">
      <c r="A10" s="36" t="s">
        <v>258</v>
      </c>
      <c r="B10" s="96"/>
      <c r="C10" s="96"/>
      <c r="D10" s="97"/>
      <c r="E10" s="95">
        <f t="shared" ref="E10:E28" si="3">SUM(B10:D10)</f>
        <v>0</v>
      </c>
      <c r="F10" s="96"/>
      <c r="G10" s="97"/>
      <c r="H10" s="95">
        <f t="shared" ref="H10:H28" si="4">SUM(E10:G10)</f>
        <v>0</v>
      </c>
      <c r="I10" s="96"/>
      <c r="J10" s="97"/>
      <c r="K10" s="95">
        <f t="shared" si="0"/>
        <v>0</v>
      </c>
      <c r="L10" s="96"/>
      <c r="M10" s="97"/>
      <c r="N10" s="95">
        <f t="shared" si="1"/>
        <v>0</v>
      </c>
      <c r="O10" s="96"/>
      <c r="P10" s="97"/>
      <c r="Q10" s="95">
        <f t="shared" si="2"/>
        <v>0</v>
      </c>
    </row>
    <row r="11" spans="1:17" s="63" customFormat="1" x14ac:dyDescent="0.3">
      <c r="A11" s="36" t="s">
        <v>259</v>
      </c>
      <c r="B11" s="96"/>
      <c r="C11" s="96"/>
      <c r="D11" s="97"/>
      <c r="E11" s="95">
        <f t="shared" si="3"/>
        <v>0</v>
      </c>
      <c r="F11" s="96"/>
      <c r="G11" s="97"/>
      <c r="H11" s="95">
        <f t="shared" si="4"/>
        <v>0</v>
      </c>
      <c r="I11" s="96"/>
      <c r="J11" s="97"/>
      <c r="K11" s="95">
        <f t="shared" si="0"/>
        <v>0</v>
      </c>
      <c r="L11" s="96"/>
      <c r="M11" s="97"/>
      <c r="N11" s="95">
        <f t="shared" si="1"/>
        <v>0</v>
      </c>
      <c r="O11" s="96"/>
      <c r="P11" s="97"/>
      <c r="Q11" s="95">
        <f t="shared" si="2"/>
        <v>0</v>
      </c>
    </row>
    <row r="12" spans="1:17" s="63" customFormat="1" x14ac:dyDescent="0.3">
      <c r="A12" s="36" t="s">
        <v>260</v>
      </c>
      <c r="B12" s="96"/>
      <c r="C12" s="96"/>
      <c r="D12" s="97"/>
      <c r="E12" s="95">
        <f t="shared" si="3"/>
        <v>0</v>
      </c>
      <c r="F12" s="96"/>
      <c r="G12" s="97"/>
      <c r="H12" s="95">
        <f t="shared" si="4"/>
        <v>0</v>
      </c>
      <c r="I12" s="96"/>
      <c r="J12" s="97"/>
      <c r="K12" s="95">
        <f t="shared" si="0"/>
        <v>0</v>
      </c>
      <c r="L12" s="96"/>
      <c r="M12" s="97"/>
      <c r="N12" s="95">
        <f t="shared" si="1"/>
        <v>0</v>
      </c>
      <c r="O12" s="96"/>
      <c r="P12" s="97"/>
      <c r="Q12" s="95">
        <f t="shared" si="2"/>
        <v>0</v>
      </c>
    </row>
    <row r="13" spans="1:17" s="63" customFormat="1" x14ac:dyDescent="0.3">
      <c r="A13" s="36" t="s">
        <v>261</v>
      </c>
      <c r="B13" s="96"/>
      <c r="C13" s="96"/>
      <c r="D13" s="97"/>
      <c r="E13" s="95">
        <f t="shared" si="3"/>
        <v>0</v>
      </c>
      <c r="F13" s="96"/>
      <c r="G13" s="97"/>
      <c r="H13" s="95">
        <f t="shared" si="4"/>
        <v>0</v>
      </c>
      <c r="I13" s="96"/>
      <c r="J13" s="97"/>
      <c r="K13" s="95">
        <f t="shared" si="0"/>
        <v>0</v>
      </c>
      <c r="L13" s="96"/>
      <c r="M13" s="97"/>
      <c r="N13" s="95">
        <f t="shared" si="1"/>
        <v>0</v>
      </c>
      <c r="O13" s="96"/>
      <c r="P13" s="97"/>
      <c r="Q13" s="95">
        <f t="shared" si="2"/>
        <v>0</v>
      </c>
    </row>
    <row r="14" spans="1:17" s="63" customFormat="1" x14ac:dyDescent="0.3">
      <c r="A14" s="36" t="s">
        <v>262</v>
      </c>
      <c r="B14" s="96"/>
      <c r="C14" s="96"/>
      <c r="D14" s="97"/>
      <c r="E14" s="95">
        <f t="shared" si="3"/>
        <v>0</v>
      </c>
      <c r="F14" s="96"/>
      <c r="G14" s="97"/>
      <c r="H14" s="95">
        <f t="shared" si="4"/>
        <v>0</v>
      </c>
      <c r="I14" s="96"/>
      <c r="J14" s="97"/>
      <c r="K14" s="95">
        <f t="shared" si="0"/>
        <v>0</v>
      </c>
      <c r="L14" s="96"/>
      <c r="M14" s="97"/>
      <c r="N14" s="95">
        <f t="shared" si="1"/>
        <v>0</v>
      </c>
      <c r="O14" s="96"/>
      <c r="P14" s="97"/>
      <c r="Q14" s="95">
        <f t="shared" si="2"/>
        <v>0</v>
      </c>
    </row>
    <row r="15" spans="1:17" s="63" customFormat="1" x14ac:dyDescent="0.3">
      <c r="A15" s="36" t="s">
        <v>263</v>
      </c>
      <c r="B15" s="96"/>
      <c r="C15" s="96"/>
      <c r="D15" s="97"/>
      <c r="E15" s="95">
        <f t="shared" si="3"/>
        <v>0</v>
      </c>
      <c r="F15" s="96"/>
      <c r="G15" s="97"/>
      <c r="H15" s="95">
        <f t="shared" si="4"/>
        <v>0</v>
      </c>
      <c r="I15" s="96"/>
      <c r="J15" s="97"/>
      <c r="K15" s="95">
        <f t="shared" si="0"/>
        <v>0</v>
      </c>
      <c r="L15" s="96"/>
      <c r="M15" s="97"/>
      <c r="N15" s="95">
        <f t="shared" si="1"/>
        <v>0</v>
      </c>
      <c r="O15" s="96"/>
      <c r="P15" s="97"/>
      <c r="Q15" s="95">
        <f t="shared" si="2"/>
        <v>0</v>
      </c>
    </row>
    <row r="16" spans="1:17" s="63" customFormat="1" x14ac:dyDescent="0.3">
      <c r="A16" s="36" t="s">
        <v>264</v>
      </c>
      <c r="B16" s="96"/>
      <c r="C16" s="96"/>
      <c r="D16" s="97"/>
      <c r="E16" s="95">
        <f t="shared" si="3"/>
        <v>0</v>
      </c>
      <c r="F16" s="96"/>
      <c r="G16" s="97"/>
      <c r="H16" s="95">
        <f t="shared" si="4"/>
        <v>0</v>
      </c>
      <c r="I16" s="96"/>
      <c r="J16" s="97"/>
      <c r="K16" s="95">
        <f t="shared" si="0"/>
        <v>0</v>
      </c>
      <c r="L16" s="96"/>
      <c r="M16" s="97"/>
      <c r="N16" s="95">
        <f t="shared" si="1"/>
        <v>0</v>
      </c>
      <c r="O16" s="96"/>
      <c r="P16" s="97"/>
      <c r="Q16" s="95">
        <f t="shared" si="2"/>
        <v>0</v>
      </c>
    </row>
    <row r="17" spans="1:17" s="63" customFormat="1" x14ac:dyDescent="0.3">
      <c r="A17" s="36" t="s">
        <v>265</v>
      </c>
      <c r="B17" s="96"/>
      <c r="C17" s="96"/>
      <c r="D17" s="97"/>
      <c r="E17" s="95">
        <f t="shared" si="3"/>
        <v>0</v>
      </c>
      <c r="F17" s="96"/>
      <c r="G17" s="97"/>
      <c r="H17" s="95">
        <f t="shared" si="4"/>
        <v>0</v>
      </c>
      <c r="I17" s="96"/>
      <c r="J17" s="97"/>
      <c r="K17" s="95">
        <f t="shared" si="0"/>
        <v>0</v>
      </c>
      <c r="L17" s="96"/>
      <c r="M17" s="97"/>
      <c r="N17" s="95">
        <f t="shared" si="1"/>
        <v>0</v>
      </c>
      <c r="O17" s="96"/>
      <c r="P17" s="97"/>
      <c r="Q17" s="95">
        <f t="shared" si="2"/>
        <v>0</v>
      </c>
    </row>
    <row r="18" spans="1:17" s="63" customFormat="1" x14ac:dyDescent="0.3">
      <c r="A18" s="36" t="s">
        <v>266</v>
      </c>
      <c r="B18" s="96"/>
      <c r="C18" s="96"/>
      <c r="D18" s="97"/>
      <c r="E18" s="95">
        <f t="shared" si="3"/>
        <v>0</v>
      </c>
      <c r="F18" s="96"/>
      <c r="G18" s="97"/>
      <c r="H18" s="95">
        <f t="shared" si="4"/>
        <v>0</v>
      </c>
      <c r="I18" s="96"/>
      <c r="J18" s="97"/>
      <c r="K18" s="95">
        <f t="shared" si="0"/>
        <v>0</v>
      </c>
      <c r="L18" s="96"/>
      <c r="M18" s="97"/>
      <c r="N18" s="95">
        <f t="shared" si="1"/>
        <v>0</v>
      </c>
      <c r="O18" s="96"/>
      <c r="P18" s="97"/>
      <c r="Q18" s="95">
        <f t="shared" si="2"/>
        <v>0</v>
      </c>
    </row>
    <row r="19" spans="1:17" s="63" customFormat="1" x14ac:dyDescent="0.3">
      <c r="A19" s="36" t="s">
        <v>267</v>
      </c>
      <c r="B19" s="96"/>
      <c r="C19" s="96"/>
      <c r="D19" s="97"/>
      <c r="E19" s="95">
        <f t="shared" si="3"/>
        <v>0</v>
      </c>
      <c r="F19" s="96"/>
      <c r="G19" s="97"/>
      <c r="H19" s="95">
        <f t="shared" si="4"/>
        <v>0</v>
      </c>
      <c r="I19" s="96"/>
      <c r="J19" s="97"/>
      <c r="K19" s="95">
        <f t="shared" si="0"/>
        <v>0</v>
      </c>
      <c r="L19" s="96"/>
      <c r="M19" s="97"/>
      <c r="N19" s="95">
        <f t="shared" si="1"/>
        <v>0</v>
      </c>
      <c r="O19" s="96"/>
      <c r="P19" s="97"/>
      <c r="Q19" s="95">
        <f t="shared" si="2"/>
        <v>0</v>
      </c>
    </row>
    <row r="20" spans="1:17" s="63" customFormat="1" x14ac:dyDescent="0.3">
      <c r="A20" s="36" t="s">
        <v>268</v>
      </c>
      <c r="B20" s="96"/>
      <c r="C20" s="96"/>
      <c r="D20" s="97"/>
      <c r="E20" s="95">
        <f t="shared" si="3"/>
        <v>0</v>
      </c>
      <c r="F20" s="96"/>
      <c r="G20" s="97"/>
      <c r="H20" s="95">
        <f t="shared" si="4"/>
        <v>0</v>
      </c>
      <c r="I20" s="96"/>
      <c r="J20" s="97"/>
      <c r="K20" s="95">
        <f t="shared" si="0"/>
        <v>0</v>
      </c>
      <c r="L20" s="96"/>
      <c r="M20" s="97"/>
      <c r="N20" s="95">
        <f t="shared" si="1"/>
        <v>0</v>
      </c>
      <c r="O20" s="96"/>
      <c r="P20" s="97"/>
      <c r="Q20" s="95">
        <f t="shared" si="2"/>
        <v>0</v>
      </c>
    </row>
    <row r="21" spans="1:17" s="63" customFormat="1" x14ac:dyDescent="0.3">
      <c r="A21" s="36" t="s">
        <v>269</v>
      </c>
      <c r="B21" s="96"/>
      <c r="C21" s="96"/>
      <c r="D21" s="97"/>
      <c r="E21" s="95">
        <f t="shared" si="3"/>
        <v>0</v>
      </c>
      <c r="F21" s="96"/>
      <c r="G21" s="97"/>
      <c r="H21" s="95">
        <f t="shared" si="4"/>
        <v>0</v>
      </c>
      <c r="I21" s="96"/>
      <c r="J21" s="97"/>
      <c r="K21" s="95">
        <f t="shared" si="0"/>
        <v>0</v>
      </c>
      <c r="L21" s="96"/>
      <c r="M21" s="97"/>
      <c r="N21" s="95">
        <f t="shared" si="1"/>
        <v>0</v>
      </c>
      <c r="O21" s="96"/>
      <c r="P21" s="97"/>
      <c r="Q21" s="95">
        <f t="shared" si="2"/>
        <v>0</v>
      </c>
    </row>
    <row r="22" spans="1:17" s="63" customFormat="1" x14ac:dyDescent="0.3">
      <c r="A22" s="36" t="s">
        <v>270</v>
      </c>
      <c r="B22" s="96"/>
      <c r="C22" s="96"/>
      <c r="D22" s="97"/>
      <c r="E22" s="95">
        <f t="shared" si="3"/>
        <v>0</v>
      </c>
      <c r="F22" s="96"/>
      <c r="G22" s="97"/>
      <c r="H22" s="95">
        <f t="shared" si="4"/>
        <v>0</v>
      </c>
      <c r="I22" s="96"/>
      <c r="J22" s="97"/>
      <c r="K22" s="95">
        <f t="shared" si="0"/>
        <v>0</v>
      </c>
      <c r="L22" s="96"/>
      <c r="M22" s="97"/>
      <c r="N22" s="95">
        <f t="shared" si="1"/>
        <v>0</v>
      </c>
      <c r="O22" s="96"/>
      <c r="P22" s="97"/>
      <c r="Q22" s="95">
        <f t="shared" si="2"/>
        <v>0</v>
      </c>
    </row>
    <row r="23" spans="1:17" s="63" customFormat="1" x14ac:dyDescent="0.3">
      <c r="A23" s="36" t="s">
        <v>271</v>
      </c>
      <c r="B23" s="96"/>
      <c r="C23" s="96"/>
      <c r="D23" s="97"/>
      <c r="E23" s="95">
        <f t="shared" si="3"/>
        <v>0</v>
      </c>
      <c r="F23" s="96"/>
      <c r="G23" s="97"/>
      <c r="H23" s="95">
        <f t="shared" si="4"/>
        <v>0</v>
      </c>
      <c r="I23" s="96"/>
      <c r="J23" s="97"/>
      <c r="K23" s="95">
        <f t="shared" si="0"/>
        <v>0</v>
      </c>
      <c r="L23" s="96"/>
      <c r="M23" s="97"/>
      <c r="N23" s="95">
        <f t="shared" si="1"/>
        <v>0</v>
      </c>
      <c r="O23" s="96"/>
      <c r="P23" s="97"/>
      <c r="Q23" s="95">
        <f t="shared" si="2"/>
        <v>0</v>
      </c>
    </row>
    <row r="24" spans="1:17" s="63" customFormat="1" x14ac:dyDescent="0.3">
      <c r="A24" s="36" t="s">
        <v>272</v>
      </c>
      <c r="B24" s="96"/>
      <c r="C24" s="96"/>
      <c r="D24" s="97"/>
      <c r="E24" s="95">
        <f t="shared" si="3"/>
        <v>0</v>
      </c>
      <c r="F24" s="96"/>
      <c r="G24" s="97"/>
      <c r="H24" s="95">
        <f t="shared" si="4"/>
        <v>0</v>
      </c>
      <c r="I24" s="96"/>
      <c r="J24" s="97"/>
      <c r="K24" s="95">
        <f t="shared" si="0"/>
        <v>0</v>
      </c>
      <c r="L24" s="96"/>
      <c r="M24" s="97"/>
      <c r="N24" s="95">
        <f t="shared" si="1"/>
        <v>0</v>
      </c>
      <c r="O24" s="96"/>
      <c r="P24" s="97"/>
      <c r="Q24" s="95">
        <f t="shared" si="2"/>
        <v>0</v>
      </c>
    </row>
    <row r="25" spans="1:17" s="63" customFormat="1" x14ac:dyDescent="0.3">
      <c r="A25" s="36" t="s">
        <v>273</v>
      </c>
      <c r="B25" s="96"/>
      <c r="C25" s="96"/>
      <c r="D25" s="97"/>
      <c r="E25" s="95">
        <f t="shared" si="3"/>
        <v>0</v>
      </c>
      <c r="F25" s="96"/>
      <c r="G25" s="97"/>
      <c r="H25" s="95">
        <f t="shared" si="4"/>
        <v>0</v>
      </c>
      <c r="I25" s="96"/>
      <c r="J25" s="97"/>
      <c r="K25" s="95">
        <f t="shared" si="0"/>
        <v>0</v>
      </c>
      <c r="L25" s="96"/>
      <c r="M25" s="97"/>
      <c r="N25" s="95">
        <f t="shared" si="1"/>
        <v>0</v>
      </c>
      <c r="O25" s="96"/>
      <c r="P25" s="97"/>
      <c r="Q25" s="95">
        <f t="shared" si="2"/>
        <v>0</v>
      </c>
    </row>
    <row r="26" spans="1:17" s="63" customFormat="1" x14ac:dyDescent="0.3">
      <c r="A26" s="36" t="s">
        <v>274</v>
      </c>
      <c r="B26" s="96"/>
      <c r="C26" s="96"/>
      <c r="D26" s="97"/>
      <c r="E26" s="95">
        <f t="shared" si="3"/>
        <v>0</v>
      </c>
      <c r="F26" s="96"/>
      <c r="G26" s="97"/>
      <c r="H26" s="95">
        <f t="shared" si="4"/>
        <v>0</v>
      </c>
      <c r="I26" s="96"/>
      <c r="J26" s="97"/>
      <c r="K26" s="95">
        <f t="shared" si="0"/>
        <v>0</v>
      </c>
      <c r="L26" s="96"/>
      <c r="M26" s="97"/>
      <c r="N26" s="95">
        <f t="shared" si="1"/>
        <v>0</v>
      </c>
      <c r="O26" s="96"/>
      <c r="P26" s="97"/>
      <c r="Q26" s="95">
        <f t="shared" si="2"/>
        <v>0</v>
      </c>
    </row>
    <row r="27" spans="1:17" s="63" customFormat="1" x14ac:dyDescent="0.3">
      <c r="A27" s="36" t="s">
        <v>275</v>
      </c>
      <c r="B27" s="96"/>
      <c r="C27" s="96"/>
      <c r="D27" s="97"/>
      <c r="E27" s="95">
        <f t="shared" si="3"/>
        <v>0</v>
      </c>
      <c r="F27" s="96"/>
      <c r="G27" s="97"/>
      <c r="H27" s="95">
        <f t="shared" si="4"/>
        <v>0</v>
      </c>
      <c r="I27" s="96"/>
      <c r="J27" s="97"/>
      <c r="K27" s="95">
        <f t="shared" si="0"/>
        <v>0</v>
      </c>
      <c r="L27" s="96"/>
      <c r="M27" s="97"/>
      <c r="N27" s="95">
        <f t="shared" si="1"/>
        <v>0</v>
      </c>
      <c r="O27" s="96"/>
      <c r="P27" s="97"/>
      <c r="Q27" s="95">
        <f t="shared" si="2"/>
        <v>0</v>
      </c>
    </row>
    <row r="28" spans="1:17" s="63" customFormat="1" x14ac:dyDescent="0.3">
      <c r="A28" s="101" t="s">
        <v>276</v>
      </c>
      <c r="B28" s="102"/>
      <c r="C28" s="102"/>
      <c r="D28" s="103"/>
      <c r="E28" s="95">
        <f t="shared" si="3"/>
        <v>0</v>
      </c>
      <c r="F28" s="102"/>
      <c r="G28" s="103"/>
      <c r="H28" s="95">
        <f t="shared" si="4"/>
        <v>0</v>
      </c>
      <c r="I28" s="102"/>
      <c r="J28" s="103"/>
      <c r="K28" s="95">
        <f t="shared" si="0"/>
        <v>0</v>
      </c>
      <c r="L28" s="102"/>
      <c r="M28" s="103"/>
      <c r="N28" s="95">
        <f t="shared" si="1"/>
        <v>0</v>
      </c>
      <c r="O28" s="102"/>
      <c r="P28" s="103"/>
      <c r="Q28" s="95">
        <f t="shared" si="2"/>
        <v>0</v>
      </c>
    </row>
    <row r="29" spans="1:17" s="63" customFormat="1" x14ac:dyDescent="0.3">
      <c r="A29" s="91" t="s">
        <v>277</v>
      </c>
      <c r="B29" s="91">
        <f>SUM(B9:B28)</f>
        <v>0</v>
      </c>
      <c r="C29" s="91">
        <f>SUM(C9:C28)</f>
        <v>0</v>
      </c>
      <c r="D29" s="91">
        <f>SUM(D9:D28)</f>
        <v>0</v>
      </c>
      <c r="E29" s="91">
        <f>SUM(E9:E28)</f>
        <v>0</v>
      </c>
      <c r="F29" s="91">
        <f t="shared" ref="F29:Q29" si="5">SUM(F9:F28)</f>
        <v>0</v>
      </c>
      <c r="G29" s="91">
        <f t="shared" si="5"/>
        <v>0</v>
      </c>
      <c r="H29" s="91">
        <f t="shared" si="5"/>
        <v>0</v>
      </c>
      <c r="I29" s="91">
        <f t="shared" si="5"/>
        <v>0</v>
      </c>
      <c r="J29" s="91">
        <f t="shared" si="5"/>
        <v>0</v>
      </c>
      <c r="K29" s="91">
        <f t="shared" si="5"/>
        <v>0</v>
      </c>
      <c r="L29" s="91">
        <f t="shared" si="5"/>
        <v>0</v>
      </c>
      <c r="M29" s="91">
        <f t="shared" si="5"/>
        <v>0</v>
      </c>
      <c r="N29" s="91">
        <f t="shared" si="5"/>
        <v>0</v>
      </c>
      <c r="O29" s="91">
        <f t="shared" si="5"/>
        <v>0</v>
      </c>
      <c r="P29" s="91">
        <f t="shared" si="5"/>
        <v>0</v>
      </c>
      <c r="Q29" s="91">
        <f t="shared" si="5"/>
        <v>0</v>
      </c>
    </row>
    <row r="30" spans="1:17" s="55" customFormat="1" x14ac:dyDescent="0.3">
      <c r="A30" s="15"/>
      <c r="B30" s="53"/>
      <c r="C30" s="15"/>
      <c r="D30" s="10"/>
    </row>
    <row r="31" spans="1:17" s="55" customFormat="1" x14ac:dyDescent="0.3">
      <c r="A31" s="15"/>
      <c r="B31" s="53"/>
      <c r="C31" s="15"/>
      <c r="D31" s="10"/>
    </row>
    <row r="32" spans="1:17" s="55" customFormat="1" x14ac:dyDescent="0.3">
      <c r="A32" s="15"/>
      <c r="B32" s="53"/>
      <c r="C32" s="15"/>
      <c r="D32" s="10"/>
    </row>
    <row r="33" spans="1:4" s="55" customFormat="1" x14ac:dyDescent="0.3">
      <c r="A33" s="15"/>
      <c r="B33" s="53"/>
      <c r="C33" s="15"/>
      <c r="D33" s="10"/>
    </row>
    <row r="34" spans="1:4" s="55" customFormat="1" x14ac:dyDescent="0.3">
      <c r="A34" s="15"/>
      <c r="B34" s="53"/>
      <c r="C34" s="15"/>
      <c r="D34" s="10"/>
    </row>
    <row r="35" spans="1:4" s="55" customFormat="1" x14ac:dyDescent="0.3">
      <c r="A35" s="15"/>
      <c r="B35" s="53"/>
      <c r="C35" s="15"/>
      <c r="D35" s="10"/>
    </row>
  </sheetData>
  <mergeCells count="5">
    <mergeCell ref="B6:E6"/>
    <mergeCell ref="F6:H6"/>
    <mergeCell ref="I6:K6"/>
    <mergeCell ref="L6:N6"/>
    <mergeCell ref="O6:Q6"/>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4" id="{28AD21A6-D56C-4F5A-9A22-D3DA976B0D5A}">
            <xm:f>TAB00!$E$14&lt;2020</xm:f>
            <x14:dxf>
              <font>
                <color theme="0"/>
              </font>
              <fill>
                <patternFill>
                  <bgColor theme="0"/>
                </patternFill>
              </fill>
              <border>
                <left style="thin">
                  <color theme="0"/>
                </left>
                <right style="thin">
                  <color theme="0"/>
                </right>
                <top style="thin">
                  <color theme="0"/>
                </top>
                <bottom style="thin">
                  <color theme="0"/>
                </bottom>
                <vertical/>
                <horizontal/>
              </border>
            </x14:dxf>
          </x14:cfRule>
          <xm:sqref>F1:Q1048576</xm:sqref>
        </x14:conditionalFormatting>
        <x14:conditionalFormatting xmlns:xm="http://schemas.microsoft.com/office/excel/2006/main">
          <x14:cfRule type="expression" priority="3" id="{B68B3E28-F391-4BB5-8C74-64AA57C811AE}">
            <xm:f>TAB00!$E$14&lt;2021</xm:f>
            <x14:dxf>
              <font>
                <color theme="0"/>
              </font>
              <fill>
                <patternFill>
                  <bgColor theme="0"/>
                </patternFill>
              </fill>
              <border>
                <vertical/>
                <horizontal/>
              </border>
            </x14:dxf>
          </x14:cfRule>
          <xm:sqref>I1:Q1048576</xm:sqref>
        </x14:conditionalFormatting>
        <x14:conditionalFormatting xmlns:xm="http://schemas.microsoft.com/office/excel/2006/main">
          <x14:cfRule type="expression" priority="2" id="{F388B4EF-805D-43AD-A70E-1529B6B12FA3}">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L1:Q1048576</xm:sqref>
        </x14:conditionalFormatting>
        <x14:conditionalFormatting xmlns:xm="http://schemas.microsoft.com/office/excel/2006/main">
          <x14:cfRule type="expression" priority="1" id="{1CCF06C8-6F48-4057-8E33-15658AC201FA}">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O1:Q1048576</xm:sqref>
        </x14:conditionalFormatting>
      </x14:conditionalFormatting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workbookViewId="0">
      <selection activeCell="A4" sqref="A4"/>
    </sheetView>
  </sheetViews>
  <sheetFormatPr baseColWidth="10" defaultColWidth="9.1640625" defaultRowHeight="13.5" x14ac:dyDescent="0.3"/>
  <cols>
    <col min="1" max="1" width="60" style="7" customWidth="1"/>
    <col min="2" max="3" width="16.6640625" style="40" customWidth="1"/>
    <col min="4" max="19" width="16.6640625" style="142" customWidth="1"/>
    <col min="20" max="16384" width="9.1640625" style="142"/>
  </cols>
  <sheetData>
    <row r="1" spans="1:19" s="254" customFormat="1" ht="15" x14ac:dyDescent="0.3">
      <c r="A1" s="124" t="s">
        <v>46</v>
      </c>
    </row>
    <row r="3" spans="1:19" ht="22.15" customHeight="1" x14ac:dyDescent="0.35">
      <c r="A3" s="354" t="str">
        <f>TAB00!B98&amp;" : "&amp;TAB00!C98</f>
        <v>TAB11.5 : Détail des dettes financières</v>
      </c>
      <c r="B3" s="77"/>
      <c r="C3" s="77"/>
      <c r="D3" s="77"/>
      <c r="E3" s="74"/>
      <c r="F3" s="74"/>
      <c r="G3" s="74"/>
      <c r="H3" s="74"/>
      <c r="I3" s="74"/>
      <c r="J3" s="74"/>
      <c r="K3" s="74"/>
      <c r="L3" s="74"/>
      <c r="M3" s="74"/>
      <c r="N3" s="74"/>
      <c r="O3" s="74"/>
      <c r="P3" s="74"/>
      <c r="Q3" s="74"/>
      <c r="R3" s="74"/>
      <c r="S3" s="74"/>
    </row>
    <row r="6" spans="1:19" s="100" customFormat="1" ht="12.6" customHeight="1" x14ac:dyDescent="0.3">
      <c r="A6" s="99"/>
      <c r="B6" s="636" t="s">
        <v>284</v>
      </c>
      <c r="C6" s="636"/>
      <c r="D6" s="637"/>
      <c r="E6" s="634" t="str">
        <f>IF(TAB00!$E$14=2019,"REALITE 2018","REALITE 2019")</f>
        <v>REALITE 2019</v>
      </c>
      <c r="F6" s="635"/>
      <c r="G6" s="635"/>
      <c r="H6" s="634" t="str">
        <f>IF(TAB00!$E$14=2019,"REALITE 2019","REALITE 2020")</f>
        <v>REALITE 2020</v>
      </c>
      <c r="I6" s="635"/>
      <c r="J6" s="635"/>
      <c r="K6" s="634" t="s">
        <v>45</v>
      </c>
      <c r="L6" s="635"/>
      <c r="M6" s="635"/>
      <c r="N6" s="634" t="s">
        <v>208</v>
      </c>
      <c r="O6" s="635"/>
      <c r="P6" s="635"/>
      <c r="Q6" s="634" t="s">
        <v>209</v>
      </c>
      <c r="R6" s="635"/>
      <c r="S6" s="635"/>
    </row>
    <row r="7" spans="1:19" s="99" customFormat="1" ht="27" x14ac:dyDescent="0.3">
      <c r="A7" s="125"/>
      <c r="B7" s="125" t="s">
        <v>285</v>
      </c>
      <c r="C7" s="125" t="s">
        <v>295</v>
      </c>
      <c r="D7" s="125" t="s">
        <v>286</v>
      </c>
      <c r="E7" s="125" t="s">
        <v>287</v>
      </c>
      <c r="F7" s="125" t="s">
        <v>288</v>
      </c>
      <c r="G7" s="125" t="s">
        <v>289</v>
      </c>
      <c r="H7" s="125" t="s">
        <v>287</v>
      </c>
      <c r="I7" s="125" t="s">
        <v>288</v>
      </c>
      <c r="J7" s="125" t="s">
        <v>289</v>
      </c>
      <c r="K7" s="125" t="s">
        <v>287</v>
      </c>
      <c r="L7" s="125" t="s">
        <v>288</v>
      </c>
      <c r="M7" s="125" t="s">
        <v>289</v>
      </c>
      <c r="N7" s="125" t="s">
        <v>287</v>
      </c>
      <c r="O7" s="125" t="s">
        <v>288</v>
      </c>
      <c r="P7" s="125" t="s">
        <v>289</v>
      </c>
      <c r="Q7" s="125" t="s">
        <v>287</v>
      </c>
      <c r="R7" s="125" t="s">
        <v>288</v>
      </c>
      <c r="S7" s="125" t="s">
        <v>289</v>
      </c>
    </row>
    <row r="8" spans="1:19" s="115" customFormat="1" x14ac:dyDescent="0.3">
      <c r="A8" s="119"/>
      <c r="B8" s="118"/>
      <c r="C8" s="118"/>
      <c r="D8" s="118"/>
      <c r="E8" s="120"/>
      <c r="F8" s="120"/>
      <c r="G8" s="120"/>
      <c r="H8" s="120"/>
      <c r="I8" s="120"/>
      <c r="J8" s="120"/>
      <c r="K8" s="120"/>
      <c r="L8" s="120"/>
      <c r="M8" s="120"/>
      <c r="N8" s="120"/>
      <c r="O8" s="120"/>
      <c r="P8" s="120"/>
      <c r="Q8" s="120"/>
      <c r="R8" s="120"/>
      <c r="S8" s="120"/>
    </row>
    <row r="9" spans="1:19" s="115" customFormat="1" x14ac:dyDescent="0.3">
      <c r="A9" s="151" t="s">
        <v>257</v>
      </c>
      <c r="B9" s="160"/>
      <c r="C9" s="160"/>
      <c r="D9" s="114"/>
      <c r="E9" s="160"/>
      <c r="F9" s="160"/>
      <c r="G9" s="160"/>
      <c r="H9" s="160"/>
      <c r="I9" s="160"/>
      <c r="J9" s="160"/>
      <c r="K9" s="160"/>
      <c r="L9" s="160"/>
      <c r="M9" s="160"/>
      <c r="N9" s="160"/>
      <c r="O9" s="160"/>
      <c r="P9" s="160"/>
      <c r="Q9" s="160"/>
      <c r="R9" s="160"/>
      <c r="S9" s="160"/>
    </row>
    <row r="10" spans="1:19" s="115" customFormat="1" x14ac:dyDescent="0.3">
      <c r="A10" s="151" t="s">
        <v>258</v>
      </c>
      <c r="B10" s="161"/>
      <c r="C10" s="161"/>
      <c r="D10" s="113"/>
      <c r="E10" s="161"/>
      <c r="F10" s="161"/>
      <c r="G10" s="161"/>
      <c r="H10" s="161"/>
      <c r="I10" s="161"/>
      <c r="J10" s="161"/>
      <c r="K10" s="161"/>
      <c r="L10" s="161"/>
      <c r="M10" s="161"/>
      <c r="N10" s="161"/>
      <c r="O10" s="161"/>
      <c r="P10" s="161"/>
      <c r="Q10" s="161"/>
      <c r="R10" s="161"/>
      <c r="S10" s="161"/>
    </row>
    <row r="11" spans="1:19" s="115" customFormat="1" x14ac:dyDescent="0.3">
      <c r="A11" s="151" t="s">
        <v>259</v>
      </c>
      <c r="B11" s="161"/>
      <c r="C11" s="161"/>
      <c r="D11" s="113"/>
      <c r="E11" s="161"/>
      <c r="F11" s="161"/>
      <c r="G11" s="161"/>
      <c r="H11" s="161"/>
      <c r="I11" s="161"/>
      <c r="J11" s="161"/>
      <c r="K11" s="161"/>
      <c r="L11" s="161"/>
      <c r="M11" s="161"/>
      <c r="N11" s="161"/>
      <c r="O11" s="161"/>
      <c r="P11" s="161"/>
      <c r="Q11" s="161"/>
      <c r="R11" s="161"/>
      <c r="S11" s="161"/>
    </row>
    <row r="12" spans="1:19" s="115" customFormat="1" x14ac:dyDescent="0.3">
      <c r="A12" s="151" t="s">
        <v>260</v>
      </c>
      <c r="B12" s="161"/>
      <c r="C12" s="161"/>
      <c r="D12" s="113"/>
      <c r="E12" s="161"/>
      <c r="F12" s="161"/>
      <c r="G12" s="161"/>
      <c r="H12" s="161"/>
      <c r="I12" s="161"/>
      <c r="J12" s="161"/>
      <c r="K12" s="161"/>
      <c r="L12" s="161"/>
      <c r="M12" s="161"/>
      <c r="N12" s="161"/>
      <c r="O12" s="161"/>
      <c r="P12" s="161"/>
      <c r="Q12" s="161"/>
      <c r="R12" s="161"/>
      <c r="S12" s="161"/>
    </row>
    <row r="13" spans="1:19" s="115" customFormat="1" x14ac:dyDescent="0.3">
      <c r="A13" s="151" t="s">
        <v>261</v>
      </c>
      <c r="B13" s="161"/>
      <c r="C13" s="161"/>
      <c r="D13" s="113"/>
      <c r="E13" s="161"/>
      <c r="F13" s="161"/>
      <c r="G13" s="161"/>
      <c r="H13" s="161"/>
      <c r="I13" s="161"/>
      <c r="J13" s="161"/>
      <c r="K13" s="161"/>
      <c r="L13" s="161"/>
      <c r="M13" s="161"/>
      <c r="N13" s="161"/>
      <c r="O13" s="161"/>
      <c r="P13" s="161"/>
      <c r="Q13" s="161"/>
      <c r="R13" s="161"/>
      <c r="S13" s="161"/>
    </row>
    <row r="14" spans="1:19" s="115" customFormat="1" x14ac:dyDescent="0.3">
      <c r="A14" s="151" t="s">
        <v>262</v>
      </c>
      <c r="B14" s="161"/>
      <c r="C14" s="161"/>
      <c r="D14" s="113"/>
      <c r="E14" s="161"/>
      <c r="F14" s="161"/>
      <c r="G14" s="161"/>
      <c r="H14" s="161"/>
      <c r="I14" s="161"/>
      <c r="J14" s="161"/>
      <c r="K14" s="161"/>
      <c r="L14" s="161"/>
      <c r="M14" s="161"/>
      <c r="N14" s="161"/>
      <c r="O14" s="161"/>
      <c r="P14" s="161"/>
      <c r="Q14" s="161"/>
      <c r="R14" s="161"/>
      <c r="S14" s="161"/>
    </row>
    <row r="15" spans="1:19" s="115" customFormat="1" x14ac:dyDescent="0.3">
      <c r="A15" s="151" t="s">
        <v>263</v>
      </c>
      <c r="B15" s="161"/>
      <c r="C15" s="161"/>
      <c r="D15" s="113"/>
      <c r="E15" s="161"/>
      <c r="F15" s="161"/>
      <c r="G15" s="161"/>
      <c r="H15" s="161"/>
      <c r="I15" s="161"/>
      <c r="J15" s="161"/>
      <c r="K15" s="161"/>
      <c r="L15" s="161"/>
      <c r="M15" s="161"/>
      <c r="N15" s="161"/>
      <c r="O15" s="161"/>
      <c r="P15" s="161"/>
      <c r="Q15" s="161"/>
      <c r="R15" s="161"/>
      <c r="S15" s="161"/>
    </row>
    <row r="16" spans="1:19" s="115" customFormat="1" x14ac:dyDescent="0.3">
      <c r="A16" s="151" t="s">
        <v>264</v>
      </c>
      <c r="B16" s="161"/>
      <c r="C16" s="161"/>
      <c r="D16" s="113"/>
      <c r="E16" s="161"/>
      <c r="F16" s="161"/>
      <c r="G16" s="161"/>
      <c r="H16" s="161"/>
      <c r="I16" s="161"/>
      <c r="J16" s="161"/>
      <c r="K16" s="161"/>
      <c r="L16" s="161"/>
      <c r="M16" s="161"/>
      <c r="N16" s="161"/>
      <c r="O16" s="161"/>
      <c r="P16" s="161"/>
      <c r="Q16" s="161"/>
      <c r="R16" s="161"/>
      <c r="S16" s="161"/>
    </row>
    <row r="17" spans="1:19" s="115" customFormat="1" x14ac:dyDescent="0.3">
      <c r="A17" s="151" t="s">
        <v>265</v>
      </c>
      <c r="B17" s="161"/>
      <c r="C17" s="161"/>
      <c r="D17" s="113"/>
      <c r="E17" s="161"/>
      <c r="F17" s="161"/>
      <c r="G17" s="161"/>
      <c r="H17" s="161"/>
      <c r="I17" s="161"/>
      <c r="J17" s="161"/>
      <c r="K17" s="161"/>
      <c r="L17" s="161"/>
      <c r="M17" s="161"/>
      <c r="N17" s="161"/>
      <c r="O17" s="161"/>
      <c r="P17" s="161"/>
      <c r="Q17" s="161"/>
      <c r="R17" s="161"/>
      <c r="S17" s="161"/>
    </row>
    <row r="18" spans="1:19" s="115" customFormat="1" x14ac:dyDescent="0.3">
      <c r="A18" s="151" t="s">
        <v>266</v>
      </c>
      <c r="B18" s="161"/>
      <c r="C18" s="161"/>
      <c r="D18" s="113"/>
      <c r="E18" s="161"/>
      <c r="F18" s="161"/>
      <c r="G18" s="161"/>
      <c r="H18" s="161"/>
      <c r="I18" s="161"/>
      <c r="J18" s="161"/>
      <c r="K18" s="161"/>
      <c r="L18" s="161"/>
      <c r="M18" s="161"/>
      <c r="N18" s="161"/>
      <c r="O18" s="161"/>
      <c r="P18" s="161"/>
      <c r="Q18" s="161"/>
      <c r="R18" s="161"/>
      <c r="S18" s="161"/>
    </row>
    <row r="19" spans="1:19" s="115" customFormat="1" x14ac:dyDescent="0.3">
      <c r="A19" s="151" t="s">
        <v>267</v>
      </c>
      <c r="B19" s="161"/>
      <c r="C19" s="161"/>
      <c r="D19" s="113"/>
      <c r="E19" s="161"/>
      <c r="F19" s="161"/>
      <c r="G19" s="161"/>
      <c r="H19" s="161"/>
      <c r="I19" s="161"/>
      <c r="J19" s="161"/>
      <c r="K19" s="161"/>
      <c r="L19" s="161"/>
      <c r="M19" s="161"/>
      <c r="N19" s="161"/>
      <c r="O19" s="161"/>
      <c r="P19" s="161"/>
      <c r="Q19" s="161"/>
      <c r="R19" s="161"/>
      <c r="S19" s="161"/>
    </row>
    <row r="20" spans="1:19" s="115" customFormat="1" x14ac:dyDescent="0.3">
      <c r="A20" s="151" t="s">
        <v>268</v>
      </c>
      <c r="B20" s="161"/>
      <c r="C20" s="161"/>
      <c r="D20" s="113"/>
      <c r="E20" s="161"/>
      <c r="F20" s="161"/>
      <c r="G20" s="161"/>
      <c r="H20" s="161"/>
      <c r="I20" s="161"/>
      <c r="J20" s="161"/>
      <c r="K20" s="161"/>
      <c r="L20" s="161"/>
      <c r="M20" s="161"/>
      <c r="N20" s="161"/>
      <c r="O20" s="161"/>
      <c r="P20" s="161"/>
      <c r="Q20" s="161"/>
      <c r="R20" s="161"/>
      <c r="S20" s="161"/>
    </row>
    <row r="21" spans="1:19" s="115" customFormat="1" x14ac:dyDescent="0.3">
      <c r="A21" s="151" t="s">
        <v>269</v>
      </c>
      <c r="B21" s="161"/>
      <c r="C21" s="161"/>
      <c r="D21" s="113"/>
      <c r="E21" s="161"/>
      <c r="F21" s="161"/>
      <c r="G21" s="161"/>
      <c r="H21" s="161"/>
      <c r="I21" s="161"/>
      <c r="J21" s="161"/>
      <c r="K21" s="161"/>
      <c r="L21" s="161"/>
      <c r="M21" s="161"/>
      <c r="N21" s="161"/>
      <c r="O21" s="161"/>
      <c r="P21" s="161"/>
      <c r="Q21" s="161"/>
      <c r="R21" s="161"/>
      <c r="S21" s="161"/>
    </row>
    <row r="22" spans="1:19" s="115" customFormat="1" x14ac:dyDescent="0.3">
      <c r="A22" s="151" t="s">
        <v>270</v>
      </c>
      <c r="B22" s="161"/>
      <c r="C22" s="161"/>
      <c r="D22" s="113"/>
      <c r="E22" s="161"/>
      <c r="F22" s="161"/>
      <c r="G22" s="161"/>
      <c r="H22" s="161"/>
      <c r="I22" s="161"/>
      <c r="J22" s="161"/>
      <c r="K22" s="161"/>
      <c r="L22" s="161"/>
      <c r="M22" s="161"/>
      <c r="N22" s="161"/>
      <c r="O22" s="161"/>
      <c r="P22" s="161"/>
      <c r="Q22" s="161"/>
      <c r="R22" s="161"/>
      <c r="S22" s="161"/>
    </row>
    <row r="23" spans="1:19" s="115" customFormat="1" x14ac:dyDescent="0.3">
      <c r="A23" s="151" t="s">
        <v>271</v>
      </c>
      <c r="B23" s="161"/>
      <c r="C23" s="161"/>
      <c r="D23" s="113"/>
      <c r="E23" s="161"/>
      <c r="F23" s="161"/>
      <c r="G23" s="161"/>
      <c r="H23" s="161"/>
      <c r="I23" s="161"/>
      <c r="J23" s="161"/>
      <c r="K23" s="161"/>
      <c r="L23" s="161"/>
      <c r="M23" s="161"/>
      <c r="N23" s="161"/>
      <c r="O23" s="161"/>
      <c r="P23" s="161"/>
      <c r="Q23" s="161"/>
      <c r="R23" s="161"/>
      <c r="S23" s="161"/>
    </row>
    <row r="24" spans="1:19" s="115" customFormat="1" x14ac:dyDescent="0.3">
      <c r="A24" s="151" t="s">
        <v>272</v>
      </c>
      <c r="B24" s="161"/>
      <c r="C24" s="161"/>
      <c r="D24" s="113"/>
      <c r="E24" s="161"/>
      <c r="F24" s="161"/>
      <c r="G24" s="161"/>
      <c r="H24" s="161"/>
      <c r="I24" s="161"/>
      <c r="J24" s="161"/>
      <c r="K24" s="161"/>
      <c r="L24" s="161"/>
      <c r="M24" s="161"/>
      <c r="N24" s="161"/>
      <c r="O24" s="161"/>
      <c r="P24" s="161"/>
      <c r="Q24" s="161"/>
      <c r="R24" s="161"/>
      <c r="S24" s="161"/>
    </row>
    <row r="25" spans="1:19" s="115" customFormat="1" x14ac:dyDescent="0.3">
      <c r="A25" s="151" t="s">
        <v>273</v>
      </c>
      <c r="B25" s="161"/>
      <c r="C25" s="161"/>
      <c r="D25" s="113"/>
      <c r="E25" s="161"/>
      <c r="F25" s="161"/>
      <c r="G25" s="161"/>
      <c r="H25" s="161"/>
      <c r="I25" s="161"/>
      <c r="J25" s="161"/>
      <c r="K25" s="161"/>
      <c r="L25" s="161"/>
      <c r="M25" s="161"/>
      <c r="N25" s="161"/>
      <c r="O25" s="161"/>
      <c r="P25" s="161"/>
      <c r="Q25" s="161"/>
      <c r="R25" s="161"/>
      <c r="S25" s="161"/>
    </row>
    <row r="26" spans="1:19" s="115" customFormat="1" x14ac:dyDescent="0.3">
      <c r="A26" s="151" t="s">
        <v>274</v>
      </c>
      <c r="B26" s="161"/>
      <c r="C26" s="161"/>
      <c r="D26" s="113"/>
      <c r="E26" s="161"/>
      <c r="F26" s="161"/>
      <c r="G26" s="161"/>
      <c r="H26" s="161"/>
      <c r="I26" s="161"/>
      <c r="J26" s="161"/>
      <c r="K26" s="161"/>
      <c r="L26" s="161"/>
      <c r="M26" s="161"/>
      <c r="N26" s="161"/>
      <c r="O26" s="161"/>
      <c r="P26" s="161"/>
      <c r="Q26" s="161"/>
      <c r="R26" s="161"/>
      <c r="S26" s="161"/>
    </row>
    <row r="27" spans="1:19" s="115" customFormat="1" x14ac:dyDescent="0.3">
      <c r="A27" s="151" t="s">
        <v>275</v>
      </c>
      <c r="B27" s="161"/>
      <c r="C27" s="161"/>
      <c r="D27" s="113"/>
      <c r="E27" s="161"/>
      <c r="F27" s="161"/>
      <c r="G27" s="161"/>
      <c r="H27" s="161"/>
      <c r="I27" s="161"/>
      <c r="J27" s="161"/>
      <c r="K27" s="161"/>
      <c r="L27" s="161"/>
      <c r="M27" s="161"/>
      <c r="N27" s="161"/>
      <c r="O27" s="161"/>
      <c r="P27" s="161"/>
      <c r="Q27" s="161"/>
      <c r="R27" s="161"/>
      <c r="S27" s="161"/>
    </row>
    <row r="28" spans="1:19" s="115" customFormat="1" x14ac:dyDescent="0.3">
      <c r="A28" s="151" t="s">
        <v>276</v>
      </c>
      <c r="B28" s="161"/>
      <c r="C28" s="161"/>
      <c r="D28" s="113"/>
      <c r="E28" s="161"/>
      <c r="F28" s="161"/>
      <c r="G28" s="161"/>
      <c r="H28" s="161"/>
      <c r="I28" s="161"/>
      <c r="J28" s="161"/>
      <c r="K28" s="161"/>
      <c r="L28" s="161"/>
      <c r="M28" s="161"/>
      <c r="N28" s="161"/>
      <c r="O28" s="161"/>
      <c r="P28" s="161"/>
      <c r="Q28" s="161"/>
      <c r="R28" s="161"/>
      <c r="S28" s="161"/>
    </row>
    <row r="29" spans="1:19" s="115" customFormat="1" x14ac:dyDescent="0.3">
      <c r="A29" s="156" t="s">
        <v>26</v>
      </c>
      <c r="B29" s="159">
        <f t="shared" ref="B29:S29" si="0">SUM(B9:B28)</f>
        <v>0</v>
      </c>
      <c r="C29" s="159"/>
      <c r="D29" s="154"/>
      <c r="E29" s="159">
        <f t="shared" si="0"/>
        <v>0</v>
      </c>
      <c r="F29" s="154">
        <f t="shared" si="0"/>
        <v>0</v>
      </c>
      <c r="G29" s="159">
        <f t="shared" si="0"/>
        <v>0</v>
      </c>
      <c r="H29" s="159">
        <f t="shared" si="0"/>
        <v>0</v>
      </c>
      <c r="I29" s="154">
        <f t="shared" si="0"/>
        <v>0</v>
      </c>
      <c r="J29" s="154">
        <f t="shared" si="0"/>
        <v>0</v>
      </c>
      <c r="K29" s="159">
        <f t="shared" si="0"/>
        <v>0</v>
      </c>
      <c r="L29" s="154">
        <f t="shared" si="0"/>
        <v>0</v>
      </c>
      <c r="M29" s="154">
        <f t="shared" si="0"/>
        <v>0</v>
      </c>
      <c r="N29" s="159">
        <f t="shared" si="0"/>
        <v>0</v>
      </c>
      <c r="O29" s="154">
        <f t="shared" si="0"/>
        <v>0</v>
      </c>
      <c r="P29" s="158">
        <f t="shared" si="0"/>
        <v>0</v>
      </c>
      <c r="Q29" s="159">
        <f t="shared" si="0"/>
        <v>0</v>
      </c>
      <c r="R29" s="154">
        <f t="shared" si="0"/>
        <v>0</v>
      </c>
      <c r="S29" s="154">
        <f t="shared" si="0"/>
        <v>0</v>
      </c>
    </row>
    <row r="30" spans="1:19" s="146" customFormat="1" x14ac:dyDescent="0.3">
      <c r="A30" s="15"/>
      <c r="B30" s="53"/>
      <c r="C30" s="53"/>
    </row>
    <row r="31" spans="1:19" s="146" customFormat="1" x14ac:dyDescent="0.3">
      <c r="A31" s="15"/>
      <c r="B31" s="53"/>
      <c r="C31" s="53"/>
    </row>
    <row r="32" spans="1:19" s="146" customFormat="1" x14ac:dyDescent="0.3">
      <c r="A32" s="15"/>
      <c r="B32" s="53"/>
      <c r="C32" s="53"/>
    </row>
    <row r="33" spans="1:3" s="146" customFormat="1" x14ac:dyDescent="0.3">
      <c r="A33" s="15"/>
      <c r="B33" s="53"/>
      <c r="C33" s="53"/>
    </row>
    <row r="34" spans="1:3" s="146" customFormat="1" x14ac:dyDescent="0.3">
      <c r="A34" s="15"/>
      <c r="B34" s="53"/>
      <c r="C34" s="53"/>
    </row>
    <row r="35" spans="1:3" s="146" customFormat="1" x14ac:dyDescent="0.3">
      <c r="A35" s="15"/>
      <c r="B35" s="53"/>
      <c r="C35" s="53"/>
    </row>
  </sheetData>
  <mergeCells count="6">
    <mergeCell ref="Q6:S6"/>
    <mergeCell ref="B6:D6"/>
    <mergeCell ref="E6:G6"/>
    <mergeCell ref="H6:J6"/>
    <mergeCell ref="K6:M6"/>
    <mergeCell ref="N6:P6"/>
  </mergeCells>
  <hyperlinks>
    <hyperlink ref="A1" location="TAB00!A1" display="Retour page de gard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761B3C4A-158E-411A-9675-D1D305F6DFA7}">
            <xm:f>TAB00!$E$14&lt;2021</xm:f>
            <x14:dxf>
              <font>
                <color theme="0"/>
              </font>
              <fill>
                <patternFill>
                  <bgColor theme="0"/>
                </patternFill>
              </fill>
              <border>
                <right style="thin">
                  <color theme="0"/>
                </right>
                <top style="thin">
                  <color theme="0"/>
                </top>
                <bottom style="thin">
                  <color theme="0"/>
                </bottom>
                <vertical/>
                <horizontal/>
              </border>
            </x14:dxf>
          </x14:cfRule>
          <x14:cfRule type="expression" priority="4" id="{7EB25AE8-61B9-456F-BF72-BA1B55676A8C}">
            <xm:f>TAB00!$E$14&lt;2020</xm:f>
            <x14:dxf>
              <font>
                <color theme="0"/>
              </font>
              <fill>
                <patternFill>
                  <bgColor theme="0"/>
                </patternFill>
              </fill>
              <border>
                <right style="thin">
                  <color theme="0"/>
                </right>
                <top style="thin">
                  <color theme="0"/>
                </top>
                <bottom style="thin">
                  <color theme="0"/>
                </bottom>
                <vertical/>
                <horizontal/>
              </border>
            </x14:dxf>
          </x14:cfRule>
          <xm:sqref>K1:S1048576</xm:sqref>
        </x14:conditionalFormatting>
        <x14:conditionalFormatting xmlns:xm="http://schemas.microsoft.com/office/excel/2006/main">
          <x14:cfRule type="expression" priority="2" id="{FBFC6916-4ABE-434F-8AC6-CD5114BD4351}">
            <xm:f>TAB00!$E$14&lt;2022</xm:f>
            <x14:dxf>
              <font>
                <color theme="0"/>
              </font>
              <fill>
                <patternFill>
                  <bgColor theme="0"/>
                </patternFill>
              </fill>
              <border>
                <right style="thin">
                  <color theme="0"/>
                </right>
                <top style="thin">
                  <color theme="0"/>
                </top>
                <bottom style="thin">
                  <color theme="0"/>
                </bottom>
                <vertical/>
                <horizontal/>
              </border>
            </x14:dxf>
          </x14:cfRule>
          <xm:sqref>N1:S1048576</xm:sqref>
        </x14:conditionalFormatting>
        <x14:conditionalFormatting xmlns:xm="http://schemas.microsoft.com/office/excel/2006/main">
          <x14:cfRule type="expression" priority="1" id="{0503CB7D-1E25-4DAE-8D84-B8847791D941}">
            <xm:f>TAB00!$E$14&lt;2023</xm:f>
            <x14:dxf>
              <font>
                <color theme="0"/>
              </font>
              <fill>
                <patternFill>
                  <bgColor theme="0"/>
                </patternFill>
              </fill>
              <border>
                <right style="thin">
                  <color theme="0"/>
                </right>
                <top style="thin">
                  <color theme="0"/>
                </top>
                <bottom style="thin">
                  <color theme="0"/>
                </bottom>
                <vertical/>
                <horizontal/>
              </border>
            </x14:dxf>
          </x14:cfRule>
          <xm:sqref>Q1:S1048576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workbookViewId="0">
      <selection sqref="A1:XFD1048576"/>
    </sheetView>
  </sheetViews>
  <sheetFormatPr baseColWidth="10" defaultColWidth="7.83203125" defaultRowHeight="13.5" x14ac:dyDescent="0.3"/>
  <cols>
    <col min="1" max="1" width="74.33203125" style="7" customWidth="1"/>
    <col min="2" max="2" width="15" style="7" customWidth="1"/>
    <col min="3" max="6" width="16.6640625" style="7" customWidth="1"/>
    <col min="7" max="7" width="16.33203125" style="140" customWidth="1"/>
    <col min="8" max="16384" width="7.83203125" style="140"/>
  </cols>
  <sheetData>
    <row r="1" spans="1:7" s="254" customFormat="1" ht="15" x14ac:dyDescent="0.3">
      <c r="A1" s="124" t="s">
        <v>46</v>
      </c>
    </row>
    <row r="3" spans="1:7" ht="21" x14ac:dyDescent="0.35">
      <c r="A3" s="83" t="str">
        <f>[1]TAB00!B55&amp;" : "&amp;[1]TAB00!C55</f>
        <v>TAB1.1 : Synthèse du compte de résultats de l'année concernée par activité</v>
      </c>
      <c r="B3" s="162"/>
      <c r="C3" s="162"/>
      <c r="D3" s="162"/>
      <c r="E3" s="162"/>
      <c r="F3" s="162"/>
    </row>
    <row r="6" spans="1:7" x14ac:dyDescent="0.3">
      <c r="C6" s="565" t="str">
        <f>"REALITE "&amp;[1]TAB00!E14</f>
        <v>REALITE 2021</v>
      </c>
      <c r="D6" s="566"/>
      <c r="E6" s="566"/>
      <c r="F6" s="566"/>
      <c r="G6" s="566"/>
    </row>
    <row r="7" spans="1:7" ht="40.5" x14ac:dyDescent="0.3">
      <c r="A7" s="123"/>
      <c r="B7" s="177" t="s">
        <v>129</v>
      </c>
      <c r="C7" s="436" t="s">
        <v>735</v>
      </c>
      <c r="D7" s="436" t="s">
        <v>731</v>
      </c>
      <c r="E7" s="436" t="s">
        <v>736</v>
      </c>
      <c r="F7" s="436" t="s">
        <v>737</v>
      </c>
      <c r="G7" s="436" t="s">
        <v>738</v>
      </c>
    </row>
    <row r="8" spans="1:7" s="172" customFormat="1" x14ac:dyDescent="0.3">
      <c r="A8" s="178" t="s">
        <v>391</v>
      </c>
      <c r="B8" s="178" t="s">
        <v>370</v>
      </c>
      <c r="C8" s="179">
        <f t="shared" ref="C8:C44" si="0">SUM(D8:G8)</f>
        <v>0</v>
      </c>
      <c r="D8" s="179">
        <f>[1]TAB1!J49</f>
        <v>0</v>
      </c>
      <c r="E8" s="474">
        <f>[1]TAB1!J91</f>
        <v>0</v>
      </c>
      <c r="F8" s="179">
        <f>[1]TAB1!J133</f>
        <v>0</v>
      </c>
      <c r="G8" s="179">
        <f>[1]TAB1!J174</f>
        <v>0</v>
      </c>
    </row>
    <row r="9" spans="1:7" s="172" customFormat="1" x14ac:dyDescent="0.3">
      <c r="A9" s="170" t="s">
        <v>371</v>
      </c>
      <c r="B9" s="169">
        <v>70</v>
      </c>
      <c r="C9" s="179">
        <f t="shared" si="0"/>
        <v>0</v>
      </c>
      <c r="D9" s="179">
        <f>[1]TAB1!J50</f>
        <v>0</v>
      </c>
      <c r="E9" s="474">
        <f>[1]TAB1!J92</f>
        <v>0</v>
      </c>
      <c r="F9" s="179">
        <f>[1]TAB1!J134</f>
        <v>0</v>
      </c>
      <c r="G9" s="179">
        <f>[1]TAB1!J175</f>
        <v>0</v>
      </c>
    </row>
    <row r="10" spans="1:7" s="172" customFormat="1" ht="27" x14ac:dyDescent="0.3">
      <c r="A10" s="170" t="s">
        <v>372</v>
      </c>
      <c r="B10" s="169">
        <v>71</v>
      </c>
      <c r="C10" s="179">
        <f t="shared" si="0"/>
        <v>0</v>
      </c>
      <c r="D10" s="179">
        <f>[1]TAB1!J51</f>
        <v>0</v>
      </c>
      <c r="E10" s="474">
        <f>[1]TAB1!J93</f>
        <v>0</v>
      </c>
      <c r="F10" s="179">
        <f>[1]TAB1!J135</f>
        <v>0</v>
      </c>
      <c r="G10" s="179">
        <f>[1]TAB1!J176</f>
        <v>0</v>
      </c>
    </row>
    <row r="11" spans="1:7" s="172" customFormat="1" x14ac:dyDescent="0.3">
      <c r="A11" s="170" t="s">
        <v>373</v>
      </c>
      <c r="B11" s="169">
        <v>72</v>
      </c>
      <c r="C11" s="179">
        <f t="shared" si="0"/>
        <v>0</v>
      </c>
      <c r="D11" s="179">
        <f>[1]TAB1!J52</f>
        <v>0</v>
      </c>
      <c r="E11" s="474">
        <f>[1]TAB1!J94</f>
        <v>0</v>
      </c>
      <c r="F11" s="179">
        <f>[1]TAB1!J136</f>
        <v>0</v>
      </c>
      <c r="G11" s="179">
        <f>[1]TAB1!J177</f>
        <v>0</v>
      </c>
    </row>
    <row r="12" spans="1:7" s="172" customFormat="1" x14ac:dyDescent="0.3">
      <c r="A12" s="170" t="s">
        <v>374</v>
      </c>
      <c r="B12" s="169">
        <v>74</v>
      </c>
      <c r="C12" s="179">
        <f t="shared" si="0"/>
        <v>0</v>
      </c>
      <c r="D12" s="179">
        <f>[1]TAB1!J53</f>
        <v>0</v>
      </c>
      <c r="E12" s="474">
        <f>[1]TAB1!J95</f>
        <v>0</v>
      </c>
      <c r="F12" s="179">
        <f>[1]TAB1!J137</f>
        <v>0</v>
      </c>
      <c r="G12" s="179">
        <f>[1]TAB1!J178</f>
        <v>0</v>
      </c>
    </row>
    <row r="13" spans="1:7" s="172" customFormat="1" x14ac:dyDescent="0.3">
      <c r="A13" s="170" t="s">
        <v>375</v>
      </c>
      <c r="B13" s="169" t="s">
        <v>376</v>
      </c>
      <c r="C13" s="179">
        <f t="shared" si="0"/>
        <v>0</v>
      </c>
      <c r="D13" s="179">
        <f>[1]TAB1!J54</f>
        <v>0</v>
      </c>
      <c r="E13" s="474">
        <f>[1]TAB1!J96</f>
        <v>0</v>
      </c>
      <c r="F13" s="179">
        <f>[1]TAB1!J138</f>
        <v>0</v>
      </c>
      <c r="G13" s="179">
        <f>[1]TAB1!J179</f>
        <v>0</v>
      </c>
    </row>
    <row r="14" spans="1:7" s="172" customFormat="1" x14ac:dyDescent="0.3">
      <c r="A14" s="178" t="s">
        <v>392</v>
      </c>
      <c r="B14" s="178" t="s">
        <v>377</v>
      </c>
      <c r="C14" s="179">
        <f t="shared" si="0"/>
        <v>0</v>
      </c>
      <c r="D14" s="179">
        <f>[1]TAB1!J55</f>
        <v>0</v>
      </c>
      <c r="E14" s="474">
        <f>[1]TAB1!J97</f>
        <v>0</v>
      </c>
      <c r="F14" s="179">
        <f>[1]TAB1!J139</f>
        <v>0</v>
      </c>
      <c r="G14" s="179">
        <f>[1]TAB1!J180</f>
        <v>0</v>
      </c>
    </row>
    <row r="15" spans="1:7" s="172" customFormat="1" x14ac:dyDescent="0.3">
      <c r="A15" s="170" t="s">
        <v>378</v>
      </c>
      <c r="B15" s="169">
        <v>60</v>
      </c>
      <c r="C15" s="179">
        <f t="shared" si="0"/>
        <v>0</v>
      </c>
      <c r="D15" s="179">
        <f>[1]TAB1!J56</f>
        <v>0</v>
      </c>
      <c r="E15" s="474">
        <f>[1]TAB1!J98</f>
        <v>0</v>
      </c>
      <c r="F15" s="179">
        <f>[1]TAB1!J140</f>
        <v>0</v>
      </c>
      <c r="G15" s="179">
        <f>[1]TAB1!J181</f>
        <v>0</v>
      </c>
    </row>
    <row r="16" spans="1:7" s="172" customFormat="1" x14ac:dyDescent="0.3">
      <c r="A16" s="170" t="s">
        <v>379</v>
      </c>
      <c r="B16" s="169">
        <v>61</v>
      </c>
      <c r="C16" s="179">
        <f t="shared" si="0"/>
        <v>0</v>
      </c>
      <c r="D16" s="179">
        <f>[1]TAB1!J57</f>
        <v>0</v>
      </c>
      <c r="E16" s="474">
        <f>[1]TAB1!J99</f>
        <v>0</v>
      </c>
      <c r="F16" s="179">
        <f>[1]TAB1!J141</f>
        <v>0</v>
      </c>
      <c r="G16" s="179">
        <f>[1]TAB1!J182</f>
        <v>0</v>
      </c>
    </row>
    <row r="17" spans="1:7" s="172" customFormat="1" x14ac:dyDescent="0.3">
      <c r="A17" s="170" t="s">
        <v>380</v>
      </c>
      <c r="B17" s="169">
        <v>62</v>
      </c>
      <c r="C17" s="179">
        <f t="shared" si="0"/>
        <v>0</v>
      </c>
      <c r="D17" s="179">
        <f>[1]TAB1!J58</f>
        <v>0</v>
      </c>
      <c r="E17" s="474">
        <f>[1]TAB1!J100</f>
        <v>0</v>
      </c>
      <c r="F17" s="179">
        <f>[1]TAB1!J142</f>
        <v>0</v>
      </c>
      <c r="G17" s="179">
        <f>[1]TAB1!J183</f>
        <v>0</v>
      </c>
    </row>
    <row r="18" spans="1:7" s="172" customFormat="1" ht="27" x14ac:dyDescent="0.3">
      <c r="A18" s="170" t="s">
        <v>381</v>
      </c>
      <c r="B18" s="169">
        <v>630</v>
      </c>
      <c r="C18" s="179">
        <f t="shared" si="0"/>
        <v>0</v>
      </c>
      <c r="D18" s="179">
        <f>[1]TAB1!J59</f>
        <v>0</v>
      </c>
      <c r="E18" s="474">
        <f>[1]TAB1!J101</f>
        <v>0</v>
      </c>
      <c r="F18" s="179">
        <f>[1]TAB1!J143</f>
        <v>0</v>
      </c>
      <c r="G18" s="179">
        <f>[1]TAB1!J184</f>
        <v>0</v>
      </c>
    </row>
    <row r="19" spans="1:7" s="172" customFormat="1" ht="27" x14ac:dyDescent="0.3">
      <c r="A19" s="170" t="s">
        <v>382</v>
      </c>
      <c r="B19" s="169" t="s">
        <v>383</v>
      </c>
      <c r="C19" s="179">
        <f t="shared" si="0"/>
        <v>0</v>
      </c>
      <c r="D19" s="179">
        <f>[1]TAB1!J60</f>
        <v>0</v>
      </c>
      <c r="E19" s="474">
        <f>[1]TAB1!J102</f>
        <v>0</v>
      </c>
      <c r="F19" s="179">
        <f>[1]TAB1!J144</f>
        <v>0</v>
      </c>
      <c r="G19" s="179">
        <f>[1]TAB1!J185</f>
        <v>0</v>
      </c>
    </row>
    <row r="20" spans="1:7" s="172" customFormat="1" x14ac:dyDescent="0.3">
      <c r="A20" s="170" t="s">
        <v>384</v>
      </c>
      <c r="B20" s="169" t="s">
        <v>385</v>
      </c>
      <c r="C20" s="179">
        <f t="shared" si="0"/>
        <v>0</v>
      </c>
      <c r="D20" s="179">
        <f>[1]TAB1!J61</f>
        <v>0</v>
      </c>
      <c r="E20" s="474">
        <f>[1]TAB1!J103</f>
        <v>0</v>
      </c>
      <c r="F20" s="179">
        <f>[1]TAB1!J145</f>
        <v>0</v>
      </c>
      <c r="G20" s="179">
        <f>[1]TAB1!J186</f>
        <v>0</v>
      </c>
    </row>
    <row r="21" spans="1:7" s="172" customFormat="1" x14ac:dyDescent="0.3">
      <c r="A21" s="170" t="s">
        <v>386</v>
      </c>
      <c r="B21" s="169" t="s">
        <v>387</v>
      </c>
      <c r="C21" s="179">
        <f t="shared" si="0"/>
        <v>0</v>
      </c>
      <c r="D21" s="179">
        <f>[1]TAB1!J62</f>
        <v>0</v>
      </c>
      <c r="E21" s="474">
        <f>[1]TAB1!J104</f>
        <v>0</v>
      </c>
      <c r="F21" s="179">
        <f>[1]TAB1!J146</f>
        <v>0</v>
      </c>
      <c r="G21" s="179">
        <f>[1]TAB1!J187</f>
        <v>0</v>
      </c>
    </row>
    <row r="22" spans="1:7" s="172" customFormat="1" x14ac:dyDescent="0.3">
      <c r="A22" s="170" t="s">
        <v>388</v>
      </c>
      <c r="B22" s="169">
        <v>649</v>
      </c>
      <c r="C22" s="179">
        <f t="shared" si="0"/>
        <v>0</v>
      </c>
      <c r="D22" s="179">
        <f>[1]TAB1!J63</f>
        <v>0</v>
      </c>
      <c r="E22" s="474">
        <f>[1]TAB1!J105</f>
        <v>0</v>
      </c>
      <c r="F22" s="179">
        <f>[1]TAB1!J147</f>
        <v>0</v>
      </c>
      <c r="G22" s="179">
        <f>[1]TAB1!J188</f>
        <v>0</v>
      </c>
    </row>
    <row r="23" spans="1:7" s="172" customFormat="1" x14ac:dyDescent="0.3">
      <c r="A23" s="170" t="s">
        <v>389</v>
      </c>
      <c r="B23" s="169" t="s">
        <v>390</v>
      </c>
      <c r="C23" s="179">
        <f t="shared" si="0"/>
        <v>0</v>
      </c>
      <c r="D23" s="179">
        <f>[1]TAB1!J64</f>
        <v>0</v>
      </c>
      <c r="E23" s="474">
        <f>[1]TAB1!J106</f>
        <v>0</v>
      </c>
      <c r="F23" s="179">
        <f>[1]TAB1!J148</f>
        <v>0</v>
      </c>
      <c r="G23" s="179">
        <f>[1]TAB1!J189</f>
        <v>0</v>
      </c>
    </row>
    <row r="24" spans="1:7" s="172" customFormat="1" x14ac:dyDescent="0.3">
      <c r="A24" s="178" t="s">
        <v>393</v>
      </c>
      <c r="B24" s="178">
        <v>9901</v>
      </c>
      <c r="C24" s="179">
        <f t="shared" si="0"/>
        <v>0</v>
      </c>
      <c r="D24" s="179">
        <f>[1]TAB1!J65</f>
        <v>0</v>
      </c>
      <c r="E24" s="474">
        <f>[1]TAB1!J107</f>
        <v>0</v>
      </c>
      <c r="F24" s="179">
        <f>[1]TAB1!J149</f>
        <v>0</v>
      </c>
      <c r="G24" s="179">
        <f>[1]TAB1!J190</f>
        <v>0</v>
      </c>
    </row>
    <row r="25" spans="1:7" x14ac:dyDescent="0.3">
      <c r="A25" s="178" t="s">
        <v>394</v>
      </c>
      <c r="B25" s="178" t="s">
        <v>353</v>
      </c>
      <c r="C25" s="179">
        <f t="shared" si="0"/>
        <v>0</v>
      </c>
      <c r="D25" s="179">
        <f>[1]TAB1!J66</f>
        <v>0</v>
      </c>
      <c r="E25" s="474">
        <f>[1]TAB1!J108</f>
        <v>0</v>
      </c>
      <c r="F25" s="179">
        <f>[1]TAB1!J150</f>
        <v>0</v>
      </c>
      <c r="G25" s="179">
        <f>[1]TAB1!J191</f>
        <v>0</v>
      </c>
    </row>
    <row r="26" spans="1:7" x14ac:dyDescent="0.3">
      <c r="A26" s="170" t="s">
        <v>354</v>
      </c>
      <c r="B26" s="169">
        <v>75</v>
      </c>
      <c r="C26" s="179">
        <f t="shared" si="0"/>
        <v>0</v>
      </c>
      <c r="D26" s="179">
        <f>[1]TAB1!J67</f>
        <v>0</v>
      </c>
      <c r="E26" s="474">
        <f>[1]TAB1!J109</f>
        <v>0</v>
      </c>
      <c r="F26" s="179">
        <f>[1]TAB1!J151</f>
        <v>0</v>
      </c>
      <c r="G26" s="179">
        <f>[1]TAB1!J192</f>
        <v>0</v>
      </c>
    </row>
    <row r="27" spans="1:7" x14ac:dyDescent="0.3">
      <c r="A27" s="171" t="s">
        <v>355</v>
      </c>
      <c r="B27" s="169">
        <v>750</v>
      </c>
      <c r="C27" s="179">
        <f t="shared" si="0"/>
        <v>0</v>
      </c>
      <c r="D27" s="179">
        <f>[1]TAB1!J68</f>
        <v>0</v>
      </c>
      <c r="E27" s="474">
        <f>[1]TAB1!J110</f>
        <v>0</v>
      </c>
      <c r="F27" s="179">
        <f>[1]TAB1!J152</f>
        <v>0</v>
      </c>
      <c r="G27" s="179">
        <f>[1]TAB1!J193</f>
        <v>0</v>
      </c>
    </row>
    <row r="28" spans="1:7" x14ac:dyDescent="0.3">
      <c r="A28" s="171" t="s">
        <v>356</v>
      </c>
      <c r="B28" s="169">
        <v>751</v>
      </c>
      <c r="C28" s="179">
        <f t="shared" si="0"/>
        <v>0</v>
      </c>
      <c r="D28" s="179">
        <f>[1]TAB1!J69</f>
        <v>0</v>
      </c>
      <c r="E28" s="474">
        <f>[1]TAB1!J111</f>
        <v>0</v>
      </c>
      <c r="F28" s="179">
        <f>[1]TAB1!J153</f>
        <v>0</v>
      </c>
      <c r="G28" s="179">
        <f>[1]TAB1!J194</f>
        <v>0</v>
      </c>
    </row>
    <row r="29" spans="1:7" x14ac:dyDescent="0.3">
      <c r="A29" s="171" t="s">
        <v>357</v>
      </c>
      <c r="B29" s="169" t="s">
        <v>358</v>
      </c>
      <c r="C29" s="179">
        <f t="shared" si="0"/>
        <v>0</v>
      </c>
      <c r="D29" s="179">
        <f>[1]TAB1!J70</f>
        <v>0</v>
      </c>
      <c r="E29" s="474">
        <f>[1]TAB1!J112</f>
        <v>0</v>
      </c>
      <c r="F29" s="179">
        <f>[1]TAB1!J154</f>
        <v>0</v>
      </c>
      <c r="G29" s="179">
        <f>[1]TAB1!J195</f>
        <v>0</v>
      </c>
    </row>
    <row r="30" spans="1:7" x14ac:dyDescent="0.3">
      <c r="A30" s="170" t="s">
        <v>359</v>
      </c>
      <c r="B30" s="169" t="s">
        <v>360</v>
      </c>
      <c r="C30" s="179">
        <f t="shared" si="0"/>
        <v>0</v>
      </c>
      <c r="D30" s="179">
        <f>[1]TAB1!J71</f>
        <v>0</v>
      </c>
      <c r="E30" s="474">
        <f>[1]TAB1!J113</f>
        <v>0</v>
      </c>
      <c r="F30" s="179">
        <f>[1]TAB1!J155</f>
        <v>0</v>
      </c>
      <c r="G30" s="179">
        <f>[1]TAB1!J196</f>
        <v>0</v>
      </c>
    </row>
    <row r="31" spans="1:7" x14ac:dyDescent="0.3">
      <c r="A31" s="178" t="s">
        <v>395</v>
      </c>
      <c r="B31" s="178" t="s">
        <v>361</v>
      </c>
      <c r="C31" s="179">
        <f t="shared" si="0"/>
        <v>0</v>
      </c>
      <c r="D31" s="179">
        <f>[1]TAB1!J72</f>
        <v>0</v>
      </c>
      <c r="E31" s="474">
        <f>[1]TAB1!J114</f>
        <v>0</v>
      </c>
      <c r="F31" s="179">
        <f>[1]TAB1!J156</f>
        <v>0</v>
      </c>
      <c r="G31" s="179">
        <f>[1]TAB1!J197</f>
        <v>0</v>
      </c>
    </row>
    <row r="32" spans="1:7" x14ac:dyDescent="0.3">
      <c r="A32" s="170" t="s">
        <v>362</v>
      </c>
      <c r="B32" s="169">
        <v>65</v>
      </c>
      <c r="C32" s="179">
        <f t="shared" si="0"/>
        <v>0</v>
      </c>
      <c r="D32" s="179">
        <f>[1]TAB1!J73</f>
        <v>0</v>
      </c>
      <c r="E32" s="474">
        <f>[1]TAB1!J115</f>
        <v>0</v>
      </c>
      <c r="F32" s="179">
        <f>[1]TAB1!J157</f>
        <v>0</v>
      </c>
      <c r="G32" s="179">
        <f>[1]TAB1!J198</f>
        <v>0</v>
      </c>
    </row>
    <row r="33" spans="1:7" x14ac:dyDescent="0.3">
      <c r="A33" s="171" t="s">
        <v>363</v>
      </c>
      <c r="B33" s="169">
        <v>650</v>
      </c>
      <c r="C33" s="179">
        <f t="shared" si="0"/>
        <v>0</v>
      </c>
      <c r="D33" s="179">
        <f>[1]TAB1!J74</f>
        <v>0</v>
      </c>
      <c r="E33" s="474">
        <f>[1]TAB1!J116</f>
        <v>0</v>
      </c>
      <c r="F33" s="179">
        <f>[1]TAB1!J158</f>
        <v>0</v>
      </c>
      <c r="G33" s="179">
        <f>[1]TAB1!J199</f>
        <v>0</v>
      </c>
    </row>
    <row r="34" spans="1:7" ht="27" x14ac:dyDescent="0.3">
      <c r="A34" s="171" t="s">
        <v>364</v>
      </c>
      <c r="B34" s="169">
        <v>651</v>
      </c>
      <c r="C34" s="179">
        <f t="shared" si="0"/>
        <v>0</v>
      </c>
      <c r="D34" s="179">
        <f>[1]TAB1!J75</f>
        <v>0</v>
      </c>
      <c r="E34" s="474">
        <f>[1]TAB1!J117</f>
        <v>0</v>
      </c>
      <c r="F34" s="179">
        <f>[1]TAB1!J159</f>
        <v>0</v>
      </c>
      <c r="G34" s="179">
        <f>[1]TAB1!J200</f>
        <v>0</v>
      </c>
    </row>
    <row r="35" spans="1:7" x14ac:dyDescent="0.3">
      <c r="A35" s="171" t="s">
        <v>365</v>
      </c>
      <c r="B35" s="169" t="s">
        <v>366</v>
      </c>
      <c r="C35" s="179">
        <f t="shared" si="0"/>
        <v>0</v>
      </c>
      <c r="D35" s="179">
        <f>[1]TAB1!J76</f>
        <v>0</v>
      </c>
      <c r="E35" s="474">
        <f>[1]TAB1!J118</f>
        <v>0</v>
      </c>
      <c r="F35" s="179">
        <f>[1]TAB1!J160</f>
        <v>0</v>
      </c>
      <c r="G35" s="179">
        <f>[1]TAB1!J201</f>
        <v>0</v>
      </c>
    </row>
    <row r="36" spans="1:7" x14ac:dyDescent="0.3">
      <c r="A36" s="170" t="s">
        <v>367</v>
      </c>
      <c r="B36" s="169" t="s">
        <v>368</v>
      </c>
      <c r="C36" s="179">
        <f t="shared" si="0"/>
        <v>0</v>
      </c>
      <c r="D36" s="179">
        <f>[1]TAB1!J77</f>
        <v>0</v>
      </c>
      <c r="E36" s="474">
        <f>[1]TAB1!J119</f>
        <v>0</v>
      </c>
      <c r="F36" s="179">
        <f>[1]TAB1!J161</f>
        <v>0</v>
      </c>
      <c r="G36" s="179">
        <f>[1]TAB1!J202</f>
        <v>0</v>
      </c>
    </row>
    <row r="37" spans="1:7" x14ac:dyDescent="0.3">
      <c r="A37" s="178" t="s">
        <v>396</v>
      </c>
      <c r="B37" s="178">
        <v>9903</v>
      </c>
      <c r="C37" s="179">
        <f t="shared" si="0"/>
        <v>0</v>
      </c>
      <c r="D37" s="179">
        <f>[1]TAB1!J78</f>
        <v>0</v>
      </c>
      <c r="E37" s="474">
        <f>[1]TAB1!J120</f>
        <v>0</v>
      </c>
      <c r="F37" s="179">
        <f>[1]TAB1!J162</f>
        <v>0</v>
      </c>
      <c r="G37" s="179">
        <f>[1]TAB1!J203</f>
        <v>0</v>
      </c>
    </row>
    <row r="38" spans="1:7" x14ac:dyDescent="0.3">
      <c r="A38" s="178" t="s">
        <v>397</v>
      </c>
      <c r="B38" s="178">
        <v>780</v>
      </c>
      <c r="C38" s="179">
        <f t="shared" si="0"/>
        <v>0</v>
      </c>
      <c r="D38" s="179">
        <f>[1]TAB1!J79</f>
        <v>0</v>
      </c>
      <c r="E38" s="474">
        <f>[1]TAB1!J121</f>
        <v>0</v>
      </c>
      <c r="F38" s="179">
        <f>[1]TAB1!J163</f>
        <v>0</v>
      </c>
      <c r="G38" s="179">
        <f>[1]TAB1!J204</f>
        <v>0</v>
      </c>
    </row>
    <row r="39" spans="1:7" x14ac:dyDescent="0.3">
      <c r="A39" s="178" t="s">
        <v>398</v>
      </c>
      <c r="B39" s="178">
        <v>680</v>
      </c>
      <c r="C39" s="179">
        <f t="shared" si="0"/>
        <v>0</v>
      </c>
      <c r="D39" s="179">
        <f>[1]TAB1!J80</f>
        <v>0</v>
      </c>
      <c r="E39" s="474">
        <f>[1]TAB1!J122</f>
        <v>0</v>
      </c>
      <c r="F39" s="179">
        <f>[1]TAB1!J164</f>
        <v>0</v>
      </c>
      <c r="G39" s="179">
        <f>[1]TAB1!J205</f>
        <v>0</v>
      </c>
    </row>
    <row r="40" spans="1:7" x14ac:dyDescent="0.3">
      <c r="A40" s="178" t="s">
        <v>399</v>
      </c>
      <c r="B40" s="178" t="s">
        <v>369</v>
      </c>
      <c r="C40" s="179">
        <f t="shared" si="0"/>
        <v>0</v>
      </c>
      <c r="D40" s="179">
        <f>[1]TAB1!J81</f>
        <v>0</v>
      </c>
      <c r="E40" s="474">
        <f>[1]TAB1!J123</f>
        <v>0</v>
      </c>
      <c r="F40" s="179">
        <f>[1]TAB1!J165</f>
        <v>0</v>
      </c>
      <c r="G40" s="179">
        <f>[1]TAB1!J206</f>
        <v>0</v>
      </c>
    </row>
    <row r="41" spans="1:7" x14ac:dyDescent="0.3">
      <c r="A41" s="178" t="s">
        <v>400</v>
      </c>
      <c r="B41" s="178">
        <v>9904</v>
      </c>
      <c r="C41" s="179">
        <f t="shared" si="0"/>
        <v>0</v>
      </c>
      <c r="D41" s="179">
        <f>[1]TAB1!J82</f>
        <v>0</v>
      </c>
      <c r="E41" s="474">
        <f>[1]TAB1!J124</f>
        <v>0</v>
      </c>
      <c r="F41" s="179">
        <f>[1]TAB1!J166</f>
        <v>0</v>
      </c>
      <c r="G41" s="179">
        <f>[1]TAB1!J207</f>
        <v>0</v>
      </c>
    </row>
    <row r="42" spans="1:7" x14ac:dyDescent="0.3">
      <c r="A42" s="178" t="s">
        <v>401</v>
      </c>
      <c r="B42" s="178">
        <v>789</v>
      </c>
      <c r="C42" s="179">
        <f t="shared" si="0"/>
        <v>0</v>
      </c>
      <c r="D42" s="179">
        <f>[1]TAB1!J83</f>
        <v>0</v>
      </c>
      <c r="E42" s="474">
        <f>[1]TAB1!J125</f>
        <v>0</v>
      </c>
      <c r="F42" s="179">
        <f>[1]TAB1!J167</f>
        <v>0</v>
      </c>
      <c r="G42" s="179">
        <f>[1]TAB1!J208</f>
        <v>0</v>
      </c>
    </row>
    <row r="43" spans="1:7" x14ac:dyDescent="0.3">
      <c r="A43" s="178" t="s">
        <v>402</v>
      </c>
      <c r="B43" s="178">
        <v>689</v>
      </c>
      <c r="C43" s="179">
        <f t="shared" si="0"/>
        <v>0</v>
      </c>
      <c r="D43" s="179">
        <f>[1]TAB1!J84</f>
        <v>0</v>
      </c>
      <c r="E43" s="474">
        <f>[1]TAB1!J126</f>
        <v>0</v>
      </c>
      <c r="F43" s="179">
        <f>[1]TAB1!J168</f>
        <v>0</v>
      </c>
      <c r="G43" s="179">
        <f>[1]TAB1!J209</f>
        <v>0</v>
      </c>
    </row>
    <row r="44" spans="1:7" x14ac:dyDescent="0.3">
      <c r="A44" s="178" t="s">
        <v>403</v>
      </c>
      <c r="B44" s="178">
        <v>9905</v>
      </c>
      <c r="C44" s="179">
        <f t="shared" si="0"/>
        <v>0</v>
      </c>
      <c r="D44" s="179">
        <f>[1]TAB1!J85</f>
        <v>0</v>
      </c>
      <c r="E44" s="474">
        <f>[1]TAB1!J127</f>
        <v>0</v>
      </c>
      <c r="F44" s="179">
        <f>[1]TAB1!J169</f>
        <v>0</v>
      </c>
      <c r="G44" s="179">
        <f>[1]TAB1!J210</f>
        <v>0</v>
      </c>
    </row>
  </sheetData>
  <mergeCells count="1">
    <mergeCell ref="C6:G6"/>
  </mergeCells>
  <hyperlinks>
    <hyperlink ref="A1" location="TAB00!A1" display="Retour page de gard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C9" sqref="C9"/>
    </sheetView>
  </sheetViews>
  <sheetFormatPr baseColWidth="10" defaultColWidth="7.83203125" defaultRowHeight="13.5" x14ac:dyDescent="0.3"/>
  <cols>
    <col min="1" max="1" width="39" style="7" customWidth="1"/>
    <col min="2" max="2" width="17.5" style="40" customWidth="1"/>
    <col min="3" max="4" width="17.5" style="7" customWidth="1"/>
    <col min="5" max="16384" width="7.83203125" style="8"/>
  </cols>
  <sheetData>
    <row r="1" spans="1:4" s="254" customFormat="1" ht="15" x14ac:dyDescent="0.3">
      <c r="A1" s="124" t="s">
        <v>46</v>
      </c>
    </row>
    <row r="3" spans="1:4" ht="22.15" customHeight="1" x14ac:dyDescent="0.35">
      <c r="A3" s="83" t="str">
        <f>TAB00!B56&amp;" : "&amp;TAB00!C56</f>
        <v>TAB2 : Réconciliation tarifaire</v>
      </c>
      <c r="B3" s="77"/>
      <c r="C3" s="77"/>
      <c r="D3" s="77"/>
    </row>
    <row r="5" spans="1:4" ht="15.75" x14ac:dyDescent="0.3">
      <c r="A5" s="35" t="str">
        <f>"Identification des écarts | Période "&amp;TAB00!E14</f>
        <v>Identification des écarts | Période 2021</v>
      </c>
      <c r="B5" s="41"/>
      <c r="C5" s="33"/>
      <c r="D5" s="33"/>
    </row>
    <row r="7" spans="1:4" x14ac:dyDescent="0.3">
      <c r="B7" s="297"/>
      <c r="C7" s="109"/>
    </row>
    <row r="8" spans="1:4" ht="40.5" x14ac:dyDescent="0.3">
      <c r="A8" s="32"/>
      <c r="B8" s="32" t="s">
        <v>581</v>
      </c>
      <c r="C8" s="32" t="s">
        <v>103</v>
      </c>
      <c r="D8" s="32" t="s">
        <v>104</v>
      </c>
    </row>
    <row r="9" spans="1:4" x14ac:dyDescent="0.3">
      <c r="A9" s="7" t="s">
        <v>101</v>
      </c>
      <c r="B9" s="48">
        <f>SUM(TAB1.1!E8,TAB1.1!E25,TAB1.1!E38)</f>
        <v>0</v>
      </c>
      <c r="C9" s="49">
        <f>SUM('TAB3'!C42:C48)*-1</f>
        <v>0</v>
      </c>
      <c r="D9" s="49">
        <f>B9-C9</f>
        <v>0</v>
      </c>
    </row>
    <row r="10" spans="1:4" x14ac:dyDescent="0.3">
      <c r="A10" s="7" t="s">
        <v>163</v>
      </c>
      <c r="B10" s="48">
        <f>SUM(TAB1.1!E14,TAB1.1!E31,TAB1.1!E39,TAB1.1!E40)</f>
        <v>0</v>
      </c>
      <c r="C10" s="49">
        <f>SUM('TAB3'!C32,'TAB3'!C17,'TAB3'!C9)</f>
        <v>0</v>
      </c>
      <c r="D10" s="49">
        <f>B10-C10</f>
        <v>0</v>
      </c>
    </row>
    <row r="11" spans="1:4" s="50" customFormat="1" x14ac:dyDescent="0.3">
      <c r="A11" s="51" t="s">
        <v>102</v>
      </c>
      <c r="B11" s="52">
        <f>B9-B10</f>
        <v>0</v>
      </c>
      <c r="C11" s="52">
        <f>C9-C10</f>
        <v>0</v>
      </c>
      <c r="D11" s="52">
        <f>D9-D10</f>
        <v>0</v>
      </c>
    </row>
    <row r="13" spans="1:4" ht="15.75" x14ac:dyDescent="0.3">
      <c r="A13" s="35" t="s">
        <v>164</v>
      </c>
      <c r="B13" s="41"/>
      <c r="C13" s="33"/>
      <c r="D13" s="33"/>
    </row>
    <row r="15" spans="1:4" x14ac:dyDescent="0.3">
      <c r="A15" s="51" t="s">
        <v>165</v>
      </c>
      <c r="B15" s="300">
        <f>D11</f>
        <v>0</v>
      </c>
    </row>
    <row r="16" spans="1:4" x14ac:dyDescent="0.3">
      <c r="A16" s="7" t="s">
        <v>19</v>
      </c>
      <c r="B16" s="357"/>
    </row>
    <row r="17" spans="1:2" x14ac:dyDescent="0.3">
      <c r="A17" s="7" t="s">
        <v>166</v>
      </c>
      <c r="B17" s="302"/>
    </row>
    <row r="18" spans="1:2" x14ac:dyDescent="0.3">
      <c r="A18" s="179" t="s">
        <v>41</v>
      </c>
      <c r="B18" s="75"/>
    </row>
    <row r="19" spans="1:2" x14ac:dyDescent="0.3">
      <c r="A19" s="75" t="s">
        <v>81</v>
      </c>
      <c r="B19" s="75"/>
    </row>
    <row r="20" spans="1:2" x14ac:dyDescent="0.3">
      <c r="A20" s="75" t="s">
        <v>82</v>
      </c>
      <c r="B20" s="75"/>
    </row>
    <row r="21" spans="1:2" x14ac:dyDescent="0.3">
      <c r="A21" s="75" t="s">
        <v>83</v>
      </c>
      <c r="B21" s="299"/>
    </row>
    <row r="22" spans="1:2" x14ac:dyDescent="0.3">
      <c r="A22" s="298" t="s">
        <v>84</v>
      </c>
      <c r="B22" s="303"/>
    </row>
    <row r="23" spans="1:2" x14ac:dyDescent="0.3">
      <c r="A23" s="51" t="s">
        <v>172</v>
      </c>
      <c r="B23" s="301">
        <f>B15-SUM(B16:B22)</f>
        <v>0</v>
      </c>
    </row>
  </sheetData>
  <hyperlinks>
    <hyperlink ref="A1" location="TAB00!A1" display="Retour page de garde"/>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4"/>
  <sheetViews>
    <sheetView topLeftCell="A22" workbookViewId="0">
      <selection activeCell="F34" sqref="F34"/>
    </sheetView>
  </sheetViews>
  <sheetFormatPr baseColWidth="10" defaultColWidth="9.1640625" defaultRowHeight="13.5" x14ac:dyDescent="0.3"/>
  <cols>
    <col min="1" max="1" width="65.6640625" style="7" customWidth="1"/>
    <col min="2" max="2" width="16.6640625" style="40" customWidth="1"/>
    <col min="3" max="4" width="16.6640625" style="7" customWidth="1"/>
    <col min="5" max="5" width="16.6640625" style="8" customWidth="1"/>
    <col min="6" max="6" width="16.6640625" style="2" customWidth="1"/>
    <col min="7" max="7" width="9.1640625" style="147"/>
    <col min="8" max="16384" width="9.1640625" style="2"/>
  </cols>
  <sheetData>
    <row r="1" spans="1:7" s="254" customFormat="1" ht="15" x14ac:dyDescent="0.3">
      <c r="A1" s="124" t="s">
        <v>46</v>
      </c>
    </row>
    <row r="3" spans="1:7" ht="21" x14ac:dyDescent="0.35">
      <c r="A3" s="83" t="str">
        <f>TAB00!B57&amp;" : "&amp;TAB00!C57</f>
        <v>TAB3 : Récapitulatif des soldes régulatoires et bonus/malus (GRD avec un secteur unique)</v>
      </c>
      <c r="B3" s="77"/>
      <c r="C3" s="77"/>
      <c r="D3" s="77"/>
      <c r="E3" s="77"/>
      <c r="F3" s="77"/>
      <c r="G3" s="77"/>
    </row>
    <row r="4" spans="1:7" ht="14.25" thickBot="1" x14ac:dyDescent="0.35"/>
    <row r="5" spans="1:7" s="142" customFormat="1" x14ac:dyDescent="0.3">
      <c r="A5" s="480" t="s">
        <v>779</v>
      </c>
      <c r="B5" s="482"/>
      <c r="C5" s="7"/>
      <c r="D5" s="7"/>
      <c r="E5" s="140"/>
      <c r="G5" s="147"/>
    </row>
    <row r="6" spans="1:7" s="142" customFormat="1" ht="14.25" thickBot="1" x14ac:dyDescent="0.35">
      <c r="A6" s="481" t="s">
        <v>780</v>
      </c>
      <c r="B6" s="483"/>
      <c r="C6" s="7"/>
      <c r="D6" s="7"/>
      <c r="E6" s="140"/>
      <c r="G6" s="147"/>
    </row>
    <row r="8" spans="1:7" s="108" customFormat="1" ht="27" x14ac:dyDescent="0.3">
      <c r="A8" s="15"/>
      <c r="B8" s="106" t="str">
        <f>"BUDGET "&amp;TAB00!E14</f>
        <v>BUDGET 2021</v>
      </c>
      <c r="C8" s="106" t="str">
        <f>"REALITE "&amp;TAB00!E14</f>
        <v>REALITE 2021</v>
      </c>
      <c r="D8" s="106" t="s">
        <v>11</v>
      </c>
      <c r="E8" s="107" t="s">
        <v>12</v>
      </c>
      <c r="F8" s="106" t="s">
        <v>13</v>
      </c>
      <c r="G8" s="106" t="s">
        <v>760</v>
      </c>
    </row>
    <row r="9" spans="1:7" s="317" customFormat="1" x14ac:dyDescent="0.3">
      <c r="A9" s="315" t="s">
        <v>9</v>
      </c>
      <c r="B9" s="316">
        <f>SUM(B10,B13)</f>
        <v>0</v>
      </c>
      <c r="C9" s="316">
        <f>SUM(C10,C13)</f>
        <v>0</v>
      </c>
      <c r="D9" s="316">
        <f>SUM(D10,D13)</f>
        <v>0</v>
      </c>
      <c r="E9" s="316">
        <f>SUM(E10,E13)</f>
        <v>0</v>
      </c>
      <c r="F9" s="316">
        <f>SUM(F10,F13)</f>
        <v>0</v>
      </c>
      <c r="G9" s="185"/>
    </row>
    <row r="10" spans="1:7" s="317" customFormat="1" x14ac:dyDescent="0.3">
      <c r="A10" s="318" t="s">
        <v>7</v>
      </c>
      <c r="B10" s="316">
        <f>SUM(B11:B12)</f>
        <v>0</v>
      </c>
      <c r="C10" s="316">
        <f>SUM(C11:C12)</f>
        <v>0</v>
      </c>
      <c r="D10" s="316">
        <f>SUM(D11:D12)</f>
        <v>0</v>
      </c>
      <c r="E10" s="319"/>
      <c r="F10" s="320">
        <f>SUM(F11:F12)</f>
        <v>0</v>
      </c>
      <c r="G10" s="568" t="s">
        <v>193</v>
      </c>
    </row>
    <row r="11" spans="1:7" s="317" customFormat="1" x14ac:dyDescent="0.3">
      <c r="A11" s="321" t="s">
        <v>761</v>
      </c>
      <c r="B11" s="316">
        <f>HLOOKUP(B$8,TAB3.3!$B$6:$J$39,4,FALSE)</f>
        <v>0</v>
      </c>
      <c r="C11" s="316">
        <f>'TAB4'!C31</f>
        <v>0</v>
      </c>
      <c r="D11" s="322">
        <f>B11-C11</f>
        <v>0</v>
      </c>
      <c r="E11" s="319"/>
      <c r="F11" s="323">
        <f>D11</f>
        <v>0</v>
      </c>
      <c r="G11" s="569"/>
    </row>
    <row r="12" spans="1:7" s="317" customFormat="1" x14ac:dyDescent="0.3">
      <c r="A12" s="321" t="s">
        <v>762</v>
      </c>
      <c r="B12" s="316">
        <f>HLOOKUP(B$8,TAB3.3!$B$6:$J$39,5,FALSE)</f>
        <v>0</v>
      </c>
      <c r="C12" s="316">
        <f>'TAB4'!C37</f>
        <v>0</v>
      </c>
      <c r="D12" s="322">
        <f>B12-C12</f>
        <v>0</v>
      </c>
      <c r="E12" s="324"/>
      <c r="F12" s="323">
        <f>D12</f>
        <v>0</v>
      </c>
      <c r="G12" s="569"/>
    </row>
    <row r="13" spans="1:7" s="317" customFormat="1" x14ac:dyDescent="0.3">
      <c r="A13" s="318" t="s">
        <v>8</v>
      </c>
      <c r="B13" s="316">
        <f>SUM(B14:B16)</f>
        <v>0</v>
      </c>
      <c r="C13" s="316">
        <f>SUM(C14:C16)</f>
        <v>0</v>
      </c>
      <c r="D13" s="316">
        <f>SUM(D14:D16)</f>
        <v>0</v>
      </c>
      <c r="E13" s="316">
        <f>SUM(E14:E16)</f>
        <v>0</v>
      </c>
      <c r="F13" s="320">
        <f>SUM(F14:F16)</f>
        <v>0</v>
      </c>
      <c r="G13" s="568" t="s">
        <v>194</v>
      </c>
    </row>
    <row r="14" spans="1:7" s="317" customFormat="1" x14ac:dyDescent="0.3">
      <c r="A14" s="321" t="s">
        <v>15</v>
      </c>
      <c r="B14" s="316">
        <f>SUM(HLOOKUP(B$8,TAB3.3!$B$6:$J$39,8,FALSE),HLOOKUP(B$8,TAB3.3!$B$6:$J$39,14,FALSE),HLOOKUP(B$8,TAB3.3!$B$6:$J$39,20,FALSE),HLOOKUP(B$8,TAB3.3!$B$6:$J$39,26,FALSE),HLOOKUP(B$8,TAB3.3!$B$6:$J$39,32,FALSE))</f>
        <v>0</v>
      </c>
      <c r="C14" s="316">
        <f>SUM('TAB5'!C8,'TAB5'!C14,'TAB5'!C20,'TAB5'!C26)</f>
        <v>0</v>
      </c>
      <c r="D14" s="322">
        <f>B14-C14</f>
        <v>0</v>
      </c>
      <c r="E14" s="324"/>
      <c r="F14" s="316">
        <f>SUM('TAB5'!F8,'TAB5'!F14,'TAB5'!F20,'TAB5'!F26)</f>
        <v>0</v>
      </c>
      <c r="G14" s="569"/>
    </row>
    <row r="15" spans="1:7" s="317" customFormat="1" x14ac:dyDescent="0.3">
      <c r="A15" s="321" t="s">
        <v>16</v>
      </c>
      <c r="B15" s="316">
        <f>SUM(HLOOKUP(B$8,TAB3.3!$B$6:$J$39,9,FALSE),HLOOKUP(B$8,TAB3.3!$B$6:$J$39,15,FALSE),HLOOKUP(B$8,TAB3.3!$B$6:$J$39,21,FALSE),HLOOKUP(B$8,TAB3.3!$B$6:$J$39,27,FALSE))</f>
        <v>0</v>
      </c>
      <c r="C15" s="316">
        <f>SUM('TAB5'!C9,'TAB5'!C15,'TAB5'!C21,'TAB5'!C27)</f>
        <v>0</v>
      </c>
      <c r="D15" s="322">
        <f>B15-C15</f>
        <v>0</v>
      </c>
      <c r="E15" s="316">
        <f>SUM('TAB5'!E9,'TAB5'!E15,'TAB5'!E21,'TAB5'!E27)</f>
        <v>0</v>
      </c>
      <c r="F15" s="316">
        <f>SUM('TAB5'!F9,'TAB5'!F15,'TAB5'!F21,'TAB5'!F27)</f>
        <v>0</v>
      </c>
      <c r="G15" s="569"/>
    </row>
    <row r="16" spans="1:7" s="317" customFormat="1" x14ac:dyDescent="0.3">
      <c r="A16" s="321" t="s">
        <v>6</v>
      </c>
      <c r="B16" s="316">
        <f>SUM(HLOOKUP(B$8,TAB3.3!$B$6:$J$39,12,FALSE),HLOOKUP(B$8,TAB3.3!$B$6:$J$39,18,FALSE),HLOOKUP(B$8,TAB3.3!$B$6:$J$39,24,FALSE),HLOOKUP(B$8,TAB3.3!$B$6:$J$39,30,FALSE),HLOOKUP(B$8,TAB3.3!$B$6:$J$39,32,FALSE))</f>
        <v>0</v>
      </c>
      <c r="C16" s="316">
        <f>SUM('TAB5'!C12,'TAB5'!C18,'TAB5'!C24,'TAB5'!C30,'TAB5'!C32)</f>
        <v>0</v>
      </c>
      <c r="D16" s="322">
        <f>B16-C16</f>
        <v>0</v>
      </c>
      <c r="E16" s="324"/>
      <c r="F16" s="323">
        <f>D16</f>
        <v>0</v>
      </c>
      <c r="G16" s="569"/>
    </row>
    <row r="17" spans="1:8" s="317" customFormat="1" x14ac:dyDescent="0.3">
      <c r="A17" s="315" t="s">
        <v>763</v>
      </c>
      <c r="B17" s="316">
        <f>SUM(B18,B25)</f>
        <v>0</v>
      </c>
      <c r="C17" s="316">
        <f>SUM(C18,C25)</f>
        <v>0</v>
      </c>
      <c r="D17" s="316">
        <f>SUM(D18,D25)</f>
        <v>0</v>
      </c>
      <c r="E17" s="316">
        <f>SUM(E18,E25)</f>
        <v>0</v>
      </c>
      <c r="F17" s="316">
        <f>SUM(F18,F25)</f>
        <v>0</v>
      </c>
      <c r="G17" s="185"/>
    </row>
    <row r="18" spans="1:8" s="317" customFormat="1" x14ac:dyDescent="0.3">
      <c r="A18" s="326" t="s">
        <v>1</v>
      </c>
      <c r="B18" s="316">
        <f>SUM(B19:B24)</f>
        <v>0</v>
      </c>
      <c r="C18" s="316">
        <f t="shared" ref="C18:F18" si="0">SUM(C19:C24)</f>
        <v>0</v>
      </c>
      <c r="D18" s="316">
        <f t="shared" si="0"/>
        <v>0</v>
      </c>
      <c r="E18" s="316">
        <f t="shared" si="0"/>
        <v>0</v>
      </c>
      <c r="F18" s="320">
        <f t="shared" si="0"/>
        <v>0</v>
      </c>
      <c r="G18" s="568" t="s">
        <v>197</v>
      </c>
    </row>
    <row r="19" spans="1:8" s="317" customFormat="1" ht="27" x14ac:dyDescent="0.3">
      <c r="A19" s="321" t="s">
        <v>764</v>
      </c>
      <c r="B19" s="316">
        <f>'TAB6'!B7</f>
        <v>0</v>
      </c>
      <c r="C19" s="316">
        <f>'TAB6'!C7</f>
        <v>0</v>
      </c>
      <c r="D19" s="322">
        <f>'TAB6'!D7</f>
        <v>0</v>
      </c>
      <c r="E19" s="316">
        <f>'TAB6'!E7</f>
        <v>0</v>
      </c>
      <c r="F19" s="327"/>
      <c r="G19" s="568"/>
    </row>
    <row r="20" spans="1:8" s="317" customFormat="1" x14ac:dyDescent="0.3">
      <c r="A20" s="321" t="s">
        <v>765</v>
      </c>
      <c r="B20" s="316">
        <f>'TAB6'!B8</f>
        <v>0</v>
      </c>
      <c r="C20" s="316">
        <f>'TAB6'!C8</f>
        <v>0</v>
      </c>
      <c r="D20" s="322">
        <f>'TAB6'!D8</f>
        <v>0</v>
      </c>
      <c r="E20" s="316">
        <f>'TAB6'!E8</f>
        <v>0</v>
      </c>
      <c r="F20" s="327"/>
      <c r="G20" s="568"/>
      <c r="H20" s="328"/>
    </row>
    <row r="21" spans="1:8" s="317" customFormat="1" x14ac:dyDescent="0.3">
      <c r="A21" s="321" t="s">
        <v>766</v>
      </c>
      <c r="B21" s="316">
        <f>'TAB6'!B9</f>
        <v>0</v>
      </c>
      <c r="C21" s="316">
        <f>'TAB6'!C9</f>
        <v>0</v>
      </c>
      <c r="D21" s="322">
        <f>'TAB6'!D9</f>
        <v>0</v>
      </c>
      <c r="E21" s="316">
        <f>'TAB6'!E9</f>
        <v>0</v>
      </c>
      <c r="F21" s="327"/>
      <c r="G21" s="568"/>
    </row>
    <row r="22" spans="1:8" s="317" customFormat="1" ht="27" x14ac:dyDescent="0.3">
      <c r="A22" s="321" t="s">
        <v>767</v>
      </c>
      <c r="B22" s="316">
        <f>'TAB6'!B10</f>
        <v>0</v>
      </c>
      <c r="C22" s="316">
        <f>'TAB6'!C10</f>
        <v>0</v>
      </c>
      <c r="D22" s="322">
        <f>'TAB6'!D10</f>
        <v>0</v>
      </c>
      <c r="E22" s="316">
        <f>'TAB6'!E10</f>
        <v>0</v>
      </c>
      <c r="F22" s="327"/>
      <c r="G22" s="568"/>
    </row>
    <row r="23" spans="1:8" s="317" customFormat="1" x14ac:dyDescent="0.3">
      <c r="A23" s="321" t="s">
        <v>768</v>
      </c>
      <c r="B23" s="316">
        <f>'TAB6'!B11</f>
        <v>0</v>
      </c>
      <c r="C23" s="316">
        <f>'TAB6'!C11</f>
        <v>0</v>
      </c>
      <c r="D23" s="322">
        <f>'TAB6'!D11</f>
        <v>0</v>
      </c>
      <c r="E23" s="316">
        <f>'TAB6'!E11</f>
        <v>0</v>
      </c>
      <c r="F23" s="327"/>
      <c r="G23" s="568"/>
    </row>
    <row r="24" spans="1:8" s="317" customFormat="1" x14ac:dyDescent="0.3">
      <c r="A24" s="321" t="s">
        <v>486</v>
      </c>
      <c r="B24" s="316">
        <f>'TAB6'!B12</f>
        <v>0</v>
      </c>
      <c r="C24" s="316">
        <f>'TAB6'!C12</f>
        <v>0</v>
      </c>
      <c r="D24" s="322">
        <f>'TAB6'!D12</f>
        <v>0</v>
      </c>
      <c r="E24" s="316">
        <f>'TAB6'!E12</f>
        <v>0</v>
      </c>
      <c r="F24" s="327"/>
      <c r="G24" s="568"/>
    </row>
    <row r="25" spans="1:8" s="317" customFormat="1" x14ac:dyDescent="0.3">
      <c r="A25" s="329" t="s">
        <v>2</v>
      </c>
      <c r="B25" s="316">
        <f>SUM(B26:B31)</f>
        <v>0</v>
      </c>
      <c r="C25" s="316">
        <f>SUM(C26:C31)</f>
        <v>0</v>
      </c>
      <c r="D25" s="316">
        <f>SUM(D26:D31)</f>
        <v>0</v>
      </c>
      <c r="E25" s="316">
        <f>SUM(E26:E31)</f>
        <v>0</v>
      </c>
      <c r="F25" s="320">
        <f>SUM(F26:F31)</f>
        <v>0</v>
      </c>
      <c r="G25" s="568" t="s">
        <v>198</v>
      </c>
    </row>
    <row r="26" spans="1:8" s="317" customFormat="1" ht="27" x14ac:dyDescent="0.3">
      <c r="A26" s="330" t="s">
        <v>769</v>
      </c>
      <c r="B26" s="316">
        <f>'TAB7'!B7</f>
        <v>0</v>
      </c>
      <c r="C26" s="316">
        <f>'TAB7'!C7</f>
        <v>0</v>
      </c>
      <c r="D26" s="322">
        <f>'TAB7'!D7</f>
        <v>0</v>
      </c>
      <c r="E26" s="316">
        <f>'TAB7'!E7</f>
        <v>0</v>
      </c>
      <c r="F26" s="323">
        <f>'TAB7'!F7</f>
        <v>0</v>
      </c>
      <c r="G26" s="569"/>
      <c r="H26" s="328"/>
    </row>
    <row r="27" spans="1:8" s="317" customFormat="1" ht="27" x14ac:dyDescent="0.3">
      <c r="A27" s="330" t="s">
        <v>770</v>
      </c>
      <c r="B27" s="316">
        <f>'TAB7'!B8</f>
        <v>0</v>
      </c>
      <c r="C27" s="316">
        <f>'TAB7'!C8</f>
        <v>0</v>
      </c>
      <c r="D27" s="322">
        <f>'TAB7'!D8</f>
        <v>0</v>
      </c>
      <c r="E27" s="316">
        <f>'TAB7'!E8</f>
        <v>0</v>
      </c>
      <c r="F27" s="327"/>
      <c r="G27" s="569"/>
    </row>
    <row r="28" spans="1:8" s="317" customFormat="1" ht="40.5" x14ac:dyDescent="0.3">
      <c r="A28" s="331" t="s">
        <v>587</v>
      </c>
      <c r="B28" s="316">
        <f>'TAB7'!B9</f>
        <v>0</v>
      </c>
      <c r="C28" s="316">
        <f>'TAB7'!C9</f>
        <v>0</v>
      </c>
      <c r="D28" s="322">
        <f>'TAB7'!D9</f>
        <v>0</v>
      </c>
      <c r="E28" s="316">
        <f>'TAB7'!E9</f>
        <v>0</v>
      </c>
      <c r="F28" s="327"/>
      <c r="G28" s="569"/>
    </row>
    <row r="29" spans="1:8" s="317" customFormat="1" ht="27" x14ac:dyDescent="0.3">
      <c r="A29" s="330" t="s">
        <v>771</v>
      </c>
      <c r="B29" s="316">
        <f>'TAB7'!B10</f>
        <v>0</v>
      </c>
      <c r="C29" s="316">
        <f>'TAB7'!C10</f>
        <v>0</v>
      </c>
      <c r="D29" s="322">
        <f>'TAB7'!D10</f>
        <v>0</v>
      </c>
      <c r="E29" s="316">
        <f>'TAB7'!E10</f>
        <v>0</v>
      </c>
      <c r="F29" s="327"/>
      <c r="G29" s="569"/>
      <c r="H29" s="328"/>
    </row>
    <row r="30" spans="1:8" s="317" customFormat="1" x14ac:dyDescent="0.3">
      <c r="A30" s="331" t="s">
        <v>772</v>
      </c>
      <c r="B30" s="316">
        <f>'TAB7'!B11</f>
        <v>0</v>
      </c>
      <c r="C30" s="316">
        <f>'TAB7'!C11</f>
        <v>0</v>
      </c>
      <c r="D30" s="322">
        <f>'TAB7'!D11</f>
        <v>0</v>
      </c>
      <c r="E30" s="316">
        <f>'TAB7'!E11</f>
        <v>0</v>
      </c>
      <c r="F30" s="332">
        <f>'TAB7'!F11</f>
        <v>0</v>
      </c>
      <c r="G30" s="569"/>
    </row>
    <row r="31" spans="1:8" s="317" customFormat="1" ht="27" x14ac:dyDescent="0.3">
      <c r="A31" s="331" t="s">
        <v>764</v>
      </c>
      <c r="B31" s="316">
        <f>'TAB7'!B12</f>
        <v>0</v>
      </c>
      <c r="C31" s="316">
        <f>'TAB7'!C12</f>
        <v>0</v>
      </c>
      <c r="D31" s="322">
        <f>'TAB7'!D12</f>
        <v>0</v>
      </c>
      <c r="E31" s="316">
        <f>'TAB7'!E12</f>
        <v>0</v>
      </c>
      <c r="F31" s="327"/>
      <c r="G31" s="569"/>
    </row>
    <row r="32" spans="1:8" s="317" customFormat="1" x14ac:dyDescent="0.3">
      <c r="A32" s="333" t="s">
        <v>773</v>
      </c>
      <c r="B32" s="316">
        <f>SUM(B33:B34)</f>
        <v>0</v>
      </c>
      <c r="C32" s="316">
        <f>SUM(C33:C34)</f>
        <v>0</v>
      </c>
      <c r="D32" s="316">
        <f>SUM(D33:D34)</f>
        <v>0</v>
      </c>
      <c r="E32" s="316">
        <f>SUM(E33:E34)</f>
        <v>0</v>
      </c>
      <c r="F32" s="320">
        <f>SUM(F33:F34)</f>
        <v>0</v>
      </c>
      <c r="G32" s="570" t="s">
        <v>199</v>
      </c>
    </row>
    <row r="33" spans="1:8" s="317" customFormat="1" x14ac:dyDescent="0.3">
      <c r="A33" s="331" t="s">
        <v>17</v>
      </c>
      <c r="B33" s="316">
        <f>'TAB8'!B23+'TAB8'!B62</f>
        <v>0</v>
      </c>
      <c r="C33" s="316">
        <f>'TAB8'!C23+'TAB8'!C62</f>
        <v>0</v>
      </c>
      <c r="D33" s="322">
        <f t="shared" ref="D33:D38" si="1">B33-C33</f>
        <v>0</v>
      </c>
      <c r="E33" s="324"/>
      <c r="F33" s="323">
        <f>D33</f>
        <v>0</v>
      </c>
      <c r="G33" s="571"/>
    </row>
    <row r="34" spans="1:8" s="317" customFormat="1" x14ac:dyDescent="0.3">
      <c r="A34" s="331" t="s">
        <v>18</v>
      </c>
      <c r="B34" s="316">
        <f>'TAB8'!B7+'TAB8'!B46</f>
        <v>0</v>
      </c>
      <c r="C34" s="316">
        <f>'TAB8'!C7+'TAB8'!C46</f>
        <v>0</v>
      </c>
      <c r="D34" s="322">
        <f t="shared" si="1"/>
        <v>0</v>
      </c>
      <c r="E34" s="325">
        <f>'TAB8'!B39+'TAB8'!B78</f>
        <v>0</v>
      </c>
      <c r="F34" s="323">
        <f>'TAB8'!B40+'TAB8'!B79</f>
        <v>0</v>
      </c>
      <c r="G34" s="572"/>
      <c r="H34" s="185"/>
    </row>
    <row r="35" spans="1:8" s="317" customFormat="1" x14ac:dyDescent="0.3">
      <c r="A35" s="333" t="s">
        <v>4</v>
      </c>
      <c r="B35" s="316">
        <f>SUM(B36:B37)</f>
        <v>0</v>
      </c>
      <c r="C35" s="316">
        <f>SUM(C36:C37)</f>
        <v>0</v>
      </c>
      <c r="D35" s="322">
        <f t="shared" si="1"/>
        <v>0</v>
      </c>
      <c r="E35" s="316">
        <f>D35</f>
        <v>0</v>
      </c>
      <c r="F35" s="327"/>
      <c r="G35" s="570" t="s">
        <v>200</v>
      </c>
    </row>
    <row r="36" spans="1:8" s="317" customFormat="1" x14ac:dyDescent="0.3">
      <c r="A36" s="326" t="s">
        <v>1</v>
      </c>
      <c r="B36" s="316">
        <f>'TAB9'!B7</f>
        <v>0</v>
      </c>
      <c r="C36" s="316">
        <f>'TAB9'!C7</f>
        <v>0</v>
      </c>
      <c r="D36" s="322">
        <f t="shared" si="1"/>
        <v>0</v>
      </c>
      <c r="E36" s="316">
        <f>D36</f>
        <v>0</v>
      </c>
      <c r="F36" s="327"/>
      <c r="G36" s="571"/>
    </row>
    <row r="37" spans="1:8" s="317" customFormat="1" ht="15" x14ac:dyDescent="0.3">
      <c r="A37" s="334" t="s">
        <v>2</v>
      </c>
      <c r="B37" s="316">
        <f>'TAB9'!B8</f>
        <v>0</v>
      </c>
      <c r="C37" s="316">
        <f>'TAB9'!C8</f>
        <v>0</v>
      </c>
      <c r="D37" s="322">
        <f t="shared" si="1"/>
        <v>0</v>
      </c>
      <c r="E37" s="316">
        <f>D37</f>
        <v>0</v>
      </c>
      <c r="F37" s="327"/>
      <c r="G37" s="339"/>
    </row>
    <row r="38" spans="1:8" s="317" customFormat="1" x14ac:dyDescent="0.3">
      <c r="A38" s="333" t="s">
        <v>774</v>
      </c>
      <c r="B38" s="335"/>
      <c r="C38" s="335"/>
      <c r="D38" s="322">
        <f t="shared" si="1"/>
        <v>0</v>
      </c>
      <c r="E38" s="324"/>
      <c r="F38" s="324"/>
      <c r="G38" s="185"/>
    </row>
    <row r="39" spans="1:8" s="338" customFormat="1" x14ac:dyDescent="0.3">
      <c r="A39" s="336" t="s">
        <v>26</v>
      </c>
      <c r="B39" s="337">
        <f>SUM(B9,B17,B32,B35,B38)</f>
        <v>0</v>
      </c>
      <c r="C39" s="337">
        <f>SUM(C9,C17,C32,C35,C38)</f>
        <v>0</v>
      </c>
      <c r="D39" s="337">
        <f>SUM(D9,D17,D32,D35,D38)</f>
        <v>0</v>
      </c>
      <c r="E39" s="337">
        <f>SUM(E9,E17,E32,E35,E38)</f>
        <v>0</v>
      </c>
      <c r="F39" s="337">
        <f>SUM(F9,F17,F32,F35,F38)</f>
        <v>0</v>
      </c>
      <c r="G39" s="244"/>
    </row>
    <row r="40" spans="1:8" s="55" customFormat="1" x14ac:dyDescent="0.3">
      <c r="A40" s="59"/>
      <c r="B40" s="248"/>
      <c r="C40" s="249"/>
      <c r="D40" s="249"/>
      <c r="E40" s="248"/>
      <c r="F40" s="250"/>
      <c r="G40" s="185"/>
    </row>
    <row r="41" spans="1:8" s="55" customFormat="1" x14ac:dyDescent="0.3">
      <c r="A41" s="56" t="s">
        <v>14</v>
      </c>
      <c r="B41" s="248"/>
      <c r="C41" s="249"/>
      <c r="D41" s="249"/>
      <c r="E41" s="248"/>
      <c r="F41" s="250"/>
      <c r="G41" s="185"/>
    </row>
    <row r="42" spans="1:8" s="146" customFormat="1" x14ac:dyDescent="0.3">
      <c r="A42" s="247" t="s">
        <v>465</v>
      </c>
      <c r="B42" s="249">
        <f>'TAB10'!B32</f>
        <v>0</v>
      </c>
      <c r="C42" s="249">
        <f>'TAB10'!C32</f>
        <v>0</v>
      </c>
      <c r="D42" s="249">
        <f>'TAB10'!D32</f>
        <v>0</v>
      </c>
      <c r="E42" s="249">
        <f>'TAB10'!E32</f>
        <v>0</v>
      </c>
      <c r="F42" s="252"/>
      <c r="G42" s="568" t="s">
        <v>438</v>
      </c>
    </row>
    <row r="43" spans="1:8" s="146" customFormat="1" x14ac:dyDescent="0.3">
      <c r="A43" s="247" t="s">
        <v>466</v>
      </c>
      <c r="B43" s="249">
        <f>'TAB10'!B33</f>
        <v>0</v>
      </c>
      <c r="C43" s="249">
        <f>'TAB10'!C33</f>
        <v>0</v>
      </c>
      <c r="D43" s="249">
        <f>'TAB10'!D33</f>
        <v>0</v>
      </c>
      <c r="E43" s="249">
        <f>'TAB10'!E33</f>
        <v>0</v>
      </c>
      <c r="F43" s="252"/>
      <c r="G43" s="569"/>
    </row>
    <row r="44" spans="1:8" s="55" customFormat="1" x14ac:dyDescent="0.3">
      <c r="A44" s="247" t="s">
        <v>480</v>
      </c>
      <c r="B44" s="249">
        <f>'TAB10'!B34</f>
        <v>0</v>
      </c>
      <c r="C44" s="249">
        <f>'TAB10'!C34</f>
        <v>0</v>
      </c>
      <c r="D44" s="249">
        <f>'TAB10'!D34</f>
        <v>0</v>
      </c>
      <c r="E44" s="249">
        <f>'TAB10'!E34</f>
        <v>0</v>
      </c>
      <c r="F44" s="252"/>
      <c r="G44" s="569"/>
    </row>
    <row r="45" spans="1:8" s="146" customFormat="1" x14ac:dyDescent="0.3">
      <c r="A45" s="247" t="s">
        <v>563</v>
      </c>
      <c r="B45" s="249">
        <f>'TAB10'!B35</f>
        <v>0</v>
      </c>
      <c r="C45" s="249">
        <f>'TAB10'!C35</f>
        <v>0</v>
      </c>
      <c r="D45" s="249">
        <f>'TAB10'!D35</f>
        <v>0</v>
      </c>
      <c r="E45" s="249">
        <f>'TAB10'!E35</f>
        <v>0</v>
      </c>
      <c r="F45" s="252"/>
      <c r="G45" s="569"/>
    </row>
    <row r="46" spans="1:8" s="55" customFormat="1" x14ac:dyDescent="0.3">
      <c r="A46" s="247" t="s">
        <v>481</v>
      </c>
      <c r="B46" s="249">
        <f>'TAB10'!B36</f>
        <v>0</v>
      </c>
      <c r="C46" s="249">
        <f>'TAB10'!C36</f>
        <v>0</v>
      </c>
      <c r="D46" s="249">
        <f>'TAB10'!D36</f>
        <v>0</v>
      </c>
      <c r="E46" s="249">
        <f>'TAB10'!E36</f>
        <v>0</v>
      </c>
      <c r="F46" s="252"/>
      <c r="G46" s="569"/>
    </row>
    <row r="47" spans="1:8" s="146" customFormat="1" x14ac:dyDescent="0.3">
      <c r="A47" s="247" t="s">
        <v>482</v>
      </c>
      <c r="B47" s="249">
        <f>'TAB10'!B37</f>
        <v>0</v>
      </c>
      <c r="C47" s="249">
        <f>'TAB10'!C37</f>
        <v>0</v>
      </c>
      <c r="D47" s="249">
        <f>'TAB10'!D37</f>
        <v>0</v>
      </c>
      <c r="E47" s="249">
        <f>'TAB10'!E37</f>
        <v>0</v>
      </c>
      <c r="F47" s="252"/>
      <c r="G47" s="569"/>
    </row>
    <row r="48" spans="1:8" s="55" customFormat="1" x14ac:dyDescent="0.3">
      <c r="A48" s="247" t="s">
        <v>488</v>
      </c>
      <c r="B48" s="249">
        <f>'TAB10'!B38</f>
        <v>0</v>
      </c>
      <c r="C48" s="249">
        <f>'TAB10'!C38</f>
        <v>0</v>
      </c>
      <c r="D48" s="249">
        <f>'TAB10'!D38</f>
        <v>0</v>
      </c>
      <c r="E48" s="249">
        <f>'TAB10'!E38</f>
        <v>0</v>
      </c>
      <c r="F48" s="252"/>
      <c r="G48" s="569"/>
    </row>
    <row r="49" spans="1:7" s="245" customFormat="1" x14ac:dyDescent="0.3">
      <c r="A49" s="246" t="s">
        <v>455</v>
      </c>
      <c r="B49" s="72">
        <f>SUM(B42:B48)</f>
        <v>0</v>
      </c>
      <c r="C49" s="72">
        <f>SUM(C42:C48)</f>
        <v>0</v>
      </c>
      <c r="D49" s="72">
        <f>SUM(D42:D48)</f>
        <v>0</v>
      </c>
      <c r="E49" s="72">
        <f>SUM(E42:E48)</f>
        <v>0</v>
      </c>
      <c r="F49" s="253"/>
      <c r="G49" s="569"/>
    </row>
    <row r="50" spans="1:7" s="55" customFormat="1" x14ac:dyDescent="0.3">
      <c r="A50" s="15"/>
      <c r="B50" s="248"/>
      <c r="C50" s="249"/>
      <c r="D50" s="249"/>
      <c r="E50" s="248"/>
      <c r="F50" s="250"/>
      <c r="G50" s="185"/>
    </row>
    <row r="51" spans="1:7" s="245" customFormat="1" x14ac:dyDescent="0.3">
      <c r="A51" s="246" t="s">
        <v>26</v>
      </c>
      <c r="B51" s="72">
        <f>SUM(B39,B49)</f>
        <v>0</v>
      </c>
      <c r="C51" s="72">
        <f>SUM(C39,C49)</f>
        <v>0</v>
      </c>
      <c r="D51" s="72">
        <f>SUM(D39,D49)</f>
        <v>0</v>
      </c>
      <c r="E51" s="72">
        <f>SUM(E39,E49)</f>
        <v>0</v>
      </c>
      <c r="F51" s="72">
        <f>SUM(F39,F49)</f>
        <v>0</v>
      </c>
      <c r="G51" s="244"/>
    </row>
    <row r="52" spans="1:7" s="55" customFormat="1" x14ac:dyDescent="0.3">
      <c r="A52" s="15"/>
      <c r="B52" s="60"/>
      <c r="C52" s="61"/>
      <c r="D52" s="61"/>
      <c r="E52" s="60"/>
      <c r="F52" s="62"/>
      <c r="G52" s="185"/>
    </row>
    <row r="53" spans="1:7" s="55" customFormat="1" x14ac:dyDescent="0.3">
      <c r="A53" s="15"/>
      <c r="B53" s="53"/>
      <c r="C53" s="15"/>
      <c r="D53" s="15"/>
      <c r="E53" s="10"/>
      <c r="G53" s="185"/>
    </row>
    <row r="54" spans="1:7" s="55" customFormat="1" x14ac:dyDescent="0.3">
      <c r="A54" s="567" t="s">
        <v>739</v>
      </c>
      <c r="B54" s="567"/>
      <c r="C54" s="15"/>
      <c r="D54" s="15"/>
      <c r="E54" s="10"/>
      <c r="G54" s="185"/>
    </row>
    <row r="55" spans="1:7" s="55" customFormat="1" x14ac:dyDescent="0.3">
      <c r="A55" s="475"/>
      <c r="B55" s="476"/>
      <c r="C55" s="15"/>
      <c r="D55" s="15"/>
      <c r="E55" s="10"/>
      <c r="G55" s="185"/>
    </row>
    <row r="56" spans="1:7" s="55" customFormat="1" x14ac:dyDescent="0.3">
      <c r="A56" s="15"/>
      <c r="B56" s="477">
        <f>[1]TAB00!E14</f>
        <v>2021</v>
      </c>
      <c r="C56" s="15"/>
      <c r="D56" s="15"/>
      <c r="E56" s="10"/>
      <c r="G56" s="185"/>
    </row>
    <row r="57" spans="1:7" s="55" customFormat="1" x14ac:dyDescent="0.3">
      <c r="A57" s="109" t="s">
        <v>740</v>
      </c>
      <c r="B57" s="60">
        <f>E9</f>
        <v>0</v>
      </c>
      <c r="C57" s="15"/>
      <c r="D57" s="15"/>
      <c r="E57" s="10"/>
      <c r="G57" s="185"/>
    </row>
    <row r="58" spans="1:7" s="55" customFormat="1" x14ac:dyDescent="0.3">
      <c r="A58" s="109" t="s">
        <v>741</v>
      </c>
      <c r="B58" s="60">
        <f>E19</f>
        <v>0</v>
      </c>
      <c r="C58" s="15"/>
      <c r="D58" s="15"/>
      <c r="E58" s="10"/>
      <c r="G58" s="185"/>
    </row>
    <row r="59" spans="1:7" s="55" customFormat="1" x14ac:dyDescent="0.3">
      <c r="A59" s="109" t="s">
        <v>742</v>
      </c>
      <c r="B59" s="60">
        <f>E20-E43</f>
        <v>0</v>
      </c>
      <c r="C59" s="15"/>
      <c r="D59" s="15"/>
      <c r="E59" s="10"/>
      <c r="G59" s="185"/>
    </row>
    <row r="60" spans="1:7" s="55" customFormat="1" x14ac:dyDescent="0.3">
      <c r="A60" s="109" t="s">
        <v>743</v>
      </c>
      <c r="B60" s="60">
        <f>E21-E44</f>
        <v>0</v>
      </c>
      <c r="C60" s="15"/>
      <c r="D60" s="15"/>
      <c r="E60" s="10"/>
      <c r="G60" s="185"/>
    </row>
    <row r="61" spans="1:7" s="55" customFormat="1" x14ac:dyDescent="0.3">
      <c r="A61" s="109" t="s">
        <v>744</v>
      </c>
      <c r="B61" s="60">
        <f>E22-E45</f>
        <v>0</v>
      </c>
      <c r="C61" s="15"/>
      <c r="D61" s="15"/>
      <c r="E61" s="10"/>
      <c r="G61" s="185"/>
    </row>
    <row r="62" spans="1:7" s="55" customFormat="1" x14ac:dyDescent="0.3">
      <c r="A62" s="109" t="s">
        <v>745</v>
      </c>
      <c r="B62" s="60">
        <f t="shared" ref="B62" si="2">E23</f>
        <v>0</v>
      </c>
      <c r="C62" s="15"/>
      <c r="D62" s="15"/>
      <c r="E62" s="10"/>
      <c r="G62" s="185"/>
    </row>
    <row r="63" spans="1:7" s="55" customFormat="1" x14ac:dyDescent="0.3">
      <c r="A63" s="109" t="s">
        <v>746</v>
      </c>
      <c r="B63" s="60">
        <f>E27</f>
        <v>0</v>
      </c>
      <c r="C63" s="15"/>
      <c r="D63" s="15"/>
      <c r="E63" s="10"/>
      <c r="G63" s="185"/>
    </row>
    <row r="64" spans="1:7" s="55" customFormat="1" x14ac:dyDescent="0.3">
      <c r="A64" s="109" t="s">
        <v>775</v>
      </c>
      <c r="B64" s="60">
        <f>E26</f>
        <v>0</v>
      </c>
      <c r="C64" s="15"/>
      <c r="D64" s="15"/>
      <c r="E64" s="10"/>
      <c r="G64" s="185"/>
    </row>
    <row r="65" spans="1:7" s="55" customFormat="1" x14ac:dyDescent="0.3">
      <c r="A65" s="109" t="s">
        <v>747</v>
      </c>
      <c r="B65" s="60">
        <f t="shared" ref="B65:B69" si="3">E27</f>
        <v>0</v>
      </c>
      <c r="C65" s="15"/>
      <c r="D65" s="15"/>
      <c r="E65" s="10"/>
      <c r="G65" s="185"/>
    </row>
    <row r="66" spans="1:7" s="55" customFormat="1" x14ac:dyDescent="0.3">
      <c r="A66" s="109" t="s">
        <v>776</v>
      </c>
      <c r="B66" s="60">
        <f t="shared" si="3"/>
        <v>0</v>
      </c>
      <c r="C66" s="15"/>
      <c r="D66" s="15"/>
      <c r="E66" s="10"/>
      <c r="G66" s="185"/>
    </row>
    <row r="67" spans="1:7" s="55" customFormat="1" x14ac:dyDescent="0.3">
      <c r="A67" s="109" t="s">
        <v>749</v>
      </c>
      <c r="B67" s="60">
        <f t="shared" si="3"/>
        <v>0</v>
      </c>
      <c r="C67" s="15"/>
      <c r="D67" s="15"/>
      <c r="E67" s="10"/>
      <c r="G67" s="185"/>
    </row>
    <row r="68" spans="1:7" s="146" customFormat="1" x14ac:dyDescent="0.3">
      <c r="A68" s="109" t="s">
        <v>777</v>
      </c>
      <c r="B68" s="60">
        <f t="shared" si="3"/>
        <v>0</v>
      </c>
      <c r="C68" s="15"/>
      <c r="D68" s="15"/>
      <c r="E68" s="10"/>
      <c r="G68" s="185"/>
    </row>
    <row r="69" spans="1:7" s="55" customFormat="1" x14ac:dyDescent="0.3">
      <c r="A69" s="109" t="s">
        <v>748</v>
      </c>
      <c r="B69" s="60">
        <f t="shared" si="3"/>
        <v>0</v>
      </c>
      <c r="C69" s="15"/>
      <c r="D69" s="15"/>
      <c r="E69" s="10"/>
      <c r="G69" s="185"/>
    </row>
    <row r="70" spans="1:7" s="55" customFormat="1" x14ac:dyDescent="0.3">
      <c r="A70" s="109" t="s">
        <v>750</v>
      </c>
      <c r="B70" s="60">
        <f>E32</f>
        <v>0</v>
      </c>
      <c r="C70" s="15"/>
      <c r="D70" s="15"/>
      <c r="E70" s="10"/>
      <c r="G70" s="185"/>
    </row>
    <row r="71" spans="1:7" s="55" customFormat="1" x14ac:dyDescent="0.3">
      <c r="A71" s="109" t="s">
        <v>751</v>
      </c>
      <c r="B71" s="60">
        <f>E35</f>
        <v>0</v>
      </c>
      <c r="C71" s="15"/>
      <c r="D71" s="15"/>
      <c r="E71" s="10"/>
      <c r="G71" s="185"/>
    </row>
    <row r="72" spans="1:7" s="55" customFormat="1" x14ac:dyDescent="0.3">
      <c r="A72" s="109" t="s">
        <v>752</v>
      </c>
      <c r="B72" s="60">
        <f>E48-E44-E43-E45</f>
        <v>0</v>
      </c>
      <c r="C72" s="15"/>
      <c r="D72" s="15"/>
      <c r="E72" s="10"/>
      <c r="G72" s="185"/>
    </row>
    <row r="73" spans="1:7" s="55" customFormat="1" x14ac:dyDescent="0.3">
      <c r="A73" s="478" t="s">
        <v>753</v>
      </c>
      <c r="B73" s="479">
        <f>SUM(B57:B72)</f>
        <v>0</v>
      </c>
      <c r="C73" s="15"/>
      <c r="D73" s="15"/>
      <c r="E73" s="10"/>
      <c r="G73" s="185"/>
    </row>
    <row r="74" spans="1:7" s="55" customFormat="1" x14ac:dyDescent="0.3">
      <c r="A74" s="15"/>
      <c r="B74" s="53"/>
      <c r="C74" s="15"/>
      <c r="D74" s="15"/>
      <c r="E74" s="10"/>
      <c r="G74" s="185"/>
    </row>
    <row r="75" spans="1:7" s="55" customFormat="1" x14ac:dyDescent="0.3">
      <c r="A75" s="15"/>
      <c r="B75" s="53"/>
      <c r="C75" s="15"/>
      <c r="D75" s="15"/>
      <c r="E75" s="10"/>
      <c r="G75" s="185"/>
    </row>
    <row r="76" spans="1:7" s="55" customFormat="1" x14ac:dyDescent="0.3">
      <c r="A76" s="109" t="s">
        <v>754</v>
      </c>
      <c r="B76" s="60">
        <f>F11</f>
        <v>0</v>
      </c>
      <c r="C76" s="15"/>
      <c r="D76" s="15"/>
      <c r="E76" s="10"/>
      <c r="G76" s="185"/>
    </row>
    <row r="77" spans="1:7" s="55" customFormat="1" x14ac:dyDescent="0.3">
      <c r="A77" s="109" t="s">
        <v>755</v>
      </c>
      <c r="B77" s="60">
        <f>F14+F15</f>
        <v>0</v>
      </c>
      <c r="C77" s="15"/>
      <c r="D77" s="15"/>
      <c r="E77" s="10"/>
      <c r="G77" s="185"/>
    </row>
    <row r="78" spans="1:7" s="55" customFormat="1" x14ac:dyDescent="0.3">
      <c r="A78" s="109" t="s">
        <v>756</v>
      </c>
      <c r="B78" s="60">
        <f>F12+F16</f>
        <v>0</v>
      </c>
      <c r="C78" s="15"/>
      <c r="D78" s="15"/>
      <c r="E78" s="10"/>
      <c r="G78" s="185"/>
    </row>
    <row r="79" spans="1:7" s="55" customFormat="1" x14ac:dyDescent="0.3">
      <c r="A79" s="109" t="s">
        <v>778</v>
      </c>
      <c r="B79" s="60">
        <f>F26</f>
        <v>0</v>
      </c>
      <c r="C79" s="15"/>
      <c r="D79" s="15"/>
      <c r="E79" s="10"/>
      <c r="G79" s="185"/>
    </row>
    <row r="80" spans="1:7" s="55" customFormat="1" x14ac:dyDescent="0.3">
      <c r="A80" s="109" t="s">
        <v>757</v>
      </c>
      <c r="B80" s="60">
        <f>F30</f>
        <v>0</v>
      </c>
      <c r="C80" s="15"/>
      <c r="D80" s="15"/>
      <c r="E80" s="10"/>
      <c r="G80" s="185"/>
    </row>
    <row r="81" spans="1:7" s="55" customFormat="1" x14ac:dyDescent="0.3">
      <c r="A81" s="109" t="s">
        <v>758</v>
      </c>
      <c r="B81" s="60">
        <f>F32</f>
        <v>0</v>
      </c>
      <c r="C81" s="15"/>
      <c r="D81" s="15"/>
      <c r="E81" s="10"/>
      <c r="G81" s="185"/>
    </row>
    <row r="82" spans="1:7" s="55" customFormat="1" x14ac:dyDescent="0.3">
      <c r="A82" s="478" t="s">
        <v>759</v>
      </c>
      <c r="B82" s="479">
        <f>SUM(B76:B81)</f>
        <v>0</v>
      </c>
      <c r="C82" s="15"/>
      <c r="D82" s="15"/>
      <c r="E82" s="10"/>
      <c r="G82" s="185"/>
    </row>
    <row r="83" spans="1:7" s="55" customFormat="1" x14ac:dyDescent="0.3">
      <c r="A83" s="15"/>
      <c r="B83" s="53"/>
      <c r="C83" s="15"/>
      <c r="D83" s="15"/>
      <c r="E83" s="10"/>
      <c r="G83" s="185"/>
    </row>
    <row r="84" spans="1:7" s="55" customFormat="1" x14ac:dyDescent="0.3">
      <c r="A84" s="15"/>
      <c r="B84" s="53"/>
      <c r="C84" s="15"/>
      <c r="D84" s="15"/>
      <c r="E84" s="10"/>
      <c r="G84" s="185"/>
    </row>
    <row r="85" spans="1:7" s="55" customFormat="1" x14ac:dyDescent="0.3">
      <c r="A85" s="15"/>
      <c r="B85" s="53"/>
      <c r="C85" s="15"/>
      <c r="D85" s="15"/>
      <c r="E85" s="10"/>
      <c r="G85" s="185"/>
    </row>
    <row r="86" spans="1:7" s="55" customFormat="1" x14ac:dyDescent="0.3">
      <c r="A86" s="15"/>
      <c r="B86" s="53"/>
      <c r="C86" s="15"/>
      <c r="D86" s="15"/>
      <c r="E86" s="10"/>
      <c r="G86" s="185"/>
    </row>
    <row r="87" spans="1:7" s="55" customFormat="1" x14ac:dyDescent="0.3">
      <c r="A87" s="15"/>
      <c r="B87" s="53"/>
      <c r="C87" s="15"/>
      <c r="D87" s="15"/>
      <c r="E87" s="10"/>
      <c r="G87" s="185"/>
    </row>
    <row r="88" spans="1:7" s="55" customFormat="1" x14ac:dyDescent="0.3">
      <c r="A88" s="15"/>
      <c r="B88" s="53"/>
      <c r="C88" s="15"/>
      <c r="D88" s="15"/>
      <c r="E88" s="10"/>
      <c r="G88" s="185"/>
    </row>
    <row r="89" spans="1:7" s="55" customFormat="1" x14ac:dyDescent="0.3">
      <c r="A89" s="15"/>
      <c r="B89" s="53"/>
      <c r="C89" s="15"/>
      <c r="D89" s="15"/>
      <c r="E89" s="10"/>
      <c r="G89" s="185"/>
    </row>
    <row r="90" spans="1:7" s="55" customFormat="1" x14ac:dyDescent="0.3">
      <c r="A90" s="15"/>
      <c r="B90" s="53"/>
      <c r="C90" s="15"/>
      <c r="D90" s="15"/>
      <c r="E90" s="10"/>
      <c r="G90" s="185"/>
    </row>
    <row r="91" spans="1:7" s="55" customFormat="1" x14ac:dyDescent="0.3">
      <c r="A91" s="15"/>
      <c r="B91" s="53"/>
      <c r="C91" s="15"/>
      <c r="D91" s="15"/>
      <c r="E91" s="10"/>
      <c r="G91" s="185"/>
    </row>
    <row r="92" spans="1:7" s="55" customFormat="1" x14ac:dyDescent="0.3">
      <c r="A92" s="15"/>
      <c r="B92" s="53"/>
      <c r="C92" s="15"/>
      <c r="D92" s="15"/>
      <c r="E92" s="10"/>
      <c r="G92" s="185"/>
    </row>
    <row r="93" spans="1:7" s="55" customFormat="1" x14ac:dyDescent="0.3">
      <c r="A93" s="15"/>
      <c r="B93" s="53"/>
      <c r="C93" s="15"/>
      <c r="D93" s="15"/>
      <c r="E93" s="10"/>
      <c r="G93" s="185"/>
    </row>
    <row r="94" spans="1:7" s="55" customFormat="1" x14ac:dyDescent="0.3">
      <c r="A94" s="15"/>
      <c r="B94" s="53"/>
      <c r="C94" s="15"/>
      <c r="D94" s="15"/>
      <c r="E94" s="10"/>
      <c r="G94" s="185"/>
    </row>
    <row r="95" spans="1:7" s="55" customFormat="1" x14ac:dyDescent="0.3">
      <c r="A95" s="15"/>
      <c r="B95" s="53"/>
      <c r="C95" s="15"/>
      <c r="D95" s="15"/>
      <c r="E95" s="10"/>
      <c r="G95" s="185"/>
    </row>
    <row r="96" spans="1:7" s="55" customFormat="1" x14ac:dyDescent="0.3">
      <c r="A96" s="15"/>
      <c r="B96" s="53"/>
      <c r="C96" s="15"/>
      <c r="D96" s="15"/>
      <c r="E96" s="10"/>
      <c r="G96" s="185"/>
    </row>
    <row r="97" spans="1:7" s="55" customFormat="1" x14ac:dyDescent="0.3">
      <c r="A97" s="15"/>
      <c r="B97" s="53"/>
      <c r="C97" s="15"/>
      <c r="D97" s="15"/>
      <c r="E97" s="10"/>
      <c r="G97" s="185"/>
    </row>
    <row r="98" spans="1:7" s="55" customFormat="1" x14ac:dyDescent="0.3">
      <c r="A98" s="15"/>
      <c r="B98" s="53"/>
      <c r="C98" s="15"/>
      <c r="D98" s="15"/>
      <c r="E98" s="10"/>
      <c r="G98" s="185"/>
    </row>
    <row r="99" spans="1:7" s="55" customFormat="1" x14ac:dyDescent="0.3">
      <c r="A99" s="15"/>
      <c r="B99" s="53"/>
      <c r="C99" s="15"/>
      <c r="D99" s="15"/>
      <c r="E99" s="10"/>
      <c r="G99" s="185"/>
    </row>
    <row r="100" spans="1:7" s="55" customFormat="1" x14ac:dyDescent="0.3">
      <c r="A100" s="15"/>
      <c r="B100" s="53"/>
      <c r="C100" s="15"/>
      <c r="D100" s="15"/>
      <c r="E100" s="10"/>
      <c r="G100" s="185"/>
    </row>
    <row r="101" spans="1:7" s="55" customFormat="1" x14ac:dyDescent="0.3">
      <c r="A101" s="15"/>
      <c r="B101" s="53"/>
      <c r="C101" s="15"/>
      <c r="D101" s="15"/>
      <c r="E101" s="10"/>
      <c r="G101" s="185"/>
    </row>
    <row r="102" spans="1:7" s="55" customFormat="1" x14ac:dyDescent="0.3">
      <c r="A102" s="15"/>
      <c r="B102" s="53"/>
      <c r="C102" s="15"/>
      <c r="D102" s="15"/>
      <c r="E102" s="10"/>
      <c r="G102" s="185"/>
    </row>
    <row r="103" spans="1:7" s="55" customFormat="1" x14ac:dyDescent="0.3">
      <c r="A103" s="15"/>
      <c r="B103" s="53"/>
      <c r="C103" s="15"/>
      <c r="D103" s="15"/>
      <c r="E103" s="10"/>
      <c r="G103" s="185"/>
    </row>
    <row r="104" spans="1:7" s="55" customFormat="1" x14ac:dyDescent="0.3">
      <c r="A104" s="15"/>
      <c r="B104" s="53"/>
      <c r="C104" s="15"/>
      <c r="D104" s="15"/>
      <c r="E104" s="10"/>
      <c r="G104" s="185"/>
    </row>
    <row r="105" spans="1:7" s="55" customFormat="1" x14ac:dyDescent="0.3">
      <c r="A105" s="15"/>
      <c r="B105" s="53"/>
      <c r="C105" s="15"/>
      <c r="D105" s="15"/>
      <c r="E105" s="10"/>
      <c r="G105" s="185"/>
    </row>
    <row r="106" spans="1:7" s="55" customFormat="1" x14ac:dyDescent="0.3">
      <c r="A106" s="15"/>
      <c r="B106" s="53"/>
      <c r="C106" s="15"/>
      <c r="D106" s="15"/>
      <c r="E106" s="10"/>
      <c r="G106" s="185"/>
    </row>
    <row r="107" spans="1:7" s="55" customFormat="1" x14ac:dyDescent="0.3">
      <c r="A107" s="15"/>
      <c r="B107" s="53"/>
      <c r="C107" s="15"/>
      <c r="D107" s="15"/>
      <c r="E107" s="10"/>
      <c r="G107" s="185"/>
    </row>
    <row r="108" spans="1:7" s="55" customFormat="1" x14ac:dyDescent="0.3">
      <c r="A108" s="15"/>
      <c r="B108" s="53"/>
      <c r="C108" s="15"/>
      <c r="D108" s="15"/>
      <c r="E108" s="10"/>
      <c r="G108" s="185"/>
    </row>
    <row r="109" spans="1:7" s="55" customFormat="1" x14ac:dyDescent="0.3">
      <c r="A109" s="15"/>
      <c r="B109" s="53"/>
      <c r="C109" s="15"/>
      <c r="D109" s="15"/>
      <c r="E109" s="10"/>
      <c r="G109" s="185"/>
    </row>
    <row r="110" spans="1:7" s="55" customFormat="1" x14ac:dyDescent="0.3">
      <c r="A110" s="15"/>
      <c r="B110" s="53"/>
      <c r="C110" s="15"/>
      <c r="D110" s="15"/>
      <c r="E110" s="10"/>
      <c r="G110" s="185"/>
    </row>
    <row r="111" spans="1:7" s="55" customFormat="1" x14ac:dyDescent="0.3">
      <c r="A111" s="15"/>
      <c r="B111" s="53"/>
      <c r="C111" s="15"/>
      <c r="D111" s="15"/>
      <c r="E111" s="10"/>
      <c r="G111" s="185"/>
    </row>
    <row r="112" spans="1:7" s="55" customFormat="1" x14ac:dyDescent="0.3">
      <c r="A112" s="15"/>
      <c r="B112" s="53"/>
      <c r="C112" s="15"/>
      <c r="D112" s="15"/>
      <c r="E112" s="10"/>
      <c r="G112" s="185"/>
    </row>
    <row r="113" spans="1:7" s="55" customFormat="1" x14ac:dyDescent="0.3">
      <c r="A113" s="15"/>
      <c r="B113" s="53"/>
      <c r="C113" s="15"/>
      <c r="D113" s="15"/>
      <c r="E113" s="10"/>
      <c r="G113" s="185"/>
    </row>
    <row r="114" spans="1:7" s="55" customFormat="1" x14ac:dyDescent="0.3">
      <c r="A114" s="15"/>
      <c r="B114" s="53"/>
      <c r="C114" s="15"/>
      <c r="D114" s="15"/>
      <c r="E114" s="10"/>
      <c r="G114" s="185"/>
    </row>
    <row r="115" spans="1:7" s="55" customFormat="1" x14ac:dyDescent="0.3">
      <c r="A115" s="15"/>
      <c r="B115" s="53"/>
      <c r="C115" s="15"/>
      <c r="D115" s="15"/>
      <c r="E115" s="10"/>
      <c r="G115" s="185"/>
    </row>
    <row r="116" spans="1:7" s="55" customFormat="1" x14ac:dyDescent="0.3">
      <c r="A116" s="15"/>
      <c r="B116" s="53"/>
      <c r="C116" s="15"/>
      <c r="D116" s="15"/>
      <c r="E116" s="10"/>
      <c r="G116" s="185"/>
    </row>
    <row r="117" spans="1:7" s="55" customFormat="1" x14ac:dyDescent="0.3">
      <c r="A117" s="15"/>
      <c r="B117" s="53"/>
      <c r="C117" s="15"/>
      <c r="D117" s="15"/>
      <c r="E117" s="10"/>
      <c r="G117" s="185"/>
    </row>
    <row r="118" spans="1:7" s="55" customFormat="1" x14ac:dyDescent="0.3">
      <c r="A118" s="15"/>
      <c r="B118" s="53"/>
      <c r="C118" s="15"/>
      <c r="D118" s="15"/>
      <c r="E118" s="10"/>
      <c r="G118" s="185"/>
    </row>
    <row r="119" spans="1:7" s="55" customFormat="1" x14ac:dyDescent="0.3">
      <c r="A119" s="15"/>
      <c r="B119" s="53"/>
      <c r="C119" s="15"/>
      <c r="D119" s="15"/>
      <c r="E119" s="10"/>
      <c r="G119" s="185"/>
    </row>
    <row r="120" spans="1:7" s="55" customFormat="1" x14ac:dyDescent="0.3">
      <c r="A120" s="15"/>
      <c r="B120" s="53"/>
      <c r="C120" s="15"/>
      <c r="D120" s="15"/>
      <c r="E120" s="10"/>
      <c r="G120" s="185"/>
    </row>
    <row r="121" spans="1:7" s="55" customFormat="1" x14ac:dyDescent="0.3">
      <c r="A121" s="15"/>
      <c r="B121" s="53"/>
      <c r="C121" s="15"/>
      <c r="D121" s="15"/>
      <c r="E121" s="10"/>
      <c r="G121" s="185"/>
    </row>
    <row r="122" spans="1:7" s="55" customFormat="1" x14ac:dyDescent="0.3">
      <c r="A122" s="15"/>
      <c r="B122" s="53"/>
      <c r="C122" s="15"/>
      <c r="D122" s="15"/>
      <c r="E122" s="10"/>
      <c r="G122" s="185"/>
    </row>
    <row r="123" spans="1:7" s="55" customFormat="1" x14ac:dyDescent="0.3">
      <c r="A123" s="15"/>
      <c r="B123" s="53"/>
      <c r="C123" s="15"/>
      <c r="D123" s="15"/>
      <c r="E123" s="10"/>
      <c r="G123" s="185"/>
    </row>
    <row r="124" spans="1:7" s="55" customFormat="1" x14ac:dyDescent="0.3">
      <c r="A124" s="15"/>
      <c r="B124" s="53"/>
      <c r="C124" s="15"/>
      <c r="D124" s="15"/>
      <c r="E124" s="10"/>
      <c r="G124" s="185"/>
    </row>
  </sheetData>
  <mergeCells count="8">
    <mergeCell ref="A54:B54"/>
    <mergeCell ref="G42:G49"/>
    <mergeCell ref="G10:G12"/>
    <mergeCell ref="G13:G16"/>
    <mergeCell ref="G32:G34"/>
    <mergeCell ref="G18:G24"/>
    <mergeCell ref="G25:G31"/>
    <mergeCell ref="G35:G36"/>
  </mergeCells>
  <hyperlinks>
    <hyperlink ref="G10:G12" location="'TAB4'!A1" display="'TAB4'!A1"/>
    <hyperlink ref="G13:G16" location="'TAB5'!A1" display="'TAB5'!A1"/>
    <hyperlink ref="A1" location="TAB00!A1" display="Retour page de garde"/>
    <hyperlink ref="G25:G31" location="'TAB7'!A1" display="'TAB7'!A1"/>
    <hyperlink ref="G32:G34" location="'TAB8'!A1" display="'TAB8"/>
    <hyperlink ref="G35:G36" location="'TAB9'!A1" display="'TAB9"/>
    <hyperlink ref="G42:G49" location="'TAB10'!A1" display="'TAB1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3"/>
  <sheetViews>
    <sheetView topLeftCell="A10" workbookViewId="0">
      <selection activeCell="A4" sqref="A4"/>
    </sheetView>
  </sheetViews>
  <sheetFormatPr baseColWidth="10" defaultColWidth="9.1640625" defaultRowHeight="13.5" x14ac:dyDescent="0.3"/>
  <cols>
    <col min="1" max="1" width="22.5" style="7" customWidth="1"/>
    <col min="2" max="2" width="65.5" style="40" bestFit="1" customWidth="1"/>
    <col min="3" max="7" width="16.6640625" style="40" customWidth="1"/>
    <col min="8" max="8" width="16.6640625" style="7" customWidth="1"/>
    <col min="9" max="13" width="16.6640625" style="40" customWidth="1"/>
    <col min="14" max="14" width="16.6640625" style="7" customWidth="1"/>
    <col min="15" max="15" width="16.6640625" style="388" customWidth="1"/>
    <col min="16" max="16384" width="9.1640625" style="388"/>
  </cols>
  <sheetData>
    <row r="1" spans="1:21" s="254" customFormat="1" ht="15" x14ac:dyDescent="0.3">
      <c r="A1" s="124" t="s">
        <v>46</v>
      </c>
    </row>
    <row r="3" spans="1:21" ht="21" x14ac:dyDescent="0.35">
      <c r="A3" s="83" t="str">
        <f>TAB00!B58&amp;" : "&amp;TAB00!C58</f>
        <v>TAB3.1 : Récapitulatif des soldes régulatoires et bonus/malus par secteur (GRD avec plusieurs secteurs)</v>
      </c>
      <c r="B3" s="77"/>
      <c r="C3" s="77"/>
      <c r="D3" s="77"/>
      <c r="E3" s="77"/>
      <c r="F3" s="77"/>
      <c r="G3" s="77"/>
      <c r="H3" s="77"/>
      <c r="I3" s="77"/>
      <c r="J3" s="77"/>
      <c r="K3" s="77"/>
      <c r="L3" s="77"/>
      <c r="M3" s="77"/>
      <c r="N3" s="77"/>
      <c r="O3" s="77"/>
    </row>
    <row r="4" spans="1:21" ht="14.25" thickBot="1" x14ac:dyDescent="0.35"/>
    <row r="5" spans="1:21" x14ac:dyDescent="0.3">
      <c r="A5" s="388"/>
      <c r="B5" s="480" t="s">
        <v>779</v>
      </c>
    </row>
    <row r="6" spans="1:21" ht="14.25" thickBot="1" x14ac:dyDescent="0.35">
      <c r="A6" s="388"/>
      <c r="B6" s="481" t="s">
        <v>780</v>
      </c>
      <c r="H6" s="40"/>
      <c r="N6" s="40"/>
    </row>
    <row r="7" spans="1:21" s="389" customFormat="1" x14ac:dyDescent="0.3">
      <c r="B7" s="15"/>
      <c r="C7" s="573" t="str">
        <f>"BUDGET "&amp;[3]TAB00!E14</f>
        <v>BUDGET 2021</v>
      </c>
      <c r="D7" s="574"/>
      <c r="E7" s="574"/>
      <c r="F7" s="574"/>
      <c r="G7" s="574"/>
      <c r="H7" s="574"/>
      <c r="I7" s="573" t="str">
        <f>"REALITE "&amp;[3]TAB00!E14</f>
        <v>REALITE 2021</v>
      </c>
      <c r="J7" s="574"/>
      <c r="K7" s="574"/>
      <c r="L7" s="574"/>
      <c r="M7" s="574"/>
      <c r="N7" s="574"/>
      <c r="O7" s="437" t="s">
        <v>11</v>
      </c>
    </row>
    <row r="8" spans="1:21" s="389" customFormat="1" ht="27" x14ac:dyDescent="0.3">
      <c r="B8" s="15"/>
      <c r="C8" s="309" t="s">
        <v>26</v>
      </c>
      <c r="D8" s="309" t="s">
        <v>612</v>
      </c>
      <c r="E8" s="309" t="s">
        <v>49</v>
      </c>
      <c r="F8" s="309" t="s">
        <v>509</v>
      </c>
      <c r="G8" s="309" t="s">
        <v>510</v>
      </c>
      <c r="H8" s="309" t="s">
        <v>50</v>
      </c>
      <c r="I8" s="309" t="s">
        <v>26</v>
      </c>
      <c r="J8" s="309" t="s">
        <v>612</v>
      </c>
      <c r="K8" s="309" t="s">
        <v>49</v>
      </c>
      <c r="L8" s="309" t="s">
        <v>509</v>
      </c>
      <c r="M8" s="309" t="s">
        <v>510</v>
      </c>
      <c r="N8" s="309" t="s">
        <v>50</v>
      </c>
      <c r="O8" s="309" t="s">
        <v>26</v>
      </c>
    </row>
    <row r="9" spans="1:21" s="392" customFormat="1" x14ac:dyDescent="0.3">
      <c r="A9" s="390"/>
      <c r="B9" s="315" t="str">
        <f>'TAB3'!A9</f>
        <v>Charges nettes contrôlables</v>
      </c>
      <c r="C9" s="316">
        <f t="shared" ref="C9:N9" si="0">SUM(C10,C13)</f>
        <v>0</v>
      </c>
      <c r="D9" s="316">
        <f t="shared" si="0"/>
        <v>0</v>
      </c>
      <c r="E9" s="316">
        <f t="shared" si="0"/>
        <v>0</v>
      </c>
      <c r="F9" s="316">
        <f t="shared" si="0"/>
        <v>0</v>
      </c>
      <c r="G9" s="316">
        <f t="shared" si="0"/>
        <v>0</v>
      </c>
      <c r="H9" s="316">
        <f t="shared" si="0"/>
        <v>0</v>
      </c>
      <c r="I9" s="316">
        <f t="shared" si="0"/>
        <v>0</v>
      </c>
      <c r="J9" s="316">
        <f t="shared" si="0"/>
        <v>0</v>
      </c>
      <c r="K9" s="316">
        <f t="shared" si="0"/>
        <v>0</v>
      </c>
      <c r="L9" s="316">
        <f t="shared" si="0"/>
        <v>0</v>
      </c>
      <c r="M9" s="316">
        <f t="shared" si="0"/>
        <v>0</v>
      </c>
      <c r="N9" s="316">
        <f t="shared" si="0"/>
        <v>0</v>
      </c>
      <c r="O9" s="320">
        <f t="shared" ref="O9:O38" si="1">C9-I9</f>
        <v>0</v>
      </c>
    </row>
    <row r="10" spans="1:21" s="392" customFormat="1" ht="13.5" customHeight="1" x14ac:dyDescent="0.3">
      <c r="A10" s="575" t="s">
        <v>613</v>
      </c>
      <c r="B10" s="318" t="str">
        <f>'TAB3'!A10</f>
        <v>Charges nettes contrôlables hors OSP</v>
      </c>
      <c r="C10" s="380">
        <f>SUM(C11:C12)</f>
        <v>0</v>
      </c>
      <c r="D10" s="150"/>
      <c r="E10" s="150"/>
      <c r="F10" s="150"/>
      <c r="G10" s="150"/>
      <c r="H10" s="150"/>
      <c r="I10" s="380">
        <f>SUM(I11:I12)</f>
        <v>0</v>
      </c>
      <c r="J10" s="150"/>
      <c r="K10" s="150"/>
      <c r="L10" s="150"/>
      <c r="M10" s="150"/>
      <c r="N10" s="150"/>
      <c r="O10" s="320">
        <f t="shared" si="1"/>
        <v>0</v>
      </c>
    </row>
    <row r="11" spans="1:21" s="392" customFormat="1" ht="13.5" customHeight="1" x14ac:dyDescent="0.3">
      <c r="A11" s="576"/>
      <c r="B11" s="321" t="str">
        <f>'TAB3'!A11</f>
        <v>Charges nettes hors charges nettes liées aux immobilisations</v>
      </c>
      <c r="C11" s="516"/>
      <c r="D11" s="150"/>
      <c r="E11" s="150"/>
      <c r="F11" s="150"/>
      <c r="G11" s="150"/>
      <c r="H11" s="150"/>
      <c r="I11" s="516"/>
      <c r="J11" s="150"/>
      <c r="K11" s="150"/>
      <c r="L11" s="150"/>
      <c r="M11" s="150"/>
      <c r="N11" s="150"/>
      <c r="O11" s="320">
        <f>C11-I11</f>
        <v>0</v>
      </c>
    </row>
    <row r="12" spans="1:21" s="392" customFormat="1" ht="13.5" customHeight="1" x14ac:dyDescent="0.3">
      <c r="A12" s="576"/>
      <c r="B12" s="321" t="str">
        <f>'TAB3'!A12</f>
        <v xml:space="preserve">Charges nettes liées aux immobilisations </v>
      </c>
      <c r="C12" s="516"/>
      <c r="D12" s="150"/>
      <c r="E12" s="150"/>
      <c r="F12" s="150"/>
      <c r="G12" s="150"/>
      <c r="H12" s="150"/>
      <c r="I12" s="516"/>
      <c r="J12" s="150"/>
      <c r="K12" s="150"/>
      <c r="L12" s="150"/>
      <c r="M12" s="150"/>
      <c r="N12" s="150"/>
      <c r="O12" s="320">
        <f>C12-I12</f>
        <v>0</v>
      </c>
    </row>
    <row r="13" spans="1:21" s="392" customFormat="1" ht="12" customHeight="1" x14ac:dyDescent="0.3">
      <c r="A13" s="576"/>
      <c r="B13" s="318" t="str">
        <f>'TAB3'!A13</f>
        <v>Charges nettes contrôlables OSP</v>
      </c>
      <c r="C13" s="382">
        <f t="shared" ref="C13:O13" si="2">SUM(C14:C16)</f>
        <v>0</v>
      </c>
      <c r="D13" s="382">
        <f t="shared" si="2"/>
        <v>0</v>
      </c>
      <c r="E13" s="382">
        <f t="shared" si="2"/>
        <v>0</v>
      </c>
      <c r="F13" s="382">
        <f t="shared" si="2"/>
        <v>0</v>
      </c>
      <c r="G13" s="382">
        <f t="shared" si="2"/>
        <v>0</v>
      </c>
      <c r="H13" s="382">
        <f t="shared" si="2"/>
        <v>0</v>
      </c>
      <c r="I13" s="382">
        <f t="shared" si="2"/>
        <v>0</v>
      </c>
      <c r="J13" s="382">
        <f t="shared" si="2"/>
        <v>0</v>
      </c>
      <c r="K13" s="382">
        <f t="shared" si="2"/>
        <v>0</v>
      </c>
      <c r="L13" s="382">
        <f t="shared" si="2"/>
        <v>0</v>
      </c>
      <c r="M13" s="382">
        <f t="shared" si="2"/>
        <v>0</v>
      </c>
      <c r="N13" s="382">
        <f t="shared" si="2"/>
        <v>0</v>
      </c>
      <c r="O13" s="515">
        <f t="shared" si="2"/>
        <v>0</v>
      </c>
      <c r="P13" s="378"/>
      <c r="Q13" s="316"/>
      <c r="R13" s="316"/>
      <c r="S13" s="316"/>
      <c r="T13" s="316"/>
      <c r="U13" s="316"/>
    </row>
    <row r="14" spans="1:21" s="392" customFormat="1" ht="13.5" customHeight="1" x14ac:dyDescent="0.3">
      <c r="A14" s="576"/>
      <c r="B14" s="321" t="str">
        <f>'TAB3'!A14</f>
        <v>Charges nettes fixes à l'exclusion des charges d'amortissement</v>
      </c>
      <c r="C14" s="516"/>
      <c r="D14" s="150"/>
      <c r="E14" s="150"/>
      <c r="F14" s="150"/>
      <c r="G14" s="150"/>
      <c r="H14" s="150"/>
      <c r="I14" s="516"/>
      <c r="J14" s="150"/>
      <c r="K14" s="150"/>
      <c r="L14" s="150"/>
      <c r="M14" s="150"/>
      <c r="N14" s="150"/>
      <c r="O14" s="320">
        <f>C14-I14</f>
        <v>0</v>
      </c>
      <c r="P14" s="378"/>
      <c r="Q14" s="316"/>
      <c r="R14" s="316"/>
      <c r="S14" s="316"/>
      <c r="T14" s="316"/>
      <c r="U14" s="316"/>
    </row>
    <row r="15" spans="1:21" s="392" customFormat="1" ht="13.5" customHeight="1" x14ac:dyDescent="0.3">
      <c r="A15" s="576"/>
      <c r="B15" s="321" t="str">
        <f>'TAB3'!A15</f>
        <v>Charges nettes variables à l'exclusion des charges d'amortissement</v>
      </c>
      <c r="C15" s="516"/>
      <c r="D15" s="150"/>
      <c r="E15" s="150"/>
      <c r="F15" s="150"/>
      <c r="G15" s="150"/>
      <c r="H15" s="150"/>
      <c r="I15" s="516"/>
      <c r="J15" s="150"/>
      <c r="K15" s="150"/>
      <c r="L15" s="150"/>
      <c r="M15" s="150"/>
      <c r="N15" s="150"/>
      <c r="O15" s="320">
        <f>C15-I15</f>
        <v>0</v>
      </c>
      <c r="P15" s="378"/>
      <c r="Q15" s="316"/>
      <c r="R15" s="316"/>
      <c r="S15" s="316"/>
      <c r="T15" s="316"/>
      <c r="U15" s="316"/>
    </row>
    <row r="16" spans="1:21" s="392" customFormat="1" ht="13.5" customHeight="1" x14ac:dyDescent="0.3">
      <c r="A16" s="577"/>
      <c r="B16" s="321" t="str">
        <f>'TAB3'!A16</f>
        <v>Charges d'amortissement</v>
      </c>
      <c r="C16" s="516"/>
      <c r="D16" s="150"/>
      <c r="E16" s="150"/>
      <c r="F16" s="150"/>
      <c r="G16" s="150"/>
      <c r="H16" s="150"/>
      <c r="I16" s="516"/>
      <c r="J16" s="150"/>
      <c r="K16" s="150"/>
      <c r="L16" s="150"/>
      <c r="M16" s="150"/>
      <c r="N16" s="150"/>
      <c r="O16" s="320">
        <f>C16-I16</f>
        <v>0</v>
      </c>
      <c r="P16" s="378"/>
      <c r="Q16" s="316"/>
      <c r="R16" s="316"/>
      <c r="S16" s="316"/>
      <c r="T16" s="316"/>
      <c r="U16" s="316"/>
    </row>
    <row r="17" spans="1:15" s="392" customFormat="1" x14ac:dyDescent="0.3">
      <c r="A17" s="394"/>
      <c r="B17" s="315" t="str">
        <f>'TAB3'!A17</f>
        <v xml:space="preserve">Charges et produits non-contrôlables </v>
      </c>
      <c r="C17" s="383">
        <f t="shared" ref="C17:N17" si="3">SUM(C18,C25)</f>
        <v>0</v>
      </c>
      <c r="D17" s="383">
        <f t="shared" si="3"/>
        <v>0</v>
      </c>
      <c r="E17" s="383">
        <f t="shared" si="3"/>
        <v>0</v>
      </c>
      <c r="F17" s="383">
        <f t="shared" si="3"/>
        <v>0</v>
      </c>
      <c r="G17" s="383">
        <f t="shared" si="3"/>
        <v>0</v>
      </c>
      <c r="H17" s="383">
        <f t="shared" si="3"/>
        <v>0</v>
      </c>
      <c r="I17" s="395">
        <f t="shared" si="3"/>
        <v>0</v>
      </c>
      <c r="J17" s="383">
        <f t="shared" si="3"/>
        <v>0</v>
      </c>
      <c r="K17" s="383">
        <f t="shared" si="3"/>
        <v>0</v>
      </c>
      <c r="L17" s="383">
        <f t="shared" si="3"/>
        <v>0</v>
      </c>
      <c r="M17" s="383">
        <f t="shared" si="3"/>
        <v>0</v>
      </c>
      <c r="N17" s="396">
        <f t="shared" si="3"/>
        <v>0</v>
      </c>
      <c r="O17" s="378">
        <f t="shared" si="1"/>
        <v>0</v>
      </c>
    </row>
    <row r="18" spans="1:15" s="392" customFormat="1" ht="12" customHeight="1" x14ac:dyDescent="0.3">
      <c r="A18" s="578" t="s">
        <v>614</v>
      </c>
      <c r="B18" s="326" t="str">
        <f>'TAB3'!A18</f>
        <v>Hors OSP</v>
      </c>
      <c r="C18" s="380">
        <f t="shared" ref="C18:N18" si="4">SUM(C19:C24)</f>
        <v>0</v>
      </c>
      <c r="D18" s="380">
        <f t="shared" si="4"/>
        <v>0</v>
      </c>
      <c r="E18" s="380">
        <f t="shared" si="4"/>
        <v>0</v>
      </c>
      <c r="F18" s="380">
        <f t="shared" si="4"/>
        <v>0</v>
      </c>
      <c r="G18" s="380">
        <f t="shared" si="4"/>
        <v>0</v>
      </c>
      <c r="H18" s="380">
        <f t="shared" si="4"/>
        <v>0</v>
      </c>
      <c r="I18" s="316">
        <f t="shared" si="4"/>
        <v>0</v>
      </c>
      <c r="J18" s="380">
        <f t="shared" si="4"/>
        <v>0</v>
      </c>
      <c r="K18" s="380">
        <f t="shared" si="4"/>
        <v>0</v>
      </c>
      <c r="L18" s="380">
        <f t="shared" si="4"/>
        <v>0</v>
      </c>
      <c r="M18" s="380">
        <f t="shared" si="4"/>
        <v>0</v>
      </c>
      <c r="N18" s="380">
        <f t="shared" si="4"/>
        <v>0</v>
      </c>
      <c r="O18" s="316">
        <f t="shared" si="1"/>
        <v>0</v>
      </c>
    </row>
    <row r="19" spans="1:15" s="392" customFormat="1" ht="27" x14ac:dyDescent="0.3">
      <c r="A19" s="578"/>
      <c r="B19" s="321" t="str">
        <f>'TAB3'!A19</f>
        <v xml:space="preserve">Charges émanant de factures émises par la société FeReSO dans le cadre du processus de réconciliation </v>
      </c>
      <c r="C19" s="320">
        <f t="shared" ref="C19:C24" si="5">SUM(D19:H19)</f>
        <v>0</v>
      </c>
      <c r="D19" s="516"/>
      <c r="E19" s="516"/>
      <c r="F19" s="516"/>
      <c r="G19" s="516"/>
      <c r="H19" s="516"/>
      <c r="I19" s="397">
        <f t="shared" ref="I19:I24" si="6">SUM(J19:N19)</f>
        <v>0</v>
      </c>
      <c r="J19" s="516"/>
      <c r="K19" s="516"/>
      <c r="L19" s="516"/>
      <c r="M19" s="516"/>
      <c r="N19" s="516"/>
      <c r="O19" s="378">
        <f t="shared" si="1"/>
        <v>0</v>
      </c>
    </row>
    <row r="20" spans="1:15" s="392" customFormat="1" x14ac:dyDescent="0.3">
      <c r="A20" s="578"/>
      <c r="B20" s="321" t="str">
        <f>'TAB3'!A20</f>
        <v xml:space="preserve">Redevance de voirie </v>
      </c>
      <c r="C20" s="320">
        <f t="shared" si="5"/>
        <v>0</v>
      </c>
      <c r="D20" s="516"/>
      <c r="E20" s="516"/>
      <c r="F20" s="516"/>
      <c r="G20" s="516"/>
      <c r="H20" s="516"/>
      <c r="I20" s="397">
        <f t="shared" si="6"/>
        <v>0</v>
      </c>
      <c r="J20" s="516"/>
      <c r="K20" s="516"/>
      <c r="L20" s="516"/>
      <c r="M20" s="516"/>
      <c r="N20" s="516"/>
      <c r="O20" s="378">
        <f t="shared" si="1"/>
        <v>0</v>
      </c>
    </row>
    <row r="21" spans="1:15" s="392" customFormat="1" x14ac:dyDescent="0.3">
      <c r="A21" s="578"/>
      <c r="B21" s="321" t="str">
        <f>'TAB3'!A21</f>
        <v>Charge fiscale résultant de l'application de l'impôt des sociétés</v>
      </c>
      <c r="C21" s="320">
        <f t="shared" si="5"/>
        <v>0</v>
      </c>
      <c r="D21" s="516"/>
      <c r="E21" s="516"/>
      <c r="F21" s="516"/>
      <c r="G21" s="516"/>
      <c r="H21" s="516"/>
      <c r="I21" s="397">
        <f t="shared" si="6"/>
        <v>0</v>
      </c>
      <c r="J21" s="516"/>
      <c r="K21" s="516"/>
      <c r="L21" s="516"/>
      <c r="M21" s="516"/>
      <c r="N21" s="516"/>
      <c r="O21" s="378">
        <f t="shared" si="1"/>
        <v>0</v>
      </c>
    </row>
    <row r="22" spans="1:15" s="392" customFormat="1" ht="27" x14ac:dyDescent="0.3">
      <c r="A22" s="578"/>
      <c r="B22" s="321" t="str">
        <f>'TAB3'!A22</f>
        <v>Autres impôts, taxes, redevances, surcharges, précomptes immobiliers et mobiliers</v>
      </c>
      <c r="C22" s="320">
        <f t="shared" si="5"/>
        <v>0</v>
      </c>
      <c r="D22" s="516"/>
      <c r="E22" s="516"/>
      <c r="F22" s="516"/>
      <c r="G22" s="516"/>
      <c r="H22" s="516"/>
      <c r="I22" s="397">
        <f t="shared" si="6"/>
        <v>0</v>
      </c>
      <c r="J22" s="516"/>
      <c r="K22" s="516"/>
      <c r="L22" s="516"/>
      <c r="M22" s="516"/>
      <c r="N22" s="516"/>
      <c r="O22" s="378">
        <f t="shared" si="1"/>
        <v>0</v>
      </c>
    </row>
    <row r="23" spans="1:15" s="392" customFormat="1" x14ac:dyDescent="0.3">
      <c r="A23" s="578"/>
      <c r="B23" s="321" t="str">
        <f>'TAB3'!A23</f>
        <v>Cotisations de responsabilisation de l’ONSSAPL</v>
      </c>
      <c r="C23" s="320">
        <f t="shared" si="5"/>
        <v>0</v>
      </c>
      <c r="D23" s="516"/>
      <c r="E23" s="516"/>
      <c r="F23" s="516"/>
      <c r="G23" s="516"/>
      <c r="H23" s="516"/>
      <c r="I23" s="397">
        <f t="shared" si="6"/>
        <v>0</v>
      </c>
      <c r="J23" s="516"/>
      <c r="K23" s="516"/>
      <c r="L23" s="516"/>
      <c r="M23" s="516"/>
      <c r="N23" s="516"/>
      <c r="O23" s="378">
        <f t="shared" si="1"/>
        <v>0</v>
      </c>
    </row>
    <row r="24" spans="1:15" s="392" customFormat="1" x14ac:dyDescent="0.3">
      <c r="A24" s="578"/>
      <c r="B24" s="321" t="str">
        <f>'TAB3'!A24</f>
        <v>Charges de pension non-capitalisées (uniquement destiné à ORES)</v>
      </c>
      <c r="C24" s="320">
        <f t="shared" si="5"/>
        <v>0</v>
      </c>
      <c r="D24" s="516"/>
      <c r="E24" s="516"/>
      <c r="F24" s="516"/>
      <c r="G24" s="516"/>
      <c r="H24" s="516"/>
      <c r="I24" s="397">
        <f t="shared" si="6"/>
        <v>0</v>
      </c>
      <c r="J24" s="516"/>
      <c r="K24" s="516"/>
      <c r="L24" s="516"/>
      <c r="M24" s="516"/>
      <c r="N24" s="516"/>
      <c r="O24" s="378">
        <f t="shared" si="1"/>
        <v>0</v>
      </c>
    </row>
    <row r="25" spans="1:15" s="392" customFormat="1" x14ac:dyDescent="0.3">
      <c r="A25" s="394"/>
      <c r="B25" s="329" t="str">
        <f>'TAB3'!A25</f>
        <v>OSP</v>
      </c>
      <c r="C25" s="382">
        <f t="shared" ref="C25:N25" si="7">SUM(C26:C31)</f>
        <v>0</v>
      </c>
      <c r="D25" s="382">
        <f t="shared" si="7"/>
        <v>0</v>
      </c>
      <c r="E25" s="382">
        <f t="shared" si="7"/>
        <v>0</v>
      </c>
      <c r="F25" s="382">
        <f t="shared" si="7"/>
        <v>0</v>
      </c>
      <c r="G25" s="382">
        <f t="shared" si="7"/>
        <v>0</v>
      </c>
      <c r="H25" s="382">
        <f t="shared" si="7"/>
        <v>0</v>
      </c>
      <c r="I25" s="316">
        <f t="shared" si="7"/>
        <v>0</v>
      </c>
      <c r="J25" s="382">
        <f t="shared" si="7"/>
        <v>0</v>
      </c>
      <c r="K25" s="382">
        <f t="shared" si="7"/>
        <v>0</v>
      </c>
      <c r="L25" s="382">
        <f t="shared" si="7"/>
        <v>0</v>
      </c>
      <c r="M25" s="382">
        <f t="shared" si="7"/>
        <v>0</v>
      </c>
      <c r="N25" s="382">
        <f t="shared" si="7"/>
        <v>0</v>
      </c>
      <c r="O25" s="316">
        <f t="shared" si="1"/>
        <v>0</v>
      </c>
    </row>
    <row r="26" spans="1:15" s="392" customFormat="1" ht="27" x14ac:dyDescent="0.3">
      <c r="A26" s="578" t="s">
        <v>614</v>
      </c>
      <c r="B26" s="330" t="str">
        <f>'TAB3'!A26</f>
        <v>Charges émanant de factures d’achat de gaz émises par un fournisseur commercial pour l'alimentation de la clientèle propre du GRD</v>
      </c>
      <c r="C26" s="320">
        <f t="shared" ref="C26:C31" si="8">SUM(D26:H26)</f>
        <v>0</v>
      </c>
      <c r="D26" s="516"/>
      <c r="E26" s="516"/>
      <c r="F26" s="516"/>
      <c r="G26" s="516"/>
      <c r="H26" s="516"/>
      <c r="I26" s="397">
        <f t="shared" ref="I26:I31" si="9">SUM(J26:N26)</f>
        <v>0</v>
      </c>
      <c r="J26" s="516"/>
      <c r="K26" s="516"/>
      <c r="L26" s="516"/>
      <c r="M26" s="516"/>
      <c r="N26" s="516"/>
      <c r="O26" s="378">
        <f t="shared" si="1"/>
        <v>0</v>
      </c>
    </row>
    <row r="27" spans="1:15" s="392" customFormat="1" ht="27" x14ac:dyDescent="0.3">
      <c r="A27" s="578"/>
      <c r="B27" s="330" t="str">
        <f>'TAB3'!A27</f>
        <v>Charges de distribution supportées par le GRD pour l'alimentation de clientèle propre</v>
      </c>
      <c r="C27" s="320">
        <f t="shared" si="8"/>
        <v>0</v>
      </c>
      <c r="D27" s="516"/>
      <c r="E27" s="516"/>
      <c r="F27" s="516"/>
      <c r="G27" s="516"/>
      <c r="H27" s="516"/>
      <c r="I27" s="397">
        <f t="shared" si="9"/>
        <v>0</v>
      </c>
      <c r="J27" s="516"/>
      <c r="K27" s="516"/>
      <c r="L27" s="516"/>
      <c r="M27" s="516"/>
      <c r="N27" s="516"/>
      <c r="O27" s="378">
        <f t="shared" si="1"/>
        <v>0</v>
      </c>
    </row>
    <row r="28" spans="1:15" s="392" customFormat="1" ht="40.5" x14ac:dyDescent="0.3">
      <c r="A28" s="578"/>
      <c r="B28" s="331" t="str">
        <f>'TAB3'!A28</f>
        <v xml:space="preserve">Produits issus de la facturation de la fourniture de gaz à la clientèle propre du gestionnaire de réseau de distribution ainsi que le montant de la compensation versée par la CREG </v>
      </c>
      <c r="C28" s="320">
        <f t="shared" si="8"/>
        <v>0</v>
      </c>
      <c r="D28" s="516"/>
      <c r="E28" s="516"/>
      <c r="F28" s="516"/>
      <c r="G28" s="516"/>
      <c r="H28" s="516"/>
      <c r="I28" s="397">
        <f t="shared" si="9"/>
        <v>0</v>
      </c>
      <c r="J28" s="516"/>
      <c r="K28" s="516"/>
      <c r="L28" s="516"/>
      <c r="M28" s="516"/>
      <c r="N28" s="516"/>
      <c r="O28" s="378">
        <f t="shared" si="1"/>
        <v>0</v>
      </c>
    </row>
    <row r="29" spans="1:15" s="392" customFormat="1" ht="27" x14ac:dyDescent="0.3">
      <c r="A29" s="578"/>
      <c r="B29" s="330" t="str">
        <f>'TAB3'!A29</f>
        <v xml:space="preserve">Indemnités versées aux fournisseurs de gaz, résultant du retard de placement des compteurs à budget </v>
      </c>
      <c r="C29" s="320">
        <f t="shared" si="8"/>
        <v>0</v>
      </c>
      <c r="D29" s="516"/>
      <c r="E29" s="516"/>
      <c r="F29" s="516"/>
      <c r="G29" s="516"/>
      <c r="H29" s="516"/>
      <c r="I29" s="397">
        <f t="shared" si="9"/>
        <v>0</v>
      </c>
      <c r="J29" s="516"/>
      <c r="K29" s="516"/>
      <c r="L29" s="516"/>
      <c r="M29" s="516"/>
      <c r="N29" s="516"/>
      <c r="O29" s="378">
        <f t="shared" si="1"/>
        <v>0</v>
      </c>
    </row>
    <row r="30" spans="1:15" s="392" customFormat="1" x14ac:dyDescent="0.3">
      <c r="A30" s="578"/>
      <c r="B30" s="331" t="str">
        <f>'TAB3'!A30</f>
        <v>Charges et produits liés à l’achat de gaz SER</v>
      </c>
      <c r="C30" s="320">
        <f t="shared" si="8"/>
        <v>0</v>
      </c>
      <c r="D30" s="516"/>
      <c r="E30" s="516"/>
      <c r="F30" s="516"/>
      <c r="G30" s="516"/>
      <c r="H30" s="516"/>
      <c r="I30" s="397">
        <f t="shared" si="9"/>
        <v>0</v>
      </c>
      <c r="J30" s="516"/>
      <c r="K30" s="516"/>
      <c r="L30" s="516"/>
      <c r="M30" s="516"/>
      <c r="N30" s="516"/>
      <c r="O30" s="378">
        <f t="shared" si="1"/>
        <v>0</v>
      </c>
    </row>
    <row r="31" spans="1:15" s="392" customFormat="1" ht="27" x14ac:dyDescent="0.3">
      <c r="A31" s="578"/>
      <c r="B31" s="331" t="str">
        <f>'TAB3'!A31</f>
        <v xml:space="preserve">Charges émanant de factures émises par la société FeReSO dans le cadre du processus de réconciliation </v>
      </c>
      <c r="C31" s="320">
        <f t="shared" si="8"/>
        <v>0</v>
      </c>
      <c r="D31" s="516"/>
      <c r="E31" s="516"/>
      <c r="F31" s="516"/>
      <c r="G31" s="516"/>
      <c r="H31" s="516"/>
      <c r="I31" s="397">
        <f t="shared" si="9"/>
        <v>0</v>
      </c>
      <c r="J31" s="516"/>
      <c r="K31" s="516"/>
      <c r="L31" s="516"/>
      <c r="M31" s="516"/>
      <c r="N31" s="516"/>
      <c r="O31" s="378">
        <f t="shared" si="1"/>
        <v>0</v>
      </c>
    </row>
    <row r="32" spans="1:15" s="392" customFormat="1" x14ac:dyDescent="0.3">
      <c r="A32" s="394"/>
      <c r="B32" s="333" t="str">
        <f>'TAB3'!A32</f>
        <v>Charges nettes relatives aux projets spécifiques</v>
      </c>
      <c r="C32" s="382">
        <f t="shared" ref="C32:N32" si="10">SUM(C33:C34)</f>
        <v>0</v>
      </c>
      <c r="D32" s="382">
        <f t="shared" si="10"/>
        <v>0</v>
      </c>
      <c r="E32" s="382">
        <f t="shared" si="10"/>
        <v>0</v>
      </c>
      <c r="F32" s="382">
        <f t="shared" si="10"/>
        <v>0</v>
      </c>
      <c r="G32" s="382">
        <f t="shared" si="10"/>
        <v>0</v>
      </c>
      <c r="H32" s="382">
        <f t="shared" si="10"/>
        <v>0</v>
      </c>
      <c r="I32" s="399">
        <f t="shared" si="10"/>
        <v>0</v>
      </c>
      <c r="J32" s="384">
        <f t="shared" si="10"/>
        <v>0</v>
      </c>
      <c r="K32" s="382">
        <f t="shared" si="10"/>
        <v>0</v>
      </c>
      <c r="L32" s="382">
        <f t="shared" si="10"/>
        <v>0</v>
      </c>
      <c r="M32" s="382">
        <f t="shared" si="10"/>
        <v>0</v>
      </c>
      <c r="N32" s="382">
        <f t="shared" si="10"/>
        <v>0</v>
      </c>
      <c r="O32" s="316">
        <f t="shared" si="1"/>
        <v>0</v>
      </c>
    </row>
    <row r="33" spans="1:15" s="392" customFormat="1" ht="14.45" customHeight="1" x14ac:dyDescent="0.3">
      <c r="A33" s="580" t="s">
        <v>613</v>
      </c>
      <c r="B33" s="331" t="str">
        <f>'TAB3'!A33</f>
        <v>Charges nettes fixes</v>
      </c>
      <c r="C33" s="516"/>
      <c r="D33" s="150"/>
      <c r="E33" s="150"/>
      <c r="F33" s="150"/>
      <c r="G33" s="150"/>
      <c r="H33" s="150"/>
      <c r="I33" s="516"/>
      <c r="J33" s="150"/>
      <c r="K33" s="150"/>
      <c r="L33" s="150"/>
      <c r="M33" s="150"/>
      <c r="N33" s="150"/>
      <c r="O33" s="320">
        <f t="shared" si="1"/>
        <v>0</v>
      </c>
    </row>
    <row r="34" spans="1:15" s="392" customFormat="1" ht="14.45" customHeight="1" x14ac:dyDescent="0.3">
      <c r="A34" s="580"/>
      <c r="B34" s="331" t="str">
        <f>'TAB3'!A34</f>
        <v>Charges nettes variables</v>
      </c>
      <c r="C34" s="516"/>
      <c r="D34" s="150"/>
      <c r="E34" s="150"/>
      <c r="F34" s="150"/>
      <c r="G34" s="150"/>
      <c r="H34" s="150"/>
      <c r="I34" s="516"/>
      <c r="J34" s="150"/>
      <c r="K34" s="150"/>
      <c r="L34" s="150"/>
      <c r="M34" s="150"/>
      <c r="N34" s="150"/>
      <c r="O34" s="320">
        <f t="shared" si="1"/>
        <v>0</v>
      </c>
    </row>
    <row r="35" spans="1:15" s="392" customFormat="1" x14ac:dyDescent="0.3">
      <c r="A35" s="394"/>
      <c r="B35" s="333" t="str">
        <f>'TAB3'!A35</f>
        <v>Marge équitable</v>
      </c>
      <c r="C35" s="382">
        <f t="shared" ref="C35:N35" si="11">SUM(C36:C37)</f>
        <v>0</v>
      </c>
      <c r="D35" s="382">
        <f t="shared" si="11"/>
        <v>0</v>
      </c>
      <c r="E35" s="382">
        <f t="shared" si="11"/>
        <v>0</v>
      </c>
      <c r="F35" s="382">
        <f t="shared" si="11"/>
        <v>0</v>
      </c>
      <c r="G35" s="382">
        <f t="shared" si="11"/>
        <v>0</v>
      </c>
      <c r="H35" s="382">
        <f t="shared" si="11"/>
        <v>0</v>
      </c>
      <c r="I35" s="396">
        <f t="shared" si="11"/>
        <v>0</v>
      </c>
      <c r="J35" s="384">
        <f t="shared" si="11"/>
        <v>0</v>
      </c>
      <c r="K35" s="382">
        <f t="shared" si="11"/>
        <v>0</v>
      </c>
      <c r="L35" s="382">
        <f t="shared" si="11"/>
        <v>0</v>
      </c>
      <c r="M35" s="382">
        <f t="shared" si="11"/>
        <v>0</v>
      </c>
      <c r="N35" s="382">
        <f t="shared" si="11"/>
        <v>0</v>
      </c>
      <c r="O35" s="316">
        <f t="shared" si="1"/>
        <v>0</v>
      </c>
    </row>
    <row r="36" spans="1:15" s="392" customFormat="1" x14ac:dyDescent="0.3">
      <c r="A36" s="579" t="s">
        <v>614</v>
      </c>
      <c r="B36" s="326" t="str">
        <f>'TAB3'!A36</f>
        <v>Hors OSP</v>
      </c>
      <c r="C36" s="320">
        <f>SUM(D36:H36)</f>
        <v>0</v>
      </c>
      <c r="D36" s="516"/>
      <c r="E36" s="516"/>
      <c r="F36" s="516"/>
      <c r="G36" s="516"/>
      <c r="H36" s="516"/>
      <c r="I36" s="397">
        <f>SUM(J36:N36)</f>
        <v>0</v>
      </c>
      <c r="J36" s="516"/>
      <c r="K36" s="516"/>
      <c r="L36" s="516"/>
      <c r="M36" s="516"/>
      <c r="N36" s="516"/>
      <c r="O36" s="378">
        <f t="shared" si="1"/>
        <v>0</v>
      </c>
    </row>
    <row r="37" spans="1:15" s="392" customFormat="1" x14ac:dyDescent="0.3">
      <c r="A37" s="579"/>
      <c r="B37" s="334" t="str">
        <f>'TAB3'!A37</f>
        <v>OSP</v>
      </c>
      <c r="C37" s="320">
        <f>SUM(D37:H37)</f>
        <v>0</v>
      </c>
      <c r="D37" s="516"/>
      <c r="E37" s="516"/>
      <c r="F37" s="516"/>
      <c r="G37" s="516"/>
      <c r="H37" s="516"/>
      <c r="I37" s="397">
        <f>SUM(J37:N37)</f>
        <v>0</v>
      </c>
      <c r="J37" s="516"/>
      <c r="K37" s="516"/>
      <c r="L37" s="516"/>
      <c r="M37" s="516"/>
      <c r="N37" s="516"/>
      <c r="O37" s="378">
        <f t="shared" si="1"/>
        <v>0</v>
      </c>
    </row>
    <row r="38" spans="1:15" s="392" customFormat="1" ht="12" customHeight="1" x14ac:dyDescent="0.3">
      <c r="A38" s="514" t="s">
        <v>614</v>
      </c>
      <c r="B38" s="333" t="str">
        <f>'TAB3'!A38</f>
        <v>Quote-part des soldes régulatoires années précédentes</v>
      </c>
      <c r="C38" s="320">
        <f>SUM(D38:H38)</f>
        <v>0</v>
      </c>
      <c r="D38" s="528"/>
      <c r="E38" s="528"/>
      <c r="F38" s="528"/>
      <c r="G38" s="528"/>
      <c r="H38" s="528"/>
      <c r="I38" s="397">
        <f>SUM(J38:N38)</f>
        <v>0</v>
      </c>
      <c r="J38" s="516"/>
      <c r="K38" s="528"/>
      <c r="L38" s="528"/>
      <c r="M38" s="528"/>
      <c r="N38" s="528"/>
      <c r="O38" s="378">
        <f t="shared" si="1"/>
        <v>0</v>
      </c>
    </row>
    <row r="39" spans="1:15" s="402" customFormat="1" ht="12" customHeight="1" x14ac:dyDescent="0.3">
      <c r="A39" s="400"/>
      <c r="B39" s="336" t="str">
        <f>'TAB3'!A39</f>
        <v>TOTAL</v>
      </c>
      <c r="C39" s="386">
        <f t="shared" ref="C39:O39" si="12">SUM(C9,C17,C32,C35,C38)</f>
        <v>0</v>
      </c>
      <c r="D39" s="386">
        <f t="shared" si="12"/>
        <v>0</v>
      </c>
      <c r="E39" s="386">
        <f t="shared" si="12"/>
        <v>0</v>
      </c>
      <c r="F39" s="386">
        <f t="shared" si="12"/>
        <v>0</v>
      </c>
      <c r="G39" s="386">
        <f t="shared" si="12"/>
        <v>0</v>
      </c>
      <c r="H39" s="386">
        <f t="shared" si="12"/>
        <v>0</v>
      </c>
      <c r="I39" s="386">
        <f t="shared" si="12"/>
        <v>0</v>
      </c>
      <c r="J39" s="386">
        <f t="shared" si="12"/>
        <v>0</v>
      </c>
      <c r="K39" s="386">
        <f t="shared" si="12"/>
        <v>0</v>
      </c>
      <c r="L39" s="386">
        <f t="shared" si="12"/>
        <v>0</v>
      </c>
      <c r="M39" s="386">
        <f t="shared" si="12"/>
        <v>0</v>
      </c>
      <c r="N39" s="386">
        <f t="shared" si="12"/>
        <v>0</v>
      </c>
      <c r="O39" s="386">
        <f t="shared" si="12"/>
        <v>0</v>
      </c>
    </row>
    <row r="40" spans="1:15" s="404" customFormat="1" x14ac:dyDescent="0.3">
      <c r="A40" s="400"/>
      <c r="B40" s="403"/>
      <c r="C40" s="248"/>
      <c r="D40" s="248"/>
      <c r="E40" s="248"/>
      <c r="F40" s="248"/>
      <c r="G40" s="248"/>
      <c r="H40" s="248"/>
      <c r="I40" s="248"/>
      <c r="J40" s="248"/>
      <c r="K40" s="248"/>
      <c r="L40" s="248"/>
      <c r="M40" s="248"/>
      <c r="N40" s="248"/>
      <c r="O40" s="248"/>
    </row>
    <row r="41" spans="1:15" s="404" customFormat="1" x14ac:dyDescent="0.3">
      <c r="A41" s="400"/>
      <c r="B41" s="405" t="s">
        <v>14</v>
      </c>
      <c r="C41" s="379"/>
      <c r="D41" s="379"/>
      <c r="E41" s="379"/>
      <c r="F41" s="379"/>
      <c r="G41" s="379"/>
      <c r="H41" s="379"/>
      <c r="I41" s="379"/>
      <c r="J41" s="379"/>
      <c r="K41" s="379"/>
      <c r="L41" s="379"/>
      <c r="M41" s="379"/>
      <c r="N41" s="379"/>
      <c r="O41" s="379"/>
    </row>
    <row r="42" spans="1:15" s="404" customFormat="1" ht="12" customHeight="1" x14ac:dyDescent="0.3">
      <c r="A42" s="579" t="s">
        <v>614</v>
      </c>
      <c r="B42" s="485" t="s">
        <v>465</v>
      </c>
      <c r="C42" s="320">
        <f t="shared" ref="C42:C48" si="13">SUM(D42:H42)</f>
        <v>0</v>
      </c>
      <c r="D42" s="384"/>
      <c r="E42" s="384"/>
      <c r="F42" s="384"/>
      <c r="G42" s="384"/>
      <c r="H42" s="384"/>
      <c r="I42" s="397">
        <f t="shared" ref="I42:I48" si="14">SUM(J42:N42)</f>
        <v>0</v>
      </c>
      <c r="J42" s="384"/>
      <c r="K42" s="384"/>
      <c r="L42" s="384"/>
      <c r="M42" s="384"/>
      <c r="N42" s="384"/>
      <c r="O42" s="378">
        <f t="shared" ref="O42:O48" si="15">C42-I42</f>
        <v>0</v>
      </c>
    </row>
    <row r="43" spans="1:15" s="404" customFormat="1" ht="12" customHeight="1" x14ac:dyDescent="0.3">
      <c r="A43" s="579"/>
      <c r="B43" s="485" t="s">
        <v>466</v>
      </c>
      <c r="C43" s="320">
        <f t="shared" si="13"/>
        <v>0</v>
      </c>
      <c r="D43" s="384"/>
      <c r="E43" s="384"/>
      <c r="F43" s="384"/>
      <c r="G43" s="384"/>
      <c r="H43" s="384"/>
      <c r="I43" s="397">
        <f t="shared" si="14"/>
        <v>0</v>
      </c>
      <c r="J43" s="384"/>
      <c r="K43" s="384"/>
      <c r="L43" s="384"/>
      <c r="M43" s="384"/>
      <c r="N43" s="384"/>
      <c r="O43" s="378">
        <f t="shared" si="15"/>
        <v>0</v>
      </c>
    </row>
    <row r="44" spans="1:15" s="404" customFormat="1" x14ac:dyDescent="0.3">
      <c r="A44" s="579"/>
      <c r="B44" s="485" t="s">
        <v>480</v>
      </c>
      <c r="C44" s="320">
        <f t="shared" si="13"/>
        <v>0</v>
      </c>
      <c r="D44" s="384"/>
      <c r="E44" s="384"/>
      <c r="F44" s="384"/>
      <c r="G44" s="384"/>
      <c r="H44" s="384"/>
      <c r="I44" s="397">
        <f t="shared" si="14"/>
        <v>0</v>
      </c>
      <c r="J44" s="384"/>
      <c r="K44" s="384"/>
      <c r="L44" s="384"/>
      <c r="M44" s="384"/>
      <c r="N44" s="384"/>
      <c r="O44" s="378">
        <f t="shared" si="15"/>
        <v>0</v>
      </c>
    </row>
    <row r="45" spans="1:15" s="404" customFormat="1" x14ac:dyDescent="0.3">
      <c r="A45" s="579"/>
      <c r="B45" s="485" t="s">
        <v>563</v>
      </c>
      <c r="C45" s="320">
        <f t="shared" si="13"/>
        <v>0</v>
      </c>
      <c r="D45" s="384"/>
      <c r="E45" s="384"/>
      <c r="F45" s="384"/>
      <c r="G45" s="384"/>
      <c r="H45" s="384"/>
      <c r="I45" s="397">
        <f t="shared" si="14"/>
        <v>0</v>
      </c>
      <c r="J45" s="384"/>
      <c r="K45" s="384"/>
      <c r="L45" s="384"/>
      <c r="M45" s="384"/>
      <c r="N45" s="384"/>
      <c r="O45" s="378">
        <f t="shared" si="15"/>
        <v>0</v>
      </c>
    </row>
    <row r="46" spans="1:15" s="404" customFormat="1" x14ac:dyDescent="0.3">
      <c r="A46" s="579"/>
      <c r="B46" s="485" t="s">
        <v>481</v>
      </c>
      <c r="C46" s="320">
        <f t="shared" si="13"/>
        <v>0</v>
      </c>
      <c r="D46" s="384"/>
      <c r="E46" s="384"/>
      <c r="F46" s="384"/>
      <c r="G46" s="384"/>
      <c r="H46" s="384"/>
      <c r="I46" s="397">
        <f t="shared" si="14"/>
        <v>0</v>
      </c>
      <c r="J46" s="384"/>
      <c r="K46" s="384"/>
      <c r="L46" s="384"/>
      <c r="M46" s="384"/>
      <c r="N46" s="384"/>
      <c r="O46" s="378">
        <f t="shared" si="15"/>
        <v>0</v>
      </c>
    </row>
    <row r="47" spans="1:15" s="404" customFormat="1" x14ac:dyDescent="0.3">
      <c r="A47" s="579"/>
      <c r="B47" s="485" t="s">
        <v>482</v>
      </c>
      <c r="C47" s="320">
        <f t="shared" si="13"/>
        <v>0</v>
      </c>
      <c r="D47" s="384"/>
      <c r="E47" s="384"/>
      <c r="F47" s="384"/>
      <c r="G47" s="384"/>
      <c r="H47" s="384"/>
      <c r="I47" s="397">
        <f t="shared" si="14"/>
        <v>0</v>
      </c>
      <c r="J47" s="384"/>
      <c r="K47" s="384"/>
      <c r="L47" s="384"/>
      <c r="M47" s="384"/>
      <c r="N47" s="384"/>
      <c r="O47" s="378">
        <f t="shared" si="15"/>
        <v>0</v>
      </c>
    </row>
    <row r="48" spans="1:15" s="404" customFormat="1" x14ac:dyDescent="0.3">
      <c r="A48" s="579"/>
      <c r="B48" s="485" t="s">
        <v>488</v>
      </c>
      <c r="C48" s="320">
        <f t="shared" si="13"/>
        <v>0</v>
      </c>
      <c r="D48" s="384"/>
      <c r="E48" s="384"/>
      <c r="F48" s="384"/>
      <c r="G48" s="384"/>
      <c r="H48" s="384"/>
      <c r="I48" s="397">
        <f t="shared" si="14"/>
        <v>0</v>
      </c>
      <c r="J48" s="384"/>
      <c r="K48" s="384"/>
      <c r="L48" s="384"/>
      <c r="M48" s="384"/>
      <c r="N48" s="384"/>
      <c r="O48" s="378">
        <f t="shared" si="15"/>
        <v>0</v>
      </c>
    </row>
    <row r="49" spans="1:15" s="408" customFormat="1" x14ac:dyDescent="0.3">
      <c r="A49" s="406"/>
      <c r="B49" s="407" t="s">
        <v>455</v>
      </c>
      <c r="C49" s="381">
        <f t="shared" ref="C49:O49" si="16">SUM(C42:C48)</f>
        <v>0</v>
      </c>
      <c r="D49" s="381">
        <f t="shared" si="16"/>
        <v>0</v>
      </c>
      <c r="E49" s="381">
        <f t="shared" si="16"/>
        <v>0</v>
      </c>
      <c r="F49" s="381">
        <f t="shared" si="16"/>
        <v>0</v>
      </c>
      <c r="G49" s="381">
        <f t="shared" si="16"/>
        <v>0</v>
      </c>
      <c r="H49" s="381">
        <f t="shared" si="16"/>
        <v>0</v>
      </c>
      <c r="I49" s="381">
        <f t="shared" si="16"/>
        <v>0</v>
      </c>
      <c r="J49" s="381">
        <f t="shared" si="16"/>
        <v>0</v>
      </c>
      <c r="K49" s="381">
        <f t="shared" si="16"/>
        <v>0</v>
      </c>
      <c r="L49" s="381">
        <f t="shared" si="16"/>
        <v>0</v>
      </c>
      <c r="M49" s="381">
        <f t="shared" si="16"/>
        <v>0</v>
      </c>
      <c r="N49" s="381">
        <f t="shared" si="16"/>
        <v>0</v>
      </c>
      <c r="O49" s="381">
        <f t="shared" si="16"/>
        <v>0</v>
      </c>
    </row>
    <row r="50" spans="1:15" s="404" customFormat="1" x14ac:dyDescent="0.3">
      <c r="A50" s="409"/>
      <c r="B50" s="15"/>
      <c r="C50" s="248"/>
      <c r="D50" s="248"/>
      <c r="E50" s="248"/>
      <c r="F50" s="248"/>
      <c r="G50" s="248"/>
      <c r="H50" s="248"/>
      <c r="I50" s="248"/>
      <c r="J50" s="248"/>
      <c r="K50" s="248"/>
      <c r="L50" s="248"/>
      <c r="M50" s="248"/>
      <c r="N50" s="248"/>
      <c r="O50" s="248"/>
    </row>
    <row r="51" spans="1:15" s="408" customFormat="1" x14ac:dyDescent="0.3">
      <c r="A51" s="406"/>
      <c r="B51" s="407" t="s">
        <v>26</v>
      </c>
      <c r="C51" s="72">
        <f t="shared" ref="C51:O51" si="17">SUM(C39,C49)</f>
        <v>0</v>
      </c>
      <c r="D51" s="72">
        <f t="shared" si="17"/>
        <v>0</v>
      </c>
      <c r="E51" s="72">
        <f t="shared" si="17"/>
        <v>0</v>
      </c>
      <c r="F51" s="72">
        <f t="shared" si="17"/>
        <v>0</v>
      </c>
      <c r="G51" s="72">
        <f t="shared" si="17"/>
        <v>0</v>
      </c>
      <c r="H51" s="72">
        <f t="shared" si="17"/>
        <v>0</v>
      </c>
      <c r="I51" s="72">
        <f t="shared" si="17"/>
        <v>0</v>
      </c>
      <c r="J51" s="72">
        <f t="shared" si="17"/>
        <v>0</v>
      </c>
      <c r="K51" s="72">
        <f t="shared" si="17"/>
        <v>0</v>
      </c>
      <c r="L51" s="72">
        <f t="shared" si="17"/>
        <v>0</v>
      </c>
      <c r="M51" s="72">
        <f t="shared" si="17"/>
        <v>0</v>
      </c>
      <c r="N51" s="72">
        <f t="shared" si="17"/>
        <v>0</v>
      </c>
      <c r="O51" s="72">
        <f t="shared" si="17"/>
        <v>0</v>
      </c>
    </row>
    <row r="52" spans="1:15" s="404" customFormat="1" x14ac:dyDescent="0.3">
      <c r="A52" s="409"/>
      <c r="B52" s="15"/>
      <c r="C52" s="60"/>
      <c r="D52" s="60"/>
      <c r="E52" s="60"/>
      <c r="F52" s="60"/>
      <c r="G52" s="60"/>
      <c r="H52" s="60"/>
      <c r="I52" s="60"/>
      <c r="J52" s="60"/>
      <c r="K52" s="60"/>
      <c r="L52" s="60"/>
      <c r="M52" s="60"/>
      <c r="N52" s="60"/>
    </row>
    <row r="53" spans="1:15" s="404" customFormat="1" x14ac:dyDescent="0.3">
      <c r="A53" s="518" t="s">
        <v>611</v>
      </c>
      <c r="B53" s="518"/>
      <c r="C53" s="519"/>
      <c r="D53" s="519"/>
      <c r="E53" s="519"/>
      <c r="F53" s="519"/>
      <c r="G53" s="519"/>
      <c r="H53" s="519"/>
      <c r="I53" s="519"/>
      <c r="J53" s="519"/>
      <c r="K53" s="519"/>
      <c r="L53" s="519"/>
      <c r="M53" s="519"/>
      <c r="N53" s="519"/>
      <c r="O53" s="519"/>
    </row>
    <row r="54" spans="1:15" s="404" customFormat="1" x14ac:dyDescent="0.3">
      <c r="A54" s="409"/>
      <c r="B54" s="15"/>
      <c r="C54" s="60"/>
      <c r="D54" s="60"/>
      <c r="E54" s="60"/>
      <c r="F54" s="60"/>
      <c r="G54" s="60"/>
      <c r="H54" s="60"/>
      <c r="I54" s="60"/>
      <c r="J54" s="60"/>
      <c r="K54" s="60"/>
      <c r="L54" s="60"/>
      <c r="M54" s="60"/>
      <c r="N54" s="60"/>
    </row>
    <row r="55" spans="1:15" s="389" customFormat="1" ht="13.5" customHeight="1" x14ac:dyDescent="0.3">
      <c r="B55" s="15"/>
      <c r="C55" s="535" t="s">
        <v>11</v>
      </c>
      <c r="D55" s="574" t="s">
        <v>12</v>
      </c>
      <c r="E55" s="574"/>
      <c r="F55" s="574"/>
      <c r="G55" s="574"/>
      <c r="H55" s="574"/>
      <c r="I55" s="574"/>
      <c r="J55" s="573" t="s">
        <v>13</v>
      </c>
      <c r="K55" s="574"/>
      <c r="L55" s="574"/>
      <c r="M55" s="574"/>
      <c r="N55" s="574"/>
      <c r="O55" s="574"/>
    </row>
    <row r="56" spans="1:15" s="389" customFormat="1" ht="27" x14ac:dyDescent="0.3">
      <c r="B56" s="15"/>
      <c r="C56" s="536" t="s">
        <v>26</v>
      </c>
      <c r="D56" s="529" t="s">
        <v>26</v>
      </c>
      <c r="E56" s="309" t="s">
        <v>612</v>
      </c>
      <c r="F56" s="309" t="s">
        <v>49</v>
      </c>
      <c r="G56" s="309" t="s">
        <v>509</v>
      </c>
      <c r="H56" s="309" t="s">
        <v>510</v>
      </c>
      <c r="I56" s="309" t="s">
        <v>50</v>
      </c>
      <c r="J56" s="309" t="s">
        <v>26</v>
      </c>
      <c r="K56" s="309" t="s">
        <v>612</v>
      </c>
      <c r="L56" s="309" t="s">
        <v>49</v>
      </c>
      <c r="M56" s="309" t="s">
        <v>509</v>
      </c>
      <c r="N56" s="309" t="s">
        <v>510</v>
      </c>
      <c r="O56" s="309" t="s">
        <v>50</v>
      </c>
    </row>
    <row r="57" spans="1:15" s="392" customFormat="1" x14ac:dyDescent="0.3">
      <c r="A57" s="390"/>
      <c r="B57" s="391" t="s">
        <v>9</v>
      </c>
      <c r="C57" s="537">
        <f t="shared" ref="C57:C87" si="18">O9</f>
        <v>0</v>
      </c>
      <c r="D57" s="391">
        <f>SUM(D58,D61)</f>
        <v>0</v>
      </c>
      <c r="E57" s="391">
        <f t="shared" ref="E57:I57" si="19">SUM(E58,E61)</f>
        <v>0</v>
      </c>
      <c r="F57" s="391">
        <f t="shared" si="19"/>
        <v>0</v>
      </c>
      <c r="G57" s="391">
        <f t="shared" si="19"/>
        <v>0</v>
      </c>
      <c r="H57" s="391">
        <f t="shared" si="19"/>
        <v>0</v>
      </c>
      <c r="I57" s="391">
        <f t="shared" si="19"/>
        <v>0</v>
      </c>
      <c r="J57" s="391">
        <f>SUM(J58,J61)</f>
        <v>0</v>
      </c>
      <c r="K57" s="391">
        <f>SUM(K58,K61)</f>
        <v>0</v>
      </c>
      <c r="L57" s="391">
        <f t="shared" ref="L57:O57" si="20">SUM(L58,L61)</f>
        <v>0</v>
      </c>
      <c r="M57" s="391">
        <f t="shared" si="20"/>
        <v>0</v>
      </c>
      <c r="N57" s="391">
        <f t="shared" si="20"/>
        <v>0</v>
      </c>
      <c r="O57" s="391">
        <f t="shared" si="20"/>
        <v>0</v>
      </c>
    </row>
    <row r="58" spans="1:15" s="392" customFormat="1" ht="13.5" customHeight="1" x14ac:dyDescent="0.3">
      <c r="A58" s="581" t="s">
        <v>613</v>
      </c>
      <c r="B58" s="484" t="s">
        <v>7</v>
      </c>
      <c r="C58" s="538">
        <f t="shared" si="18"/>
        <v>0</v>
      </c>
      <c r="D58" s="530"/>
      <c r="E58" s="525"/>
      <c r="F58" s="525"/>
      <c r="G58" s="525"/>
      <c r="H58" s="525"/>
      <c r="I58" s="525"/>
      <c r="J58" s="524">
        <f>J59+J60</f>
        <v>0</v>
      </c>
      <c r="K58" s="526">
        <f t="shared" ref="K58:O58" si="21">K59+K60</f>
        <v>0</v>
      </c>
      <c r="L58" s="526">
        <f t="shared" si="21"/>
        <v>0</v>
      </c>
      <c r="M58" s="526">
        <f t="shared" si="21"/>
        <v>0</v>
      </c>
      <c r="N58" s="526">
        <f t="shared" si="21"/>
        <v>0</v>
      </c>
      <c r="O58" s="526">
        <f t="shared" si="21"/>
        <v>0</v>
      </c>
    </row>
    <row r="59" spans="1:15" s="392" customFormat="1" ht="13.5" customHeight="1" x14ac:dyDescent="0.3">
      <c r="A59" s="582"/>
      <c r="B59" s="393" t="s">
        <v>0</v>
      </c>
      <c r="C59" s="539">
        <f t="shared" si="18"/>
        <v>0</v>
      </c>
      <c r="D59" s="531"/>
      <c r="E59" s="319"/>
      <c r="F59" s="319"/>
      <c r="G59" s="319"/>
      <c r="H59" s="319"/>
      <c r="I59" s="319"/>
      <c r="J59" s="320">
        <f>C59</f>
        <v>0</v>
      </c>
      <c r="K59" s="517"/>
      <c r="L59" s="517"/>
      <c r="M59" s="517"/>
      <c r="N59" s="517"/>
      <c r="O59" s="517"/>
    </row>
    <row r="60" spans="1:15" s="392" customFormat="1" ht="13.5" customHeight="1" x14ac:dyDescent="0.3">
      <c r="A60" s="582"/>
      <c r="B60" s="393" t="s">
        <v>6</v>
      </c>
      <c r="C60" s="541">
        <f t="shared" si="18"/>
        <v>0</v>
      </c>
      <c r="D60" s="319"/>
      <c r="E60" s="319"/>
      <c r="F60" s="319"/>
      <c r="G60" s="319"/>
      <c r="H60" s="319"/>
      <c r="I60" s="319"/>
      <c r="J60" s="316">
        <f>C60</f>
        <v>0</v>
      </c>
      <c r="K60" s="517"/>
      <c r="L60" s="517"/>
      <c r="M60" s="517"/>
      <c r="N60" s="517"/>
      <c r="O60" s="517"/>
    </row>
    <row r="61" spans="1:15" s="392" customFormat="1" ht="12" customHeight="1" x14ac:dyDescent="0.3">
      <c r="A61" s="582"/>
      <c r="B61" s="484" t="s">
        <v>8</v>
      </c>
      <c r="C61" s="538">
        <f t="shared" si="18"/>
        <v>0</v>
      </c>
      <c r="D61" s="532">
        <f>SUM(D62:D64)</f>
        <v>0</v>
      </c>
      <c r="E61" s="527">
        <f t="shared" ref="E61:I61" si="22">SUM(E62:E64)</f>
        <v>0</v>
      </c>
      <c r="F61" s="527">
        <f t="shared" si="22"/>
        <v>0</v>
      </c>
      <c r="G61" s="527">
        <f t="shared" si="22"/>
        <v>0</v>
      </c>
      <c r="H61" s="527">
        <f t="shared" si="22"/>
        <v>0</v>
      </c>
      <c r="I61" s="527">
        <f t="shared" si="22"/>
        <v>0</v>
      </c>
      <c r="J61" s="524">
        <f>SUM(J62:J64)</f>
        <v>0</v>
      </c>
      <c r="K61" s="527">
        <f t="shared" ref="K61:O61" si="23">SUM(K62:K64)</f>
        <v>0</v>
      </c>
      <c r="L61" s="527">
        <f t="shared" si="23"/>
        <v>0</v>
      </c>
      <c r="M61" s="527">
        <f t="shared" si="23"/>
        <v>0</v>
      </c>
      <c r="N61" s="527">
        <f t="shared" si="23"/>
        <v>0</v>
      </c>
      <c r="O61" s="527">
        <f t="shared" si="23"/>
        <v>0</v>
      </c>
    </row>
    <row r="62" spans="1:15" s="392" customFormat="1" ht="13.5" customHeight="1" x14ac:dyDescent="0.3">
      <c r="A62" s="582"/>
      <c r="B62" s="393" t="s">
        <v>15</v>
      </c>
      <c r="C62" s="539">
        <f t="shared" si="18"/>
        <v>0</v>
      </c>
      <c r="D62" s="531"/>
      <c r="E62" s="319"/>
      <c r="F62" s="319"/>
      <c r="G62" s="319"/>
      <c r="H62" s="319"/>
      <c r="I62" s="319"/>
      <c r="J62" s="316">
        <f>C62</f>
        <v>0</v>
      </c>
      <c r="K62" s="516"/>
      <c r="L62" s="516"/>
      <c r="M62" s="516"/>
      <c r="N62" s="516"/>
      <c r="O62" s="516"/>
    </row>
    <row r="63" spans="1:15" s="392" customFormat="1" ht="13.5" customHeight="1" x14ac:dyDescent="0.3">
      <c r="A63" s="582"/>
      <c r="B63" s="393" t="s">
        <v>16</v>
      </c>
      <c r="C63" s="539">
        <f t="shared" si="18"/>
        <v>0</v>
      </c>
      <c r="D63" s="378">
        <f>'TAB5'!E7+'TAB5'!E13+'TAB5'!E19+'TAB5'!E25</f>
        <v>0</v>
      </c>
      <c r="E63" s="516"/>
      <c r="F63" s="516"/>
      <c r="G63" s="516"/>
      <c r="H63" s="516"/>
      <c r="I63" s="520"/>
      <c r="J63" s="316">
        <f>'TAB5'!F9+'TAB5'!F15+'TAB5'!F21+'TAB5'!F27</f>
        <v>0</v>
      </c>
      <c r="K63" s="516"/>
      <c r="L63" s="516"/>
      <c r="M63" s="516"/>
      <c r="N63" s="516"/>
      <c r="O63" s="516"/>
    </row>
    <row r="64" spans="1:15" s="392" customFormat="1" ht="13.5" customHeight="1" x14ac:dyDescent="0.3">
      <c r="A64" s="583"/>
      <c r="B64" s="393" t="s">
        <v>6</v>
      </c>
      <c r="C64" s="539">
        <f t="shared" si="18"/>
        <v>0</v>
      </c>
      <c r="D64" s="531"/>
      <c r="E64" s="319"/>
      <c r="F64" s="319"/>
      <c r="G64" s="319"/>
      <c r="H64" s="319"/>
      <c r="I64" s="319"/>
      <c r="J64" s="316">
        <f>'TAB5'!F12+'TAB5'!F18+'TAB5'!F24+'TAB5'!F30+'TAB5'!F32</f>
        <v>0</v>
      </c>
      <c r="K64" s="516"/>
      <c r="L64" s="516"/>
      <c r="M64" s="516"/>
      <c r="N64" s="516"/>
      <c r="O64" s="516"/>
    </row>
    <row r="65" spans="1:15" s="392" customFormat="1" x14ac:dyDescent="0.3">
      <c r="A65" s="394"/>
      <c r="B65" s="391" t="s">
        <v>10</v>
      </c>
      <c r="C65" s="537">
        <f t="shared" si="18"/>
        <v>0</v>
      </c>
      <c r="D65" s="391">
        <f>P17</f>
        <v>0</v>
      </c>
      <c r="E65" s="391">
        <f t="shared" ref="E65:I65" si="24">SUM(E66,E73)</f>
        <v>0</v>
      </c>
      <c r="F65" s="391">
        <f t="shared" si="24"/>
        <v>0</v>
      </c>
      <c r="G65" s="391">
        <f t="shared" si="24"/>
        <v>0</v>
      </c>
      <c r="H65" s="391">
        <f t="shared" si="24"/>
        <v>0</v>
      </c>
      <c r="I65" s="391">
        <f t="shared" si="24"/>
        <v>0</v>
      </c>
      <c r="J65" s="391">
        <f>V17</f>
        <v>0</v>
      </c>
      <c r="K65" s="391">
        <f t="shared" ref="K65:O65" si="25">SUM(K66,K73)</f>
        <v>0</v>
      </c>
      <c r="L65" s="391">
        <f t="shared" si="25"/>
        <v>0</v>
      </c>
      <c r="M65" s="391">
        <f t="shared" si="25"/>
        <v>0</v>
      </c>
      <c r="N65" s="391">
        <f t="shared" si="25"/>
        <v>0</v>
      </c>
      <c r="O65" s="391">
        <f t="shared" si="25"/>
        <v>0</v>
      </c>
    </row>
    <row r="66" spans="1:15" s="392" customFormat="1" ht="12" customHeight="1" x14ac:dyDescent="0.3">
      <c r="A66" s="578" t="s">
        <v>614</v>
      </c>
      <c r="B66" s="485" t="s">
        <v>1</v>
      </c>
      <c r="C66" s="538">
        <f t="shared" si="18"/>
        <v>0</v>
      </c>
      <c r="D66" s="533">
        <f>SUM(E66:I66)</f>
        <v>0</v>
      </c>
      <c r="E66" s="526">
        <f t="shared" ref="E66:I66" si="26">SUM(E67:E72)</f>
        <v>0</v>
      </c>
      <c r="F66" s="526">
        <f t="shared" si="26"/>
        <v>0</v>
      </c>
      <c r="G66" s="526">
        <f t="shared" si="26"/>
        <v>0</v>
      </c>
      <c r="H66" s="526">
        <f t="shared" si="26"/>
        <v>0</v>
      </c>
      <c r="I66" s="526">
        <f t="shared" si="26"/>
        <v>0</v>
      </c>
      <c r="J66" s="319"/>
      <c r="K66" s="319"/>
      <c r="L66" s="319"/>
      <c r="M66" s="319"/>
      <c r="N66" s="319"/>
      <c r="O66" s="319"/>
    </row>
    <row r="67" spans="1:15" s="392" customFormat="1" ht="27" x14ac:dyDescent="0.3">
      <c r="A67" s="578"/>
      <c r="B67" s="393" t="s">
        <v>483</v>
      </c>
      <c r="C67" s="539">
        <f t="shared" si="18"/>
        <v>0</v>
      </c>
      <c r="D67" s="378">
        <f>SUM(E67:I67)</f>
        <v>0</v>
      </c>
      <c r="E67" s="316">
        <f>D19-J19</f>
        <v>0</v>
      </c>
      <c r="F67" s="316">
        <f t="shared" ref="F67:I72" si="27">E19-K19</f>
        <v>0</v>
      </c>
      <c r="G67" s="316">
        <f t="shared" si="27"/>
        <v>0</v>
      </c>
      <c r="H67" s="316">
        <f t="shared" si="27"/>
        <v>0</v>
      </c>
      <c r="I67" s="316">
        <f t="shared" si="27"/>
        <v>0</v>
      </c>
      <c r="J67" s="319"/>
      <c r="K67" s="319"/>
      <c r="L67" s="319"/>
      <c r="M67" s="319"/>
      <c r="N67" s="319"/>
      <c r="O67" s="319"/>
    </row>
    <row r="68" spans="1:15" s="392" customFormat="1" x14ac:dyDescent="0.3">
      <c r="A68" s="578"/>
      <c r="B68" s="393" t="s">
        <v>5</v>
      </c>
      <c r="C68" s="539">
        <f t="shared" si="18"/>
        <v>0</v>
      </c>
      <c r="D68" s="378">
        <f t="shared" ref="D68:D79" si="28">SUM(E68:I68)</f>
        <v>0</v>
      </c>
      <c r="E68" s="316">
        <f t="shared" ref="E68:E72" si="29">D20-J20</f>
        <v>0</v>
      </c>
      <c r="F68" s="316">
        <f t="shared" si="27"/>
        <v>0</v>
      </c>
      <c r="G68" s="316">
        <f t="shared" si="27"/>
        <v>0</v>
      </c>
      <c r="H68" s="316">
        <f t="shared" si="27"/>
        <v>0</v>
      </c>
      <c r="I68" s="316">
        <f t="shared" si="27"/>
        <v>0</v>
      </c>
      <c r="J68" s="319"/>
      <c r="K68" s="319"/>
      <c r="L68" s="319"/>
      <c r="M68" s="319"/>
      <c r="N68" s="319"/>
      <c r="O68" s="319"/>
    </row>
    <row r="69" spans="1:15" s="392" customFormat="1" x14ac:dyDescent="0.3">
      <c r="A69" s="578"/>
      <c r="B69" s="393" t="s">
        <v>484</v>
      </c>
      <c r="C69" s="539">
        <f t="shared" si="18"/>
        <v>0</v>
      </c>
      <c r="D69" s="378">
        <f t="shared" si="28"/>
        <v>0</v>
      </c>
      <c r="E69" s="316">
        <f t="shared" si="29"/>
        <v>0</v>
      </c>
      <c r="F69" s="316">
        <f t="shared" si="27"/>
        <v>0</v>
      </c>
      <c r="G69" s="316">
        <f t="shared" si="27"/>
        <v>0</v>
      </c>
      <c r="H69" s="316">
        <f t="shared" si="27"/>
        <v>0</v>
      </c>
      <c r="I69" s="316">
        <f t="shared" si="27"/>
        <v>0</v>
      </c>
      <c r="J69" s="319"/>
      <c r="K69" s="319"/>
      <c r="L69" s="319"/>
      <c r="M69" s="319"/>
      <c r="N69" s="319"/>
      <c r="O69" s="319"/>
    </row>
    <row r="70" spans="1:15" s="392" customFormat="1" x14ac:dyDescent="0.3">
      <c r="A70" s="578"/>
      <c r="B70" s="393" t="s">
        <v>454</v>
      </c>
      <c r="C70" s="539">
        <f t="shared" si="18"/>
        <v>0</v>
      </c>
      <c r="D70" s="378">
        <f t="shared" si="28"/>
        <v>0</v>
      </c>
      <c r="E70" s="316">
        <f t="shared" si="29"/>
        <v>0</v>
      </c>
      <c r="F70" s="316">
        <f t="shared" si="27"/>
        <v>0</v>
      </c>
      <c r="G70" s="316">
        <f t="shared" si="27"/>
        <v>0</v>
      </c>
      <c r="H70" s="316">
        <f t="shared" si="27"/>
        <v>0</v>
      </c>
      <c r="I70" s="316">
        <f t="shared" si="27"/>
        <v>0</v>
      </c>
      <c r="J70" s="319"/>
      <c r="K70" s="319"/>
      <c r="L70" s="319"/>
      <c r="M70" s="319"/>
      <c r="N70" s="319"/>
      <c r="O70" s="319"/>
    </row>
    <row r="71" spans="1:15" s="392" customFormat="1" ht="40.5" x14ac:dyDescent="0.3">
      <c r="A71" s="578"/>
      <c r="B71" s="393" t="s">
        <v>485</v>
      </c>
      <c r="C71" s="539">
        <f t="shared" si="18"/>
        <v>0</v>
      </c>
      <c r="D71" s="378">
        <f t="shared" si="28"/>
        <v>0</v>
      </c>
      <c r="E71" s="316">
        <f t="shared" si="29"/>
        <v>0</v>
      </c>
      <c r="F71" s="316">
        <f t="shared" si="27"/>
        <v>0</v>
      </c>
      <c r="G71" s="316">
        <f t="shared" si="27"/>
        <v>0</v>
      </c>
      <c r="H71" s="316">
        <f t="shared" si="27"/>
        <v>0</v>
      </c>
      <c r="I71" s="316">
        <f t="shared" si="27"/>
        <v>0</v>
      </c>
      <c r="J71" s="319"/>
      <c r="K71" s="319"/>
      <c r="L71" s="319"/>
      <c r="M71" s="319"/>
      <c r="N71" s="319"/>
      <c r="O71" s="319"/>
    </row>
    <row r="72" spans="1:15" s="392" customFormat="1" x14ac:dyDescent="0.3">
      <c r="A72" s="578"/>
      <c r="B72" s="393" t="s">
        <v>486</v>
      </c>
      <c r="C72" s="539">
        <f t="shared" si="18"/>
        <v>0</v>
      </c>
      <c r="D72" s="378">
        <f t="shared" si="28"/>
        <v>0</v>
      </c>
      <c r="E72" s="316">
        <f t="shared" si="29"/>
        <v>0</v>
      </c>
      <c r="F72" s="316">
        <f t="shared" si="27"/>
        <v>0</v>
      </c>
      <c r="G72" s="316">
        <f t="shared" si="27"/>
        <v>0</v>
      </c>
      <c r="H72" s="316">
        <f t="shared" si="27"/>
        <v>0</v>
      </c>
      <c r="I72" s="316">
        <f t="shared" si="27"/>
        <v>0</v>
      </c>
      <c r="J72" s="319"/>
      <c r="K72" s="319"/>
      <c r="L72" s="319"/>
      <c r="M72" s="319"/>
      <c r="N72" s="319"/>
      <c r="O72" s="319"/>
    </row>
    <row r="73" spans="1:15" s="392" customFormat="1" x14ac:dyDescent="0.3">
      <c r="A73" s="394"/>
      <c r="B73" s="542" t="s">
        <v>2</v>
      </c>
      <c r="C73" s="538">
        <f t="shared" si="18"/>
        <v>0</v>
      </c>
      <c r="D73" s="533">
        <f>P25</f>
        <v>0</v>
      </c>
      <c r="E73" s="527">
        <f t="shared" ref="E73:I73" si="30">SUM(E74:E79)</f>
        <v>0</v>
      </c>
      <c r="F73" s="527">
        <f t="shared" si="30"/>
        <v>0</v>
      </c>
      <c r="G73" s="527">
        <f t="shared" si="30"/>
        <v>0</v>
      </c>
      <c r="H73" s="527">
        <f t="shared" si="30"/>
        <v>0</v>
      </c>
      <c r="I73" s="527">
        <f t="shared" si="30"/>
        <v>0</v>
      </c>
      <c r="J73" s="524">
        <f>V25</f>
        <v>0</v>
      </c>
      <c r="K73" s="527">
        <f t="shared" ref="K73:O73" si="31">SUM(K74:K79)</f>
        <v>0</v>
      </c>
      <c r="L73" s="527">
        <f t="shared" si="31"/>
        <v>0</v>
      </c>
      <c r="M73" s="527">
        <f t="shared" si="31"/>
        <v>0</v>
      </c>
      <c r="N73" s="527">
        <f t="shared" si="31"/>
        <v>0</v>
      </c>
      <c r="O73" s="527">
        <f t="shared" si="31"/>
        <v>0</v>
      </c>
    </row>
    <row r="74" spans="1:15" s="392" customFormat="1" ht="40.5" x14ac:dyDescent="0.3">
      <c r="A74" s="578" t="s">
        <v>614</v>
      </c>
      <c r="B74" s="398" t="s">
        <v>585</v>
      </c>
      <c r="C74" s="539">
        <f t="shared" si="18"/>
        <v>0</v>
      </c>
      <c r="D74" s="378">
        <f t="shared" si="28"/>
        <v>0</v>
      </c>
      <c r="E74" s="516"/>
      <c r="F74" s="516"/>
      <c r="G74" s="516"/>
      <c r="H74" s="516"/>
      <c r="I74" s="516"/>
      <c r="J74" s="316">
        <f>V26</f>
        <v>0</v>
      </c>
      <c r="K74" s="516"/>
      <c r="L74" s="516"/>
      <c r="M74" s="516"/>
      <c r="N74" s="516"/>
      <c r="O74" s="516"/>
    </row>
    <row r="75" spans="1:15" s="392" customFormat="1" x14ac:dyDescent="0.3">
      <c r="A75" s="578"/>
      <c r="B75" s="398" t="s">
        <v>586</v>
      </c>
      <c r="C75" s="539">
        <f t="shared" si="18"/>
        <v>0</v>
      </c>
      <c r="D75" s="378">
        <f t="shared" si="28"/>
        <v>0</v>
      </c>
      <c r="E75" s="516"/>
      <c r="F75" s="516"/>
      <c r="G75" s="516"/>
      <c r="H75" s="516"/>
      <c r="I75" s="516"/>
      <c r="J75" s="319"/>
      <c r="K75" s="319"/>
      <c r="L75" s="319"/>
      <c r="M75" s="319"/>
      <c r="N75" s="319"/>
      <c r="O75" s="319"/>
    </row>
    <row r="76" spans="1:15" s="392" customFormat="1" ht="40.5" x14ac:dyDescent="0.3">
      <c r="A76" s="578"/>
      <c r="B76" s="398" t="s">
        <v>587</v>
      </c>
      <c r="C76" s="539">
        <f t="shared" si="18"/>
        <v>0</v>
      </c>
      <c r="D76" s="378">
        <f t="shared" si="28"/>
        <v>0</v>
      </c>
      <c r="E76" s="516"/>
      <c r="F76" s="516"/>
      <c r="G76" s="516"/>
      <c r="H76" s="516"/>
      <c r="I76" s="516"/>
      <c r="J76" s="319"/>
      <c r="K76" s="319"/>
      <c r="L76" s="319"/>
      <c r="M76" s="319"/>
      <c r="N76" s="319"/>
      <c r="O76" s="319"/>
    </row>
    <row r="77" spans="1:15" s="392" customFormat="1" ht="27" x14ac:dyDescent="0.3">
      <c r="A77" s="578"/>
      <c r="B77" s="398" t="s">
        <v>483</v>
      </c>
      <c r="C77" s="539">
        <f t="shared" si="18"/>
        <v>0</v>
      </c>
      <c r="D77" s="378">
        <f t="shared" si="28"/>
        <v>0</v>
      </c>
      <c r="E77" s="516"/>
      <c r="F77" s="516"/>
      <c r="G77" s="516"/>
      <c r="H77" s="516"/>
      <c r="I77" s="516"/>
      <c r="J77" s="319"/>
      <c r="K77" s="319"/>
      <c r="L77" s="319"/>
      <c r="M77" s="319"/>
      <c r="N77" s="319"/>
      <c r="O77" s="319"/>
    </row>
    <row r="78" spans="1:15" s="392" customFormat="1" ht="40.5" x14ac:dyDescent="0.3">
      <c r="A78" s="578"/>
      <c r="B78" s="398" t="s">
        <v>588</v>
      </c>
      <c r="C78" s="539">
        <f t="shared" si="18"/>
        <v>0</v>
      </c>
      <c r="D78" s="378">
        <f t="shared" si="28"/>
        <v>0</v>
      </c>
      <c r="E78" s="516"/>
      <c r="F78" s="516"/>
      <c r="G78" s="516"/>
      <c r="H78" s="516"/>
      <c r="I78" s="516"/>
      <c r="J78" s="316">
        <f>V30</f>
        <v>0</v>
      </c>
      <c r="K78" s="516"/>
      <c r="L78" s="516"/>
      <c r="M78" s="516"/>
      <c r="N78" s="516"/>
      <c r="O78" s="516"/>
    </row>
    <row r="79" spans="1:15" s="392" customFormat="1" x14ac:dyDescent="0.3">
      <c r="A79" s="578"/>
      <c r="B79" s="398" t="s">
        <v>589</v>
      </c>
      <c r="C79" s="539">
        <f t="shared" si="18"/>
        <v>0</v>
      </c>
      <c r="D79" s="378">
        <f t="shared" si="28"/>
        <v>0</v>
      </c>
      <c r="E79" s="516"/>
      <c r="F79" s="516"/>
      <c r="G79" s="516"/>
      <c r="H79" s="516"/>
      <c r="I79" s="516"/>
      <c r="J79" s="319"/>
      <c r="K79" s="319"/>
      <c r="L79" s="319"/>
      <c r="M79" s="319"/>
      <c r="N79" s="319"/>
      <c r="O79" s="319"/>
    </row>
    <row r="80" spans="1:15" s="392" customFormat="1" x14ac:dyDescent="0.3">
      <c r="A80" s="394"/>
      <c r="B80" s="391" t="s">
        <v>3</v>
      </c>
      <c r="C80" s="537">
        <f t="shared" si="18"/>
        <v>0</v>
      </c>
      <c r="D80" s="391">
        <f>SUM(D81:D82)</f>
        <v>0</v>
      </c>
      <c r="E80" s="391">
        <f>SUM(E81:E82)</f>
        <v>0</v>
      </c>
      <c r="F80" s="391">
        <f t="shared" ref="F80:I80" si="32">SUM(F81:F82)</f>
        <v>0</v>
      </c>
      <c r="G80" s="391">
        <f t="shared" si="32"/>
        <v>0</v>
      </c>
      <c r="H80" s="391">
        <f t="shared" si="32"/>
        <v>0</v>
      </c>
      <c r="I80" s="391">
        <f t="shared" si="32"/>
        <v>0</v>
      </c>
      <c r="J80" s="391">
        <f>V32</f>
        <v>0</v>
      </c>
      <c r="K80" s="391">
        <f t="shared" ref="K80:O80" si="33">SUM(K81:K82)</f>
        <v>0</v>
      </c>
      <c r="L80" s="391">
        <f t="shared" si="33"/>
        <v>0</v>
      </c>
      <c r="M80" s="391">
        <f t="shared" si="33"/>
        <v>0</v>
      </c>
      <c r="N80" s="391">
        <f t="shared" si="33"/>
        <v>0</v>
      </c>
      <c r="O80" s="391">
        <f t="shared" si="33"/>
        <v>0</v>
      </c>
    </row>
    <row r="81" spans="1:15" s="392" customFormat="1" ht="14.45" customHeight="1" x14ac:dyDescent="0.3">
      <c r="A81" s="580" t="s">
        <v>613</v>
      </c>
      <c r="B81" s="398" t="s">
        <v>17</v>
      </c>
      <c r="C81" s="539">
        <f t="shared" si="18"/>
        <v>0</v>
      </c>
      <c r="D81" s="531"/>
      <c r="E81" s="319"/>
      <c r="F81" s="319"/>
      <c r="G81" s="319"/>
      <c r="H81" s="319"/>
      <c r="I81" s="319"/>
      <c r="J81" s="316">
        <f>C81</f>
        <v>0</v>
      </c>
      <c r="K81" s="516"/>
      <c r="L81" s="516"/>
      <c r="M81" s="516"/>
      <c r="N81" s="516"/>
      <c r="O81" s="516"/>
    </row>
    <row r="82" spans="1:15" s="392" customFormat="1" ht="14.45" customHeight="1" x14ac:dyDescent="0.3">
      <c r="A82" s="580"/>
      <c r="B82" s="398" t="s">
        <v>18</v>
      </c>
      <c r="C82" s="539">
        <f t="shared" si="18"/>
        <v>0</v>
      </c>
      <c r="D82" s="378">
        <f>'TAB8'!B39</f>
        <v>0</v>
      </c>
      <c r="E82" s="516"/>
      <c r="F82" s="516"/>
      <c r="G82" s="516"/>
      <c r="H82" s="516"/>
      <c r="I82" s="520"/>
      <c r="J82" s="316">
        <f>'TAB8'!B40</f>
        <v>0</v>
      </c>
      <c r="K82" s="516"/>
      <c r="L82" s="516"/>
      <c r="M82" s="516"/>
      <c r="N82" s="516"/>
      <c r="O82" s="520"/>
    </row>
    <row r="83" spans="1:15" s="392" customFormat="1" x14ac:dyDescent="0.3">
      <c r="A83" s="394"/>
      <c r="B83" s="391" t="s">
        <v>4</v>
      </c>
      <c r="C83" s="537">
        <f t="shared" si="18"/>
        <v>0</v>
      </c>
      <c r="D83" s="391">
        <f t="shared" ref="D83:I83" si="34">SUM(D84:D85)</f>
        <v>0</v>
      </c>
      <c r="E83" s="391">
        <f t="shared" si="34"/>
        <v>0</v>
      </c>
      <c r="F83" s="391">
        <f t="shared" si="34"/>
        <v>0</v>
      </c>
      <c r="G83" s="391">
        <f t="shared" si="34"/>
        <v>0</v>
      </c>
      <c r="H83" s="391">
        <f t="shared" si="34"/>
        <v>0</v>
      </c>
      <c r="I83" s="391">
        <f t="shared" si="34"/>
        <v>0</v>
      </c>
      <c r="J83" s="391">
        <f>V35</f>
        <v>0</v>
      </c>
      <c r="K83" s="391">
        <f t="shared" ref="K83:O83" si="35">SUM(K84:K85)</f>
        <v>0</v>
      </c>
      <c r="L83" s="391">
        <f t="shared" si="35"/>
        <v>0</v>
      </c>
      <c r="M83" s="391">
        <f t="shared" si="35"/>
        <v>0</v>
      </c>
      <c r="N83" s="391">
        <f t="shared" si="35"/>
        <v>0</v>
      </c>
      <c r="O83" s="391">
        <f t="shared" si="35"/>
        <v>0</v>
      </c>
    </row>
    <row r="84" spans="1:15" s="392" customFormat="1" x14ac:dyDescent="0.3">
      <c r="A84" s="579" t="s">
        <v>614</v>
      </c>
      <c r="B84" s="485" t="s">
        <v>1</v>
      </c>
      <c r="C84" s="539">
        <f t="shared" si="18"/>
        <v>0</v>
      </c>
      <c r="D84" s="378">
        <f>SUM(E84:I84)</f>
        <v>0</v>
      </c>
      <c r="E84" s="516"/>
      <c r="F84" s="516"/>
      <c r="G84" s="516"/>
      <c r="H84" s="516"/>
      <c r="I84" s="516"/>
      <c r="J84" s="319"/>
      <c r="K84" s="319"/>
      <c r="L84" s="319"/>
      <c r="M84" s="319"/>
      <c r="N84" s="319"/>
      <c r="O84" s="319"/>
    </row>
    <row r="85" spans="1:15" s="392" customFormat="1" x14ac:dyDescent="0.3">
      <c r="A85" s="579"/>
      <c r="B85" s="485" t="s">
        <v>2</v>
      </c>
      <c r="C85" s="539">
        <f t="shared" si="18"/>
        <v>0</v>
      </c>
      <c r="D85" s="378">
        <f>SUM(E85:I85)</f>
        <v>0</v>
      </c>
      <c r="E85" s="516"/>
      <c r="F85" s="516"/>
      <c r="G85" s="516"/>
      <c r="H85" s="516"/>
      <c r="I85" s="516"/>
      <c r="J85" s="319"/>
      <c r="K85" s="319"/>
      <c r="L85" s="319"/>
      <c r="M85" s="319"/>
      <c r="N85" s="319"/>
      <c r="O85" s="319"/>
    </row>
    <row r="86" spans="1:15" s="392" customFormat="1" ht="12" customHeight="1" x14ac:dyDescent="0.3">
      <c r="A86" s="514" t="s">
        <v>614</v>
      </c>
      <c r="B86" s="391" t="s">
        <v>161</v>
      </c>
      <c r="C86" s="537">
        <f t="shared" si="18"/>
        <v>0</v>
      </c>
      <c r="D86" s="391">
        <f>P38</f>
        <v>0</v>
      </c>
      <c r="E86" s="516"/>
      <c r="F86" s="516"/>
      <c r="G86" s="516"/>
      <c r="H86" s="516"/>
      <c r="I86" s="516"/>
      <c r="J86" s="319"/>
      <c r="K86" s="319"/>
      <c r="L86" s="319"/>
      <c r="M86" s="319"/>
      <c r="N86" s="319"/>
      <c r="O86" s="319"/>
    </row>
    <row r="87" spans="1:15" s="402" customFormat="1" ht="12" customHeight="1" x14ac:dyDescent="0.3">
      <c r="A87" s="400"/>
      <c r="B87" s="401" t="s">
        <v>455</v>
      </c>
      <c r="C87" s="540">
        <f t="shared" si="18"/>
        <v>0</v>
      </c>
      <c r="D87" s="386">
        <f t="shared" ref="D87:O87" si="36">SUM(D57,D65,D80,D83,D86)</f>
        <v>0</v>
      </c>
      <c r="E87" s="386">
        <f t="shared" si="36"/>
        <v>0</v>
      </c>
      <c r="F87" s="386">
        <f t="shared" si="36"/>
        <v>0</v>
      </c>
      <c r="G87" s="386">
        <f t="shared" si="36"/>
        <v>0</v>
      </c>
      <c r="H87" s="386">
        <f t="shared" si="36"/>
        <v>0</v>
      </c>
      <c r="I87" s="386">
        <f t="shared" si="36"/>
        <v>0</v>
      </c>
      <c r="J87" s="386">
        <f t="shared" si="36"/>
        <v>0</v>
      </c>
      <c r="K87" s="386">
        <f t="shared" si="36"/>
        <v>0</v>
      </c>
      <c r="L87" s="386">
        <f t="shared" si="36"/>
        <v>0</v>
      </c>
      <c r="M87" s="386">
        <f t="shared" si="36"/>
        <v>0</v>
      </c>
      <c r="N87" s="386">
        <f t="shared" si="36"/>
        <v>0</v>
      </c>
      <c r="O87" s="386">
        <f t="shared" si="36"/>
        <v>0</v>
      </c>
    </row>
    <row r="88" spans="1:15" s="404" customFormat="1" x14ac:dyDescent="0.3">
      <c r="A88" s="400"/>
      <c r="B88" s="403"/>
      <c r="C88" s="534"/>
      <c r="D88" s="248"/>
      <c r="E88" s="248"/>
      <c r="F88" s="248"/>
      <c r="G88" s="248"/>
      <c r="H88" s="248"/>
      <c r="I88" s="248"/>
      <c r="J88" s="248"/>
      <c r="K88" s="248"/>
      <c r="L88" s="248"/>
      <c r="M88" s="248"/>
      <c r="N88" s="248"/>
      <c r="O88" s="248"/>
    </row>
    <row r="89" spans="1:15" s="404" customFormat="1" x14ac:dyDescent="0.3">
      <c r="A89" s="400"/>
      <c r="B89" s="401" t="s">
        <v>14</v>
      </c>
      <c r="C89" s="540"/>
      <c r="D89" s="386"/>
      <c r="E89" s="386"/>
      <c r="F89" s="386"/>
      <c r="G89" s="386"/>
      <c r="H89" s="386"/>
      <c r="I89" s="386"/>
      <c r="J89" s="386"/>
      <c r="K89" s="386"/>
      <c r="L89" s="386"/>
      <c r="M89" s="386"/>
      <c r="N89" s="386"/>
      <c r="O89" s="386"/>
    </row>
    <row r="90" spans="1:15" s="404" customFormat="1" ht="12" customHeight="1" x14ac:dyDescent="0.3">
      <c r="A90" s="579" t="s">
        <v>614</v>
      </c>
      <c r="B90" s="485" t="s">
        <v>465</v>
      </c>
      <c r="C90" s="316">
        <f t="shared" ref="C90:C96" si="37">O42</f>
        <v>0</v>
      </c>
      <c r="D90" s="378">
        <f>SUM(E90:I90)</f>
        <v>0</v>
      </c>
      <c r="E90" s="516"/>
      <c r="F90" s="516"/>
      <c r="G90" s="516"/>
      <c r="H90" s="516"/>
      <c r="I90" s="516"/>
      <c r="J90" s="319"/>
      <c r="K90" s="319"/>
      <c r="L90" s="319"/>
      <c r="M90" s="319"/>
      <c r="N90" s="319"/>
      <c r="O90" s="319"/>
    </row>
    <row r="91" spans="1:15" s="404" customFormat="1" ht="12" customHeight="1" x14ac:dyDescent="0.3">
      <c r="A91" s="579"/>
      <c r="B91" s="485" t="s">
        <v>466</v>
      </c>
      <c r="C91" s="316">
        <f t="shared" si="37"/>
        <v>0</v>
      </c>
      <c r="D91" s="378">
        <f>SUM(E91:I91)</f>
        <v>0</v>
      </c>
      <c r="E91" s="516"/>
      <c r="F91" s="516"/>
      <c r="G91" s="516"/>
      <c r="H91" s="516"/>
      <c r="I91" s="516"/>
      <c r="J91" s="319"/>
      <c r="K91" s="319"/>
      <c r="L91" s="319"/>
      <c r="M91" s="319"/>
      <c r="N91" s="319"/>
      <c r="O91" s="319"/>
    </row>
    <row r="92" spans="1:15" s="404" customFormat="1" x14ac:dyDescent="0.3">
      <c r="A92" s="579"/>
      <c r="B92" s="485" t="s">
        <v>480</v>
      </c>
      <c r="C92" s="316">
        <f t="shared" si="37"/>
        <v>0</v>
      </c>
      <c r="D92" s="378">
        <f t="shared" ref="D92:D96" si="38">SUM(E92:I92)</f>
        <v>0</v>
      </c>
      <c r="E92" s="516"/>
      <c r="F92" s="516"/>
      <c r="G92" s="516"/>
      <c r="H92" s="516"/>
      <c r="I92" s="516"/>
      <c r="J92" s="319"/>
      <c r="K92" s="319"/>
      <c r="L92" s="319"/>
      <c r="M92" s="319"/>
      <c r="N92" s="319"/>
      <c r="O92" s="319"/>
    </row>
    <row r="93" spans="1:15" s="404" customFormat="1" x14ac:dyDescent="0.3">
      <c r="A93" s="579"/>
      <c r="B93" s="485" t="s">
        <v>563</v>
      </c>
      <c r="C93" s="316">
        <f t="shared" si="37"/>
        <v>0</v>
      </c>
      <c r="D93" s="378">
        <f t="shared" si="38"/>
        <v>0</v>
      </c>
      <c r="E93" s="516"/>
      <c r="F93" s="516"/>
      <c r="G93" s="516"/>
      <c r="H93" s="516"/>
      <c r="I93" s="516"/>
      <c r="J93" s="319"/>
      <c r="K93" s="319"/>
      <c r="L93" s="319"/>
      <c r="M93" s="319"/>
      <c r="N93" s="319"/>
      <c r="O93" s="319"/>
    </row>
    <row r="94" spans="1:15" s="404" customFormat="1" x14ac:dyDescent="0.3">
      <c r="A94" s="579"/>
      <c r="B94" s="485" t="s">
        <v>481</v>
      </c>
      <c r="C94" s="316">
        <f t="shared" si="37"/>
        <v>0</v>
      </c>
      <c r="D94" s="378">
        <f t="shared" si="38"/>
        <v>0</v>
      </c>
      <c r="E94" s="516"/>
      <c r="F94" s="516"/>
      <c r="G94" s="516"/>
      <c r="H94" s="516"/>
      <c r="I94" s="516"/>
      <c r="J94" s="319"/>
      <c r="K94" s="319"/>
      <c r="L94" s="319"/>
      <c r="M94" s="319"/>
      <c r="N94" s="319"/>
      <c r="O94" s="319"/>
    </row>
    <row r="95" spans="1:15" s="404" customFormat="1" x14ac:dyDescent="0.3">
      <c r="A95" s="579"/>
      <c r="B95" s="485" t="s">
        <v>482</v>
      </c>
      <c r="C95" s="316">
        <f t="shared" si="37"/>
        <v>0</v>
      </c>
      <c r="D95" s="378">
        <f t="shared" si="38"/>
        <v>0</v>
      </c>
      <c r="E95" s="516"/>
      <c r="F95" s="516"/>
      <c r="G95" s="516"/>
      <c r="H95" s="516"/>
      <c r="I95" s="516"/>
      <c r="J95" s="319"/>
      <c r="K95" s="319"/>
      <c r="L95" s="319"/>
      <c r="M95" s="319"/>
      <c r="N95" s="319"/>
      <c r="O95" s="319"/>
    </row>
    <row r="96" spans="1:15" s="404" customFormat="1" x14ac:dyDescent="0.3">
      <c r="A96" s="579"/>
      <c r="B96" s="485" t="s">
        <v>488</v>
      </c>
      <c r="C96" s="316">
        <f t="shared" si="37"/>
        <v>0</v>
      </c>
      <c r="D96" s="378">
        <f t="shared" si="38"/>
        <v>0</v>
      </c>
      <c r="E96" s="516"/>
      <c r="F96" s="516"/>
      <c r="G96" s="516"/>
      <c r="H96" s="516"/>
      <c r="I96" s="516"/>
      <c r="J96" s="319"/>
      <c r="K96" s="319"/>
      <c r="L96" s="319"/>
      <c r="M96" s="319"/>
      <c r="N96" s="319"/>
      <c r="O96" s="319"/>
    </row>
    <row r="97" spans="1:15" s="408" customFormat="1" x14ac:dyDescent="0.3">
      <c r="A97" s="406"/>
      <c r="B97" s="407" t="s">
        <v>455</v>
      </c>
      <c r="C97" s="381">
        <f t="shared" ref="C97:I97" si="39">SUM(C90:C96)</f>
        <v>0</v>
      </c>
      <c r="D97" s="381">
        <f t="shared" si="39"/>
        <v>0</v>
      </c>
      <c r="E97" s="381">
        <f t="shared" si="39"/>
        <v>0</v>
      </c>
      <c r="F97" s="381">
        <f t="shared" si="39"/>
        <v>0</v>
      </c>
      <c r="G97" s="381">
        <f t="shared" si="39"/>
        <v>0</v>
      </c>
      <c r="H97" s="381">
        <f t="shared" si="39"/>
        <v>0</v>
      </c>
      <c r="I97" s="381">
        <f t="shared" si="39"/>
        <v>0</v>
      </c>
      <c r="J97" s="319"/>
      <c r="K97" s="319"/>
      <c r="L97" s="319"/>
      <c r="M97" s="319"/>
      <c r="N97" s="319"/>
      <c r="O97" s="319"/>
    </row>
    <row r="98" spans="1:15" s="404" customFormat="1" x14ac:dyDescent="0.3">
      <c r="A98" s="409"/>
      <c r="B98" s="15"/>
      <c r="C98" s="248"/>
      <c r="D98" s="248"/>
      <c r="E98" s="248"/>
      <c r="F98" s="248"/>
      <c r="G98" s="248"/>
      <c r="H98" s="248"/>
      <c r="I98" s="248"/>
      <c r="J98" s="248"/>
      <c r="K98" s="248"/>
      <c r="L98" s="248"/>
      <c r="M98" s="248"/>
      <c r="N98" s="248"/>
      <c r="O98" s="248"/>
    </row>
    <row r="99" spans="1:15" s="408" customFormat="1" x14ac:dyDescent="0.3">
      <c r="A99" s="406"/>
      <c r="B99" s="407" t="s">
        <v>26</v>
      </c>
      <c r="C99" s="72">
        <f t="shared" ref="C99:D99" si="40">SUM(C87,C97)</f>
        <v>0</v>
      </c>
      <c r="D99" s="72">
        <f t="shared" si="40"/>
        <v>0</v>
      </c>
      <c r="E99" s="72">
        <f>SUM(E87,E97)</f>
        <v>0</v>
      </c>
      <c r="F99" s="72">
        <f t="shared" ref="F99:O99" si="41">SUM(F87,F97)</f>
        <v>0</v>
      </c>
      <c r="G99" s="72">
        <f t="shared" si="41"/>
        <v>0</v>
      </c>
      <c r="H99" s="72">
        <f t="shared" si="41"/>
        <v>0</v>
      </c>
      <c r="I99" s="72">
        <f t="shared" si="41"/>
        <v>0</v>
      </c>
      <c r="J99" s="72">
        <f t="shared" si="41"/>
        <v>0</v>
      </c>
      <c r="K99" s="72">
        <f t="shared" si="41"/>
        <v>0</v>
      </c>
      <c r="L99" s="72">
        <f t="shared" si="41"/>
        <v>0</v>
      </c>
      <c r="M99" s="72">
        <f t="shared" si="41"/>
        <v>0</v>
      </c>
      <c r="N99" s="72">
        <f t="shared" si="41"/>
        <v>0</v>
      </c>
      <c r="O99" s="72">
        <f t="shared" si="41"/>
        <v>0</v>
      </c>
    </row>
    <row r="100" spans="1:15" x14ac:dyDescent="0.3">
      <c r="O100" s="40"/>
    </row>
    <row r="101" spans="1:15" x14ac:dyDescent="0.3">
      <c r="O101" s="40"/>
    </row>
    <row r="102" spans="1:15" x14ac:dyDescent="0.3">
      <c r="O102" s="40"/>
    </row>
    <row r="103" spans="1:15" x14ac:dyDescent="0.3">
      <c r="O103" s="40"/>
    </row>
  </sheetData>
  <mergeCells count="16">
    <mergeCell ref="J55:O55"/>
    <mergeCell ref="A58:A64"/>
    <mergeCell ref="A66:A72"/>
    <mergeCell ref="A74:A79"/>
    <mergeCell ref="A81:A82"/>
    <mergeCell ref="D55:I55"/>
    <mergeCell ref="A84:A85"/>
    <mergeCell ref="A90:A96"/>
    <mergeCell ref="A33:A34"/>
    <mergeCell ref="A36:A37"/>
    <mergeCell ref="A42:A48"/>
    <mergeCell ref="C7:H7"/>
    <mergeCell ref="I7:N7"/>
    <mergeCell ref="A10:A16"/>
    <mergeCell ref="A18:A24"/>
    <mergeCell ref="A26:A31"/>
  </mergeCells>
  <hyperlinks>
    <hyperlink ref="A1" location="TAB00!A1" display="Retour page de garde"/>
  </hyperlinks>
  <pageMargins left="0.7" right="0.7" top="0.75" bottom="0.75" header="0.3" footer="0.3"/>
  <pageSetup paperSize="9" orientation="portrait" r:id="rId1"/>
  <ignoredErrors>
    <ignoredError sqref="E67:I72"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1"/>
  <sheetViews>
    <sheetView topLeftCell="A31" workbookViewId="0">
      <selection activeCell="B38" sqref="B38"/>
    </sheetView>
  </sheetViews>
  <sheetFormatPr baseColWidth="10" defaultColWidth="9.1640625" defaultRowHeight="13.5" x14ac:dyDescent="0.3"/>
  <cols>
    <col min="1" max="1" width="9.1640625" style="142"/>
    <col min="2" max="2" width="34.6640625" style="142" customWidth="1"/>
    <col min="3" max="10" width="12.1640625" style="142" customWidth="1"/>
    <col min="11" max="18" width="12.1640625" style="294" customWidth="1"/>
    <col min="19" max="19" width="12.1640625" style="142" customWidth="1"/>
    <col min="20" max="20" width="9.5" style="142" customWidth="1"/>
    <col min="21" max="16384" width="9.1640625" style="142"/>
  </cols>
  <sheetData>
    <row r="1" spans="1:19" s="254" customFormat="1" ht="15" x14ac:dyDescent="0.3">
      <c r="B1" s="124" t="s">
        <v>46</v>
      </c>
    </row>
    <row r="2" spans="1:19" x14ac:dyDescent="0.3">
      <c r="B2" s="7"/>
      <c r="C2" s="40"/>
      <c r="D2" s="7"/>
      <c r="E2" s="7"/>
      <c r="F2" s="140"/>
      <c r="H2" s="147"/>
      <c r="K2" s="142"/>
      <c r="L2" s="142"/>
      <c r="M2" s="142"/>
      <c r="N2" s="142"/>
      <c r="O2" s="142"/>
      <c r="P2" s="142"/>
      <c r="Q2" s="142"/>
      <c r="R2" s="142"/>
    </row>
    <row r="3" spans="1:19" ht="21" x14ac:dyDescent="0.35">
      <c r="B3" s="584" t="str">
        <f>[1]TAB00!B59&amp;" : "&amp;[1]TAB00!C59</f>
        <v>TAB3.2 : Proposition d'affectation du solde régulatoire de l'année N et des soldes régulatoires des années précédentes non-affecté</v>
      </c>
      <c r="C3" s="584"/>
      <c r="D3" s="584"/>
      <c r="E3" s="584"/>
      <c r="F3" s="584"/>
      <c r="G3" s="584"/>
      <c r="H3" s="584"/>
      <c r="I3" s="584"/>
      <c r="J3" s="584"/>
      <c r="K3" s="584"/>
      <c r="L3" s="584"/>
      <c r="M3" s="584"/>
      <c r="N3" s="584"/>
      <c r="O3" s="584"/>
      <c r="P3" s="584"/>
      <c r="Q3" s="584"/>
      <c r="R3" s="584"/>
      <c r="S3" s="584"/>
    </row>
    <row r="4" spans="1:19" ht="14.25" thickBot="1" x14ac:dyDescent="0.35">
      <c r="B4" s="7"/>
      <c r="C4" s="40"/>
      <c r="D4" s="7"/>
      <c r="E4" s="7"/>
      <c r="F4" s="140"/>
      <c r="H4" s="147"/>
      <c r="K4" s="142"/>
      <c r="L4" s="142"/>
      <c r="M4" s="142"/>
      <c r="N4" s="142"/>
      <c r="O4" s="142"/>
      <c r="P4" s="142"/>
      <c r="Q4" s="142"/>
      <c r="R4" s="142"/>
    </row>
    <row r="5" spans="1:19" x14ac:dyDescent="0.3">
      <c r="B5" s="480" t="s">
        <v>779</v>
      </c>
      <c r="C5" s="40"/>
      <c r="D5" s="7"/>
      <c r="E5" s="7"/>
      <c r="F5" s="140"/>
      <c r="H5" s="147"/>
      <c r="K5" s="142"/>
      <c r="L5" s="142"/>
      <c r="M5" s="142"/>
      <c r="N5" s="142"/>
      <c r="O5" s="142"/>
      <c r="P5" s="142"/>
      <c r="Q5" s="142"/>
      <c r="R5" s="142"/>
    </row>
    <row r="6" spans="1:19" ht="14.25" thickBot="1" x14ac:dyDescent="0.35">
      <c r="B6" s="481" t="s">
        <v>780</v>
      </c>
      <c r="C6" s="40"/>
      <c r="D6" s="7"/>
      <c r="E6" s="7"/>
      <c r="F6" s="140"/>
      <c r="H6" s="147"/>
      <c r="K6" s="142"/>
      <c r="L6" s="142"/>
      <c r="M6" s="142"/>
      <c r="N6" s="142"/>
      <c r="O6" s="142"/>
      <c r="P6" s="142"/>
      <c r="Q6" s="142"/>
      <c r="R6" s="142"/>
    </row>
    <row r="7" spans="1:19" x14ac:dyDescent="0.3">
      <c r="B7" s="486"/>
      <c r="C7" s="40"/>
      <c r="D7" s="7"/>
      <c r="E7" s="7"/>
      <c r="F7" s="140"/>
      <c r="H7" s="147"/>
      <c r="K7" s="142"/>
      <c r="L7" s="142"/>
      <c r="M7" s="142"/>
      <c r="N7" s="142"/>
      <c r="O7" s="142"/>
      <c r="P7" s="142"/>
      <c r="Q7" s="142"/>
      <c r="R7" s="142"/>
    </row>
    <row r="8" spans="1:19" x14ac:dyDescent="0.3">
      <c r="B8" s="585" t="s">
        <v>801</v>
      </c>
      <c r="C8" s="586"/>
      <c r="D8" s="586"/>
      <c r="E8" s="586"/>
      <c r="F8" s="586"/>
      <c r="G8" s="586"/>
      <c r="H8" s="586"/>
      <c r="I8" s="586"/>
      <c r="J8" s="586"/>
      <c r="K8" s="586"/>
      <c r="L8" s="586"/>
      <c r="M8" s="586"/>
      <c r="N8" s="586"/>
      <c r="O8" s="586"/>
      <c r="P8" s="586"/>
      <c r="Q8" s="586"/>
      <c r="R8" s="586"/>
      <c r="S8" s="586"/>
    </row>
    <row r="9" spans="1:19" x14ac:dyDescent="0.3">
      <c r="B9" s="487"/>
      <c r="C9" s="488">
        <v>2008</v>
      </c>
      <c r="D9" s="488">
        <v>2009</v>
      </c>
      <c r="E9" s="488">
        <v>2010</v>
      </c>
      <c r="F9" s="488">
        <v>2011</v>
      </c>
      <c r="G9" s="488">
        <v>2012</v>
      </c>
      <c r="H9" s="488">
        <v>2013</v>
      </c>
      <c r="I9" s="488">
        <v>2014</v>
      </c>
      <c r="J9" s="488">
        <v>2015</v>
      </c>
      <c r="K9" s="488">
        <v>2016</v>
      </c>
      <c r="L9" s="488">
        <v>2017</v>
      </c>
      <c r="M9" s="488">
        <v>2018</v>
      </c>
      <c r="N9" s="488">
        <v>2019</v>
      </c>
      <c r="O9" s="488">
        <v>2020</v>
      </c>
      <c r="P9" s="488">
        <v>2021</v>
      </c>
      <c r="Q9" s="488">
        <v>2022</v>
      </c>
      <c r="R9" s="488">
        <v>2023</v>
      </c>
      <c r="S9" s="488" t="s">
        <v>26</v>
      </c>
    </row>
    <row r="10" spans="1:19" x14ac:dyDescent="0.3">
      <c r="B10" s="487" t="s">
        <v>798</v>
      </c>
      <c r="C10" s="489"/>
      <c r="D10" s="489"/>
      <c r="E10" s="489"/>
      <c r="F10" s="489"/>
      <c r="G10" s="489"/>
      <c r="H10" s="489"/>
      <c r="I10" s="489"/>
      <c r="J10" s="489"/>
      <c r="K10" s="489"/>
      <c r="L10" s="489"/>
      <c r="M10" s="489"/>
      <c r="N10" s="489"/>
      <c r="O10" s="489"/>
      <c r="P10" s="489"/>
      <c r="Q10" s="489"/>
      <c r="R10" s="489"/>
      <c r="S10" s="490"/>
    </row>
    <row r="11" spans="1:19" x14ac:dyDescent="0.3">
      <c r="A11" s="543"/>
      <c r="B11" s="587" t="s">
        <v>781</v>
      </c>
      <c r="C11" s="588"/>
      <c r="D11" s="588"/>
      <c r="E11" s="588"/>
      <c r="F11" s="588"/>
      <c r="G11" s="588"/>
      <c r="H11" s="588"/>
      <c r="I11" s="588"/>
      <c r="J11" s="588"/>
      <c r="K11" s="588"/>
      <c r="L11" s="588"/>
      <c r="M11" s="588"/>
      <c r="N11" s="588"/>
      <c r="O11" s="588"/>
      <c r="P11" s="588"/>
      <c r="Q11" s="588"/>
      <c r="R11" s="588"/>
      <c r="S11" s="588"/>
    </row>
    <row r="12" spans="1:19" ht="13.5" customHeight="1" x14ac:dyDescent="0.3">
      <c r="A12" s="589" t="s">
        <v>797</v>
      </c>
      <c r="B12" s="491">
        <v>2008</v>
      </c>
      <c r="C12" s="492"/>
      <c r="D12" s="492"/>
      <c r="E12" s="492"/>
      <c r="F12" s="492"/>
      <c r="G12" s="492"/>
      <c r="H12" s="492"/>
      <c r="I12" s="492"/>
      <c r="J12" s="492"/>
      <c r="K12" s="492"/>
      <c r="L12" s="492"/>
      <c r="M12" s="492"/>
      <c r="N12" s="492"/>
      <c r="O12" s="492"/>
      <c r="P12" s="492"/>
      <c r="Q12" s="492"/>
      <c r="R12" s="492"/>
      <c r="S12" s="493">
        <f>SUM(C12:R12)</f>
        <v>0</v>
      </c>
    </row>
    <row r="13" spans="1:19" x14ac:dyDescent="0.3">
      <c r="A13" s="590"/>
      <c r="B13" s="491">
        <v>2009</v>
      </c>
      <c r="C13" s="489"/>
      <c r="D13" s="492"/>
      <c r="E13" s="492"/>
      <c r="F13" s="492"/>
      <c r="G13" s="492"/>
      <c r="H13" s="492"/>
      <c r="I13" s="492"/>
      <c r="J13" s="492"/>
      <c r="K13" s="492"/>
      <c r="L13" s="492"/>
      <c r="M13" s="492"/>
      <c r="N13" s="492"/>
      <c r="O13" s="492"/>
      <c r="P13" s="492"/>
      <c r="Q13" s="492"/>
      <c r="R13" s="492"/>
      <c r="S13" s="493">
        <f t="shared" ref="S13:S33" si="0">SUM(C13:R13)</f>
        <v>0</v>
      </c>
    </row>
    <row r="14" spans="1:19" x14ac:dyDescent="0.3">
      <c r="A14" s="590"/>
      <c r="B14" s="491">
        <v>2010</v>
      </c>
      <c r="C14" s="489"/>
      <c r="D14" s="489"/>
      <c r="E14" s="492"/>
      <c r="F14" s="492"/>
      <c r="G14" s="492"/>
      <c r="H14" s="492"/>
      <c r="I14" s="492"/>
      <c r="J14" s="492"/>
      <c r="K14" s="492"/>
      <c r="L14" s="492"/>
      <c r="M14" s="492"/>
      <c r="N14" s="492"/>
      <c r="O14" s="492"/>
      <c r="P14" s="492"/>
      <c r="Q14" s="492"/>
      <c r="R14" s="492"/>
      <c r="S14" s="493">
        <f t="shared" si="0"/>
        <v>0</v>
      </c>
    </row>
    <row r="15" spans="1:19" x14ac:dyDescent="0.3">
      <c r="A15" s="590"/>
      <c r="B15" s="491">
        <v>2011</v>
      </c>
      <c r="C15" s="489"/>
      <c r="D15" s="489"/>
      <c r="E15" s="489"/>
      <c r="F15" s="492"/>
      <c r="G15" s="492"/>
      <c r="H15" s="492"/>
      <c r="I15" s="492"/>
      <c r="J15" s="492"/>
      <c r="K15" s="492"/>
      <c r="L15" s="492"/>
      <c r="M15" s="492"/>
      <c r="N15" s="492"/>
      <c r="O15" s="492"/>
      <c r="P15" s="492"/>
      <c r="Q15" s="492"/>
      <c r="R15" s="492"/>
      <c r="S15" s="493">
        <f t="shared" si="0"/>
        <v>0</v>
      </c>
    </row>
    <row r="16" spans="1:19" x14ac:dyDescent="0.3">
      <c r="A16" s="590"/>
      <c r="B16" s="491">
        <v>2012</v>
      </c>
      <c r="C16" s="489"/>
      <c r="D16" s="489"/>
      <c r="E16" s="489"/>
      <c r="F16" s="489"/>
      <c r="G16" s="492"/>
      <c r="H16" s="492"/>
      <c r="I16" s="492"/>
      <c r="J16" s="492"/>
      <c r="K16" s="492"/>
      <c r="L16" s="492"/>
      <c r="M16" s="492"/>
      <c r="N16" s="492"/>
      <c r="O16" s="492"/>
      <c r="P16" s="492"/>
      <c r="Q16" s="492"/>
      <c r="R16" s="492"/>
      <c r="S16" s="493">
        <f t="shared" si="0"/>
        <v>0</v>
      </c>
    </row>
    <row r="17" spans="1:19" x14ac:dyDescent="0.3">
      <c r="A17" s="590"/>
      <c r="B17" s="491">
        <v>2013</v>
      </c>
      <c r="C17" s="489"/>
      <c r="D17" s="489"/>
      <c r="E17" s="489"/>
      <c r="F17" s="489"/>
      <c r="G17" s="489"/>
      <c r="H17" s="492"/>
      <c r="I17" s="492"/>
      <c r="J17" s="492"/>
      <c r="K17" s="492"/>
      <c r="L17" s="492"/>
      <c r="M17" s="492"/>
      <c r="N17" s="492"/>
      <c r="O17" s="492"/>
      <c r="P17" s="492"/>
      <c r="Q17" s="492"/>
      <c r="R17" s="492"/>
      <c r="S17" s="493">
        <f t="shared" si="0"/>
        <v>0</v>
      </c>
    </row>
    <row r="18" spans="1:19" x14ac:dyDescent="0.3">
      <c r="A18" s="590"/>
      <c r="B18" s="491">
        <v>2014</v>
      </c>
      <c r="C18" s="489"/>
      <c r="D18" s="489"/>
      <c r="E18" s="489"/>
      <c r="F18" s="489"/>
      <c r="G18" s="489"/>
      <c r="H18" s="489"/>
      <c r="I18" s="492"/>
      <c r="J18" s="492"/>
      <c r="K18" s="492"/>
      <c r="L18" s="492"/>
      <c r="M18" s="492"/>
      <c r="N18" s="492"/>
      <c r="O18" s="492"/>
      <c r="P18" s="492"/>
      <c r="Q18" s="492"/>
      <c r="R18" s="492"/>
      <c r="S18" s="493">
        <f t="shared" si="0"/>
        <v>0</v>
      </c>
    </row>
    <row r="19" spans="1:19" x14ac:dyDescent="0.3">
      <c r="A19" s="590"/>
      <c r="B19" s="491">
        <v>2015</v>
      </c>
      <c r="C19" s="489"/>
      <c r="D19" s="489"/>
      <c r="E19" s="489"/>
      <c r="F19" s="489"/>
      <c r="G19" s="489"/>
      <c r="H19" s="489"/>
      <c r="I19" s="489"/>
      <c r="J19" s="492"/>
      <c r="K19" s="492"/>
      <c r="L19" s="492"/>
      <c r="M19" s="492"/>
      <c r="N19" s="492"/>
      <c r="O19" s="492"/>
      <c r="P19" s="492"/>
      <c r="Q19" s="492"/>
      <c r="R19" s="492"/>
      <c r="S19" s="493">
        <f t="shared" si="0"/>
        <v>0</v>
      </c>
    </row>
    <row r="20" spans="1:19" x14ac:dyDescent="0.3">
      <c r="A20" s="590"/>
      <c r="B20" s="491">
        <v>2016</v>
      </c>
      <c r="C20" s="489"/>
      <c r="D20" s="489"/>
      <c r="E20" s="489"/>
      <c r="F20" s="489"/>
      <c r="G20" s="489"/>
      <c r="H20" s="489"/>
      <c r="I20" s="489"/>
      <c r="J20" s="492"/>
      <c r="K20" s="492"/>
      <c r="L20" s="492"/>
      <c r="M20" s="492"/>
      <c r="N20" s="492"/>
      <c r="O20" s="492"/>
      <c r="P20" s="492"/>
      <c r="Q20" s="492"/>
      <c r="R20" s="492"/>
      <c r="S20" s="493">
        <f t="shared" si="0"/>
        <v>0</v>
      </c>
    </row>
    <row r="21" spans="1:19" x14ac:dyDescent="0.3">
      <c r="A21" s="590"/>
      <c r="B21" s="491">
        <v>2017</v>
      </c>
      <c r="C21" s="489"/>
      <c r="D21" s="489"/>
      <c r="E21" s="489"/>
      <c r="F21" s="489"/>
      <c r="G21" s="489"/>
      <c r="H21" s="489"/>
      <c r="I21" s="489"/>
      <c r="J21" s="489"/>
      <c r="K21" s="492"/>
      <c r="L21" s="492"/>
      <c r="M21" s="492"/>
      <c r="N21" s="492"/>
      <c r="O21" s="492"/>
      <c r="P21" s="492"/>
      <c r="Q21" s="492"/>
      <c r="R21" s="492"/>
      <c r="S21" s="493">
        <f t="shared" si="0"/>
        <v>0</v>
      </c>
    </row>
    <row r="22" spans="1:19" x14ac:dyDescent="0.3">
      <c r="A22" s="590"/>
      <c r="B22" s="491">
        <v>2018</v>
      </c>
      <c r="C22" s="489"/>
      <c r="D22" s="489"/>
      <c r="E22" s="489"/>
      <c r="F22" s="489"/>
      <c r="G22" s="489"/>
      <c r="H22" s="489"/>
      <c r="I22" s="489"/>
      <c r="J22" s="489"/>
      <c r="K22" s="489"/>
      <c r="L22" s="492"/>
      <c r="M22" s="492"/>
      <c r="N22" s="492"/>
      <c r="O22" s="492"/>
      <c r="P22" s="492"/>
      <c r="Q22" s="492"/>
      <c r="R22" s="492"/>
      <c r="S22" s="493">
        <f t="shared" si="0"/>
        <v>0</v>
      </c>
    </row>
    <row r="23" spans="1:19" x14ac:dyDescent="0.3">
      <c r="A23" s="590"/>
      <c r="B23" s="491">
        <v>2019</v>
      </c>
      <c r="C23" s="489"/>
      <c r="D23" s="489"/>
      <c r="E23" s="489"/>
      <c r="F23" s="489"/>
      <c r="G23" s="489"/>
      <c r="H23" s="489"/>
      <c r="I23" s="489"/>
      <c r="J23" s="489"/>
      <c r="K23" s="489"/>
      <c r="L23" s="489"/>
      <c r="M23" s="492"/>
      <c r="N23" s="492"/>
      <c r="O23" s="492"/>
      <c r="P23" s="492"/>
      <c r="Q23" s="492"/>
      <c r="R23" s="492"/>
      <c r="S23" s="493">
        <f t="shared" si="0"/>
        <v>0</v>
      </c>
    </row>
    <row r="24" spans="1:19" x14ac:dyDescent="0.3">
      <c r="A24" s="590"/>
      <c r="B24" s="491">
        <v>2020</v>
      </c>
      <c r="C24" s="489"/>
      <c r="D24" s="489"/>
      <c r="E24" s="489"/>
      <c r="F24" s="489"/>
      <c r="G24" s="489"/>
      <c r="H24" s="489"/>
      <c r="I24" s="489"/>
      <c r="J24" s="489"/>
      <c r="K24" s="489"/>
      <c r="L24" s="489"/>
      <c r="M24" s="489"/>
      <c r="N24" s="492"/>
      <c r="O24" s="492"/>
      <c r="P24" s="492"/>
      <c r="Q24" s="492"/>
      <c r="R24" s="492"/>
      <c r="S24" s="493">
        <f t="shared" si="0"/>
        <v>0</v>
      </c>
    </row>
    <row r="25" spans="1:19" x14ac:dyDescent="0.3">
      <c r="A25" s="590"/>
      <c r="B25" s="491">
        <v>2021</v>
      </c>
      <c r="C25" s="489"/>
      <c r="D25" s="489"/>
      <c r="E25" s="489"/>
      <c r="F25" s="489"/>
      <c r="G25" s="489"/>
      <c r="H25" s="489"/>
      <c r="I25" s="489"/>
      <c r="J25" s="489"/>
      <c r="K25" s="489"/>
      <c r="L25" s="489"/>
      <c r="M25" s="489"/>
      <c r="N25" s="489"/>
      <c r="O25" s="492"/>
      <c r="P25" s="492"/>
      <c r="Q25" s="492"/>
      <c r="R25" s="492"/>
      <c r="S25" s="493">
        <f t="shared" si="0"/>
        <v>0</v>
      </c>
    </row>
    <row r="26" spans="1:19" x14ac:dyDescent="0.3">
      <c r="A26" s="590"/>
      <c r="B26" s="491">
        <v>2022</v>
      </c>
      <c r="C26" s="489"/>
      <c r="D26" s="489"/>
      <c r="E26" s="489"/>
      <c r="F26" s="489"/>
      <c r="G26" s="489"/>
      <c r="H26" s="489"/>
      <c r="I26" s="489"/>
      <c r="J26" s="489"/>
      <c r="K26" s="489"/>
      <c r="L26" s="489"/>
      <c r="M26" s="489"/>
      <c r="N26" s="489"/>
      <c r="O26" s="489"/>
      <c r="P26" s="492"/>
      <c r="Q26" s="492"/>
      <c r="R26" s="492"/>
      <c r="S26" s="493">
        <f t="shared" si="0"/>
        <v>0</v>
      </c>
    </row>
    <row r="27" spans="1:19" x14ac:dyDescent="0.3">
      <c r="A27" s="590"/>
      <c r="B27" s="491">
        <v>2023</v>
      </c>
      <c r="C27" s="492"/>
      <c r="D27" s="492"/>
      <c r="E27" s="492"/>
      <c r="F27" s="492"/>
      <c r="G27" s="492"/>
      <c r="H27" s="492"/>
      <c r="I27" s="492"/>
      <c r="J27" s="489"/>
      <c r="K27" s="489"/>
      <c r="L27" s="489"/>
      <c r="M27" s="489"/>
      <c r="N27" s="489"/>
      <c r="O27" s="489"/>
      <c r="P27" s="489"/>
      <c r="Q27" s="492"/>
      <c r="R27" s="492"/>
      <c r="S27" s="493">
        <f t="shared" si="0"/>
        <v>0</v>
      </c>
    </row>
    <row r="28" spans="1:19" x14ac:dyDescent="0.3">
      <c r="A28" s="590"/>
      <c r="B28" s="494">
        <f>B27+1</f>
        <v>2024</v>
      </c>
      <c r="C28" s="492"/>
      <c r="D28" s="492"/>
      <c r="E28" s="492"/>
      <c r="F28" s="492"/>
      <c r="G28" s="492"/>
      <c r="H28" s="492"/>
      <c r="I28" s="492"/>
      <c r="J28" s="489"/>
      <c r="K28" s="489"/>
      <c r="L28" s="489"/>
      <c r="M28" s="489"/>
      <c r="N28" s="489"/>
      <c r="O28" s="489"/>
      <c r="P28" s="489"/>
      <c r="Q28" s="489"/>
      <c r="R28" s="489"/>
      <c r="S28" s="493">
        <f t="shared" si="0"/>
        <v>0</v>
      </c>
    </row>
    <row r="29" spans="1:19" x14ac:dyDescent="0.3">
      <c r="A29" s="590"/>
      <c r="B29" s="494">
        <f t="shared" ref="B29:B33" si="1">B28+1</f>
        <v>2025</v>
      </c>
      <c r="C29" s="492"/>
      <c r="D29" s="492"/>
      <c r="E29" s="492"/>
      <c r="F29" s="492"/>
      <c r="G29" s="492"/>
      <c r="H29" s="492"/>
      <c r="I29" s="492"/>
      <c r="J29" s="489"/>
      <c r="K29" s="489"/>
      <c r="L29" s="489"/>
      <c r="M29" s="489"/>
      <c r="N29" s="489"/>
      <c r="O29" s="489"/>
      <c r="P29" s="489"/>
      <c r="Q29" s="489"/>
      <c r="R29" s="489"/>
      <c r="S29" s="493">
        <f t="shared" si="0"/>
        <v>0</v>
      </c>
    </row>
    <row r="30" spans="1:19" x14ac:dyDescent="0.3">
      <c r="A30" s="590"/>
      <c r="B30" s="494">
        <f t="shared" si="1"/>
        <v>2026</v>
      </c>
      <c r="C30" s="492"/>
      <c r="D30" s="492"/>
      <c r="E30" s="492"/>
      <c r="F30" s="492"/>
      <c r="G30" s="492"/>
      <c r="H30" s="492"/>
      <c r="I30" s="492"/>
      <c r="J30" s="489"/>
      <c r="K30" s="489"/>
      <c r="L30" s="489"/>
      <c r="M30" s="489"/>
      <c r="N30" s="489"/>
      <c r="O30" s="489"/>
      <c r="P30" s="489"/>
      <c r="Q30" s="489"/>
      <c r="R30" s="489"/>
      <c r="S30" s="493">
        <f t="shared" si="0"/>
        <v>0</v>
      </c>
    </row>
    <row r="31" spans="1:19" x14ac:dyDescent="0.3">
      <c r="A31" s="590"/>
      <c r="B31" s="494">
        <f t="shared" si="1"/>
        <v>2027</v>
      </c>
      <c r="C31" s="492"/>
      <c r="D31" s="492"/>
      <c r="E31" s="492"/>
      <c r="F31" s="492"/>
      <c r="G31" s="492"/>
      <c r="H31" s="492"/>
      <c r="I31" s="492"/>
      <c r="J31" s="489"/>
      <c r="K31" s="489"/>
      <c r="L31" s="489"/>
      <c r="M31" s="489"/>
      <c r="N31" s="489"/>
      <c r="O31" s="489"/>
      <c r="P31" s="489"/>
      <c r="Q31" s="489"/>
      <c r="R31" s="489"/>
      <c r="S31" s="493">
        <f t="shared" si="0"/>
        <v>0</v>
      </c>
    </row>
    <row r="32" spans="1:19" x14ac:dyDescent="0.3">
      <c r="A32" s="590"/>
      <c r="B32" s="494">
        <f t="shared" si="1"/>
        <v>2028</v>
      </c>
      <c r="C32" s="492"/>
      <c r="D32" s="492"/>
      <c r="E32" s="492"/>
      <c r="F32" s="492"/>
      <c r="G32" s="492"/>
      <c r="H32" s="492"/>
      <c r="I32" s="492"/>
      <c r="J32" s="489"/>
      <c r="K32" s="489"/>
      <c r="L32" s="489"/>
      <c r="M32" s="489"/>
      <c r="N32" s="489"/>
      <c r="O32" s="489"/>
      <c r="P32" s="489"/>
      <c r="Q32" s="489"/>
      <c r="R32" s="489"/>
      <c r="S32" s="493">
        <f t="shared" si="0"/>
        <v>0</v>
      </c>
    </row>
    <row r="33" spans="1:19" x14ac:dyDescent="0.3">
      <c r="A33" s="591"/>
      <c r="B33" s="494">
        <f t="shared" si="1"/>
        <v>2029</v>
      </c>
      <c r="C33" s="492"/>
      <c r="D33" s="492"/>
      <c r="E33" s="492"/>
      <c r="F33" s="492"/>
      <c r="G33" s="492"/>
      <c r="H33" s="492"/>
      <c r="I33" s="492"/>
      <c r="J33" s="489"/>
      <c r="K33" s="489"/>
      <c r="L33" s="489"/>
      <c r="M33" s="489"/>
      <c r="N33" s="489"/>
      <c r="O33" s="489"/>
      <c r="P33" s="489"/>
      <c r="Q33" s="489"/>
      <c r="R33" s="489"/>
      <c r="S33" s="493">
        <f t="shared" si="0"/>
        <v>0</v>
      </c>
    </row>
    <row r="34" spans="1:19" x14ac:dyDescent="0.3">
      <c r="B34" s="495" t="s">
        <v>782</v>
      </c>
      <c r="C34" s="493">
        <f>C10-SUM(C13:C33)</f>
        <v>0</v>
      </c>
      <c r="D34" s="493">
        <f t="shared" ref="D34:S34" si="2">D10-SUM(D13:D33)</f>
        <v>0</v>
      </c>
      <c r="E34" s="493">
        <f t="shared" si="2"/>
        <v>0</v>
      </c>
      <c r="F34" s="493">
        <f t="shared" si="2"/>
        <v>0</v>
      </c>
      <c r="G34" s="493">
        <f t="shared" si="2"/>
        <v>0</v>
      </c>
      <c r="H34" s="493">
        <f t="shared" si="2"/>
        <v>0</v>
      </c>
      <c r="I34" s="493">
        <f t="shared" si="2"/>
        <v>0</v>
      </c>
      <c r="J34" s="493">
        <f t="shared" si="2"/>
        <v>0</v>
      </c>
      <c r="K34" s="493">
        <f t="shared" si="2"/>
        <v>0</v>
      </c>
      <c r="L34" s="493">
        <f t="shared" si="2"/>
        <v>0</v>
      </c>
      <c r="M34" s="493">
        <f t="shared" si="2"/>
        <v>0</v>
      </c>
      <c r="N34" s="493">
        <f t="shared" si="2"/>
        <v>0</v>
      </c>
      <c r="O34" s="493">
        <f t="shared" si="2"/>
        <v>0</v>
      </c>
      <c r="P34" s="493">
        <f t="shared" si="2"/>
        <v>0</v>
      </c>
      <c r="Q34" s="493">
        <f t="shared" si="2"/>
        <v>0</v>
      </c>
      <c r="R34" s="493">
        <f t="shared" si="2"/>
        <v>0</v>
      </c>
      <c r="S34" s="493">
        <f t="shared" si="2"/>
        <v>0</v>
      </c>
    </row>
    <row r="36" spans="1:19" x14ac:dyDescent="0.3">
      <c r="B36" s="142" t="s">
        <v>783</v>
      </c>
      <c r="N36" s="496">
        <f>J34+K34+L34+M34+N34</f>
        <v>0</v>
      </c>
      <c r="O36" s="496">
        <f>K34+L34+M34+N34+O34+J34</f>
        <v>0</v>
      </c>
      <c r="P36" s="496">
        <f>L34+M34+N34+O34+P34+J34+K34</f>
        <v>0</v>
      </c>
      <c r="Q36" s="496">
        <f>M34+N34+O34+P34+Q34+J34+K34+L34</f>
        <v>0</v>
      </c>
      <c r="R36" s="496">
        <f>N34+O34+P34+Q34+R34+J34+K34+L34+M34</f>
        <v>0</v>
      </c>
    </row>
    <row r="37" spans="1:19" x14ac:dyDescent="0.3">
      <c r="B37" s="142" t="s">
        <v>784</v>
      </c>
      <c r="N37" s="489"/>
      <c r="O37" s="489"/>
      <c r="P37" s="489"/>
      <c r="Q37" s="489"/>
      <c r="R37" s="489"/>
    </row>
    <row r="38" spans="1:19" x14ac:dyDescent="0.3">
      <c r="B38" s="544" t="s">
        <v>785</v>
      </c>
      <c r="C38" s="544"/>
      <c r="D38" s="544"/>
      <c r="E38" s="544"/>
      <c r="F38" s="544"/>
      <c r="G38" s="544"/>
      <c r="H38" s="544"/>
      <c r="I38" s="544"/>
      <c r="J38" s="544"/>
      <c r="K38" s="544"/>
      <c r="L38" s="544"/>
      <c r="M38" s="544"/>
      <c r="N38" s="545">
        <f>N37+N36</f>
        <v>0</v>
      </c>
      <c r="O38" s="545">
        <f t="shared" ref="O38:R38" si="3">O37+O36</f>
        <v>0</v>
      </c>
      <c r="P38" s="545">
        <f t="shared" si="3"/>
        <v>0</v>
      </c>
      <c r="Q38" s="545">
        <f t="shared" si="3"/>
        <v>0</v>
      </c>
      <c r="R38" s="545">
        <f t="shared" si="3"/>
        <v>0</v>
      </c>
    </row>
    <row r="39" spans="1:19" x14ac:dyDescent="0.3">
      <c r="B39" s="494" t="s">
        <v>799</v>
      </c>
      <c r="C39" s="494"/>
      <c r="D39" s="494"/>
      <c r="E39" s="494"/>
      <c r="F39" s="494"/>
      <c r="G39" s="494"/>
      <c r="H39" s="494"/>
      <c r="I39" s="494"/>
      <c r="J39" s="494"/>
      <c r="K39" s="494"/>
      <c r="L39" s="494"/>
      <c r="M39" s="494"/>
      <c r="N39" s="489"/>
      <c r="O39" s="489"/>
      <c r="P39" s="489"/>
      <c r="Q39" s="489"/>
      <c r="R39" s="489"/>
    </row>
    <row r="41" spans="1:19" x14ac:dyDescent="0.3">
      <c r="B41" s="497" t="s">
        <v>800</v>
      </c>
      <c r="C41" s="497"/>
      <c r="D41" s="497"/>
      <c r="E41" s="497"/>
      <c r="F41" s="497"/>
      <c r="G41" s="497"/>
      <c r="H41" s="497"/>
      <c r="I41" s="497"/>
      <c r="J41" s="497"/>
      <c r="K41" s="498"/>
      <c r="L41" s="498"/>
      <c r="M41" s="498"/>
      <c r="N41" s="498"/>
      <c r="O41" s="498"/>
      <c r="P41" s="498"/>
      <c r="Q41" s="498"/>
      <c r="R41" s="498"/>
    </row>
    <row r="43" spans="1:19" x14ac:dyDescent="0.3">
      <c r="A43" s="592" t="s">
        <v>797</v>
      </c>
      <c r="B43" s="491">
        <v>2021</v>
      </c>
      <c r="N43" s="489"/>
      <c r="O43" s="492"/>
      <c r="P43" s="492"/>
      <c r="Q43" s="492"/>
      <c r="R43" s="492"/>
      <c r="S43" s="493">
        <f>SUM(N43:R43)</f>
        <v>0</v>
      </c>
    </row>
    <row r="44" spans="1:19" x14ac:dyDescent="0.3">
      <c r="A44" s="593"/>
      <c r="B44" s="491">
        <v>2022</v>
      </c>
      <c r="N44" s="489"/>
      <c r="O44" s="489"/>
      <c r="P44" s="492"/>
      <c r="Q44" s="492"/>
      <c r="R44" s="492"/>
      <c r="S44" s="493">
        <f t="shared" ref="S44:S51" si="4">SUM(N44:R44)</f>
        <v>0</v>
      </c>
    </row>
    <row r="45" spans="1:19" x14ac:dyDescent="0.3">
      <c r="A45" s="593"/>
      <c r="B45" s="491">
        <v>2023</v>
      </c>
      <c r="N45" s="489"/>
      <c r="O45" s="489"/>
      <c r="P45" s="489"/>
      <c r="Q45" s="492"/>
      <c r="R45" s="492"/>
      <c r="S45" s="493">
        <f t="shared" si="4"/>
        <v>0</v>
      </c>
    </row>
    <row r="46" spans="1:19" x14ac:dyDescent="0.3">
      <c r="A46" s="593"/>
      <c r="B46" s="494">
        <f>B45+1</f>
        <v>2024</v>
      </c>
      <c r="N46" s="489"/>
      <c r="O46" s="489"/>
      <c r="P46" s="489"/>
      <c r="Q46" s="489"/>
      <c r="R46" s="492"/>
      <c r="S46" s="493">
        <f t="shared" si="4"/>
        <v>0</v>
      </c>
    </row>
    <row r="47" spans="1:19" x14ac:dyDescent="0.3">
      <c r="A47" s="593"/>
      <c r="B47" s="494">
        <f t="shared" ref="B47:B51" si="5">B46+1</f>
        <v>2025</v>
      </c>
      <c r="N47" s="489"/>
      <c r="O47" s="489"/>
      <c r="P47" s="489"/>
      <c r="Q47" s="489"/>
      <c r="R47" s="489"/>
      <c r="S47" s="493">
        <f t="shared" si="4"/>
        <v>0</v>
      </c>
    </row>
    <row r="48" spans="1:19" x14ac:dyDescent="0.3">
      <c r="A48" s="593"/>
      <c r="B48" s="494">
        <f t="shared" si="5"/>
        <v>2026</v>
      </c>
      <c r="N48" s="489"/>
      <c r="O48" s="489"/>
      <c r="P48" s="489"/>
      <c r="Q48" s="489"/>
      <c r="R48" s="489"/>
      <c r="S48" s="493">
        <f t="shared" si="4"/>
        <v>0</v>
      </c>
    </row>
    <row r="49" spans="1:19" x14ac:dyDescent="0.3">
      <c r="A49" s="593"/>
      <c r="B49" s="494">
        <f t="shared" si="5"/>
        <v>2027</v>
      </c>
      <c r="N49" s="489"/>
      <c r="O49" s="489"/>
      <c r="P49" s="489"/>
      <c r="Q49" s="489"/>
      <c r="R49" s="489"/>
      <c r="S49" s="493">
        <f t="shared" si="4"/>
        <v>0</v>
      </c>
    </row>
    <row r="50" spans="1:19" x14ac:dyDescent="0.3">
      <c r="A50" s="593"/>
      <c r="B50" s="494">
        <f t="shared" si="5"/>
        <v>2028</v>
      </c>
      <c r="N50" s="489"/>
      <c r="O50" s="489"/>
      <c r="P50" s="489"/>
      <c r="Q50" s="489"/>
      <c r="R50" s="489"/>
      <c r="S50" s="493">
        <f t="shared" si="4"/>
        <v>0</v>
      </c>
    </row>
    <row r="51" spans="1:19" x14ac:dyDescent="0.3">
      <c r="A51" s="594"/>
      <c r="B51" s="494">
        <f t="shared" si="5"/>
        <v>2029</v>
      </c>
      <c r="N51" s="489"/>
      <c r="O51" s="489"/>
      <c r="P51" s="489"/>
      <c r="Q51" s="489"/>
      <c r="R51" s="489"/>
      <c r="S51" s="493">
        <f t="shared" si="4"/>
        <v>0</v>
      </c>
    </row>
    <row r="52" spans="1:19" x14ac:dyDescent="0.3">
      <c r="B52" s="499" t="s">
        <v>785</v>
      </c>
      <c r="N52" s="493">
        <f>N38-SUM(N43:N51)</f>
        <v>0</v>
      </c>
      <c r="O52" s="493">
        <f>O38-SUM(O43:O51)</f>
        <v>0</v>
      </c>
      <c r="P52" s="493">
        <f>P38-SUM(P43:P51)</f>
        <v>0</v>
      </c>
      <c r="Q52" s="493">
        <f>Q38-SUM(Q43:Q51)</f>
        <v>0</v>
      </c>
      <c r="R52" s="493">
        <f>R38-SUM(R43:R51)</f>
        <v>0</v>
      </c>
    </row>
    <row r="54" spans="1:19" ht="40.5" x14ac:dyDescent="0.3">
      <c r="B54" s="144" t="s">
        <v>786</v>
      </c>
      <c r="C54" s="145"/>
      <c r="D54" s="145"/>
      <c r="E54" s="145"/>
      <c r="F54" s="145"/>
      <c r="G54" s="145"/>
      <c r="H54" s="145"/>
      <c r="I54" s="145"/>
      <c r="J54" s="145"/>
      <c r="K54" s="496"/>
      <c r="L54" s="496"/>
      <c r="M54" s="496"/>
      <c r="N54" s="489">
        <f>S25</f>
        <v>0</v>
      </c>
      <c r="O54" s="489">
        <f>S26</f>
        <v>0</v>
      </c>
      <c r="P54" s="489">
        <f>S27</f>
        <v>0</v>
      </c>
      <c r="Q54" s="489">
        <f>S28</f>
        <v>0</v>
      </c>
      <c r="R54" s="489">
        <f>S29</f>
        <v>0</v>
      </c>
      <c r="S54" s="469"/>
    </row>
    <row r="55" spans="1:19" ht="27" x14ac:dyDescent="0.3">
      <c r="B55" s="500" t="s">
        <v>787</v>
      </c>
      <c r="N55" s="489">
        <f>S43</f>
        <v>0</v>
      </c>
      <c r="O55" s="489">
        <f>S44</f>
        <v>0</v>
      </c>
      <c r="P55" s="489">
        <f>S45</f>
        <v>0</v>
      </c>
      <c r="Q55" s="489">
        <f>S46</f>
        <v>0</v>
      </c>
      <c r="R55" s="489">
        <f>S47</f>
        <v>0</v>
      </c>
    </row>
    <row r="56" spans="1:19" x14ac:dyDescent="0.3">
      <c r="B56" s="142" t="s">
        <v>788</v>
      </c>
      <c r="N56" s="489">
        <f>N55+N54</f>
        <v>0</v>
      </c>
      <c r="O56" s="489">
        <f t="shared" ref="O56:R56" si="6">O55+O54</f>
        <v>0</v>
      </c>
      <c r="P56" s="489">
        <f t="shared" si="6"/>
        <v>0</v>
      </c>
      <c r="Q56" s="489">
        <f t="shared" si="6"/>
        <v>0</v>
      </c>
      <c r="R56" s="489">
        <f t="shared" si="6"/>
        <v>0</v>
      </c>
    </row>
    <row r="58" spans="1:19" x14ac:dyDescent="0.3">
      <c r="B58" s="142" t="s">
        <v>789</v>
      </c>
      <c r="N58" s="489"/>
      <c r="O58" s="489"/>
      <c r="P58" s="489"/>
      <c r="Q58" s="489"/>
      <c r="R58" s="489"/>
    </row>
    <row r="60" spans="1:19" x14ac:dyDescent="0.3">
      <c r="B60" s="142" t="s">
        <v>790</v>
      </c>
      <c r="N60" s="489"/>
      <c r="O60" s="489"/>
      <c r="P60" s="489"/>
      <c r="Q60" s="489"/>
      <c r="R60" s="489"/>
    </row>
    <row r="61" spans="1:19" x14ac:dyDescent="0.3">
      <c r="B61" s="142" t="s">
        <v>791</v>
      </c>
      <c r="N61" s="489"/>
      <c r="O61" s="489"/>
      <c r="P61" s="489"/>
      <c r="Q61" s="489"/>
      <c r="R61" s="489"/>
    </row>
  </sheetData>
  <mergeCells count="5">
    <mergeCell ref="B3:S3"/>
    <mergeCell ref="B8:S8"/>
    <mergeCell ref="B11:S11"/>
    <mergeCell ref="A12:A33"/>
    <mergeCell ref="A43:A51"/>
  </mergeCells>
  <conditionalFormatting sqref="D17:G17 D18:H18 C13:C26 D14 D15:E15 D16:F16 D22:K22 D21:J21 D19:I20 D23:L26 J27:M27 O26 O27:P27">
    <cfRule type="containsText" dxfId="180" priority="134" operator="containsText" text="ntitulé">
      <formula>NOT(ISERROR(SEARCH("ntitulé",C13)))</formula>
    </cfRule>
    <cfRule type="containsBlanks" dxfId="179" priority="135">
      <formula>LEN(TRIM(C13))=0</formula>
    </cfRule>
  </conditionalFormatting>
  <conditionalFormatting sqref="D17:G17 D18:H18 C13:C26 D14 D15:E15 D16:F16 D22:K22 D21:J21 D19:I20 D23:L26 J27:M27 O26 O27:P27">
    <cfRule type="containsText" dxfId="178" priority="133" operator="containsText" text="libre">
      <formula>NOT(ISERROR(SEARCH("libre",C13)))</formula>
    </cfRule>
  </conditionalFormatting>
  <conditionalFormatting sqref="C10:L10 O10:R10">
    <cfRule type="containsText" dxfId="177" priority="131" operator="containsText" text="ntitulé">
      <formula>NOT(ISERROR(SEARCH("ntitulé",C10)))</formula>
    </cfRule>
    <cfRule type="containsBlanks" dxfId="176" priority="132">
      <formula>LEN(TRIM(C10))=0</formula>
    </cfRule>
  </conditionalFormatting>
  <conditionalFormatting sqref="C10:L10 O10:R10">
    <cfRule type="containsText" dxfId="175" priority="130" operator="containsText" text="libre">
      <formula>NOT(ISERROR(SEARCH("libre",C10)))</formula>
    </cfRule>
  </conditionalFormatting>
  <conditionalFormatting sqref="J28:M28 O28:Q28">
    <cfRule type="containsText" dxfId="174" priority="128" operator="containsText" text="ntitulé">
      <formula>NOT(ISERROR(SEARCH("ntitulé",J28)))</formula>
    </cfRule>
    <cfRule type="containsBlanks" dxfId="173" priority="129">
      <formula>LEN(TRIM(J28))=0</formula>
    </cfRule>
  </conditionalFormatting>
  <conditionalFormatting sqref="J28:M28 O28:Q28">
    <cfRule type="containsText" dxfId="172" priority="127" operator="containsText" text="libre">
      <formula>NOT(ISERROR(SEARCH("libre",J28)))</formula>
    </cfRule>
  </conditionalFormatting>
  <conditionalFormatting sqref="R28">
    <cfRule type="containsText" dxfId="171" priority="125" operator="containsText" text="ntitulé">
      <formula>NOT(ISERROR(SEARCH("ntitulé",R28)))</formula>
    </cfRule>
    <cfRule type="containsBlanks" dxfId="170" priority="126">
      <formula>LEN(TRIM(R28))=0</formula>
    </cfRule>
  </conditionalFormatting>
  <conditionalFormatting sqref="R28">
    <cfRule type="containsText" dxfId="169" priority="124" operator="containsText" text="libre">
      <formula>NOT(ISERROR(SEARCH("libre",R28)))</formula>
    </cfRule>
  </conditionalFormatting>
  <conditionalFormatting sqref="J33:R33 J29:M32 O29:R32">
    <cfRule type="containsText" dxfId="168" priority="122" operator="containsText" text="ntitulé">
      <formula>NOT(ISERROR(SEARCH("ntitulé",J29)))</formula>
    </cfRule>
    <cfRule type="containsBlanks" dxfId="167" priority="123">
      <formula>LEN(TRIM(J29))=0</formula>
    </cfRule>
  </conditionalFormatting>
  <conditionalFormatting sqref="J33:R33 J29:M32 O29:R32">
    <cfRule type="containsText" dxfId="166" priority="121" operator="containsText" text="libre">
      <formula>NOT(ISERROR(SEARCH("libre",J29)))</formula>
    </cfRule>
  </conditionalFormatting>
  <conditionalFormatting sqref="P45:P51">
    <cfRule type="containsText" dxfId="165" priority="98" operator="containsText" text="ntitulé">
      <formula>NOT(ISERROR(SEARCH("ntitulé",P45)))</formula>
    </cfRule>
    <cfRule type="containsBlanks" dxfId="164" priority="99">
      <formula>LEN(TRIM(P45))=0</formula>
    </cfRule>
  </conditionalFormatting>
  <conditionalFormatting sqref="P45:P51">
    <cfRule type="containsText" dxfId="163" priority="97" operator="containsText" text="libre">
      <formula>NOT(ISERROR(SEARCH("libre",P45)))</formula>
    </cfRule>
  </conditionalFormatting>
  <conditionalFormatting sqref="N50">
    <cfRule type="containsText" dxfId="162" priority="107" operator="containsText" text="ntitulé">
      <formula>NOT(ISERROR(SEARCH("ntitulé",N50)))</formula>
    </cfRule>
    <cfRule type="containsBlanks" dxfId="161" priority="108">
      <formula>LEN(TRIM(N50))=0</formula>
    </cfRule>
  </conditionalFormatting>
  <conditionalFormatting sqref="N50">
    <cfRule type="containsText" dxfId="160" priority="106" operator="containsText" text="libre">
      <formula>NOT(ISERROR(SEARCH("libre",N50)))</formula>
    </cfRule>
  </conditionalFormatting>
  <conditionalFormatting sqref="O61">
    <cfRule type="containsText" dxfId="159" priority="50" operator="containsText" text="ntitulé">
      <formula>NOT(ISERROR(SEARCH("ntitulé",O61)))</formula>
    </cfRule>
    <cfRule type="containsBlanks" dxfId="158" priority="51">
      <formula>LEN(TRIM(O61))=0</formula>
    </cfRule>
  </conditionalFormatting>
  <conditionalFormatting sqref="O61">
    <cfRule type="containsText" dxfId="157" priority="49" operator="containsText" text="libre">
      <formula>NOT(ISERROR(SEARCH("libre",O61)))</formula>
    </cfRule>
  </conditionalFormatting>
  <conditionalFormatting sqref="R58">
    <cfRule type="containsText" dxfId="156" priority="71" operator="containsText" text="ntitulé">
      <formula>NOT(ISERROR(SEARCH("ntitulé",R58)))</formula>
    </cfRule>
    <cfRule type="containsBlanks" dxfId="155" priority="72">
      <formula>LEN(TRIM(R58))=0</formula>
    </cfRule>
  </conditionalFormatting>
  <conditionalFormatting sqref="R58">
    <cfRule type="containsText" dxfId="154" priority="70" operator="containsText" text="libre">
      <formula>NOT(ISERROR(SEARCH("libre",R58)))</formula>
    </cfRule>
  </conditionalFormatting>
  <conditionalFormatting sqref="N60">
    <cfRule type="containsText" dxfId="153" priority="68" operator="containsText" text="ntitulé">
      <formula>NOT(ISERROR(SEARCH("ntitulé",N60)))</formula>
    </cfRule>
    <cfRule type="containsBlanks" dxfId="152" priority="69">
      <formula>LEN(TRIM(N60))=0</formula>
    </cfRule>
  </conditionalFormatting>
  <conditionalFormatting sqref="N60">
    <cfRule type="containsText" dxfId="151" priority="67" operator="containsText" text="libre">
      <formula>NOT(ISERROR(SEARCH("libre",N60)))</formula>
    </cfRule>
  </conditionalFormatting>
  <conditionalFormatting sqref="O60">
    <cfRule type="containsText" dxfId="150" priority="65" operator="containsText" text="ntitulé">
      <formula>NOT(ISERROR(SEARCH("ntitulé",O60)))</formula>
    </cfRule>
    <cfRule type="containsBlanks" dxfId="149" priority="66">
      <formula>LEN(TRIM(O60))=0</formula>
    </cfRule>
  </conditionalFormatting>
  <conditionalFormatting sqref="O60">
    <cfRule type="containsText" dxfId="148" priority="64" operator="containsText" text="libre">
      <formula>NOT(ISERROR(SEARCH("libre",O60)))</formula>
    </cfRule>
  </conditionalFormatting>
  <conditionalFormatting sqref="P60">
    <cfRule type="containsText" dxfId="147" priority="62" operator="containsText" text="ntitulé">
      <formula>NOT(ISERROR(SEARCH("ntitulé",P60)))</formula>
    </cfRule>
    <cfRule type="containsBlanks" dxfId="146" priority="63">
      <formula>LEN(TRIM(P60))=0</formula>
    </cfRule>
  </conditionalFormatting>
  <conditionalFormatting sqref="P60">
    <cfRule type="containsText" dxfId="145" priority="61" operator="containsText" text="libre">
      <formula>NOT(ISERROR(SEARCH("libre",P60)))</formula>
    </cfRule>
  </conditionalFormatting>
  <conditionalFormatting sqref="N47">
    <cfRule type="containsText" dxfId="144" priority="116" operator="containsText" text="ntitulé">
      <formula>NOT(ISERROR(SEARCH("ntitulé",N47)))</formula>
    </cfRule>
    <cfRule type="containsBlanks" dxfId="143" priority="117">
      <formula>LEN(TRIM(N47))=0</formula>
    </cfRule>
  </conditionalFormatting>
  <conditionalFormatting sqref="N47">
    <cfRule type="containsText" dxfId="142" priority="115" operator="containsText" text="libre">
      <formula>NOT(ISERROR(SEARCH("libre",N47)))</formula>
    </cfRule>
  </conditionalFormatting>
  <conditionalFormatting sqref="N48">
    <cfRule type="containsText" dxfId="141" priority="113" operator="containsText" text="ntitulé">
      <formula>NOT(ISERROR(SEARCH("ntitulé",N48)))</formula>
    </cfRule>
    <cfRule type="containsBlanks" dxfId="140" priority="114">
      <formula>LEN(TRIM(N48))=0</formula>
    </cfRule>
  </conditionalFormatting>
  <conditionalFormatting sqref="N48">
    <cfRule type="containsText" dxfId="139" priority="112" operator="containsText" text="libre">
      <formula>NOT(ISERROR(SEARCH("libre",N48)))</formula>
    </cfRule>
  </conditionalFormatting>
  <conditionalFormatting sqref="N49">
    <cfRule type="containsText" dxfId="138" priority="110" operator="containsText" text="ntitulé">
      <formula>NOT(ISERROR(SEARCH("ntitulé",N49)))</formula>
    </cfRule>
    <cfRule type="containsBlanks" dxfId="137" priority="111">
      <formula>LEN(TRIM(N49))=0</formula>
    </cfRule>
  </conditionalFormatting>
  <conditionalFormatting sqref="N49">
    <cfRule type="containsText" dxfId="136" priority="109" operator="containsText" text="libre">
      <formula>NOT(ISERROR(SEARCH("libre",N49)))</formula>
    </cfRule>
  </conditionalFormatting>
  <conditionalFormatting sqref="N51">
    <cfRule type="containsText" dxfId="135" priority="104" operator="containsText" text="ntitulé">
      <formula>NOT(ISERROR(SEARCH("ntitulé",N51)))</formula>
    </cfRule>
    <cfRule type="containsBlanks" dxfId="134" priority="105">
      <formula>LEN(TRIM(N51))=0</formula>
    </cfRule>
  </conditionalFormatting>
  <conditionalFormatting sqref="N51">
    <cfRule type="containsText" dxfId="133" priority="103" operator="containsText" text="libre">
      <formula>NOT(ISERROR(SEARCH("libre",N51)))</formula>
    </cfRule>
  </conditionalFormatting>
  <conditionalFormatting sqref="O44:O51">
    <cfRule type="containsText" dxfId="132" priority="101" operator="containsText" text="ntitulé">
      <formula>NOT(ISERROR(SEARCH("ntitulé",O44)))</formula>
    </cfRule>
    <cfRule type="containsBlanks" dxfId="131" priority="102">
      <formula>LEN(TRIM(O44))=0</formula>
    </cfRule>
  </conditionalFormatting>
  <conditionalFormatting sqref="O44:O51">
    <cfRule type="containsText" dxfId="130" priority="100" operator="containsText" text="libre">
      <formula>NOT(ISERROR(SEARCH("libre",O44)))</formula>
    </cfRule>
  </conditionalFormatting>
  <conditionalFormatting sqref="Q46:Q51">
    <cfRule type="containsText" dxfId="129" priority="95" operator="containsText" text="ntitulé">
      <formula>NOT(ISERROR(SEARCH("ntitulé",Q46)))</formula>
    </cfRule>
    <cfRule type="containsBlanks" dxfId="128" priority="96">
      <formula>LEN(TRIM(Q46))=0</formula>
    </cfRule>
  </conditionalFormatting>
  <conditionalFormatting sqref="Q46:Q51">
    <cfRule type="containsText" dxfId="127" priority="94" operator="containsText" text="libre">
      <formula>NOT(ISERROR(SEARCH("libre",Q46)))</formula>
    </cfRule>
  </conditionalFormatting>
  <conditionalFormatting sqref="R47:R51">
    <cfRule type="containsText" dxfId="126" priority="92" operator="containsText" text="ntitulé">
      <formula>NOT(ISERROR(SEARCH("ntitulé",R47)))</formula>
    </cfRule>
    <cfRule type="containsBlanks" dxfId="125" priority="93">
      <formula>LEN(TRIM(R47))=0</formula>
    </cfRule>
  </conditionalFormatting>
  <conditionalFormatting sqref="R47:R51">
    <cfRule type="containsText" dxfId="124" priority="91" operator="containsText" text="libre">
      <formula>NOT(ISERROR(SEARCH("libre",R47)))</formula>
    </cfRule>
  </conditionalFormatting>
  <conditionalFormatting sqref="N54:R54">
    <cfRule type="containsText" dxfId="123" priority="89" operator="containsText" text="ntitulé">
      <formula>NOT(ISERROR(SEARCH("ntitulé",N54)))</formula>
    </cfRule>
    <cfRule type="containsBlanks" dxfId="122" priority="90">
      <formula>LEN(TRIM(N54))=0</formula>
    </cfRule>
  </conditionalFormatting>
  <conditionalFormatting sqref="N54:R54">
    <cfRule type="containsText" dxfId="121" priority="88" operator="containsText" text="libre">
      <formula>NOT(ISERROR(SEARCH("libre",N54)))</formula>
    </cfRule>
  </conditionalFormatting>
  <conditionalFormatting sqref="N55:R56">
    <cfRule type="containsText" dxfId="120" priority="86" operator="containsText" text="ntitulé">
      <formula>NOT(ISERROR(SEARCH("ntitulé",N55)))</formula>
    </cfRule>
    <cfRule type="containsBlanks" dxfId="119" priority="87">
      <formula>LEN(TRIM(N55))=0</formula>
    </cfRule>
  </conditionalFormatting>
  <conditionalFormatting sqref="N55:R56">
    <cfRule type="containsText" dxfId="118" priority="85" operator="containsText" text="libre">
      <formula>NOT(ISERROR(SEARCH("libre",N55)))</formula>
    </cfRule>
  </conditionalFormatting>
  <conditionalFormatting sqref="N58">
    <cfRule type="containsText" dxfId="117" priority="83" operator="containsText" text="ntitulé">
      <formula>NOT(ISERROR(SEARCH("ntitulé",N58)))</formula>
    </cfRule>
    <cfRule type="containsBlanks" dxfId="116" priority="84">
      <formula>LEN(TRIM(N58))=0</formula>
    </cfRule>
  </conditionalFormatting>
  <conditionalFormatting sqref="N58">
    <cfRule type="containsText" dxfId="115" priority="82" operator="containsText" text="libre">
      <formula>NOT(ISERROR(SEARCH("libre",N58)))</formula>
    </cfRule>
  </conditionalFormatting>
  <conditionalFormatting sqref="O58">
    <cfRule type="containsText" dxfId="114" priority="80" operator="containsText" text="ntitulé">
      <formula>NOT(ISERROR(SEARCH("ntitulé",O58)))</formula>
    </cfRule>
    <cfRule type="containsBlanks" dxfId="113" priority="81">
      <formula>LEN(TRIM(O58))=0</formula>
    </cfRule>
  </conditionalFormatting>
  <conditionalFormatting sqref="O58">
    <cfRule type="containsText" dxfId="112" priority="79" operator="containsText" text="libre">
      <formula>NOT(ISERROR(SEARCH("libre",O58)))</formula>
    </cfRule>
  </conditionalFormatting>
  <conditionalFormatting sqref="P58">
    <cfRule type="containsText" dxfId="111" priority="77" operator="containsText" text="ntitulé">
      <formula>NOT(ISERROR(SEARCH("ntitulé",P58)))</formula>
    </cfRule>
    <cfRule type="containsBlanks" dxfId="110" priority="78">
      <formula>LEN(TRIM(P58))=0</formula>
    </cfRule>
  </conditionalFormatting>
  <conditionalFormatting sqref="P58">
    <cfRule type="containsText" dxfId="109" priority="76" operator="containsText" text="libre">
      <formula>NOT(ISERROR(SEARCH("libre",P58)))</formula>
    </cfRule>
  </conditionalFormatting>
  <conditionalFormatting sqref="Q58">
    <cfRule type="containsText" dxfId="108" priority="74" operator="containsText" text="ntitulé">
      <formula>NOT(ISERROR(SEARCH("ntitulé",Q58)))</formula>
    </cfRule>
    <cfRule type="containsBlanks" dxfId="107" priority="75">
      <formula>LEN(TRIM(Q58))=0</formula>
    </cfRule>
  </conditionalFormatting>
  <conditionalFormatting sqref="Q58">
    <cfRule type="containsText" dxfId="106" priority="73" operator="containsText" text="libre">
      <formula>NOT(ISERROR(SEARCH("libre",Q58)))</formula>
    </cfRule>
  </conditionalFormatting>
  <conditionalFormatting sqref="Q60">
    <cfRule type="containsText" dxfId="105" priority="59" operator="containsText" text="ntitulé">
      <formula>NOT(ISERROR(SEARCH("ntitulé",Q60)))</formula>
    </cfRule>
    <cfRule type="containsBlanks" dxfId="104" priority="60">
      <formula>LEN(TRIM(Q60))=0</formula>
    </cfRule>
  </conditionalFormatting>
  <conditionalFormatting sqref="Q60">
    <cfRule type="containsText" dxfId="103" priority="58" operator="containsText" text="libre">
      <formula>NOT(ISERROR(SEARCH("libre",Q60)))</formula>
    </cfRule>
  </conditionalFormatting>
  <conditionalFormatting sqref="R60">
    <cfRule type="containsText" dxfId="102" priority="56" operator="containsText" text="ntitulé">
      <formula>NOT(ISERROR(SEARCH("ntitulé",R60)))</formula>
    </cfRule>
    <cfRule type="containsBlanks" dxfId="101" priority="57">
      <formula>LEN(TRIM(R60))=0</formula>
    </cfRule>
  </conditionalFormatting>
  <conditionalFormatting sqref="R60">
    <cfRule type="containsText" dxfId="100" priority="55" operator="containsText" text="libre">
      <formula>NOT(ISERROR(SEARCH("libre",R60)))</formula>
    </cfRule>
  </conditionalFormatting>
  <conditionalFormatting sqref="N61">
    <cfRule type="containsText" dxfId="99" priority="53" operator="containsText" text="ntitulé">
      <formula>NOT(ISERROR(SEARCH("ntitulé",N61)))</formula>
    </cfRule>
    <cfRule type="containsBlanks" dxfId="98" priority="54">
      <formula>LEN(TRIM(N61))=0</formula>
    </cfRule>
  </conditionalFormatting>
  <conditionalFormatting sqref="N61">
    <cfRule type="containsText" dxfId="97" priority="52" operator="containsText" text="libre">
      <formula>NOT(ISERROR(SEARCH("libre",N61)))</formula>
    </cfRule>
  </conditionalFormatting>
  <conditionalFormatting sqref="P61">
    <cfRule type="containsText" dxfId="96" priority="47" operator="containsText" text="ntitulé">
      <formula>NOT(ISERROR(SEARCH("ntitulé",P61)))</formula>
    </cfRule>
    <cfRule type="containsBlanks" dxfId="95" priority="48">
      <formula>LEN(TRIM(P61))=0</formula>
    </cfRule>
  </conditionalFormatting>
  <conditionalFormatting sqref="P61">
    <cfRule type="containsText" dxfId="94" priority="46" operator="containsText" text="libre">
      <formula>NOT(ISERROR(SEARCH("libre",P61)))</formula>
    </cfRule>
  </conditionalFormatting>
  <conditionalFormatting sqref="Q61">
    <cfRule type="containsText" dxfId="93" priority="44" operator="containsText" text="ntitulé">
      <formula>NOT(ISERROR(SEARCH("ntitulé",Q61)))</formula>
    </cfRule>
    <cfRule type="containsBlanks" dxfId="92" priority="45">
      <formula>LEN(TRIM(Q61))=0</formula>
    </cfRule>
  </conditionalFormatting>
  <conditionalFormatting sqref="Q61">
    <cfRule type="containsText" dxfId="91" priority="43" operator="containsText" text="libre">
      <formula>NOT(ISERROR(SEARCH("libre",Q61)))</formula>
    </cfRule>
  </conditionalFormatting>
  <conditionalFormatting sqref="R61">
    <cfRule type="containsText" dxfId="90" priority="41" operator="containsText" text="ntitulé">
      <formula>NOT(ISERROR(SEARCH("ntitulé",R61)))</formula>
    </cfRule>
    <cfRule type="containsBlanks" dxfId="89" priority="42">
      <formula>LEN(TRIM(R61))=0</formula>
    </cfRule>
  </conditionalFormatting>
  <conditionalFormatting sqref="R61">
    <cfRule type="containsText" dxfId="88" priority="40" operator="containsText" text="libre">
      <formula>NOT(ISERROR(SEARCH("libre",R61)))</formula>
    </cfRule>
  </conditionalFormatting>
  <conditionalFormatting sqref="M24:M26">
    <cfRule type="containsText" dxfId="87" priority="38" operator="containsText" text="ntitulé">
      <formula>NOT(ISERROR(SEARCH("ntitulé",M24)))</formula>
    </cfRule>
    <cfRule type="containsBlanks" dxfId="86" priority="39">
      <formula>LEN(TRIM(M24))=0</formula>
    </cfRule>
  </conditionalFormatting>
  <conditionalFormatting sqref="M24:M26">
    <cfRule type="containsText" dxfId="85" priority="37" operator="containsText" text="libre">
      <formula>NOT(ISERROR(SEARCH("libre",M24)))</formula>
    </cfRule>
  </conditionalFormatting>
  <conditionalFormatting sqref="N25:N32">
    <cfRule type="containsText" dxfId="84" priority="35" operator="containsText" text="ntitulé">
      <formula>NOT(ISERROR(SEARCH("ntitulé",N25)))</formula>
    </cfRule>
    <cfRule type="containsBlanks" dxfId="83" priority="36">
      <formula>LEN(TRIM(N25))=0</formula>
    </cfRule>
  </conditionalFormatting>
  <conditionalFormatting sqref="N25:N32">
    <cfRule type="containsText" dxfId="82" priority="34" operator="containsText" text="libre">
      <formula>NOT(ISERROR(SEARCH("libre",N25)))</formula>
    </cfRule>
  </conditionalFormatting>
  <conditionalFormatting sqref="N43:N46">
    <cfRule type="containsText" dxfId="81" priority="32" operator="containsText" text="ntitulé">
      <formula>NOT(ISERROR(SEARCH("ntitulé",N43)))</formula>
    </cfRule>
    <cfRule type="containsBlanks" dxfId="80" priority="33">
      <formula>LEN(TRIM(N43))=0</formula>
    </cfRule>
  </conditionalFormatting>
  <conditionalFormatting sqref="N43:N46">
    <cfRule type="containsText" dxfId="79" priority="31" operator="containsText" text="libre">
      <formula>NOT(ISERROR(SEARCH("libre",N43)))</formula>
    </cfRule>
  </conditionalFormatting>
  <conditionalFormatting sqref="M10">
    <cfRule type="containsText" dxfId="78" priority="29" operator="containsText" text="ntitulé">
      <formula>NOT(ISERROR(SEARCH("ntitulé",M10)))</formula>
    </cfRule>
    <cfRule type="containsBlanks" dxfId="77" priority="30">
      <formula>LEN(TRIM(M10))=0</formula>
    </cfRule>
  </conditionalFormatting>
  <conditionalFormatting sqref="M10">
    <cfRule type="containsText" dxfId="76" priority="28" operator="containsText" text="libre">
      <formula>NOT(ISERROR(SEARCH("libre",M10)))</formula>
    </cfRule>
  </conditionalFormatting>
  <conditionalFormatting sqref="N10">
    <cfRule type="containsText" dxfId="75" priority="26" operator="containsText" text="ntitulé">
      <formula>NOT(ISERROR(SEARCH("ntitulé",N10)))</formula>
    </cfRule>
    <cfRule type="containsBlanks" dxfId="74" priority="27">
      <formula>LEN(TRIM(N10))=0</formula>
    </cfRule>
  </conditionalFormatting>
  <conditionalFormatting sqref="N10">
    <cfRule type="containsText" dxfId="73" priority="25" operator="containsText" text="libre">
      <formula>NOT(ISERROR(SEARCH("libre",N10)))</formula>
    </cfRule>
  </conditionalFormatting>
  <conditionalFormatting sqref="N37:R37">
    <cfRule type="containsText" dxfId="72" priority="8" operator="containsText" text="ntitulé">
      <formula>NOT(ISERROR(SEARCH("ntitulé",N37)))</formula>
    </cfRule>
    <cfRule type="containsBlanks" dxfId="71" priority="9">
      <formula>LEN(TRIM(N37))=0</formula>
    </cfRule>
  </conditionalFormatting>
  <conditionalFormatting sqref="N37:R37">
    <cfRule type="containsText" dxfId="70" priority="7" operator="containsText" text="libre">
      <formula>NOT(ISERROR(SEARCH("libre",N37)))</formula>
    </cfRule>
  </conditionalFormatting>
  <conditionalFormatting sqref="N39:R39">
    <cfRule type="containsText" dxfId="69" priority="2" operator="containsText" text="ntitulé">
      <formula>NOT(ISERROR(SEARCH("ntitulé",N39)))</formula>
    </cfRule>
    <cfRule type="containsBlanks" dxfId="68" priority="3">
      <formula>LEN(TRIM(N39))=0</formula>
    </cfRule>
  </conditionalFormatting>
  <conditionalFormatting sqref="N39:R39">
    <cfRule type="containsText" dxfId="67" priority="1" operator="containsText" text="libre">
      <formula>NOT(ISERROR(SEARCH("libre",N39)))</formula>
    </cfRule>
  </conditionalFormatting>
  <hyperlinks>
    <hyperlink ref="B1" location="TAB00!A1" display="Retour page de gard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41</vt:i4>
      </vt:variant>
    </vt:vector>
  </HeadingPairs>
  <TitlesOfParts>
    <vt:vector size="41" baseType="lpstr">
      <vt:lpstr>TAB00</vt:lpstr>
      <vt:lpstr>TAB A</vt:lpstr>
      <vt:lpstr>TAB B</vt:lpstr>
      <vt:lpstr>TAB1</vt:lpstr>
      <vt:lpstr>TAB1.1</vt:lpstr>
      <vt:lpstr>TAB2</vt:lpstr>
      <vt:lpstr>TAB3</vt:lpstr>
      <vt:lpstr>TAB3.1</vt:lpstr>
      <vt:lpstr>TAB3.2</vt:lpstr>
      <vt:lpstr>TAB3.3</vt:lpstr>
      <vt:lpstr>TAB4</vt:lpstr>
      <vt:lpstr>TAB5</vt:lpstr>
      <vt:lpstr>TAB5.1</vt:lpstr>
      <vt:lpstr>TAB5.2</vt:lpstr>
      <vt:lpstr>TAB5.3</vt:lpstr>
      <vt:lpstr>TAB5.4</vt:lpstr>
      <vt:lpstr>TAB5.7</vt:lpstr>
      <vt:lpstr>TAB6</vt:lpstr>
      <vt:lpstr>TAB6.3</vt:lpstr>
      <vt:lpstr>TAB6.4</vt:lpstr>
      <vt:lpstr>TAB6.5</vt:lpstr>
      <vt:lpstr>TAB6.6</vt:lpstr>
      <vt:lpstr>TAB6.7</vt:lpstr>
      <vt:lpstr>TAB6.8</vt:lpstr>
      <vt:lpstr>TAB7</vt:lpstr>
      <vt:lpstr>TAB7.1</vt:lpstr>
      <vt:lpstr>TAB7.2</vt:lpstr>
      <vt:lpstr>TAB7.4</vt:lpstr>
      <vt:lpstr>TAB7.7</vt:lpstr>
      <vt:lpstr>TAB7.8</vt:lpstr>
      <vt:lpstr>TAB8</vt:lpstr>
      <vt:lpstr>TAB9</vt:lpstr>
      <vt:lpstr>TAB9.1</vt:lpstr>
      <vt:lpstr>TAB10</vt:lpstr>
      <vt:lpstr>TAB10.1</vt:lpstr>
      <vt:lpstr>TAB11</vt:lpstr>
      <vt:lpstr>TAB11.1</vt:lpstr>
      <vt:lpstr>TAB11.2</vt:lpstr>
      <vt:lpstr>TAB11.3</vt:lpstr>
      <vt:lpstr>TAB11.4</vt:lpstr>
      <vt:lpstr>TAB11.5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Elise Bihain</dc:creator>
  <cp:lastModifiedBy>Elise Bihain</cp:lastModifiedBy>
  <dcterms:created xsi:type="dcterms:W3CDTF">2017-03-01T08:55:56Z</dcterms:created>
  <dcterms:modified xsi:type="dcterms:W3CDTF">2017-03-30T11:11:37Z</dcterms:modified>
</cp:coreProperties>
</file>