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L:\10 Tarification\104. Méthode de régulation tarifaire 2019-2023\1044. Méthodologie tarifaire 2019-2023\1044.5 Modèles de rapport\"/>
    </mc:Choice>
  </mc:AlternateContent>
  <xr:revisionPtr revIDLastSave="0" documentId="13_ncr:1_{8A7C8404-40AC-4228-B242-D4AD89BDA8DB}" xr6:coauthVersionLast="45" xr6:coauthVersionMax="45" xr10:uidLastSave="{00000000-0000-0000-0000-000000000000}"/>
  <bookViews>
    <workbookView xWindow="0" yWindow="0" windowWidth="21600" windowHeight="12480" firstSheet="31" activeTab="40" xr2:uid="{00000000-000D-0000-FFFF-FFFF00000000}"/>
  </bookViews>
  <sheets>
    <sheet name="TAB00" sheetId="17" r:id="rId1"/>
    <sheet name="TAB A" sheetId="59" r:id="rId2"/>
    <sheet name="TAB B" sheetId="60" r:id="rId3"/>
    <sheet name="TAB1" sheetId="31" r:id="rId4"/>
    <sheet name="TAB1.1" sheetId="52" r:id="rId5"/>
    <sheet name="TAB2" sheetId="12" r:id="rId6"/>
    <sheet name="TAB3" sheetId="14" r:id="rId7"/>
    <sheet name="TAB 3.1" sheetId="64" r:id="rId8"/>
    <sheet name="TAB3.2" sheetId="65" r:id="rId9"/>
    <sheet name="TAB3.2.1" sheetId="66" r:id="rId10"/>
    <sheet name="TAB3.3" sheetId="49" r:id="rId11"/>
    <sheet name="TAB4" sheetId="15" r:id="rId12"/>
    <sheet name="TAB5" sheetId="16" r:id="rId13"/>
    <sheet name="TAB5.1" sheetId="19" r:id="rId14"/>
    <sheet name="TAB5.2" sheetId="20" r:id="rId15"/>
    <sheet name="TAB5.3" sheetId="21" r:id="rId16"/>
    <sheet name="TAB5.4" sheetId="22" r:id="rId17"/>
    <sheet name="TAB5.7" sheetId="24" r:id="rId18"/>
    <sheet name="TAB6" sheetId="51" r:id="rId19"/>
    <sheet name="TAB6.3" sheetId="36" r:id="rId20"/>
    <sheet name="TAB6.4" sheetId="37" r:id="rId21"/>
    <sheet name="TAB6.5" sheetId="30" r:id="rId22"/>
    <sheet name="TAB6.6" sheetId="38" r:id="rId23"/>
    <sheet name="TAB6.7" sheetId="33" r:id="rId24"/>
    <sheet name="TAB6.8" sheetId="32" r:id="rId25"/>
    <sheet name="TAB7" sheetId="53" r:id="rId26"/>
    <sheet name="TAB7.1" sheetId="40" r:id="rId27"/>
    <sheet name="TAB7.2" sheetId="42" r:id="rId28"/>
    <sheet name="TAB7.4" sheetId="41" r:id="rId29"/>
    <sheet name="TAB7.7" sheetId="46" r:id="rId30"/>
    <sheet name="TAB7.8" sheetId="55" r:id="rId31"/>
    <sheet name="TAB8" sheetId="47" r:id="rId32"/>
    <sheet name="TAB9" sheetId="7" r:id="rId33"/>
    <sheet name="TAB9.1" sheetId="8" r:id="rId34"/>
    <sheet name="TAB10" sheetId="9" r:id="rId35"/>
    <sheet name="TAB10.1" sheetId="10" r:id="rId36"/>
    <sheet name="TAB11" sheetId="13" r:id="rId37"/>
    <sheet name="TAB11.1" sheetId="25" r:id="rId38"/>
    <sheet name="TAB11.2" sheetId="26" r:id="rId39"/>
    <sheet name="TAB11.3" sheetId="27" r:id="rId40"/>
    <sheet name="TAB11.4" sheetId="28" r:id="rId41"/>
  </sheets>
  <externalReferences>
    <externalReference r:id="rId42"/>
    <externalReference r:id="rId43"/>
    <externalReference r:id="rId44"/>
  </externalReferences>
  <definedNames>
    <definedName name="_xlnm._FilterDatabase" localSheetId="36" hidden="1">'TAB11'!$A$8:$L$273</definedName>
    <definedName name="_xlnm._FilterDatabase" localSheetId="10" hidden="1">'TAB3.3'!$A$6:$H$38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A'!$A$3:$C$32</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4">'TAB10'!$A$3:$Y$37</definedName>
    <definedName name="_xlnm.Print_Area" localSheetId="35">'TAB10.1'!$A$3:$I$57</definedName>
    <definedName name="_xlnm.Print_Area" localSheetId="36">'TAB11'!$A$3:$L$273</definedName>
    <definedName name="_xlnm.Print_Area" localSheetId="37">'TAB11.1'!$A$3:$J$23</definedName>
    <definedName name="_xlnm.Print_Area" localSheetId="38">'TAB11.2'!$A$3:$J$46</definedName>
    <definedName name="_xlnm.Print_Area" localSheetId="39">'TAB11.3'!$A$3:$J$21</definedName>
    <definedName name="_xlnm.Print_Area" localSheetId="40">'TAB11.4'!$A$3:$Q$32</definedName>
    <definedName name="_xlnm.Print_Area" localSheetId="5">'TAB2'!$A$3:$D$23</definedName>
    <definedName name="_xlnm.Print_Area" localSheetId="6">'TAB3'!$A$3:$G$84</definedName>
    <definedName name="_xlnm.Print_Area" localSheetId="8">'TAB3.2'!$A$3:$S$50</definedName>
    <definedName name="_xlnm.Print_Area" localSheetId="9">'TAB3.2.1'!$A$3:$W$4</definedName>
    <definedName name="_xlnm.Print_Area" localSheetId="10">'TAB3.3'!$A$3:$L$38</definedName>
    <definedName name="_xlnm.Print_Area" localSheetId="11">'TAB4'!$A$3:$J$46</definedName>
    <definedName name="_xlnm.Print_Area" localSheetId="12">'TAB5'!$A$3:$H$35</definedName>
    <definedName name="_xlnm.Print_Area" localSheetId="13">'TAB5.1'!$A$3:$J$39</definedName>
    <definedName name="_xlnm.Print_Area" localSheetId="14">'TAB5.2'!$A$3:$J$39</definedName>
    <definedName name="_xlnm.Print_Area" localSheetId="15">'TAB5.3'!$A$3:$J$39</definedName>
    <definedName name="_xlnm.Print_Area" localSheetId="16">'TAB5.4'!$A$3:$J$38</definedName>
    <definedName name="_xlnm.Print_Area" localSheetId="17">'TAB5.7'!$A$3:$J$16</definedName>
    <definedName name="_xlnm.Print_Area" localSheetId="18">'TAB6'!$A$3:$H$15</definedName>
    <definedName name="_xlnm.Print_Area" localSheetId="19">'TAB6.3'!$A$3:$H$16</definedName>
    <definedName name="_xlnm.Print_Area" localSheetId="20">'TAB6.4'!$A$3:$H$8</definedName>
    <definedName name="_xlnm.Print_Area" localSheetId="21">'TAB6.5'!$A$4:$I$43</definedName>
    <definedName name="_xlnm.Print_Area" localSheetId="22">'TAB6.6'!$A$3:$H$16</definedName>
    <definedName name="_xlnm.Print_Area" localSheetId="23">'TAB6.7'!$A$4:$H$46</definedName>
    <definedName name="_xlnm.Print_Area" localSheetId="24">'TAB6.8'!$A$3:$I$38</definedName>
    <definedName name="_xlnm.Print_Area" localSheetId="25">'TAB7'!$A$3:$G$15</definedName>
    <definedName name="_xlnm.Print_Area" localSheetId="26">'TAB7.1'!$A$3:$H$19</definedName>
    <definedName name="_xlnm.Print_Area" localSheetId="27">'TAB7.2'!$A$3:$H$17</definedName>
    <definedName name="_xlnm.Print_Area" localSheetId="28">'TAB7.4'!$A$3:$H$25</definedName>
    <definedName name="_xlnm.Print_Area" localSheetId="29">'TAB7.7'!$A$3:$H$20</definedName>
    <definedName name="_xlnm.Print_Area" localSheetId="30">'TAB7.8'!$A$3:$H$14</definedName>
    <definedName name="_xlnm.Print_Area" localSheetId="31">'TAB8'!$A$3:$G$69</definedName>
    <definedName name="_xlnm.Print_Area" localSheetId="32">'TAB9'!$A$3:$I$81</definedName>
    <definedName name="_xlnm.Print_Area" localSheetId="33">'TAB9.1'!$A$3:$U$106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26" l="1"/>
  <c r="D18" i="26"/>
  <c r="D36" i="26"/>
  <c r="D37" i="26"/>
  <c r="D38" i="26"/>
  <c r="B37" i="32"/>
  <c r="H34" i="32"/>
  <c r="H35" i="32"/>
  <c r="H36" i="32"/>
  <c r="C36" i="9"/>
  <c r="B36" i="9"/>
  <c r="B20" i="9"/>
  <c r="B19" i="9"/>
  <c r="E7" i="47" l="1"/>
  <c r="D41" i="30"/>
  <c r="E41" i="30"/>
  <c r="F41" i="30"/>
  <c r="G41" i="30"/>
  <c r="H41" i="30"/>
  <c r="C41" i="30"/>
  <c r="U19" i="66"/>
  <c r="R19" i="66"/>
  <c r="O19" i="66"/>
  <c r="L19" i="66"/>
  <c r="I19" i="66"/>
  <c r="F19" i="66"/>
  <c r="C19" i="66"/>
  <c r="F14" i="66"/>
  <c r="U9" i="66"/>
  <c r="R9" i="66"/>
  <c r="O9" i="66"/>
  <c r="L9" i="66"/>
  <c r="I9" i="66"/>
  <c r="F9" i="66"/>
  <c r="C9" i="66"/>
  <c r="Q51" i="65"/>
  <c r="R51" i="65"/>
  <c r="O43" i="65"/>
  <c r="D28" i="65"/>
  <c r="E28" i="65"/>
  <c r="F28" i="65"/>
  <c r="G28" i="65"/>
  <c r="H28" i="65"/>
  <c r="I28" i="65"/>
  <c r="J28" i="65"/>
  <c r="K28" i="65"/>
  <c r="L28" i="65"/>
  <c r="M28" i="65"/>
  <c r="N28" i="65"/>
  <c r="O28" i="65"/>
  <c r="P28" i="65"/>
  <c r="Q28" i="65"/>
  <c r="R28" i="65"/>
  <c r="C28" i="65"/>
  <c r="A3" i="66"/>
  <c r="B3" i="65"/>
  <c r="A3" i="64"/>
  <c r="C48" i="14"/>
  <c r="B48" i="14"/>
  <c r="D38" i="14"/>
  <c r="E38" i="14"/>
  <c r="B17" i="60"/>
  <c r="B16" i="60"/>
  <c r="B15" i="60"/>
  <c r="P30" i="65" l="1"/>
  <c r="O30" i="65"/>
  <c r="W20" i="66" l="1"/>
  <c r="V19" i="66"/>
  <c r="V21" i="66" s="1"/>
  <c r="S19" i="66"/>
  <c r="S21" i="66" s="1"/>
  <c r="P19" i="66"/>
  <c r="P21" i="66" s="1"/>
  <c r="M19" i="66"/>
  <c r="M21" i="66" s="1"/>
  <c r="J19" i="66"/>
  <c r="J21" i="66" s="1"/>
  <c r="G19" i="66"/>
  <c r="G21" i="66" s="1"/>
  <c r="D19" i="66"/>
  <c r="W10" i="66"/>
  <c r="V9" i="66"/>
  <c r="V11" i="66" s="1"/>
  <c r="S9" i="66"/>
  <c r="S11" i="66" s="1"/>
  <c r="P9" i="66"/>
  <c r="P11" i="66" s="1"/>
  <c r="M9" i="66"/>
  <c r="M11" i="66" s="1"/>
  <c r="J9" i="66"/>
  <c r="J11" i="66" s="1"/>
  <c r="G9" i="66"/>
  <c r="G11" i="66" s="1"/>
  <c r="D9" i="66"/>
  <c r="Q63" i="65"/>
  <c r="R63" i="65"/>
  <c r="D21" i="66" l="1"/>
  <c r="W19" i="66"/>
  <c r="W21" i="66" s="1"/>
  <c r="D11" i="66"/>
  <c r="W9" i="66"/>
  <c r="W11" i="66" s="1"/>
  <c r="R47" i="65" l="1"/>
  <c r="Q47" i="65"/>
  <c r="B37" i="65"/>
  <c r="B38" i="65" s="1"/>
  <c r="B39" i="65" s="1"/>
  <c r="B40" i="65" s="1"/>
  <c r="B41" i="65" s="1"/>
  <c r="B42" i="65" s="1"/>
  <c r="S27" i="65"/>
  <c r="R46" i="65" s="1"/>
  <c r="S26" i="65"/>
  <c r="Q46" i="65" s="1"/>
  <c r="S25" i="65"/>
  <c r="S24" i="65"/>
  <c r="S23" i="65"/>
  <c r="S22" i="65"/>
  <c r="S21" i="65"/>
  <c r="S20" i="65"/>
  <c r="S19" i="65"/>
  <c r="S18" i="65"/>
  <c r="S17" i="65"/>
  <c r="S16" i="65"/>
  <c r="S15" i="65"/>
  <c r="S14" i="65"/>
  <c r="S13" i="65"/>
  <c r="S12" i="65"/>
  <c r="S10" i="65"/>
  <c r="S28" i="65" l="1"/>
  <c r="R30" i="65"/>
  <c r="Q48" i="65"/>
  <c r="R48" i="65"/>
  <c r="F23" i="66" s="1"/>
  <c r="Q30" i="65"/>
  <c r="A17" i="60" l="1"/>
  <c r="B14" i="60"/>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F25" i="49"/>
  <c r="F19" i="49"/>
  <c r="F13" i="49"/>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48" i="14"/>
  <c r="D48" i="14"/>
  <c r="C37" i="14"/>
  <c r="B37" i="14"/>
  <c r="C36" i="14"/>
  <c r="B36" i="14"/>
  <c r="D36" i="14"/>
  <c r="E36" i="14" s="1"/>
  <c r="B35" i="14"/>
  <c r="F18" i="14"/>
  <c r="C35" i="14" l="1"/>
  <c r="D35" i="14" s="1"/>
  <c r="E35" i="14" s="1"/>
  <c r="D37" i="14"/>
  <c r="E37" i="14" s="1"/>
  <c r="F257" i="31"/>
  <c r="F250" i="31"/>
  <c r="C254" i="31"/>
  <c r="C45" i="31"/>
  <c r="C257" i="31" s="1"/>
  <c r="G254" i="31"/>
  <c r="G45" i="31"/>
  <c r="G257" i="31" s="1"/>
  <c r="E12" i="41" l="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H11" i="30"/>
  <c r="H12" i="30" s="1"/>
  <c r="G11" i="30"/>
  <c r="G12" i="30" s="1"/>
  <c r="I12" i="30" s="1"/>
  <c r="F11" i="30"/>
  <c r="F12" i="30" s="1"/>
  <c r="E11" i="30"/>
  <c r="E12" i="30" s="1"/>
  <c r="D11" i="30"/>
  <c r="D12" i="30" s="1"/>
  <c r="C11" i="30"/>
  <c r="C12" i="30" s="1"/>
  <c r="I10" i="30"/>
  <c r="I9" i="30"/>
  <c r="I8" i="30"/>
  <c r="I7" i="30"/>
  <c r="C37" i="30" l="1"/>
  <c r="C38" i="30" s="1"/>
  <c r="C42" i="30" s="1"/>
  <c r="E37" i="30"/>
  <c r="E38" i="30" s="1"/>
  <c r="F37" i="30"/>
  <c r="F38" i="30" s="1"/>
  <c r="G24" i="30"/>
  <c r="D37" i="30"/>
  <c r="D38" i="30" s="1"/>
  <c r="H37" i="30"/>
  <c r="H38" i="30" s="1"/>
  <c r="I11" i="30"/>
  <c r="G27" i="30"/>
  <c r="C43" i="30" l="1"/>
  <c r="F42" i="30"/>
  <c r="F43" i="30"/>
  <c r="H43" i="30"/>
  <c r="H42" i="30"/>
  <c r="D43" i="30"/>
  <c r="D42" i="30"/>
  <c r="E42" i="30"/>
  <c r="E43"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H7" i="49"/>
  <c r="L6" i="49"/>
  <c r="K6" i="49"/>
  <c r="J6" i="49"/>
  <c r="I6" i="49"/>
  <c r="I25" i="30" l="1"/>
  <c r="G35" i="30"/>
  <c r="I35" i="30" s="1"/>
  <c r="I34" i="30"/>
  <c r="A28" i="16"/>
  <c r="A19" i="22" s="1"/>
  <c r="A22" i="16"/>
  <c r="A19" i="21" s="1"/>
  <c r="A16" i="16"/>
  <c r="A19" i="20" s="1"/>
  <c r="A10" i="16"/>
  <c r="A19" i="19" s="1"/>
  <c r="J26" i="15"/>
  <c r="H26" i="15"/>
  <c r="F26" i="15"/>
  <c r="D26" i="15"/>
  <c r="G37" i="30" l="1"/>
  <c r="I37" i="30" s="1"/>
  <c r="G38" i="30"/>
  <c r="I38" i="30" l="1"/>
  <c r="H9" i="4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2" i="30" l="1"/>
  <c r="I42" i="30" s="1"/>
  <c r="G43" i="30"/>
  <c r="I43" i="30" s="1"/>
  <c r="I41"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7" i="32"/>
  <c r="F37" i="32"/>
  <c r="E37" i="32"/>
  <c r="D37" i="32"/>
  <c r="C37" i="32"/>
  <c r="H45" i="33"/>
  <c r="H44" i="33"/>
  <c r="H43" i="33"/>
  <c r="C11" i="51"/>
  <c r="C23" i="14" s="1"/>
  <c r="B11" i="51"/>
  <c r="B23" i="14" s="1"/>
  <c r="B6" i="19"/>
  <c r="G8" i="13" l="1"/>
  <c r="F8" i="13"/>
  <c r="E8" i="13"/>
  <c r="D8" i="13"/>
  <c r="C8" i="13"/>
  <c r="B56"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K8" i="13" l="1"/>
  <c r="J8" i="13"/>
  <c r="L8" i="13"/>
  <c r="I8" i="13"/>
  <c r="J8" i="31"/>
  <c r="L8" i="31"/>
  <c r="I8" i="31"/>
  <c r="K8" i="31"/>
  <c r="H7" i="55"/>
  <c r="H8" i="55"/>
  <c r="C9" i="55"/>
  <c r="D9" i="55"/>
  <c r="E9" i="55"/>
  <c r="F9" i="55"/>
  <c r="G9" i="55"/>
  <c r="H9" i="55" s="1"/>
  <c r="B11" i="55" s="1"/>
  <c r="B9" i="55"/>
  <c r="E13" i="24"/>
  <c r="C13" i="24"/>
  <c r="B13" i="24"/>
  <c r="F12" i="24"/>
  <c r="D12" i="24"/>
  <c r="B11" i="60"/>
  <c r="B12" i="60"/>
  <c r="B13"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D66" i="47" l="1"/>
  <c r="D65" i="47"/>
  <c r="D64" i="47"/>
  <c r="D63" i="47"/>
  <c r="D62" i="47"/>
  <c r="D61" i="47"/>
  <c r="D60" i="47"/>
  <c r="D59" i="47"/>
  <c r="D58" i="47"/>
  <c r="D57" i="47"/>
  <c r="C56" i="47"/>
  <c r="B56" i="47"/>
  <c r="B68" i="47" s="1"/>
  <c r="D52" i="47"/>
  <c r="D50" i="47"/>
  <c r="D49" i="47"/>
  <c r="D48" i="47"/>
  <c r="D47" i="47"/>
  <c r="D46" i="47"/>
  <c r="D45" i="47"/>
  <c r="D44" i="47"/>
  <c r="D43" i="47"/>
  <c r="D42" i="47"/>
  <c r="D41" i="47"/>
  <c r="C40" i="47"/>
  <c r="B40" i="47"/>
  <c r="B54" i="47" s="1"/>
  <c r="C39" i="47"/>
  <c r="B39" i="47"/>
  <c r="E40" i="47" l="1"/>
  <c r="E68" i="47" s="1"/>
  <c r="D39" i="47"/>
  <c r="D56" i="47"/>
  <c r="F56" i="47" s="1"/>
  <c r="C68" i="47"/>
  <c r="D40" i="47"/>
  <c r="C54" i="47"/>
  <c r="D54" i="47" s="1"/>
  <c r="F54" i="47" l="1"/>
  <c r="F68" i="47" s="1"/>
  <c r="D68" i="47"/>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49" i="13" s="1"/>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J24" i="9"/>
  <c r="G24" i="9"/>
  <c r="C24" i="9"/>
  <c r="B24" i="9"/>
  <c r="D24" i="9" s="1"/>
  <c r="Y23" i="9"/>
  <c r="V23" i="9"/>
  <c r="S23" i="9"/>
  <c r="P23" i="9"/>
  <c r="M23" i="9"/>
  <c r="J23" i="9"/>
  <c r="G23" i="9"/>
  <c r="C23" i="9"/>
  <c r="B23" i="9"/>
  <c r="Y22" i="9"/>
  <c r="V22" i="9"/>
  <c r="S22" i="9"/>
  <c r="P22" i="9"/>
  <c r="M22" i="9"/>
  <c r="J22" i="9"/>
  <c r="G22" i="9"/>
  <c r="C22" i="9"/>
  <c r="B22" i="9"/>
  <c r="Y21" i="9"/>
  <c r="Y20" i="9" s="1"/>
  <c r="V21" i="9"/>
  <c r="S21" i="9"/>
  <c r="P21" i="9"/>
  <c r="M21" i="9"/>
  <c r="J21" i="9"/>
  <c r="G21" i="9"/>
  <c r="C21" i="9"/>
  <c r="B21" i="9"/>
  <c r="X20" i="9"/>
  <c r="W20" i="9"/>
  <c r="U20" i="9"/>
  <c r="T20" i="9"/>
  <c r="R20" i="9"/>
  <c r="Q20" i="9"/>
  <c r="O20" i="9"/>
  <c r="N20" i="9"/>
  <c r="L20" i="9"/>
  <c r="K20" i="9"/>
  <c r="I20" i="9"/>
  <c r="H20" i="9"/>
  <c r="F20" i="9"/>
  <c r="E20" i="9"/>
  <c r="Y18" i="9"/>
  <c r="V18" i="9"/>
  <c r="S18" i="9"/>
  <c r="P18" i="9"/>
  <c r="M18" i="9"/>
  <c r="J18" i="9"/>
  <c r="G18" i="9"/>
  <c r="C18" i="9"/>
  <c r="C35" i="9" s="1"/>
  <c r="C47" i="14" s="1"/>
  <c r="B18" i="9"/>
  <c r="B35" i="9" s="1"/>
  <c r="Y17" i="9"/>
  <c r="V17" i="9"/>
  <c r="S17" i="9"/>
  <c r="P17" i="9"/>
  <c r="M17" i="9"/>
  <c r="J17" i="9"/>
  <c r="G17" i="9"/>
  <c r="C17" i="9"/>
  <c r="C34" i="9" s="1"/>
  <c r="C46" i="14" s="1"/>
  <c r="B17" i="9"/>
  <c r="B34" i="9" s="1"/>
  <c r="Y16" i="9"/>
  <c r="V16" i="9"/>
  <c r="S16" i="9"/>
  <c r="P16" i="9"/>
  <c r="M16" i="9"/>
  <c r="J16" i="9"/>
  <c r="G16" i="9"/>
  <c r="C16" i="9"/>
  <c r="C33" i="9" s="1"/>
  <c r="C45" i="14" s="1"/>
  <c r="B16" i="9"/>
  <c r="B33" i="9" s="1"/>
  <c r="B45" i="14" s="1"/>
  <c r="Y15" i="9"/>
  <c r="V15" i="9"/>
  <c r="S15" i="9"/>
  <c r="P15" i="9"/>
  <c r="M15" i="9"/>
  <c r="J15" i="9"/>
  <c r="G15" i="9"/>
  <c r="C15" i="9"/>
  <c r="C32" i="9" s="1"/>
  <c r="C44" i="14" s="1"/>
  <c r="B15" i="9"/>
  <c r="B32" i="9" s="1"/>
  <c r="B44" i="14" s="1"/>
  <c r="Y14" i="9"/>
  <c r="V14" i="9"/>
  <c r="S14" i="9"/>
  <c r="P14" i="9"/>
  <c r="M14" i="9"/>
  <c r="J14" i="9"/>
  <c r="G14" i="9"/>
  <c r="C14" i="9"/>
  <c r="C31" i="9" s="1"/>
  <c r="C43" i="14" s="1"/>
  <c r="B14" i="9"/>
  <c r="B31" i="9" s="1"/>
  <c r="B43" i="14" s="1"/>
  <c r="X13" i="9"/>
  <c r="W13" i="9"/>
  <c r="Y13" i="9" s="1"/>
  <c r="U13" i="9"/>
  <c r="T13" i="9"/>
  <c r="R13" i="9"/>
  <c r="R19" i="9" s="1"/>
  <c r="R25" i="9" s="1"/>
  <c r="Q13" i="9"/>
  <c r="O13" i="9"/>
  <c r="N13" i="9"/>
  <c r="L13" i="9"/>
  <c r="K13" i="9"/>
  <c r="I13" i="9"/>
  <c r="H13" i="9"/>
  <c r="F13" i="9"/>
  <c r="E13" i="9"/>
  <c r="Y12" i="9"/>
  <c r="V12" i="9"/>
  <c r="S12" i="9"/>
  <c r="P12" i="9"/>
  <c r="M12" i="9"/>
  <c r="J12" i="9"/>
  <c r="G12" i="9"/>
  <c r="C12" i="9"/>
  <c r="C30" i="9" s="1"/>
  <c r="C42" i="14" s="1"/>
  <c r="B12" i="9"/>
  <c r="B30" i="9" s="1"/>
  <c r="B42"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B13" i="9" l="1"/>
  <c r="D17" i="9"/>
  <c r="K249" i="13"/>
  <c r="M20" i="9"/>
  <c r="L249" i="13"/>
  <c r="D21" i="9"/>
  <c r="I17" i="10"/>
  <c r="I28" i="10"/>
  <c r="I43" i="10"/>
  <c r="S13" i="9"/>
  <c r="D34" i="9"/>
  <c r="B46" i="14"/>
  <c r="D35" i="9"/>
  <c r="B47" i="14"/>
  <c r="D11" i="9"/>
  <c r="J13" i="9"/>
  <c r="V13" i="9"/>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I36" i="10" s="1"/>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B12" i="53"/>
  <c r="B31" i="14" s="1"/>
  <c r="A3" i="55"/>
  <c r="H6" i="55"/>
  <c r="G5" i="55"/>
  <c r="F5" i="55"/>
  <c r="E5" i="55"/>
  <c r="D5" i="55"/>
  <c r="C5" i="55"/>
  <c r="B5" i="55"/>
  <c r="C11" i="53"/>
  <c r="C30" i="14" s="1"/>
  <c r="B11" i="53"/>
  <c r="B30" i="14" s="1"/>
  <c r="C10" i="53"/>
  <c r="C29" i="14" s="1"/>
  <c r="B10" i="53"/>
  <c r="B29" i="14" s="1"/>
  <c r="G32" i="7" l="1"/>
  <c r="R76" i="8"/>
  <c r="Q78" i="8"/>
  <c r="Q80" i="8"/>
  <c r="Q82" i="8"/>
  <c r="Q84" i="8"/>
  <c r="Q86" i="8"/>
  <c r="Q88" i="8"/>
  <c r="Q90" i="8"/>
  <c r="S78" i="8"/>
  <c r="S80" i="8"/>
  <c r="S82" i="8"/>
  <c r="S84" i="8"/>
  <c r="S86" i="8"/>
  <c r="S88" i="8"/>
  <c r="S90" i="8"/>
  <c r="E34" i="9"/>
  <c r="E44" i="14" s="1"/>
  <c r="D44" i="14"/>
  <c r="R75" i="8"/>
  <c r="S76" i="8"/>
  <c r="S77" i="8"/>
  <c r="Q79" i="8"/>
  <c r="R80" i="8"/>
  <c r="S81" i="8"/>
  <c r="Q83" i="8"/>
  <c r="R84" i="8"/>
  <c r="S85" i="8"/>
  <c r="Q87" i="8"/>
  <c r="R88" i="8"/>
  <c r="S89" i="8"/>
  <c r="Q91" i="8"/>
  <c r="E33" i="9"/>
  <c r="E43" i="14" s="1"/>
  <c r="D43" i="14"/>
  <c r="F56" i="7"/>
  <c r="F49" i="7"/>
  <c r="F57" i="7"/>
  <c r="E32" i="9"/>
  <c r="E42" i="14" s="1"/>
  <c r="D42" i="14"/>
  <c r="E35" i="9"/>
  <c r="E45" i="14" s="1"/>
  <c r="D45"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F31" i="7" l="1"/>
  <c r="F13" i="7"/>
  <c r="F33" i="7"/>
  <c r="G56" i="7"/>
  <c r="F37" i="7"/>
  <c r="F55" i="7"/>
  <c r="F54" i="7" s="1"/>
  <c r="G57" i="7"/>
  <c r="G31" i="7"/>
  <c r="G13" i="7"/>
  <c r="G33" i="7"/>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H19" i="9"/>
  <c r="H25" i="9" s="1"/>
  <c r="J8" i="9"/>
  <c r="J19" i="9" s="1"/>
  <c r="J25" i="9" s="1"/>
  <c r="A3" i="53"/>
  <c r="F30" i="7" l="1"/>
  <c r="G37" i="7"/>
  <c r="G55" i="7"/>
  <c r="G54" i="7" s="1"/>
  <c r="C49" i="14"/>
  <c r="B67" i="14"/>
  <c r="J254" i="31"/>
  <c r="L87" i="31"/>
  <c r="C44" i="52"/>
  <c r="C41" i="52"/>
  <c r="K87" i="31"/>
  <c r="L215" i="31"/>
  <c r="L173" i="31"/>
  <c r="C37" i="9"/>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G8" i="9"/>
  <c r="G19" i="9" s="1"/>
  <c r="G25" i="9" s="1"/>
  <c r="L25" i="9"/>
  <c r="C19" i="9"/>
  <c r="C25" i="9" s="1"/>
  <c r="G7" i="36"/>
  <c r="F7" i="36"/>
  <c r="E7" i="36"/>
  <c r="D7" i="36"/>
  <c r="C7" i="36"/>
  <c r="B7" i="36"/>
  <c r="B49" i="14" l="1"/>
  <c r="L257" i="31"/>
  <c r="J257" i="31"/>
  <c r="K257" i="31"/>
  <c r="I257" i="31"/>
  <c r="H7" i="36"/>
  <c r="E25" i="9"/>
  <c r="D8" i="9"/>
  <c r="D19" i="9" s="1"/>
  <c r="D25" i="9" s="1"/>
  <c r="K19" i="9"/>
  <c r="K25" i="9" s="1"/>
  <c r="M8" i="9"/>
  <c r="M19" i="9" s="1"/>
  <c r="M25" i="9" s="1"/>
  <c r="B25" i="9" l="1"/>
  <c r="D36" i="9"/>
  <c r="D46" i="14" s="1"/>
  <c r="B37" i="9"/>
  <c r="I10" i="24"/>
  <c r="G10" i="24"/>
  <c r="E10" i="24"/>
  <c r="C10" i="24"/>
  <c r="B10" i="24"/>
  <c r="A3" i="24"/>
  <c r="E36" i="9" l="1"/>
  <c r="D37" i="9"/>
  <c r="D47" i="14" s="1"/>
  <c r="D49" i="14" s="1"/>
  <c r="A3" i="28"/>
  <c r="A3" i="27"/>
  <c r="A3" i="26"/>
  <c r="A3" i="25"/>
  <c r="A3" i="7"/>
  <c r="A3" i="8"/>
  <c r="A3" i="47"/>
  <c r="C6" i="47"/>
  <c r="B6" i="47"/>
  <c r="A3" i="46"/>
  <c r="A9" i="46"/>
  <c r="A8" i="46"/>
  <c r="A3" i="41"/>
  <c r="C9" i="53"/>
  <c r="C28" i="14" s="1"/>
  <c r="B9" i="53"/>
  <c r="B28" i="14" s="1"/>
  <c r="H11" i="41"/>
  <c r="H20" i="41"/>
  <c r="H10" i="41"/>
  <c r="A3" i="42"/>
  <c r="G11" i="42"/>
  <c r="F11" i="42"/>
  <c r="E11" i="42"/>
  <c r="D11" i="42"/>
  <c r="C11" i="42"/>
  <c r="B11" i="42"/>
  <c r="H10" i="42"/>
  <c r="H9" i="42"/>
  <c r="G8" i="42"/>
  <c r="C8" i="53" s="1"/>
  <c r="C27"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6" i="14" s="1"/>
  <c r="F8" i="40"/>
  <c r="E8" i="40"/>
  <c r="D8" i="40"/>
  <c r="D12" i="40" s="1"/>
  <c r="C8" i="40"/>
  <c r="B8" i="40"/>
  <c r="B12" i="40" s="1"/>
  <c r="H7" i="40"/>
  <c r="F28" i="32"/>
  <c r="E28" i="32"/>
  <c r="D28" i="32"/>
  <c r="C28" i="32"/>
  <c r="B28" i="32"/>
  <c r="A8" i="36"/>
  <c r="A14" i="36" s="1"/>
  <c r="C7" i="51"/>
  <c r="C19" i="14" s="1"/>
  <c r="B7" i="51"/>
  <c r="B19" i="14" s="1"/>
  <c r="G16" i="36"/>
  <c r="F16" i="36"/>
  <c r="E16" i="36"/>
  <c r="D16" i="36"/>
  <c r="C16" i="36"/>
  <c r="B16" i="36"/>
  <c r="H15" i="36"/>
  <c r="H14" i="36"/>
  <c r="H9" i="36"/>
  <c r="H8" i="36"/>
  <c r="G10" i="36"/>
  <c r="F10" i="36"/>
  <c r="E10" i="36"/>
  <c r="D10" i="36"/>
  <c r="C10" i="36"/>
  <c r="B10" i="36"/>
  <c r="M38" i="17"/>
  <c r="M39" i="17" s="1"/>
  <c r="M40" i="17" s="1"/>
  <c r="E38" i="17"/>
  <c r="F38" i="17" s="1"/>
  <c r="G38" i="17" s="1"/>
  <c r="H38" i="17" s="1"/>
  <c r="E37" i="17"/>
  <c r="F37" i="17" s="1"/>
  <c r="G37" i="17" s="1"/>
  <c r="H37" i="17" s="1"/>
  <c r="H10" i="36" l="1"/>
  <c r="E12" i="40"/>
  <c r="E12" i="42"/>
  <c r="H16" i="36"/>
  <c r="H8" i="42"/>
  <c r="B14" i="42" s="1"/>
  <c r="H11" i="42"/>
  <c r="C25" i="14"/>
  <c r="H28" i="32"/>
  <c r="E37" i="9"/>
  <c r="E47" i="14" s="1"/>
  <c r="E46" i="14"/>
  <c r="F12" i="42"/>
  <c r="B8" i="53"/>
  <c r="B27" i="14" s="1"/>
  <c r="F12" i="40"/>
  <c r="H11" i="40"/>
  <c r="B7" i="53"/>
  <c r="B26" i="14" s="1"/>
  <c r="C12" i="40"/>
  <c r="G12" i="40"/>
  <c r="D6" i="47"/>
  <c r="H5" i="42"/>
  <c r="D11" i="53"/>
  <c r="D30" i="14" s="1"/>
  <c r="H12" i="41"/>
  <c r="H21" i="41"/>
  <c r="G12" i="42"/>
  <c r="D9" i="53"/>
  <c r="D28" i="14" s="1"/>
  <c r="M41" i="17"/>
  <c r="M42" i="17" s="1"/>
  <c r="M43" i="17" s="1"/>
  <c r="M44" i="17" s="1"/>
  <c r="M45" i="17" s="1"/>
  <c r="M46" i="17" s="1"/>
  <c r="M47" i="17" s="1"/>
  <c r="E49" i="14" l="1"/>
  <c r="B72" i="14"/>
  <c r="B25" i="14"/>
  <c r="H12" i="42"/>
  <c r="H12" i="40"/>
  <c r="D7" i="53"/>
  <c r="D26" i="14" s="1"/>
  <c r="D8" i="53"/>
  <c r="D27" i="14" s="1"/>
  <c r="E9" i="53"/>
  <c r="E28" i="14" l="1"/>
  <c r="B66" i="14" s="1"/>
  <c r="E8" i="53"/>
  <c r="E27" i="14" s="1"/>
  <c r="B65" i="14" s="1"/>
  <c r="K8" i="19"/>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B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F35" i="49"/>
  <c r="E35" i="49"/>
  <c r="D35" i="49"/>
  <c r="J12" i="49"/>
  <c r="J14" i="49"/>
  <c r="J15" i="49"/>
  <c r="J16" i="49"/>
  <c r="F7" i="49"/>
  <c r="E7" i="49"/>
  <c r="D7" i="49"/>
  <c r="C7" i="49"/>
  <c r="B7" i="49"/>
  <c r="L36" i="49"/>
  <c r="K22" i="49"/>
  <c r="K21" i="49"/>
  <c r="J13" i="49" l="1"/>
  <c r="K19" i="49"/>
  <c r="J25" i="49"/>
  <c r="I31" i="49"/>
  <c r="D8" i="51"/>
  <c r="D20" i="14" s="1"/>
  <c r="K31" i="49"/>
  <c r="L25" i="49"/>
  <c r="I19" i="49"/>
  <c r="J43" i="15"/>
  <c r="D7" i="51"/>
  <c r="D19" i="14" s="1"/>
  <c r="D11" i="51"/>
  <c r="D23" i="14" s="1"/>
  <c r="D29" i="49"/>
  <c r="L19" i="49"/>
  <c r="K25" i="49"/>
  <c r="J31" i="49"/>
  <c r="D17" i="49"/>
  <c r="F29" i="49"/>
  <c r="F10" i="49" s="1"/>
  <c r="E17" i="49"/>
  <c r="L17" i="49" s="1"/>
  <c r="J19" i="49"/>
  <c r="I25" i="49"/>
  <c r="L31" i="49"/>
  <c r="D43" i="15"/>
  <c r="F43" i="15"/>
  <c r="L7" i="49"/>
  <c r="L8" i="49"/>
  <c r="K9" i="49"/>
  <c r="L9" i="49"/>
  <c r="J9" i="49"/>
  <c r="I14" i="49"/>
  <c r="L15" i="49"/>
  <c r="J21" i="49"/>
  <c r="J27" i="49"/>
  <c r="J32" i="49"/>
  <c r="I33" i="49"/>
  <c r="L13" i="49"/>
  <c r="K14" i="49"/>
  <c r="C29" i="49"/>
  <c r="L32" i="49"/>
  <c r="K15" i="49"/>
  <c r="I18" i="49"/>
  <c r="J24" i="49"/>
  <c r="K27" i="49"/>
  <c r="J28" i="49"/>
  <c r="L35" i="49"/>
  <c r="K36" i="49"/>
  <c r="K18" i="49"/>
  <c r="C17" i="49"/>
  <c r="L24" i="49"/>
  <c r="I27" i="49"/>
  <c r="L28" i="49"/>
  <c r="C35" i="49"/>
  <c r="I36" i="49"/>
  <c r="K33" i="49"/>
  <c r="L14" i="49"/>
  <c r="B29" i="49"/>
  <c r="I15" i="49"/>
  <c r="I22" i="49"/>
  <c r="L22" i="49"/>
  <c r="L27" i="49"/>
  <c r="J33" i="49"/>
  <c r="J36" i="49"/>
  <c r="L33" i="49"/>
  <c r="L12" i="49"/>
  <c r="K13" i="49"/>
  <c r="L16" i="49"/>
  <c r="L20" i="49"/>
  <c r="L21" i="49"/>
  <c r="I26" i="49"/>
  <c r="L26" i="49"/>
  <c r="I30" i="49"/>
  <c r="I34" i="49"/>
  <c r="L34" i="49"/>
  <c r="B35" i="49"/>
  <c r="I13" i="49"/>
  <c r="B17" i="49"/>
  <c r="J20" i="49"/>
  <c r="I21" i="49"/>
  <c r="K26" i="49"/>
  <c r="K30" i="49"/>
  <c r="K34" i="49"/>
  <c r="I12" i="49"/>
  <c r="K12" i="49"/>
  <c r="I16" i="49"/>
  <c r="L18" i="49"/>
  <c r="J22" i="49"/>
  <c r="J26" i="49"/>
  <c r="I28" i="49"/>
  <c r="K28" i="49"/>
  <c r="J30" i="49"/>
  <c r="I32" i="49"/>
  <c r="J34" i="49"/>
  <c r="B11" i="49"/>
  <c r="B23" i="49"/>
  <c r="K16" i="49"/>
  <c r="J18" i="49"/>
  <c r="I20" i="49"/>
  <c r="K20" i="49"/>
  <c r="I24" i="49"/>
  <c r="K24" i="49"/>
  <c r="L30" i="49"/>
  <c r="K32" i="49"/>
  <c r="C11" i="49"/>
  <c r="C23" i="49"/>
  <c r="D10" i="49" l="1"/>
  <c r="D38" i="49" s="1"/>
  <c r="C10" i="49"/>
  <c r="C38" i="49" s="1"/>
  <c r="B10" i="49"/>
  <c r="B38" i="49" s="1"/>
  <c r="E10" i="49"/>
  <c r="E38" i="49" s="1"/>
  <c r="E11" i="51"/>
  <c r="E7" i="51"/>
  <c r="E8" i="51"/>
  <c r="E20" i="14" s="1"/>
  <c r="B59" i="14" s="1"/>
  <c r="F38" i="49"/>
  <c r="I17" i="49"/>
  <c r="I29" i="49"/>
  <c r="K7" i="49"/>
  <c r="K8" i="49"/>
  <c r="J8" i="49"/>
  <c r="I9" i="49"/>
  <c r="J7" i="49"/>
  <c r="I35" i="49"/>
  <c r="L29" i="49"/>
  <c r="J23" i="49"/>
  <c r="J17" i="49"/>
  <c r="K17" i="49"/>
  <c r="K29" i="49"/>
  <c r="J29" i="49"/>
  <c r="I11" i="49"/>
  <c r="L11" i="49"/>
  <c r="K11" i="49"/>
  <c r="J35" i="49"/>
  <c r="K35" i="49"/>
  <c r="L23" i="49"/>
  <c r="K23" i="49"/>
  <c r="J11" i="49"/>
  <c r="I23" i="49"/>
  <c r="E23" i="14" l="1"/>
  <c r="B62" i="14" s="1"/>
  <c r="E19" i="14"/>
  <c r="K10" i="49"/>
  <c r="L10" i="49"/>
  <c r="I10" i="49"/>
  <c r="J10" i="49"/>
  <c r="L38" i="49"/>
  <c r="I7" i="49"/>
  <c r="I8" i="49"/>
  <c r="I38" i="49"/>
  <c r="K38" i="49"/>
  <c r="J38" i="49"/>
  <c r="B58"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C6" i="7" s="1"/>
  <c r="B5" i="7"/>
  <c r="D33" i="47"/>
  <c r="D32" i="47"/>
  <c r="D31" i="47"/>
  <c r="D30" i="47"/>
  <c r="D29" i="47"/>
  <c r="D28" i="47"/>
  <c r="D27" i="47"/>
  <c r="D26" i="47"/>
  <c r="D25" i="47"/>
  <c r="D24" i="47"/>
  <c r="C23" i="47"/>
  <c r="C33" i="14" s="1"/>
  <c r="B23" i="47"/>
  <c r="B33" i="14" s="1"/>
  <c r="D19" i="47"/>
  <c r="D17" i="47"/>
  <c r="D16" i="47"/>
  <c r="D15" i="47"/>
  <c r="D14" i="47"/>
  <c r="D13" i="47"/>
  <c r="D12" i="47"/>
  <c r="D11" i="47"/>
  <c r="D10" i="47"/>
  <c r="D9" i="47"/>
  <c r="D8" i="47"/>
  <c r="C7" i="47"/>
  <c r="C34" i="14" s="1"/>
  <c r="B7" i="47"/>
  <c r="B34" i="14" s="1"/>
  <c r="J8" i="24"/>
  <c r="J10" i="24" s="1"/>
  <c r="H8" i="24"/>
  <c r="H10" i="24" s="1"/>
  <c r="F8" i="24"/>
  <c r="F10" i="24" s="1"/>
  <c r="D8" i="24"/>
  <c r="D10" i="24" s="1"/>
  <c r="J35" i="22"/>
  <c r="H35" i="22"/>
  <c r="F35" i="22"/>
  <c r="D35" i="22"/>
  <c r="J35" i="21"/>
  <c r="H35" i="21"/>
  <c r="F35" i="21"/>
  <c r="D35" i="21"/>
  <c r="J35" i="20"/>
  <c r="H35" i="20"/>
  <c r="F35" i="20"/>
  <c r="D35" i="20"/>
  <c r="C73" i="7" l="1"/>
  <c r="C69" i="7"/>
  <c r="D34" i="14"/>
  <c r="C32" i="14"/>
  <c r="B32" i="14"/>
  <c r="D33" i="14"/>
  <c r="C57" i="7"/>
  <c r="D40" i="7" s="1"/>
  <c r="C56" i="7"/>
  <c r="D39" i="7" s="1"/>
  <c r="C33" i="7"/>
  <c r="D16" i="7" s="1"/>
  <c r="G8" i="46"/>
  <c r="G9" i="46"/>
  <c r="F36" i="7"/>
  <c r="F60" i="7" s="1"/>
  <c r="D69" i="7"/>
  <c r="B69" i="7"/>
  <c r="C35" i="47"/>
  <c r="D73" i="7"/>
  <c r="G36" i="7"/>
  <c r="G60" i="7" s="1"/>
  <c r="H51" i="7"/>
  <c r="F71" i="7"/>
  <c r="H43" i="7"/>
  <c r="F68" i="7"/>
  <c r="H42" i="7"/>
  <c r="H50" i="7"/>
  <c r="H52" i="7"/>
  <c r="G63" i="7"/>
  <c r="G67" i="7"/>
  <c r="G72" i="7"/>
  <c r="G77" i="7"/>
  <c r="H41" i="7"/>
  <c r="G74" i="7"/>
  <c r="F63" i="7"/>
  <c r="F72" i="7"/>
  <c r="H29" i="7"/>
  <c r="G70" i="7"/>
  <c r="G75" i="7"/>
  <c r="D7" i="47"/>
  <c r="B35" i="47"/>
  <c r="D23" i="47"/>
  <c r="F23" i="47" s="1"/>
  <c r="F33" i="14" s="1"/>
  <c r="H12" i="7"/>
  <c r="F77" i="7"/>
  <c r="F65" i="7"/>
  <c r="H24" i="7"/>
  <c r="E69" i="7"/>
  <c r="B61" i="7"/>
  <c r="F62" i="7"/>
  <c r="F66" i="7"/>
  <c r="F76" i="7"/>
  <c r="H14" i="7"/>
  <c r="H18" i="7"/>
  <c r="G71" i="7"/>
  <c r="G76" i="7"/>
  <c r="E73" i="7"/>
  <c r="C63" i="7"/>
  <c r="G66" i="7"/>
  <c r="H23" i="7"/>
  <c r="H17" i="7"/>
  <c r="H22" i="7"/>
  <c r="F70" i="7"/>
  <c r="H53" i="7"/>
  <c r="G62"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H33" i="7" s="1"/>
  <c r="D5" i="7"/>
  <c r="B21" i="47"/>
  <c r="C21" i="47"/>
  <c r="H57" i="7" l="1"/>
  <c r="H32" i="7"/>
  <c r="H66" i="7"/>
  <c r="H56" i="7"/>
  <c r="H55" i="7"/>
  <c r="H31" i="7"/>
  <c r="F21" i="47"/>
  <c r="D32" i="14"/>
  <c r="D56" i="7"/>
  <c r="E39" i="7" s="1"/>
  <c r="E56" i="7" s="1"/>
  <c r="D57" i="7"/>
  <c r="E40" i="7" s="1"/>
  <c r="E57" i="7" s="1"/>
  <c r="D33" i="7"/>
  <c r="D64" i="7"/>
  <c r="C81" i="7"/>
  <c r="B14" i="46"/>
  <c r="G10" i="46"/>
  <c r="H67" i="7"/>
  <c r="H74" i="7"/>
  <c r="H77" i="7"/>
  <c r="H81" i="7"/>
  <c r="H49" i="7"/>
  <c r="H76" i="7"/>
  <c r="H65" i="7"/>
  <c r="G69" i="7"/>
  <c r="H21" i="7"/>
  <c r="H69" i="7" s="1"/>
  <c r="H64" i="7"/>
  <c r="H62" i="7"/>
  <c r="D35" i="47"/>
  <c r="B12" i="51"/>
  <c r="B24" i="14" s="1"/>
  <c r="C12" i="51"/>
  <c r="C24" i="14"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D21" i="47"/>
  <c r="H7" i="46"/>
  <c r="H6"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B17" i="40" s="1"/>
  <c r="F5" i="40"/>
  <c r="E5" i="40"/>
  <c r="D5" i="40"/>
  <c r="C5" i="40"/>
  <c r="B5" i="40"/>
  <c r="G16" i="38"/>
  <c r="C10" i="51" s="1"/>
  <c r="C22"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F35" i="47" l="1"/>
  <c r="F34" i="14"/>
  <c r="E35" i="47"/>
  <c r="E34" i="14"/>
  <c r="D81" i="7"/>
  <c r="E16" i="7"/>
  <c r="B16" i="40"/>
  <c r="B18" i="40" s="1"/>
  <c r="H73" i="7"/>
  <c r="H80" i="7"/>
  <c r="H16" i="38"/>
  <c r="B10" i="51"/>
  <c r="B22" i="14" s="1"/>
  <c r="D38" i="7"/>
  <c r="H61" i="7"/>
  <c r="E11" i="53"/>
  <c r="E30" i="14" s="1"/>
  <c r="D12" i="53"/>
  <c r="D31" i="14" s="1"/>
  <c r="D25" i="14" s="1"/>
  <c r="H18" i="41"/>
  <c r="C13" i="53"/>
  <c r="B13" i="53"/>
  <c r="D12" i="51"/>
  <c r="D24" i="14" s="1"/>
  <c r="H5" i="37"/>
  <c r="H5" i="40"/>
  <c r="C61" i="7"/>
  <c r="H5" i="38"/>
  <c r="D63" i="7"/>
  <c r="C78" i="7"/>
  <c r="C79" i="7"/>
  <c r="D13" i="7"/>
  <c r="F79" i="7"/>
  <c r="H79" i="7"/>
  <c r="H5" i="46"/>
  <c r="H6" i="41"/>
  <c r="H15" i="41" s="1"/>
  <c r="H24" i="41" s="1"/>
  <c r="F32" i="14" l="1"/>
  <c r="E32" i="14"/>
  <c r="B68" i="14"/>
  <c r="D37" i="7"/>
  <c r="D55" i="7"/>
  <c r="D54" i="7" s="1"/>
  <c r="E33" i="7"/>
  <c r="E81" i="7" s="1"/>
  <c r="E64" i="7"/>
  <c r="B19" i="40"/>
  <c r="D10" i="51"/>
  <c r="D22" i="14" s="1"/>
  <c r="D62" i="7"/>
  <c r="B15" i="46"/>
  <c r="F11" i="53" s="1"/>
  <c r="E12" i="53"/>
  <c r="E31" i="14" s="1"/>
  <c r="B69" i="14" s="1"/>
  <c r="D13" i="53"/>
  <c r="E12" i="51"/>
  <c r="F78" i="7"/>
  <c r="H30" i="7"/>
  <c r="H78" i="7" s="1"/>
  <c r="G78" i="7"/>
  <c r="D80" i="7"/>
  <c r="E15" i="7"/>
  <c r="E32" i="7" s="1"/>
  <c r="E38" i="7" l="1"/>
  <c r="D61" i="7"/>
  <c r="E24" i="14"/>
  <c r="B63" i="14" s="1"/>
  <c r="F30" i="14"/>
  <c r="E37" i="7"/>
  <c r="E55" i="7"/>
  <c r="E10" i="51"/>
  <c r="E22" i="14" s="1"/>
  <c r="B61" i="14" s="1"/>
  <c r="D6" i="7"/>
  <c r="D9" i="7" s="1"/>
  <c r="B9" i="7"/>
  <c r="D79" i="7"/>
  <c r="D30" i="7"/>
  <c r="D78" i="7" s="1"/>
  <c r="E14" i="7"/>
  <c r="E31" i="7" s="1"/>
  <c r="E80" i="7"/>
  <c r="E63" i="7"/>
  <c r="E54" i="7" l="1"/>
  <c r="B80" i="14"/>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3" i="32"/>
  <c r="H37" i="32" s="1"/>
  <c r="H32" i="32"/>
  <c r="G31" i="32"/>
  <c r="F31" i="32"/>
  <c r="E31" i="32"/>
  <c r="D31" i="32"/>
  <c r="C31" i="32"/>
  <c r="B31" i="32"/>
  <c r="F13" i="36"/>
  <c r="E13" i="36"/>
  <c r="D13" i="36"/>
  <c r="C13" i="36"/>
  <c r="B13" i="36"/>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H21" i="21" l="1"/>
  <c r="F23" i="21"/>
  <c r="G37" i="21"/>
  <c r="H23" i="21"/>
  <c r="C9" i="51"/>
  <c r="C21" i="14" s="1"/>
  <c r="G13" i="36"/>
  <c r="J23" i="21"/>
  <c r="J7" i="21"/>
  <c r="J37" i="21" s="1"/>
  <c r="H7" i="2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H37" i="21" l="1"/>
  <c r="C18" i="14"/>
  <c r="C13" i="51"/>
  <c r="E7" i="53"/>
  <c r="E26" i="14" s="1"/>
  <c r="F38" i="33"/>
  <c r="H36" i="33"/>
  <c r="E25" i="14" l="1"/>
  <c r="C17" i="14"/>
  <c r="B64" i="14"/>
  <c r="E13" i="53"/>
  <c r="F7" i="53"/>
  <c r="F26" i="14" l="1"/>
  <c r="F13" i="53"/>
  <c r="B9" i="51"/>
  <c r="B21" i="14" s="1"/>
  <c r="B18" i="14" l="1"/>
  <c r="F25" i="14"/>
  <c r="F17" i="14" s="1"/>
  <c r="B79" i="14"/>
  <c r="D9" i="51"/>
  <c r="D21" i="14" s="1"/>
  <c r="D18" i="14" s="1"/>
  <c r="D17" i="14" s="1"/>
  <c r="B17" i="14" l="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H24" i="22"/>
  <c r="F24" i="22"/>
  <c r="D24" i="22"/>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F8" i="22"/>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J23" i="20" s="1"/>
  <c r="H24" i="20"/>
  <c r="H23" i="20" s="1"/>
  <c r="F24" i="20"/>
  <c r="D24"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F37" i="20" s="1"/>
  <c r="D8" i="20"/>
  <c r="D7" i="20" s="1"/>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B9" i="16" s="1"/>
  <c r="J44" i="26" l="1"/>
  <c r="J16" i="25"/>
  <c r="J22" i="25" s="1"/>
  <c r="D23" i="19"/>
  <c r="H7" i="20"/>
  <c r="F7" i="22"/>
  <c r="D23" i="22"/>
  <c r="D37" i="22" s="1"/>
  <c r="F25" i="26"/>
  <c r="J8" i="27"/>
  <c r="J20" i="27" s="1"/>
  <c r="J7" i="20"/>
  <c r="H7" i="22"/>
  <c r="F23" i="22"/>
  <c r="E22" i="25"/>
  <c r="D23" i="20"/>
  <c r="H23" i="22"/>
  <c r="D20" i="25"/>
  <c r="G22" i="25"/>
  <c r="J23" i="22"/>
  <c r="F20" i="25"/>
  <c r="F22" i="25" s="1"/>
  <c r="D8" i="27"/>
  <c r="H44" i="26"/>
  <c r="H25" i="26"/>
  <c r="J25" i="26"/>
  <c r="D44" i="26"/>
  <c r="F44" i="26"/>
  <c r="D25" i="26"/>
  <c r="I37" i="22"/>
  <c r="I21" i="22"/>
  <c r="J21" i="22" s="1"/>
  <c r="D16" i="25"/>
  <c r="D22" i="25" s="1"/>
  <c r="B22" i="25"/>
  <c r="I37" i="20"/>
  <c r="I21" i="20"/>
  <c r="J21" i="20" s="1"/>
  <c r="D7" i="21"/>
  <c r="F16" i="25"/>
  <c r="D37" i="20"/>
  <c r="H16" i="25"/>
  <c r="H22" i="25" s="1"/>
  <c r="E21" i="14"/>
  <c r="E18" i="14" s="1"/>
  <c r="E17" i="14" s="1"/>
  <c r="I45" i="15"/>
  <c r="C32" i="16"/>
  <c r="E37" i="20"/>
  <c r="E37" i="19"/>
  <c r="G37" i="20"/>
  <c r="J37" i="20"/>
  <c r="E29" i="28"/>
  <c r="C18" i="16"/>
  <c r="C14" i="16"/>
  <c r="C8" i="16"/>
  <c r="C21" i="16"/>
  <c r="C16" i="16"/>
  <c r="C11" i="16"/>
  <c r="C22" i="16"/>
  <c r="C24" i="16"/>
  <c r="C20" i="16"/>
  <c r="C15" i="16"/>
  <c r="C10" i="16"/>
  <c r="C9" i="16"/>
  <c r="C12" i="16"/>
  <c r="F37" i="22"/>
  <c r="E37" i="22"/>
  <c r="C30" i="16"/>
  <c r="C26" i="16"/>
  <c r="C28" i="16"/>
  <c r="C27" i="16"/>
  <c r="B26" i="16"/>
  <c r="B21" i="16"/>
  <c r="B16" i="16"/>
  <c r="B11" i="16"/>
  <c r="B8" i="16"/>
  <c r="B30" i="16"/>
  <c r="B24" i="16"/>
  <c r="B20" i="16"/>
  <c r="B15" i="16"/>
  <c r="B10" i="16"/>
  <c r="B29" i="16"/>
  <c r="B23" i="16"/>
  <c r="B14" i="16"/>
  <c r="B32" i="16"/>
  <c r="B28" i="16"/>
  <c r="B22" i="16"/>
  <c r="B17" i="16"/>
  <c r="B12" i="16"/>
  <c r="B18" i="16"/>
  <c r="B27" i="16"/>
  <c r="H37" i="22"/>
  <c r="J37" i="22"/>
  <c r="B21" i="22"/>
  <c r="B37" i="22"/>
  <c r="G37" i="22"/>
  <c r="C21" i="22"/>
  <c r="C29" i="16" s="1"/>
  <c r="C37" i="22"/>
  <c r="C21" i="21"/>
  <c r="C23" i="16" s="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C17" i="16" s="1"/>
  <c r="D7" i="19"/>
  <c r="D37" i="19" s="1"/>
  <c r="F7" i="19"/>
  <c r="F37" i="19" s="1"/>
  <c r="C15" i="14" l="1"/>
  <c r="C16" i="14"/>
  <c r="C14" i="14"/>
  <c r="B60"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0" i="16"/>
  <c r="E16" i="16"/>
  <c r="E15" i="16" s="1"/>
  <c r="E13" i="16" s="1"/>
  <c r="B31" i="16"/>
  <c r="F21" i="22"/>
  <c r="F29" i="16"/>
  <c r="F27" i="16" s="1"/>
  <c r="D21" i="22"/>
  <c r="F23" i="16"/>
  <c r="F21" i="16" s="1"/>
  <c r="F21" i="21"/>
  <c r="F21" i="20"/>
  <c r="F17" i="16"/>
  <c r="F15" i="16" s="1"/>
  <c r="F21" i="19"/>
  <c r="F11" i="16"/>
  <c r="F9" i="16" s="1"/>
  <c r="C7" i="16"/>
  <c r="H37" i="19"/>
  <c r="H45" i="15"/>
  <c r="F45" i="15"/>
  <c r="H29" i="28"/>
  <c r="D21" i="20"/>
  <c r="C8" i="14"/>
  <c r="B8" i="14"/>
  <c r="A5" i="12"/>
  <c r="B70" i="14"/>
  <c r="B14" i="14" l="1"/>
  <c r="B12" i="14"/>
  <c r="B11" i="14"/>
  <c r="B16" i="14"/>
  <c r="B15" i="14"/>
  <c r="C13" i="14"/>
  <c r="C12" i="14"/>
  <c r="C11" i="14"/>
  <c r="F14" i="14"/>
  <c r="F15" i="14"/>
  <c r="D19" i="16"/>
  <c r="E9" i="16"/>
  <c r="F31" i="16"/>
  <c r="C34" i="16"/>
  <c r="B34" i="16"/>
  <c r="B71" i="14"/>
  <c r="D13" i="16"/>
  <c r="D25" i="16"/>
  <c r="D31" i="16"/>
  <c r="D7" i="16"/>
  <c r="F19" i="16"/>
  <c r="F13" i="16"/>
  <c r="F7" i="16"/>
  <c r="F25" i="16"/>
  <c r="K29" i="28"/>
  <c r="C10" i="14" l="1"/>
  <c r="D16" i="14"/>
  <c r="F16" i="14" s="1"/>
  <c r="D11" i="14"/>
  <c r="B10" i="14"/>
  <c r="D12" i="14"/>
  <c r="F12" i="14" s="1"/>
  <c r="D15" i="14"/>
  <c r="D14" i="14"/>
  <c r="B13" i="14"/>
  <c r="E7" i="16"/>
  <c r="E15" i="14"/>
  <c r="B77" i="14"/>
  <c r="D34" i="16"/>
  <c r="F34" i="16"/>
  <c r="B81" i="14"/>
  <c r="N29" i="28"/>
  <c r="Q29" i="28"/>
  <c r="D13" i="14" l="1"/>
  <c r="F13" i="14"/>
  <c r="B9" i="14"/>
  <c r="F11" i="14"/>
  <c r="D10" i="14"/>
  <c r="D9" i="14" s="1"/>
  <c r="D39" i="14" s="1"/>
  <c r="D51" i="14" s="1"/>
  <c r="C9" i="14"/>
  <c r="E13" i="14"/>
  <c r="E9" i="14" s="1"/>
  <c r="E39" i="14" s="1"/>
  <c r="E51" i="14" s="1"/>
  <c r="C9" i="12"/>
  <c r="D9" i="12" s="1"/>
  <c r="E34" i="16"/>
  <c r="B39" i="14" l="1"/>
  <c r="B51" i="14" s="1"/>
  <c r="F10" i="14"/>
  <c r="F9" i="14" s="1"/>
  <c r="F39" i="14" s="1"/>
  <c r="F51" i="14" s="1"/>
  <c r="C39" i="14"/>
  <c r="C51" i="14" s="1"/>
  <c r="B76" i="14"/>
  <c r="B78" i="14"/>
  <c r="B57" i="14"/>
  <c r="B13" i="51" l="1"/>
  <c r="E13" i="51" l="1"/>
  <c r="F13" i="51" l="1"/>
  <c r="C10" i="12"/>
  <c r="C11" i="12" s="1"/>
  <c r="B82" i="14" l="1"/>
  <c r="B15" i="64" s="1"/>
  <c r="D10" i="12"/>
  <c r="D11" i="12" s="1"/>
  <c r="B21" i="64" l="1"/>
  <c r="C20" i="64"/>
  <c r="C16" i="64"/>
  <c r="C19" i="64"/>
  <c r="C17" i="64"/>
  <c r="C18" i="64"/>
  <c r="B15" i="12"/>
  <c r="B23" i="12" s="1"/>
  <c r="B73" i="14"/>
  <c r="B5" i="64" s="1"/>
  <c r="C6" i="64" l="1"/>
  <c r="B11" i="64"/>
  <c r="C10" i="64"/>
  <c r="C7" i="64"/>
  <c r="C8" i="64"/>
  <c r="C9" i="64"/>
</calcChain>
</file>

<file path=xl/sharedStrings.xml><?xml version="1.0" encoding="utf-8"?>
<sst xmlns="http://schemas.openxmlformats.org/spreadsheetml/2006/main" count="2332" uniqueCount="880">
  <si>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</si>
  <si>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</si>
  <si>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</si>
  <si>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</si>
  <si>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</si>
  <si>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</si>
  <si>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</si>
  <si>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</si>
  <si>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</si>
  <si>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</si>
  <si>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</si>
  <si>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</si>
  <si>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</si>
  <si>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</si>
  <si>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</si>
  <si>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</si>
  <si>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</si>
  <si>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</si>
  <si>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</si>
  <si>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</si>
  <si>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</si>
  <si>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</si>
  <si>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</si>
  <si>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</si>
  <si>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</si>
  <si>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</si>
  <si>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</si>
  <si>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</si>
  <si>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</si>
  <si>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</si>
  <si>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</si>
  <si>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</si>
  <si>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</si>
  <si>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</si>
  <si>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</si>
  <si>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</si>
  <si>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</si>
  <si>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</si>
  <si>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</si>
  <si>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</si>
  <si>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</si>
  <si>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</si>
  <si>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</si>
  <si>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</si>
  <si>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</si>
  <si>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</si>
  <si>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</si>
  <si>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</si>
  <si>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</si>
  <si>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</si>
  <si>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</si>
  <si>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</si>
  <si>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</si>
  <si>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</si>
  <si>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</si>
  <si>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</si>
  <si>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</si>
  <si>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</si>
  <si>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</si>
  <si>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</si>
  <si>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</si>
  <si>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</si>
  <si>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</si>
  <si>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</si>
  <si>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</si>
  <si>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</si>
  <si>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</si>
  <si>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</si>
  <si>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</si>
  <si>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</si>
  <si>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</si>
  <si>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</si>
  <si>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</si>
  <si>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</si>
  <si>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</si>
  <si>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</si>
  <si>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</si>
  <si>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</si>
  <si>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</si>
  <si>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</si>
  <si>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</si>
  <si>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</si>
  <si>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</si>
  <si>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</si>
  <si>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</si>
  <si>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</si>
  <si>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</si>
  <si>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</si>
  <si>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</si>
  <si>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</si>
  <si>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</si>
  <si>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</si>
  <si>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</si>
  <si>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</si>
  <si>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</si>
  <si>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</si>
  <si>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</si>
  <si>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</si>
  <si>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</si>
  <si>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</si>
  <si>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</si>
  <si>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</si>
  <si>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</si>
  <si>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</si>
  <si>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</si>
  <si>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</si>
  <si>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</si>
  <si>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</si>
  <si>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</si>
  <si>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</si>
  <si>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</si>
  <si>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</si>
  <si>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</si>
  <si>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</si>
  <si>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</si>
  <si>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</si>
  <si>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</si>
  <si>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</si>
  <si>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</si>
  <si>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</si>
  <si>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</si>
  <si>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</si>
  <si>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</si>
  <si>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</si>
  <si>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</si>
  <si>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</si>
  <si>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</si>
  <si>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</si>
  <si>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</si>
  <si>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</si>
  <si>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</si>
  <si>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</si>
  <si>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</si>
  <si>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</si>
  <si>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</si>
  <si>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</si>
  <si>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</si>
  <si>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</si>
  <si>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</si>
  <si>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</si>
  <si>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</si>
  <si>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</si>
  <si>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</si>
  <si>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</si>
  <si>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</si>
  <si>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</si>
  <si>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</si>
  <si>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</si>
  <si>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</si>
  <si>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</si>
  <si>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</si>
  <si>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</si>
  <si>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</si>
  <si>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</si>
  <si>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</si>
  <si>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</si>
  <si>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</si>
  <si>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</si>
  <si>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</si>
  <si>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</si>
  <si>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</si>
  <si>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</si>
  <si>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</si>
  <si>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</si>
  <si>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</si>
  <si>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</si>
  <si>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</si>
  <si>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</si>
  <si>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</si>
  <si>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</si>
  <si>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</si>
  <si>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</si>
  <si>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</si>
  <si>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</si>
  <si>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</si>
  <si>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</si>
  <si>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</si>
  <si>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</si>
  <si>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</si>
  <si>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</si>
  <si>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</si>
  <si>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</si>
  <si>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</si>
  <si>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</si>
  <si>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</si>
  <si>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</si>
  <si>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</si>
  <si>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</si>
  <si>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</si>
  <si>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</si>
  <si>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</si>
  <si>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</si>
  <si>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</si>
  <si>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</si>
  <si>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</si>
  <si>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</si>
  <si>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</si>
  <si>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</si>
  <si>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</si>
  <si>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</si>
  <si>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</si>
  <si>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</si>
  <si>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</si>
  <si>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</si>
  <si>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</si>
  <si>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</si>
  <si>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</si>
  <si>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</si>
  <si>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</si>
  <si>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</si>
  <si>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</si>
  <si>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</si>
  <si>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</si>
  <si>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</si>
  <si>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</si>
  <si>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</si>
  <si>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</si>
  <si>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</si>
  <si>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</si>
  <si>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</si>
  <si>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</si>
  <si>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</si>
  <si>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</si>
  <si>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</si>
  <si>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</si>
  <si>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</si>
  <si>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</si>
  <si>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</si>
  <si>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</si>
  <si>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</si>
  <si>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</si>
  <si>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</si>
  <si>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</si>
  <si>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</si>
  <si>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</si>
  <si>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</si>
  <si>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</si>
  <si>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</si>
  <si>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</si>
  <si>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</si>
  <si>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</si>
  <si>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</si>
  <si>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</si>
  <si>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</si>
  <si>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</si>
  <si>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</si>
  <si>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</si>
  <si>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</si>
  <si>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</si>
  <si>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</si>
  <si>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</si>
  <si>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</si>
  <si>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</si>
  <si>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</si>
  <si>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</si>
  <si>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</si>
  <si>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</si>
  <si>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</si>
  <si>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</si>
  <si>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</si>
  <si>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</si>
  <si>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</si>
  <si>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</si>
  <si>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</si>
  <si>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</si>
  <si>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</si>
  <si>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</si>
  <si>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</si>
  <si>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</si>
  <si>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</si>
  <si>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</si>
  <si>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</si>
  <si>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</si>
  <si>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</si>
  <si>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</si>
  <si>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</si>
  <si>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</si>
  <si>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</si>
  <si>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</si>
  <si>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</si>
  <si>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</si>
  <si>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</si>
  <si>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</si>
  <si>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</si>
  <si>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</si>
  <si>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</si>
  <si>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</si>
  <si>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</si>
  <si>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</si>
  <si>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</si>
  <si>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</si>
  <si>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</si>
  <si>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</si>
  <si>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</si>
  <si>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</si>
  <si>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</si>
  <si>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</si>
  <si>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</si>
  <si>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</si>
  <si>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</si>
  <si>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</si>
  <si>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</si>
  <si>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</si>
  <si>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</si>
  <si>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</si>
  <si>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</si>
  <si>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</si>
  <si>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</si>
  <si>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</si>
  <si>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</si>
  <si>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</si>
  <si>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</si>
  <si>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</si>
  <si>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</si>
  <si>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</si>
  <si>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</si>
  <si>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</si>
  <si>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</si>
  <si>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</si>
  <si>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</si>
  <si>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</si>
  <si>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</si>
  <si>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</si>
  <si>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</si>
  <si>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</si>
  <si>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</si>
  <si>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</si>
  <si>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</si>
  <si>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</si>
  <si>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</si>
  <si>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</si>
  <si>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</si>
  <si>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</si>
  <si>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</si>
  <si>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</si>
  <si>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</si>
  <si>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</si>
  <si>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</si>
  <si>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</si>
  <si>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</si>
  <si>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</si>
  <si>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</si>
  <si>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</si>
  <si>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</si>
  <si>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</si>
  <si>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</si>
  <si>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</si>
  <si>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</si>
  <si>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</si>
  <si>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</si>
  <si>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</si>
  <si>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</si>
  <si>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</si>
  <si>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</si>
  <si>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</si>
  <si>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</si>
  <si>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</si>
  <si>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</si>
  <si>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</si>
  <si>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</si>
  <si>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</si>
  <si>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</si>
  <si>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</si>
  <si>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</si>
  <si>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</si>
  <si>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</si>
  <si>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</si>
  <si>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</si>
  <si>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</si>
  <si>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</si>
  <si>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</si>
  <si>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</si>
  <si>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</si>
  <si>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</si>
  <si>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</si>
  <si>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</si>
  <si>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</si>
  <si>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</si>
  <si>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</si>
  <si>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</si>
  <si>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</si>
  <si>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</si>
  <si>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</si>
  <si>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</si>
  <si>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</si>
  <si>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</si>
  <si>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</si>
  <si>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</si>
  <si>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</si>
  <si>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</si>
  <si>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</si>
  <si>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</si>
  <si>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</si>
  <si>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</si>
  <si>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</si>
  <si>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</si>
  <si>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</si>
  <si>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</si>
  <si>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</si>
  <si>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</si>
  <si>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</si>
  <si>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</si>
  <si>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</si>
  <si>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</si>
  <si>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</si>
  <si>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</si>
  <si>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</si>
  <si>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</si>
  <si>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</si>
  <si>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</si>
  <si>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</si>
  <si>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</si>
  <si>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</si>
  <si>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</si>
  <si>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</si>
  <si>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</si>
  <si>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</si>
  <si>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</si>
  <si>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</si>
  <si>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</si>
  <si>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</si>
  <si>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</si>
  <si>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</si>
  <si>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</si>
  <si>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</si>
  <si>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</si>
  <si>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</si>
  <si>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</si>
  <si>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</si>
  <si>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</si>
  <si>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</si>
  <si>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</si>
  <si>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</si>
  <si>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</si>
  <si>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</si>
  <si>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</si>
  <si>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</si>
  <si>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</si>
  <si>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</si>
  <si>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</si>
  <si>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</si>
  <si>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</si>
  <si>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</si>
  <si>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</si>
  <si>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</si>
  <si>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</si>
  <si>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</si>
  <si>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</si>
  <si>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</si>
  <si>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</si>
  <si>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</si>
  <si>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</si>
  <si>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</si>
  <si>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</si>
  <si>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</si>
  <si>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</si>
  <si>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</si>
  <si>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</si>
  <si>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</si>
  <si>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</si>
  <si>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</si>
  <si>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</si>
  <si>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</si>
  <si>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</si>
  <si>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</si>
  <si>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</si>
  <si>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</si>
  <si>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</si>
  <si>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</si>
  <si>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</si>
  <si>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</si>
  <si>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</si>
  <si>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</si>
  <si>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</si>
  <si>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</si>
  <si>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</si>
  <si>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</si>
  <si>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</si>
  <si>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</si>
  <si>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</si>
  <si>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</si>
  <si>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</si>
  <si>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</si>
  <si>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</si>
  <si>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</si>
  <si>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</si>
  <si>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</si>
  <si>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</si>
  <si>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</si>
  <si>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</si>
  <si>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</si>
  <si>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</si>
  <si>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</si>
  <si>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</si>
  <si>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</si>
  <si>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</si>
  <si>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</si>
  <si>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</si>
  <si>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</si>
  <si>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</si>
  <si>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</si>
  <si>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</si>
  <si>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</si>
  <si>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</si>
  <si>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</si>
  <si>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</si>
  <si>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</si>
  <si>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</si>
  <si>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</si>
  <si>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</si>
  <si>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</si>
  <si>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</si>
  <si>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</si>
  <si>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</si>
  <si>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</si>
  <si>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</si>
  <si>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</si>
  <si>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</si>
  <si>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</si>
  <si>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</si>
  <si>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</si>
  <si>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</si>
  <si>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</si>
  <si>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</si>
  <si>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</si>
  <si>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</si>
  <si>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</si>
  <si>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</si>
  <si>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</si>
  <si>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</si>
  <si>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</si>
  <si>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</si>
  <si>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</si>
  <si>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</si>
  <si>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</si>
  <si>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</si>
  <si>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</si>
  <si>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</si>
  <si>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</si>
  <si>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</si>
  <si>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</si>
  <si>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</si>
  <si>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</si>
  <si>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</si>
  <si>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</si>
  <si>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</si>
  <si>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</si>
  <si>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</si>
  <si>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</si>
  <si>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</si>
  <si>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</si>
  <si>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</si>
  <si>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</si>
  <si>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</si>
  <si>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</si>
  <si>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</si>
  <si>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</si>
  <si>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</si>
  <si>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</si>
  <si>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</si>
  <si>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</si>
  <si>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</si>
  <si>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</si>
  <si>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</si>
  <si>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</si>
  <si>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</si>
  <si>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</si>
  <si>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</si>
  <si>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</si>
  <si>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</si>
  <si>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</si>
  <si>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</si>
  <si>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</si>
  <si>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</si>
  <si>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</si>
  <si>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</si>
  <si>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</si>
  <si>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</si>
  <si>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</si>
  <si>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</si>
  <si>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</si>
  <si>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</si>
  <si>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</si>
  <si>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</si>
  <si>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</si>
  <si>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</si>
  <si>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</si>
  <si>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</si>
  <si>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</si>
  <si>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</si>
  <si>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</si>
  <si>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</si>
  <si>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</si>
  <si>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</si>
  <si>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</si>
  <si>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</si>
  <si>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</si>
  <si>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</si>
  <si>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</si>
  <si>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</si>
  <si>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</si>
  <si>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</si>
  <si>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</si>
  <si>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</si>
  <si>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</si>
  <si>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Proposition d'affectation du solde régulatoire de l'année N et des soldes régulatoires des années précédentes non-affecté</t>
  </si>
  <si>
    <t xml:space="preserve">Budget 2019-2023 des charges nettes contrôlables </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</si>
  <si>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</si>
  <si>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</si>
  <si>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</si>
  <si>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</si>
  <si>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</si>
  <si>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</si>
  <si>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</si>
  <si>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</si>
  <si>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</si>
  <si>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</si>
  <si>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</si>
  <si>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</si>
  <si>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</si>
  <si>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</si>
  <si>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</si>
  <si>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</si>
  <si>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</si>
  <si>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</si>
  <si>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</si>
  <si>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</si>
  <si>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</si>
  <si>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</si>
  <si>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</si>
  <si>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</si>
  <si>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</si>
  <si>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</si>
  <si>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</si>
  <si>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</si>
  <si>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</si>
  <si>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</si>
  <si>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</si>
  <si>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</si>
  <si>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</si>
  <si>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</si>
  <si>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</si>
  <si>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</si>
  <si>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</si>
  <si>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</si>
  <si>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</si>
  <si>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</si>
  <si>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</si>
  <si>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</si>
  <si>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</si>
  <si>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</si>
  <si>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</si>
  <si>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</si>
  <si>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</si>
  <si>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</si>
  <si>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</si>
  <si>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</si>
  <si>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</si>
  <si>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</si>
  <si>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</si>
  <si>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</si>
  <si>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</si>
  <si>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</si>
  <si>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</si>
  <si>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</si>
  <si>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</si>
  <si>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</si>
  <si>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</si>
  <si>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</si>
  <si>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</si>
  <si>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</si>
  <si>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</si>
  <si>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</si>
  <si>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</si>
  <si>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</si>
  <si>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</si>
  <si>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</si>
  <si>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</si>
  <si>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</si>
  <si>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</si>
  <si>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</si>
  <si>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</si>
  <si>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</si>
  <si>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</si>
  <si>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</si>
  <si>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</si>
  <si>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</si>
  <si>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</si>
  <si>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</si>
  <si>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</si>
  <si>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</si>
  <si>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</si>
  <si>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</si>
  <si>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</si>
  <si>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</si>
  <si>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</si>
  <si>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</si>
  <si>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</si>
  <si>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</si>
  <si>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</si>
  <si>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</si>
  <si>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</si>
  <si>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</si>
  <si>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</si>
  <si>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</si>
  <si>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</si>
  <si>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</si>
  <si>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</si>
  <si>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</si>
  <si>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</si>
  <si>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</si>
  <si>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</si>
  <si>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</si>
  <si>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</si>
  <si>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</si>
  <si>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</si>
  <si>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</si>
  <si>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</si>
  <si>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</si>
  <si>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</si>
  <si>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</si>
  <si>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</si>
  <si>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</si>
  <si>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</si>
  <si>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</si>
  <si>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</si>
  <si>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</si>
  <si>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</si>
  <si>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TAB 3.2</t>
  </si>
  <si>
    <t>TAB 3.3</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</si>
  <si>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</si>
  <si>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</si>
  <si>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</si>
  <si>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</si>
  <si>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</si>
  <si>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</si>
  <si>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</si>
  <si>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</si>
  <si>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reprend les budgets des charges nettes contrôlables des années 2019 à 2023 tels que repris au tableau 4 (pour les charges nettes contrôlables OSP) et au tableau 8 (pour les charges nettes contrôlables hors OSP) de la proposition de revenu autorisé 2019-2023 approuvée. Ce tableau sert à déterminer l'écart entre le budget et la réalité des charges nettes contrôlables au tableau 3.</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</si>
  <si>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</si>
  <si>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</si>
  <si>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</si>
  <si>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</si>
  <si>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</si>
  <si>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</si>
  <si>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</si>
  <si>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</si>
  <si>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</si>
  <si>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</si>
  <si>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</si>
  <si>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</si>
  <si>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</si>
  <si>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</si>
  <si>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</si>
  <si>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</si>
  <si>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</si>
  <si>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</si>
  <si>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</si>
  <si>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</si>
  <si>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</si>
  <si>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</si>
  <si>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</si>
  <si>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</si>
  <si>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</si>
  <si>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</si>
  <si>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</si>
  <si>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</si>
  <si>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</si>
  <si>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</si>
  <si>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</si>
  <si>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</si>
  <si>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</si>
  <si>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</si>
  <si>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</si>
  <si>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</si>
  <si>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</si>
  <si>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</si>
  <si>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</si>
  <si>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</si>
  <si>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</si>
  <si>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</si>
  <si>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</si>
  <si>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</si>
  <si>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r>
      <t xml:space="preserve">Conformément à l'article 122 §1er de la méthodologie tarifaire 2019-2023, le rapport tarifaire ex-post portant sur l'exercice d'exploitation écoulé (année N) est déposé à la CWaPE </t>
    </r>
    <r>
      <rPr>
        <b/>
        <u/>
        <sz val="8"/>
        <color theme="1"/>
        <rFont val="Trebuchet MS"/>
        <family val="2"/>
      </rPr>
      <t>au plus tard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</si>
  <si>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</si>
  <si>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</si>
  <si>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</si>
  <si>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</si>
  <si>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</si>
  <si>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</si>
  <si>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</si>
  <si>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</si>
  <si>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</si>
  <si>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</si>
  <si>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</si>
  <si>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</si>
  <si>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</si>
  <si>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</si>
  <si>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</si>
  <si>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</si>
  <si>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</si>
  <si>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Proposition d'affectation du solde régulatoire par niveau de tension</t>
  </si>
  <si>
    <t>TAB3.2.1</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</si>
  <si>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</si>
  <si>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</si>
  <si>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</si>
  <si>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</si>
  <si>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</si>
  <si>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</si>
  <si>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</si>
  <si>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</si>
  <si>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</si>
  <si>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</si>
  <si>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</si>
  <si>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</si>
  <si>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</si>
  <si>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</si>
  <si>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</si>
  <si>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</si>
  <si>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</si>
  <si>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</si>
  <si>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</si>
  <si>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</si>
  <si>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</si>
  <si>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</si>
  <si>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</si>
  <si>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</si>
  <si>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</si>
  <si>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</si>
  <si>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</si>
  <si>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Secteur Namur</t>
  </si>
  <si>
    <t>Secteur Hainaut</t>
  </si>
  <si>
    <t>Secteur Luxembourg</t>
  </si>
  <si>
    <t>Secteur Brabant Wallon</t>
  </si>
  <si>
    <t>Secteur Mouscron</t>
  </si>
  <si>
    <t>Contrôle</t>
  </si>
  <si>
    <t>Solde régulatoire TOTAL Gaz (TAB 3)</t>
  </si>
  <si>
    <t>Bonus/Malus TOTAL Gaz (TAB 3)</t>
  </si>
  <si>
    <t>signe négatif = créance tarifaire</t>
  </si>
  <si>
    <t>signe positif = dette tarifaire</t>
  </si>
  <si>
    <t xml:space="preserve">Soldes régulatoires des années 2008 à 2023 </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</si>
  <si>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</si>
  <si>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</si>
  <si>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</si>
  <si>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</si>
  <si>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</si>
  <si>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</si>
  <si>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Volumes de prélèvement budgétés (issus de la proposition de tarifs 2019-2023 approuvée)</t>
  </si>
  <si>
    <t>Kwh distribués (prélèvement)</t>
  </si>
  <si>
    <t>Tous les groupes de clients</t>
  </si>
  <si>
    <t>Tarif pour les soldes régulatoires proposé</t>
  </si>
  <si>
    <t xml:space="preserve">Total des montants affectés au revenu autorisé </t>
  </si>
  <si>
    <t>Concordance entre la répartition par niveau de tension et le total des montants affectés au revenu autorisé (TAB 3.2) :</t>
  </si>
  <si>
    <t>Solde régulatoire 2018</t>
  </si>
  <si>
    <t>TARIFS</t>
  </si>
  <si>
    <t>TAB 3.1</t>
  </si>
  <si>
    <t>TAB 3.2.1</t>
  </si>
  <si>
    <t>La justification des clés de répartition utilisées pour répartir le solde régulatoire total gaz et le bonus/malus total gaz entre les secteurs d'ORES Assets.</t>
  </si>
  <si>
    <t>La justification des clés de répartition utilisées pour répartir le solde régulatoire par groupe de clients pour les années 2021 à 2023</t>
  </si>
  <si>
    <t>Annexe 23</t>
  </si>
  <si>
    <t>Annexe 24</t>
  </si>
  <si>
    <t>Annexe 25</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</si>
  <si>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</si>
  <si>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t xml:space="preserve">Le tableau 3.1 présente la répartition du solde régulatoire total gaz et du bonus/malus total gaz entre les secteurs.  
</t>
  </si>
  <si>
    <t xml:space="preserve">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groupe de clients) budgétés dans la proposition tarifaire approuvée pour les années 2021 à 2023 </t>
  </si>
  <si>
    <t>Pour les années 2021 à 2023, le GRD répartit le total des montants affectés entre les groupes de client. Le GRD renseigne, pour les années 2021 et pour chaque groupe de client,  le tarif pour les soldes régulatoires , le volume (en kWh) afin de réconcilier les charges et les produits issus du tarif pour les soldes régulatoires.</t>
  </si>
  <si>
    <t>SCOPE ORES ASSETS</t>
  </si>
  <si>
    <t>ORES Assets TOTAL</t>
  </si>
  <si>
    <t>ORES Assets Gaz TOTAL</t>
  </si>
  <si>
    <t>Un tableau par secteur gaz</t>
  </si>
  <si>
    <t>Soldes régulatoires des années précédentes déjà affectés aux revenus autorisés des années 2022 à 2023</t>
  </si>
  <si>
    <t>Montant à affecter aux revenus autorisés des années 2022 à 2023</t>
  </si>
  <si>
    <t>Total des montants affectés aux revenus autorisés 2022 à 2023</t>
  </si>
  <si>
    <t>Revenu autorisé budgété des années 2022 à 2023</t>
  </si>
  <si>
    <t>Corrections diverses impactant le calcul ISOC régulé (Versements Anticipés, impôts sur précomptes mobiliers non régulés, autres...)</t>
  </si>
  <si>
    <t>CF= ([V] x Taux impôt)+/- corrections divers</t>
  </si>
  <si>
    <t>Rentes facturées par ORES SC</t>
  </si>
  <si>
    <t>Charges/Produit de pension rétrocédés par ORES SC</t>
  </si>
  <si>
    <t xml:space="preserve">Charges des rentes payées au personnel Ores (AIE)par ORES </t>
  </si>
  <si>
    <t>Solde régulatoire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</si>
</sst>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000"/>
    <numFmt numFmtId="165" formatCode="0.0000%"/>
    <numFmt numFmtId="166" formatCode="0.000%"/>
  </numFmts>
  <fonts count="43" x14ac:knownFonts="1">
    <font>
      <sz val="8"/>
      <color theme="1"/>
      <name val="Trebuchet MS"/>
      <family val="2"/>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b/>
      <u/>
      <sz val="8"/>
      <color theme="1"/>
      <name val="Trebuchet MS"/>
      <family val="2"/>
    </font>
    <font>
      <i/>
      <sz val="8"/>
      <color rgb="FFFF0000"/>
      <name val="Trebuchet MS"/>
      <family val="2"/>
    </font>
    <font>
      <b/>
      <sz val="8"/>
      <color rgb="FFFF0000"/>
      <name val="Trebuchet MS"/>
      <family val="2"/>
    </font>
    <font>
      <b/>
      <sz val="8"/>
      <name val="Trebuchet MS"/>
      <family val="2"/>
    </font>
  </fonts>
  <fills count="19">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darkUp">
        <fgColor theme="5"/>
        <bgColor theme="6" tint="0.59999389629810485"/>
      </patternFill>
    </fill>
  </fills>
  <borders count="70">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8">
    <xf numFmtId="0" fontId="0" fillId="0" borderId="0"/>
    <xf numFmtId="9" fontId="6" fillId="0" borderId="0" applyFont="0" applyFill="0" applyBorder="0" applyAlignment="0" applyProtection="0"/>
    <xf numFmtId="0" fontId="8" fillId="4" borderId="0" applyNumberFormat="0" applyBorder="0" applyAlignment="0" applyProtection="0"/>
    <xf numFmtId="0" fontId="6" fillId="5" borderId="0" applyNumberFormat="0" applyBorder="0" applyAlignment="0" applyProtection="0"/>
    <xf numFmtId="0" fontId="13" fillId="0" borderId="0" applyNumberFormat="0" applyFill="0" applyBorder="0" applyAlignment="0" applyProtection="0"/>
    <xf numFmtId="0" fontId="10" fillId="0" borderId="0"/>
    <xf numFmtId="0" fontId="14"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7" fillId="2" borderId="0" applyNumberFormat="0" applyBorder="0" applyAlignment="0" applyProtection="0"/>
    <xf numFmtId="0" fontId="14" fillId="6" borderId="0" applyNumberFormat="0" applyBorder="0" applyAlignment="0" applyProtection="0"/>
    <xf numFmtId="9" fontId="11" fillId="0" borderId="0" applyFont="0" applyFill="0" applyBorder="0" applyAlignment="0" applyProtection="0"/>
    <xf numFmtId="0" fontId="10" fillId="9" borderId="5">
      <alignment horizontal="left"/>
      <protection locked="0"/>
    </xf>
    <xf numFmtId="0" fontId="11" fillId="0" borderId="0"/>
    <xf numFmtId="0" fontId="11" fillId="5" borderId="0" applyNumberFormat="0" applyBorder="0" applyAlignment="0" applyProtection="0"/>
    <xf numFmtId="0" fontId="14" fillId="4" borderId="0" applyNumberFormat="0" applyBorder="0" applyAlignment="0" applyProtection="0"/>
    <xf numFmtId="3" fontId="22" fillId="9" borderId="5">
      <protection locked="0"/>
    </xf>
    <xf numFmtId="0" fontId="11" fillId="7" borderId="0" applyNumberFormat="0" applyBorder="0" applyAlignment="0" applyProtection="0"/>
    <xf numFmtId="0" fontId="14" fillId="3" borderId="0" applyNumberFormat="0" applyBorder="0" applyAlignment="0" applyProtection="0"/>
    <xf numFmtId="3" fontId="10" fillId="11" borderId="0">
      <alignment horizontal="right"/>
      <protection hidden="1"/>
    </xf>
    <xf numFmtId="9" fontId="5" fillId="0" borderId="0" applyFont="0" applyFill="0" applyBorder="0" applyAlignment="0" applyProtection="0"/>
    <xf numFmtId="0" fontId="10" fillId="5" borderId="0" applyNumberFormat="0" applyBorder="0" applyAlignment="0" applyProtection="0"/>
    <xf numFmtId="0" fontId="28" fillId="0" borderId="0"/>
    <xf numFmtId="0" fontId="28" fillId="0" borderId="0"/>
    <xf numFmtId="0" fontId="28" fillId="0" borderId="0"/>
    <xf numFmtId="0" fontId="6" fillId="0" borderId="0"/>
    <xf numFmtId="3" fontId="10" fillId="9" borderId="5" applyAlignment="0">
      <alignment horizontal="left"/>
      <protection locked="0"/>
    </xf>
    <xf numFmtId="0" fontId="33" fillId="0" borderId="0"/>
    <xf numFmtId="0" fontId="14" fillId="6" borderId="0" applyNumberFormat="0" applyBorder="0" applyAlignment="0" applyProtection="0"/>
    <xf numFmtId="0" fontId="28" fillId="0" borderId="0"/>
    <xf numFmtId="0" fontId="3" fillId="5" borderId="0" applyNumberFormat="0" applyBorder="0" applyAlignment="0" applyProtection="0"/>
    <xf numFmtId="9" fontId="2" fillId="0" borderId="0" applyFont="0" applyFill="0" applyBorder="0" applyAlignment="0" applyProtection="0"/>
    <xf numFmtId="0" fontId="2" fillId="0" borderId="0"/>
    <xf numFmtId="0" fontId="2" fillId="5" borderId="0" applyNumberFormat="0" applyBorder="0" applyAlignment="0" applyProtection="0"/>
    <xf numFmtId="9" fontId="2" fillId="0" borderId="0" applyFont="0" applyFill="0" applyBorder="0" applyAlignment="0" applyProtection="0"/>
    <xf numFmtId="0" fontId="2" fillId="13" borderId="0" applyNumberFormat="0" applyBorder="0" applyAlignment="0" applyProtection="0"/>
    <xf numFmtId="9" fontId="1" fillId="0" borderId="0" applyFont="0" applyFill="0" applyBorder="0" applyAlignment="0" applyProtection="0"/>
    <xf numFmtId="43" fontId="10" fillId="0" borderId="0" applyFont="0" applyFill="0" applyBorder="0" applyAlignment="0" applyProtection="0"/>
  </cellStyleXfs>
  <cellXfs count="647">
    <xf numFmtId="0" fontId="0" fillId="0" borderId="0" xfId="0"/>
    <xf numFmtId="0" fontId="0" fillId="9" borderId="1" xfId="0" applyFill="1" applyBorder="1" applyAlignment="1" applyProtection="1">
      <alignment wrapText="1"/>
      <protection hidden="1"/>
    </xf>
    <xf numFmtId="0" fontId="0" fillId="9" borderId="0" xfId="0" applyFill="1"/>
    <xf numFmtId="0" fontId="10"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10" fillId="9" borderId="0" xfId="5" applyNumberFormat="1" applyFill="1" applyProtection="1">
      <protection hidden="1"/>
    </xf>
    <xf numFmtId="3" fontId="10" fillId="9" borderId="0" xfId="5" applyNumberFormat="1" applyFill="1" applyAlignment="1" applyProtection="1">
      <alignment wrapText="1"/>
      <protection hidden="1"/>
    </xf>
    <xf numFmtId="0" fontId="10" fillId="9" borderId="0" xfId="5" applyFill="1" applyAlignment="1" applyProtection="1">
      <alignment wrapText="1"/>
      <protection hidden="1"/>
    </xf>
    <xf numFmtId="0" fontId="10" fillId="9" borderId="0" xfId="5" applyFill="1" applyProtection="1">
      <protection hidden="1"/>
    </xf>
    <xf numFmtId="3" fontId="10" fillId="9" borderId="0" xfId="5" applyNumberFormat="1" applyFont="1" applyFill="1" applyProtection="1">
      <protection hidden="1"/>
    </xf>
    <xf numFmtId="0" fontId="10" fillId="9" borderId="0" xfId="5" applyFont="1" applyFill="1" applyProtection="1">
      <protection hidden="1"/>
    </xf>
    <xf numFmtId="0" fontId="16" fillId="9" borderId="0" xfId="5" applyFont="1" applyFill="1" applyAlignment="1" applyProtection="1">
      <alignment vertical="top" wrapText="1"/>
      <protection hidden="1"/>
    </xf>
    <xf numFmtId="3" fontId="16" fillId="9" borderId="0" xfId="5" applyNumberFormat="1" applyFont="1" applyFill="1" applyAlignment="1" applyProtection="1">
      <alignment vertical="top" wrapText="1"/>
      <protection hidden="1"/>
    </xf>
    <xf numFmtId="3" fontId="9" fillId="4" borderId="12" xfId="7" applyNumberFormat="1" applyBorder="1" applyAlignment="1" applyProtection="1">
      <alignment horizontal="center" vertical="center"/>
      <protection hidden="1"/>
    </xf>
    <xf numFmtId="0" fontId="10" fillId="9" borderId="0" xfId="5" applyFont="1" applyFill="1" applyAlignment="1" applyProtection="1">
      <alignment vertical="center"/>
      <protection hidden="1"/>
    </xf>
    <xf numFmtId="0" fontId="10" fillId="9" borderId="0" xfId="5" applyFont="1" applyFill="1" applyAlignment="1" applyProtection="1">
      <alignment wrapText="1"/>
      <protection hidden="1"/>
    </xf>
    <xf numFmtId="3" fontId="9" fillId="4" borderId="14" xfId="7" applyNumberFormat="1" applyBorder="1" applyProtection="1">
      <protection hidden="1"/>
    </xf>
    <xf numFmtId="0" fontId="9" fillId="4" borderId="1" xfId="7" applyBorder="1" applyAlignment="1" applyProtection="1">
      <alignment horizontal="left" vertical="center"/>
      <protection hidden="1"/>
    </xf>
    <xf numFmtId="0" fontId="10" fillId="9" borderId="0" xfId="5" applyFont="1" applyFill="1" applyBorder="1" applyAlignment="1" applyProtection="1">
      <alignment horizontal="left" vertical="center" wrapText="1" indent="3"/>
      <protection hidden="1"/>
    </xf>
    <xf numFmtId="3" fontId="10" fillId="9" borderId="0" xfId="5" applyNumberFormat="1" applyFont="1" applyFill="1" applyBorder="1" applyAlignment="1" applyProtection="1">
      <alignment vertical="center" wrapText="1"/>
      <protection hidden="1"/>
    </xf>
    <xf numFmtId="0" fontId="9" fillId="9" borderId="0" xfId="7" applyFill="1" applyBorder="1" applyAlignment="1" applyProtection="1">
      <alignment horizontal="left" vertical="center"/>
      <protection hidden="1"/>
    </xf>
    <xf numFmtId="3" fontId="9" fillId="9" borderId="0" xfId="7" applyNumberFormat="1" applyFill="1" applyBorder="1" applyAlignment="1" applyProtection="1">
      <alignment horizontal="right" vertical="center"/>
      <protection hidden="1"/>
    </xf>
    <xf numFmtId="0" fontId="13" fillId="9" borderId="0" xfId="4" applyFill="1" applyProtection="1">
      <protection hidden="1"/>
    </xf>
    <xf numFmtId="0" fontId="11" fillId="9" borderId="0" xfId="13" applyFill="1"/>
    <xf numFmtId="3" fontId="11" fillId="9" borderId="0" xfId="13" applyNumberFormat="1" applyFill="1"/>
    <xf numFmtId="3" fontId="10" fillId="9" borderId="0" xfId="11" applyNumberFormat="1" applyFont="1" applyFill="1" applyBorder="1"/>
    <xf numFmtId="3" fontId="22" fillId="9" borderId="5" xfId="16" applyNumberFormat="1" applyFont="1" applyBorder="1">
      <protection locked="0"/>
    </xf>
    <xf numFmtId="0" fontId="10" fillId="9" borderId="1" xfId="13" applyFont="1" applyFill="1" applyBorder="1" applyAlignment="1">
      <alignment horizontal="left" indent="3"/>
    </xf>
    <xf numFmtId="0" fontId="9" fillId="4" borderId="26" xfId="15" applyFont="1" applyBorder="1"/>
    <xf numFmtId="3" fontId="9" fillId="4" borderId="21" xfId="15" applyNumberFormat="1" applyFont="1" applyBorder="1"/>
    <xf numFmtId="3" fontId="9" fillId="4" borderId="8" xfId="7" applyNumberFormat="1" applyBorder="1" applyAlignment="1" applyProtection="1">
      <alignment horizontal="center" vertical="center"/>
      <protection hidden="1"/>
    </xf>
    <xf numFmtId="3" fontId="9" fillId="4" borderId="14" xfId="7" applyNumberFormat="1" applyBorder="1" applyAlignment="1" applyProtection="1">
      <alignment horizontal="center" vertical="center" wrapText="1"/>
      <protection hidden="1"/>
    </xf>
    <xf numFmtId="0" fontId="6" fillId="5" borderId="0" xfId="3" applyAlignment="1" applyProtection="1">
      <alignment wrapText="1"/>
      <protection hidden="1"/>
    </xf>
    <xf numFmtId="0" fontId="6" fillId="5" borderId="0" xfId="3" applyProtection="1">
      <protection hidden="1"/>
    </xf>
    <xf numFmtId="0" fontId="0" fillId="5" borderId="0" xfId="3" applyFont="1" applyAlignment="1" applyProtection="1">
      <alignment wrapText="1"/>
      <protection hidden="1"/>
    </xf>
    <xf numFmtId="0" fontId="10" fillId="9" borderId="5" xfId="12">
      <alignment horizontal="left"/>
      <protection locked="0"/>
    </xf>
    <xf numFmtId="3" fontId="22" fillId="9" borderId="5" xfId="16">
      <protection locked="0"/>
    </xf>
    <xf numFmtId="0" fontId="10" fillId="5" borderId="0" xfId="8" applyBorder="1" applyAlignment="1" applyProtection="1">
      <alignment horizontal="left"/>
      <protection hidden="1"/>
    </xf>
    <xf numFmtId="0" fontId="10" fillId="9" borderId="0" xfId="5" applyFill="1" applyBorder="1" applyAlignment="1" applyProtection="1">
      <alignment horizontal="left"/>
      <protection hidden="1"/>
    </xf>
    <xf numFmtId="0" fontId="10" fillId="9" borderId="0" xfId="5" applyFill="1" applyAlignment="1" applyProtection="1">
      <alignment horizontal="left"/>
      <protection hidden="1"/>
    </xf>
    <xf numFmtId="0" fontId="6" fillId="5" borderId="0" xfId="3" applyAlignment="1" applyProtection="1">
      <alignment horizontal="left"/>
      <protection hidden="1"/>
    </xf>
    <xf numFmtId="3" fontId="10" fillId="9" borderId="0" xfId="0" applyNumberFormat="1" applyFont="1" applyFill="1"/>
    <xf numFmtId="3" fontId="10" fillId="9" borderId="0" xfId="8" applyNumberFormat="1" applyFill="1" applyBorder="1" applyProtection="1">
      <protection hidden="1"/>
    </xf>
    <xf numFmtId="9" fontId="10" fillId="9" borderId="0" xfId="11" applyFont="1" applyFill="1" applyBorder="1" applyProtection="1">
      <protection hidden="1"/>
    </xf>
    <xf numFmtId="3" fontId="0" fillId="9" borderId="0" xfId="8" applyNumberFormat="1" applyFont="1" applyFill="1" applyBorder="1" applyProtection="1">
      <protection hidden="1"/>
    </xf>
    <xf numFmtId="3" fontId="22" fillId="9" borderId="5" xfId="16" applyFill="1">
      <protection locked="0"/>
    </xf>
    <xf numFmtId="4" fontId="10" fillId="9" borderId="0" xfId="5" applyNumberFormat="1" applyFill="1" applyAlignment="1" applyProtection="1">
      <alignment horizontal="right"/>
      <protection hidden="1"/>
    </xf>
    <xf numFmtId="3" fontId="10" fillId="9" borderId="0" xfId="5" applyNumberFormat="1" applyFill="1" applyAlignment="1" applyProtection="1">
      <alignment horizontal="right"/>
      <protection hidden="1"/>
    </xf>
    <xf numFmtId="3" fontId="10" fillId="9" borderId="0" xfId="5" applyNumberFormat="1" applyFill="1" applyAlignment="1" applyProtection="1">
      <alignment horizontal="right" wrapText="1"/>
      <protection hidden="1"/>
    </xf>
    <xf numFmtId="4" fontId="10" fillId="9" borderId="0" xfId="5" applyNumberFormat="1" applyFill="1" applyProtection="1">
      <protection hidden="1"/>
    </xf>
    <xf numFmtId="4" fontId="9" fillId="4" borderId="14" xfId="7" applyNumberFormat="1" applyBorder="1" applyAlignment="1" applyProtection="1">
      <alignment horizontal="left" vertical="center" wrapText="1"/>
      <protection hidden="1"/>
    </xf>
    <xf numFmtId="3" fontId="9" fillId="4" borderId="14" xfId="7" applyNumberFormat="1" applyBorder="1" applyAlignment="1" applyProtection="1">
      <alignment horizontal="right" vertical="center" wrapText="1"/>
      <protection hidden="1"/>
    </xf>
    <xf numFmtId="0" fontId="10" fillId="9" borderId="0" xfId="5" applyFont="1" applyFill="1" applyAlignment="1" applyProtection="1">
      <alignment horizontal="left"/>
      <protection hidden="1"/>
    </xf>
    <xf numFmtId="3" fontId="9" fillId="4" borderId="4" xfId="2" applyNumberFormat="1" applyFont="1" applyBorder="1" applyAlignment="1" applyProtection="1">
      <alignment horizontal="center" vertical="center"/>
      <protection hidden="1"/>
    </xf>
    <xf numFmtId="0" fontId="10" fillId="9" borderId="0" xfId="0" applyFont="1" applyFill="1"/>
    <xf numFmtId="3" fontId="9" fillId="8" borderId="1" xfId="2" applyNumberFormat="1" applyFont="1" applyFill="1" applyBorder="1" applyAlignment="1" applyProtection="1">
      <alignment wrapText="1"/>
      <protection hidden="1"/>
    </xf>
    <xf numFmtId="0" fontId="10" fillId="5" borderId="2" xfId="3" applyFont="1" applyBorder="1" applyAlignment="1" applyProtection="1">
      <alignment wrapText="1"/>
      <protection hidden="1"/>
    </xf>
    <xf numFmtId="0" fontId="10" fillId="9" borderId="1" xfId="0" applyFont="1" applyFill="1" applyBorder="1" applyAlignment="1" applyProtection="1">
      <alignment horizontal="left" wrapText="1" indent="2"/>
      <protection hidden="1"/>
    </xf>
    <xf numFmtId="3" fontId="12" fillId="0" borderId="1" xfId="2" applyNumberFormat="1" applyFont="1" applyFill="1" applyBorder="1" applyAlignment="1" applyProtection="1">
      <alignment wrapText="1"/>
      <protection hidden="1"/>
    </xf>
    <xf numFmtId="3" fontId="10" fillId="9" borderId="0" xfId="5" applyNumberFormat="1" applyFont="1" applyFill="1" applyAlignment="1" applyProtection="1">
      <alignment horizontal="right"/>
      <protection hidden="1"/>
    </xf>
    <xf numFmtId="3" fontId="10" fillId="9" borderId="0" xfId="5" applyNumberFormat="1" applyFont="1" applyFill="1" applyAlignment="1" applyProtection="1">
      <alignment horizontal="right" wrapText="1"/>
      <protection hidden="1"/>
    </xf>
    <xf numFmtId="3" fontId="10" fillId="9" borderId="0" xfId="0" applyNumberFormat="1" applyFont="1" applyFill="1" applyAlignment="1">
      <alignment horizontal="right"/>
    </xf>
    <xf numFmtId="0" fontId="0" fillId="9" borderId="0" xfId="0" applyFill="1" applyProtection="1">
      <protection hidden="1"/>
    </xf>
    <xf numFmtId="0" fontId="24" fillId="9" borderId="1" xfId="0" applyFont="1" applyFill="1" applyBorder="1" applyAlignment="1" applyProtection="1">
      <alignment horizontal="right"/>
      <protection hidden="1"/>
    </xf>
    <xf numFmtId="0" fontId="6" fillId="5" borderId="0" xfId="3" applyBorder="1" applyProtection="1">
      <protection hidden="1"/>
    </xf>
    <xf numFmtId="0" fontId="6" fillId="5" borderId="15" xfId="3" applyBorder="1" applyProtection="1">
      <protection hidden="1"/>
    </xf>
    <xf numFmtId="0" fontId="24" fillId="9" borderId="20" xfId="0" applyFont="1" applyFill="1" applyBorder="1" applyAlignment="1" applyProtection="1">
      <alignment horizontal="right"/>
      <protection hidden="1"/>
    </xf>
    <xf numFmtId="3" fontId="0" fillId="9" borderId="5" xfId="0" applyNumberFormat="1" applyFill="1" applyBorder="1" applyProtection="1">
      <protection hidden="1"/>
    </xf>
    <xf numFmtId="0" fontId="10" fillId="9" borderId="1" xfId="0" applyFont="1" applyFill="1" applyBorder="1" applyAlignment="1" applyProtection="1">
      <alignment horizontal="left" wrapText="1" indent="5"/>
      <protection hidden="1"/>
    </xf>
    <xf numFmtId="3" fontId="10" fillId="11" borderId="0" xfId="19" applyNumberFormat="1">
      <alignment horizontal="right"/>
      <protection hidden="1"/>
    </xf>
    <xf numFmtId="3" fontId="9" fillId="4" borderId="14" xfId="2" applyNumberFormat="1" applyFont="1" applyBorder="1" applyAlignment="1" applyProtection="1">
      <alignment horizontal="right"/>
      <protection hidden="1"/>
    </xf>
    <xf numFmtId="3" fontId="9" fillId="8" borderId="14" xfId="2" applyNumberFormat="1" applyFont="1" applyFill="1" applyBorder="1" applyAlignment="1" applyProtection="1">
      <alignment wrapText="1"/>
      <protection hidden="1"/>
    </xf>
    <xf numFmtId="0" fontId="23" fillId="3" borderId="0" xfId="18" applyFont="1"/>
    <xf numFmtId="3" fontId="22" fillId="9" borderId="5" xfId="16" applyNumberFormat="1">
      <protection locked="0"/>
    </xf>
    <xf numFmtId="4" fontId="0" fillId="9" borderId="0" xfId="0" applyNumberFormat="1" applyFill="1" applyAlignment="1">
      <alignment horizontal="right"/>
    </xf>
    <xf numFmtId="0" fontId="23" fillId="3" borderId="0" xfId="18" applyFont="1" applyAlignment="1" applyProtection="1">
      <alignment vertical="center"/>
      <protection hidden="1"/>
    </xf>
    <xf numFmtId="0" fontId="10" fillId="5" borderId="0" xfId="3" applyFont="1" applyAlignment="1" applyProtection="1">
      <alignment wrapText="1"/>
      <protection hidden="1"/>
    </xf>
    <xf numFmtId="0" fontId="0" fillId="9" borderId="0" xfId="0" applyFill="1" applyAlignment="1" applyProtection="1">
      <alignment wrapText="1"/>
      <protection hidden="1"/>
    </xf>
    <xf numFmtId="0" fontId="10" fillId="9" borderId="1" xfId="0" applyFont="1" applyFill="1" applyBorder="1" applyAlignment="1" applyProtection="1">
      <alignment wrapText="1"/>
      <protection hidden="1"/>
    </xf>
    <xf numFmtId="0" fontId="10" fillId="5" borderId="1" xfId="3" applyFont="1" applyBorder="1" applyAlignment="1" applyProtection="1">
      <alignment wrapText="1"/>
      <protection hidden="1"/>
    </xf>
    <xf numFmtId="0" fontId="15" fillId="3" borderId="0" xfId="18" applyFont="1" applyAlignment="1" applyProtection="1">
      <protection hidden="1"/>
    </xf>
    <xf numFmtId="3" fontId="9" fillId="8" borderId="14" xfId="5" applyNumberFormat="1" applyFont="1" applyFill="1" applyBorder="1" applyAlignment="1" applyProtection="1">
      <alignment horizontal="right"/>
      <protection hidden="1"/>
    </xf>
    <xf numFmtId="0" fontId="9" fillId="8" borderId="14" xfId="5" applyFont="1" applyFill="1" applyBorder="1" applyAlignment="1" applyProtection="1">
      <alignment wrapText="1"/>
      <protection hidden="1"/>
    </xf>
    <xf numFmtId="3" fontId="9" fillId="8" borderId="14" xfId="5" applyNumberFormat="1" applyFont="1" applyFill="1" applyBorder="1" applyProtection="1">
      <protection hidden="1"/>
    </xf>
    <xf numFmtId="0" fontId="9" fillId="4" borderId="14" xfId="7" applyFont="1" applyBorder="1" applyAlignment="1" applyProtection="1">
      <alignment wrapText="1"/>
      <protection hidden="1"/>
    </xf>
    <xf numFmtId="0" fontId="10" fillId="9" borderId="5" xfId="12" applyFont="1">
      <alignment horizontal="left"/>
      <protection locked="0"/>
    </xf>
    <xf numFmtId="0" fontId="0" fillId="9" borderId="1" xfId="0" applyFill="1" applyBorder="1" applyAlignment="1" applyProtection="1">
      <alignment horizontal="left" wrapText="1"/>
      <protection hidden="1"/>
    </xf>
    <xf numFmtId="0" fontId="9" fillId="4" borderId="14" xfId="7" applyBorder="1" applyAlignment="1" applyProtection="1">
      <alignment wrapText="1"/>
      <protection hidden="1"/>
    </xf>
    <xf numFmtId="0" fontId="9" fillId="4" borderId="14" xfId="7" applyBorder="1" applyProtection="1">
      <protection hidden="1"/>
    </xf>
    <xf numFmtId="0" fontId="9" fillId="4" borderId="14" xfId="7" applyBorder="1"/>
    <xf numFmtId="0" fontId="0" fillId="9" borderId="0" xfId="0" applyFill="1" applyBorder="1" applyAlignment="1" applyProtection="1">
      <alignment wrapText="1"/>
      <protection hidden="1"/>
    </xf>
    <xf numFmtId="0" fontId="0" fillId="9" borderId="0" xfId="0" applyFill="1" applyBorder="1" applyProtection="1">
      <protection hidden="1"/>
    </xf>
    <xf numFmtId="0" fontId="9" fillId="4" borderId="34"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0" fillId="9" borderId="14" xfId="5" applyFill="1" applyBorder="1" applyAlignment="1" applyProtection="1">
      <alignment wrapText="1"/>
      <protection hidden="1"/>
    </xf>
    <xf numFmtId="0" fontId="10" fillId="9" borderId="14" xfId="5" applyFill="1" applyBorder="1" applyProtection="1">
      <protection hidden="1"/>
    </xf>
    <xf numFmtId="3" fontId="9" fillId="4" borderId="4" xfId="2" applyNumberFormat="1" applyFont="1" applyBorder="1" applyAlignment="1" applyProtection="1">
      <alignment horizontal="center" vertical="center" wrapText="1"/>
      <protection hidden="1"/>
    </xf>
    <xf numFmtId="3" fontId="9" fillId="4" borderId="6" xfId="2" applyNumberFormat="1" applyFont="1" applyBorder="1" applyAlignment="1" applyProtection="1">
      <alignment horizontal="center" vertical="center" wrapText="1"/>
      <protection hidden="1"/>
    </xf>
    <xf numFmtId="0" fontId="10" fillId="9" borderId="0" xfId="0" applyFont="1" applyFill="1" applyAlignment="1">
      <alignment wrapText="1"/>
    </xf>
    <xf numFmtId="0" fontId="0" fillId="9" borderId="0" xfId="5" applyFont="1" applyFill="1" applyAlignment="1" applyProtection="1">
      <alignment wrapText="1"/>
      <protection hidden="1"/>
    </xf>
    <xf numFmtId="0" fontId="14" fillId="3" borderId="0" xfId="18"/>
    <xf numFmtId="0" fontId="9" fillId="4" borderId="14" xfId="2" applyFont="1" applyBorder="1"/>
    <xf numFmtId="0" fontId="14" fillId="3" borderId="0" xfId="18" applyAlignment="1" applyProtection="1">
      <alignment vertical="center"/>
      <protection hidden="1"/>
    </xf>
    <xf numFmtId="0" fontId="0" fillId="9" borderId="0" xfId="0" applyFill="1" applyProtection="1">
      <protection hidden="1"/>
    </xf>
    <xf numFmtId="0" fontId="10" fillId="9" borderId="0" xfId="0" applyFont="1" applyFill="1" applyProtection="1">
      <protection hidden="1"/>
    </xf>
    <xf numFmtId="0" fontId="0" fillId="9" borderId="0" xfId="0" applyFill="1" applyAlignment="1" applyProtection="1">
      <alignment wrapText="1"/>
      <protection hidden="1"/>
    </xf>
    <xf numFmtId="0" fontId="0" fillId="9" borderId="0" xfId="0" applyFill="1" applyBorder="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3" fontId="0" fillId="9" borderId="0" xfId="0" applyNumberFormat="1" applyFill="1" applyBorder="1" applyProtection="1">
      <protection hidden="1"/>
    </xf>
    <xf numFmtId="0" fontId="9" fillId="4" borderId="36" xfId="7" applyBorder="1" applyAlignment="1" applyProtection="1">
      <alignment horizontal="center" vertical="center" wrapText="1"/>
      <protection hidden="1"/>
    </xf>
    <xf numFmtId="0" fontId="13" fillId="9" borderId="0" xfId="4" applyFill="1" applyAlignment="1" applyProtection="1">
      <protection hidden="1"/>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0" fillId="5" borderId="0" xfId="21" applyAlignment="1" applyProtection="1">
      <alignment wrapText="1"/>
      <protection hidden="1"/>
    </xf>
    <xf numFmtId="0" fontId="18" fillId="9" borderId="0" xfId="0" applyFont="1" applyFill="1" applyAlignment="1" applyProtection="1">
      <alignment wrapText="1"/>
      <protection hidden="1"/>
    </xf>
    <xf numFmtId="0" fontId="9" fillId="4" borderId="11" xfId="7" applyBorder="1" applyAlignment="1" applyProtection="1">
      <alignment horizontal="center" vertical="center" wrapText="1"/>
      <protection hidden="1"/>
    </xf>
    <xf numFmtId="0" fontId="0" fillId="9" borderId="0" xfId="0" applyFill="1" applyBorder="1" applyAlignment="1" applyProtection="1">
      <alignment wrapText="1"/>
      <protection hidden="1"/>
    </xf>
    <xf numFmtId="0" fontId="0" fillId="9" borderId="1" xfId="0" applyFont="1"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6" fillId="9" borderId="0" xfId="0" applyFont="1" applyFill="1" applyAlignment="1" applyProtection="1">
      <alignment horizontal="left" wrapText="1" indent="2"/>
      <protection hidden="1"/>
    </xf>
    <xf numFmtId="10" fontId="0" fillId="9" borderId="0" xfId="0" applyNumberFormat="1" applyFill="1" applyBorder="1" applyProtection="1">
      <protection hidden="1"/>
    </xf>
    <xf numFmtId="3" fontId="0" fillId="9" borderId="0" xfId="0" applyNumberFormat="1" applyFill="1" applyAlignment="1" applyProtection="1">
      <alignment wrapText="1"/>
      <protection hidden="1"/>
    </xf>
    <xf numFmtId="0" fontId="13" fillId="9" borderId="0" xfId="4" quotePrefix="1" applyFill="1" applyAlignment="1" applyProtection="1">
      <alignment wrapText="1"/>
      <protection hidden="1"/>
    </xf>
    <xf numFmtId="0" fontId="10" fillId="9" borderId="0" xfId="5" applyFill="1" applyProtection="1">
      <protection hidden="1"/>
    </xf>
    <xf numFmtId="3" fontId="10" fillId="9" borderId="0" xfId="5" applyNumberFormat="1" applyFill="1" applyProtection="1">
      <protection hidden="1"/>
    </xf>
    <xf numFmtId="0" fontId="0" fillId="9" borderId="0" xfId="0" applyFill="1"/>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10" fillId="9" borderId="0" xfId="0" applyFont="1" applyFill="1"/>
    <xf numFmtId="0" fontId="0" fillId="9" borderId="0" xfId="0" applyFill="1" applyAlignment="1">
      <alignment horizontal="center" vertical="center"/>
    </xf>
    <xf numFmtId="3" fontId="10" fillId="9" borderId="5" xfId="26" applyAlignment="1">
      <protection locked="0"/>
    </xf>
    <xf numFmtId="3" fontId="10" fillId="11" borderId="0" xfId="19">
      <alignment horizontal="right"/>
      <protection hidden="1"/>
    </xf>
    <xf numFmtId="3" fontId="10" fillId="9" borderId="5" xfId="26" applyAlignment="1">
      <alignment wrapText="1"/>
      <protection locked="0"/>
    </xf>
    <xf numFmtId="3" fontId="10" fillId="9" borderId="0" xfId="21" applyNumberFormat="1" applyFill="1" applyProtection="1">
      <protection hidden="1"/>
    </xf>
    <xf numFmtId="3" fontId="9" fillId="4" borderId="14" xfId="7" applyNumberFormat="1" applyBorder="1" applyProtection="1">
      <protection hidden="1"/>
    </xf>
    <xf numFmtId="3" fontId="10" fillId="9" borderId="5" xfId="26" applyAlignment="1">
      <alignment vertical="center" wrapText="1"/>
      <protection locked="0"/>
    </xf>
    <xf numFmtId="0" fontId="9" fillId="4" borderId="14" xfId="7" applyBorder="1" applyAlignment="1" applyProtection="1">
      <alignment wrapText="1"/>
      <protection hidden="1"/>
    </xf>
    <xf numFmtId="3" fontId="10" fillId="9" borderId="5" xfId="26" applyNumberFormat="1" applyAlignment="1">
      <protection locked="0"/>
    </xf>
    <xf numFmtId="0" fontId="15" fillId="3" borderId="0" xfId="18" applyFont="1" applyAlignment="1" applyProtection="1">
      <alignment wrapText="1"/>
      <protection hidden="1"/>
    </xf>
    <xf numFmtId="0" fontId="9" fillId="4" borderId="17" xfId="7" applyBorder="1" applyAlignment="1" applyProtection="1">
      <alignment horizontal="left"/>
      <protection hidden="1"/>
    </xf>
    <xf numFmtId="3" fontId="10" fillId="9" borderId="0" xfId="5" applyNumberFormat="1" applyFill="1" applyAlignment="1">
      <alignment vertical="center"/>
    </xf>
    <xf numFmtId="3" fontId="9" fillId="4" borderId="14" xfId="7" applyNumberFormat="1" applyBorder="1" applyAlignment="1" applyProtection="1">
      <alignment horizontal="center" vertical="center"/>
      <protection hidden="1"/>
    </xf>
    <xf numFmtId="0" fontId="9" fillId="4" borderId="14" xfId="7" applyBorder="1" applyAlignment="1" applyProtection="1">
      <alignment horizontal="center" vertical="center" wrapText="1"/>
      <protection hidden="1"/>
    </xf>
    <xf numFmtId="0" fontId="0" fillId="9" borderId="1" xfId="5" applyFont="1" applyFill="1" applyBorder="1" applyAlignment="1" applyProtection="1">
      <alignment vertical="center" wrapText="1"/>
      <protection hidden="1"/>
    </xf>
    <xf numFmtId="0" fontId="27" fillId="9" borderId="0" xfId="0" applyFont="1" applyFill="1" applyProtection="1">
      <protection hidden="1"/>
    </xf>
    <xf numFmtId="0" fontId="0" fillId="9" borderId="0" xfId="0" applyFont="1" applyFill="1" applyBorder="1" applyAlignment="1">
      <alignment horizontal="left" vertical="center" wrapText="1"/>
    </xf>
    <xf numFmtId="0" fontId="0" fillId="9" borderId="0" xfId="0" applyFont="1" applyFill="1" applyBorder="1" applyAlignment="1">
      <alignment horizontal="left" vertical="center" wrapText="1" indent="1"/>
    </xf>
    <xf numFmtId="0" fontId="0" fillId="9" borderId="0" xfId="0" applyFont="1" applyFill="1" applyBorder="1" applyAlignment="1">
      <alignment horizontal="left" vertical="center" wrapText="1" indent="3"/>
    </xf>
    <xf numFmtId="0" fontId="0" fillId="9" borderId="0" xfId="5" applyFont="1" applyFill="1" applyBorder="1" applyProtection="1">
      <protection hidden="1"/>
    </xf>
    <xf numFmtId="3" fontId="22" fillId="9" borderId="9" xfId="16" applyFill="1" applyBorder="1">
      <protection locked="0"/>
    </xf>
    <xf numFmtId="9" fontId="9" fillId="4" borderId="14" xfId="11" applyFont="1" applyFill="1" applyBorder="1" applyProtection="1">
      <protection hidden="1"/>
    </xf>
    <xf numFmtId="0" fontId="10" fillId="5" borderId="14" xfId="8" applyBorder="1" applyAlignment="1" applyProtection="1">
      <alignment wrapText="1"/>
      <protection hidden="1"/>
    </xf>
    <xf numFmtId="0" fontId="9" fillId="4" borderId="17" xfId="7" applyBorder="1" applyAlignment="1" applyProtection="1">
      <alignment horizontal="center" vertical="center" wrapText="1"/>
      <protection hidden="1"/>
    </xf>
    <xf numFmtId="0" fontId="9" fillId="4" borderId="39" xfId="7" applyBorder="1" applyAlignment="1" applyProtection="1">
      <alignment horizontal="center" vertical="center" wrapText="1"/>
      <protection hidden="1"/>
    </xf>
    <xf numFmtId="0" fontId="10" fillId="5" borderId="14" xfId="3" applyFont="1" applyBorder="1" applyAlignment="1">
      <alignment horizontal="left" vertical="center" wrapText="1"/>
    </xf>
    <xf numFmtId="3" fontId="0" fillId="9" borderId="0" xfId="5" applyNumberFormat="1" applyFont="1" applyFill="1" applyBorder="1" applyAlignment="1" applyProtection="1">
      <alignment wrapText="1"/>
      <protection hidden="1"/>
    </xf>
    <xf numFmtId="0" fontId="0" fillId="9" borderId="0" xfId="5" applyFont="1" applyFill="1" applyBorder="1" applyAlignment="1" applyProtection="1">
      <alignment horizontal="left" vertical="center" wrapText="1" indent="3"/>
      <protection hidden="1"/>
    </xf>
    <xf numFmtId="3" fontId="9" fillId="4" borderId="17" xfId="7" applyNumberFormat="1" applyBorder="1" applyAlignment="1" applyProtection="1">
      <alignment horizontal="center" vertical="center"/>
      <protection hidden="1"/>
    </xf>
    <xf numFmtId="3" fontId="9" fillId="4" borderId="19" xfId="7" applyNumberFormat="1" applyBorder="1" applyAlignment="1" applyProtection="1">
      <alignment horizontal="center" vertical="center"/>
      <protection hidden="1"/>
    </xf>
    <xf numFmtId="3" fontId="10" fillId="9" borderId="35" xfId="5" applyNumberFormat="1" applyFont="1" applyFill="1" applyBorder="1" applyAlignment="1" applyProtection="1">
      <alignment vertical="center" wrapText="1"/>
      <protection hidden="1"/>
    </xf>
    <xf numFmtId="0" fontId="0" fillId="5" borderId="0" xfId="3" applyFont="1" applyAlignment="1" applyProtection="1">
      <protection hidden="1"/>
    </xf>
    <xf numFmtId="0" fontId="10" fillId="9" borderId="0" xfId="0" applyFont="1" applyFill="1" applyAlignment="1">
      <alignment horizontal="center" vertical="center"/>
    </xf>
    <xf numFmtId="0" fontId="0" fillId="9" borderId="16" xfId="0" applyFill="1" applyBorder="1"/>
    <xf numFmtId="3" fontId="10" fillId="9" borderId="40" xfId="5" applyNumberFormat="1" applyFont="1" applyFill="1" applyBorder="1" applyAlignment="1" applyProtection="1">
      <alignment vertical="center" wrapText="1"/>
      <protection hidden="1"/>
    </xf>
    <xf numFmtId="0" fontId="9" fillId="4" borderId="13" xfId="7" applyBorder="1" applyAlignment="1" applyProtection="1">
      <alignment horizontal="left" vertical="center"/>
      <protection hidden="1"/>
    </xf>
    <xf numFmtId="3" fontId="9" fillId="4" borderId="13" xfId="7" applyNumberFormat="1" applyBorder="1" applyAlignment="1" applyProtection="1">
      <alignment horizontal="right" vertical="center"/>
      <protection hidden="1"/>
    </xf>
    <xf numFmtId="9" fontId="10" fillId="9" borderId="5" xfId="1" applyFont="1" applyFill="1" applyBorder="1" applyAlignment="1" applyProtection="1">
      <alignment vertical="center" wrapText="1"/>
      <protection locked="0"/>
    </xf>
    <xf numFmtId="9" fontId="10" fillId="9" borderId="35" xfId="1" applyFont="1" applyFill="1" applyBorder="1" applyAlignment="1" applyProtection="1">
      <alignment vertical="center" wrapText="1"/>
      <protection hidden="1"/>
    </xf>
    <xf numFmtId="9" fontId="10" fillId="9" borderId="17" xfId="1" applyFont="1" applyFill="1" applyBorder="1" applyAlignment="1" applyProtection="1">
      <alignment vertical="center" wrapText="1"/>
      <protection hidden="1"/>
    </xf>
    <xf numFmtId="3" fontId="9" fillId="4" borderId="17" xfId="7" applyNumberFormat="1" applyBorder="1" applyAlignment="1" applyProtection="1">
      <alignment horizontal="center" vertical="center" wrapText="1"/>
      <protection hidden="1"/>
    </xf>
    <xf numFmtId="0" fontId="10" fillId="5" borderId="0" xfId="21" applyAlignment="1">
      <alignment wrapText="1"/>
    </xf>
    <xf numFmtId="0" fontId="7" fillId="9" borderId="0" xfId="0" applyFont="1" applyFill="1" applyAlignment="1">
      <alignment horizontal="right" wrapText="1"/>
    </xf>
    <xf numFmtId="10" fontId="7" fillId="9" borderId="0" xfId="0" applyNumberFormat="1" applyFont="1" applyFill="1" applyAlignment="1">
      <alignment horizontal="right" wrapText="1"/>
    </xf>
    <xf numFmtId="3" fontId="0" fillId="9" borderId="0" xfId="0" applyNumberFormat="1" applyFill="1" applyAlignment="1">
      <alignment vertical="center" wrapText="1"/>
    </xf>
    <xf numFmtId="0" fontId="25" fillId="9" borderId="0" xfId="0" applyFont="1" applyFill="1" applyAlignment="1">
      <alignment horizontal="right" wrapText="1"/>
    </xf>
    <xf numFmtId="3" fontId="25" fillId="9" borderId="0" xfId="0" applyNumberFormat="1" applyFont="1" applyFill="1" applyAlignment="1">
      <alignment vertical="center" wrapText="1"/>
    </xf>
    <xf numFmtId="0" fontId="29"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7" fillId="9" borderId="0" xfId="0" applyNumberFormat="1" applyFont="1" applyFill="1" applyAlignment="1">
      <alignment wrapText="1"/>
    </xf>
    <xf numFmtId="0" fontId="32" fillId="9" borderId="0" xfId="0" applyFont="1" applyFill="1" applyAlignment="1">
      <alignment wrapText="1"/>
    </xf>
    <xf numFmtId="3" fontId="9" fillId="4" borderId="13" xfId="7" applyNumberFormat="1" applyBorder="1" applyAlignment="1" applyProtection="1">
      <alignment horizontal="center" vertical="center" wrapText="1"/>
      <protection hidden="1"/>
    </xf>
    <xf numFmtId="3" fontId="10"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5" fillId="9" borderId="37" xfId="0" applyNumberFormat="1" applyFont="1" applyFill="1" applyBorder="1" applyAlignment="1">
      <alignment vertical="center" wrapText="1"/>
    </xf>
    <xf numFmtId="3" fontId="10" fillId="9" borderId="39" xfId="5" applyNumberFormat="1" applyFont="1" applyFill="1" applyBorder="1" applyAlignment="1" applyProtection="1">
      <alignment vertical="center" wrapText="1"/>
      <protection hidden="1"/>
    </xf>
    <xf numFmtId="9" fontId="10" fillId="9" borderId="39" xfId="1" applyFont="1" applyFill="1" applyBorder="1" applyAlignment="1" applyProtection="1">
      <alignment vertical="center" wrapText="1"/>
      <protection hidden="1"/>
    </xf>
    <xf numFmtId="3" fontId="0" fillId="9" borderId="0" xfId="0" applyNumberFormat="1" applyFill="1" applyBorder="1" applyAlignment="1">
      <alignment wrapText="1"/>
    </xf>
    <xf numFmtId="9" fontId="0" fillId="9" borderId="0" xfId="0" applyNumberFormat="1" applyFill="1" applyBorder="1" applyAlignment="1">
      <alignment wrapText="1"/>
    </xf>
    <xf numFmtId="0" fontId="23" fillId="3" borderId="0" xfId="18" applyFont="1" applyProtection="1">
      <protection hidden="1"/>
    </xf>
    <xf numFmtId="9" fontId="0" fillId="9" borderId="0" xfId="1" applyFont="1" applyFill="1" applyProtection="1">
      <protection hidden="1"/>
    </xf>
    <xf numFmtId="0" fontId="0" fillId="9" borderId="0" xfId="0" applyFont="1" applyFill="1"/>
    <xf numFmtId="0" fontId="0" fillId="9" borderId="1" xfId="0" applyFont="1" applyFill="1" applyBorder="1" applyAlignment="1" applyProtection="1">
      <alignment vertical="center"/>
      <protection hidden="1"/>
    </xf>
    <xf numFmtId="0" fontId="10" fillId="9" borderId="9" xfId="12" applyFont="1" applyBorder="1">
      <alignment horizontal="left"/>
      <protection locked="0"/>
    </xf>
    <xf numFmtId="3" fontId="10" fillId="9" borderId="9" xfId="26" applyBorder="1" applyAlignment="1">
      <protection locked="0"/>
    </xf>
    <xf numFmtId="3" fontId="9" fillId="4" borderId="14" xfId="2" applyNumberFormat="1" applyFont="1" applyBorder="1"/>
    <xf numFmtId="3" fontId="9" fillId="4" borderId="14" xfId="2" applyNumberFormat="1" applyFont="1" applyBorder="1" applyAlignment="1" applyProtection="1">
      <alignment vertical="center" wrapText="1"/>
      <protection hidden="1"/>
    </xf>
    <xf numFmtId="3" fontId="9"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10" fillId="9" borderId="0" xfId="8" applyNumberFormat="1" applyFill="1" applyProtection="1">
      <protection hidden="1"/>
    </xf>
    <xf numFmtId="3" fontId="10" fillId="5" borderId="16" xfId="8" applyNumberFormat="1" applyBorder="1" applyProtection="1">
      <protection hidden="1"/>
    </xf>
    <xf numFmtId="0" fontId="10" fillId="9" borderId="16" xfId="5" applyFill="1" applyBorder="1" applyAlignment="1" applyProtection="1">
      <alignment horizontal="left" indent="4"/>
      <protection hidden="1"/>
    </xf>
    <xf numFmtId="3" fontId="0" fillId="5" borderId="16" xfId="8" applyNumberFormat="1" applyFont="1" applyBorder="1" applyProtection="1">
      <protection hidden="1"/>
    </xf>
    <xf numFmtId="0" fontId="9" fillId="4" borderId="14" xfId="7" applyBorder="1" applyAlignment="1" applyProtection="1">
      <protection hidden="1"/>
    </xf>
    <xf numFmtId="4" fontId="9" fillId="4" borderId="14" xfId="7" applyNumberFormat="1" applyBorder="1" applyAlignment="1">
      <alignment horizontal="right" vertical="center" wrapText="1"/>
    </xf>
    <xf numFmtId="3" fontId="10" fillId="9" borderId="0" xfId="5" applyNumberFormat="1" applyFill="1"/>
    <xf numFmtId="3" fontId="9" fillId="4" borderId="33" xfId="2" applyNumberFormat="1" applyFont="1" applyBorder="1" applyAlignment="1" applyProtection="1">
      <alignment horizontal="center" vertical="center" wrapText="1"/>
      <protection hidden="1"/>
    </xf>
    <xf numFmtId="0" fontId="10" fillId="5" borderId="14" xfId="14" applyFont="1" applyBorder="1"/>
    <xf numFmtId="0" fontId="10" fillId="9" borderId="14" xfId="13" applyFont="1" applyFill="1" applyBorder="1" applyAlignment="1">
      <alignment horizontal="left" indent="3"/>
    </xf>
    <xf numFmtId="0" fontId="9" fillId="4" borderId="14" xfId="15" applyFont="1" applyBorder="1"/>
    <xf numFmtId="0" fontId="10" fillId="5" borderId="36" xfId="14" applyFont="1" applyBorder="1"/>
    <xf numFmtId="3" fontId="22" fillId="9" borderId="9" xfId="16" applyNumberFormat="1" applyFont="1" applyBorder="1">
      <protection locked="0"/>
    </xf>
    <xf numFmtId="3" fontId="9" fillId="12" borderId="14" xfId="15" applyNumberFormat="1" applyFont="1" applyFill="1" applyBorder="1"/>
    <xf numFmtId="3" fontId="9" fillId="9" borderId="14" xfId="13" applyNumberFormat="1" applyFont="1" applyFill="1" applyBorder="1"/>
    <xf numFmtId="4" fontId="10" fillId="9" borderId="0" xfId="0" applyNumberFormat="1" applyFont="1" applyFill="1" applyAlignment="1">
      <alignment horizontal="center" vertical="center"/>
    </xf>
    <xf numFmtId="4" fontId="10" fillId="9" borderId="0" xfId="0" applyNumberFormat="1" applyFont="1" applyFill="1"/>
    <xf numFmtId="4" fontId="9" fillId="4" borderId="13" xfId="2" applyNumberFormat="1" applyFont="1" applyBorder="1" applyAlignment="1" applyProtection="1">
      <alignment wrapText="1"/>
      <protection hidden="1"/>
    </xf>
    <xf numFmtId="0" fontId="0" fillId="5" borderId="27" xfId="3" applyFont="1" applyBorder="1" applyAlignment="1" applyProtection="1">
      <alignment wrapText="1"/>
      <protection hidden="1"/>
    </xf>
    <xf numFmtId="3" fontId="10" fillId="9" borderId="14" xfId="5" applyNumberFormat="1" applyFont="1" applyFill="1" applyBorder="1" applyAlignment="1" applyProtection="1">
      <alignment horizontal="right"/>
      <protection hidden="1"/>
    </xf>
    <xf numFmtId="3" fontId="10" fillId="9" borderId="14" xfId="5" applyNumberFormat="1" applyFont="1" applyFill="1" applyBorder="1" applyAlignment="1" applyProtection="1">
      <alignment horizontal="right" wrapText="1"/>
      <protection hidden="1"/>
    </xf>
    <xf numFmtId="3" fontId="10" fillId="9" borderId="14" xfId="0" applyNumberFormat="1" applyFont="1" applyFill="1" applyBorder="1" applyAlignment="1">
      <alignment horizontal="right"/>
    </xf>
    <xf numFmtId="3" fontId="10" fillId="9" borderId="13" xfId="0" applyNumberFormat="1" applyFont="1" applyFill="1" applyBorder="1" applyAlignment="1">
      <alignment horizontal="right"/>
    </xf>
    <xf numFmtId="3" fontId="10" fillId="11" borderId="13" xfId="19" applyBorder="1">
      <alignment horizontal="right"/>
      <protection hidden="1"/>
    </xf>
    <xf numFmtId="3" fontId="10" fillId="11" borderId="13" xfId="19" applyNumberFormat="1" applyFont="1" applyBorder="1">
      <alignment horizontal="right"/>
      <protection hidden="1"/>
    </xf>
    <xf numFmtId="0" fontId="10" fillId="9" borderId="0" xfId="5" applyFill="1" applyAlignment="1" applyProtection="1">
      <protection hidden="1"/>
    </xf>
    <xf numFmtId="0" fontId="11" fillId="9" borderId="0" xfId="13" applyFill="1" applyAlignment="1"/>
    <xf numFmtId="3" fontId="11" fillId="9" borderId="0" xfId="13" applyNumberFormat="1" applyFill="1" applyAlignment="1"/>
    <xf numFmtId="0" fontId="13" fillId="9" borderId="33" xfId="4" quotePrefix="1" applyFill="1" applyBorder="1" applyAlignment="1">
      <alignment horizontal="center" vertical="center"/>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3" fillId="9" borderId="33" xfId="4" quotePrefix="1" applyFill="1" applyBorder="1" applyAlignment="1">
      <alignment horizontal="center" vertical="center"/>
    </xf>
    <xf numFmtId="0" fontId="9" fillId="4" borderId="14" xfId="7" applyBorder="1" applyAlignment="1" applyProtection="1">
      <alignment horizontal="center" vertical="center" wrapText="1"/>
      <protection hidden="1"/>
    </xf>
    <xf numFmtId="3" fontId="9" fillId="4" borderId="14" xfId="7" applyNumberFormat="1" applyBorder="1" applyAlignment="1" applyProtection="1">
      <alignment horizontal="center" vertical="center" wrapText="1"/>
      <protection hidden="1"/>
    </xf>
    <xf numFmtId="0" fontId="10" fillId="9" borderId="0" xfId="0" applyFont="1" applyFill="1" applyProtection="1"/>
    <xf numFmtId="0" fontId="10" fillId="5" borderId="2" xfId="21" applyFont="1" applyBorder="1" applyAlignment="1" applyProtection="1">
      <alignment wrapText="1"/>
      <protection hidden="1"/>
    </xf>
    <xf numFmtId="3" fontId="0" fillId="9" borderId="0" xfId="0" applyNumberFormat="1" applyFont="1" applyFill="1" applyBorder="1" applyAlignment="1" applyProtection="1">
      <alignment wrapText="1"/>
    </xf>
    <xf numFmtId="9" fontId="10" fillId="9" borderId="0" xfId="1" applyFont="1" applyFill="1" applyBorder="1" applyAlignment="1" applyProtection="1">
      <alignment horizontal="right" wrapText="1"/>
    </xf>
    <xf numFmtId="0" fontId="10"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3" fontId="10" fillId="9" borderId="0" xfId="0" applyNumberFormat="1" applyFont="1" applyFill="1" applyProtection="1"/>
    <xf numFmtId="0" fontId="9" fillId="8" borderId="14" xfId="0" applyFont="1" applyFill="1" applyBorder="1" applyProtection="1"/>
    <xf numFmtId="3" fontId="9" fillId="8" borderId="14" xfId="0" applyNumberFormat="1" applyFont="1" applyFill="1" applyBorder="1" applyAlignment="1" applyProtection="1">
      <alignment wrapText="1"/>
    </xf>
    <xf numFmtId="9" fontId="9" fillId="8" borderId="14" xfId="1" applyFont="1" applyFill="1" applyBorder="1" applyAlignment="1" applyProtection="1">
      <alignment horizontal="right" wrapText="1"/>
    </xf>
    <xf numFmtId="3" fontId="0" fillId="9" borderId="1" xfId="0" applyNumberFormat="1" applyFont="1" applyFill="1" applyBorder="1" applyAlignment="1" applyProtection="1">
      <alignment horizontal="left" wrapText="1" indent="2"/>
      <protection hidden="1"/>
    </xf>
    <xf numFmtId="0" fontId="9" fillId="8" borderId="27" xfId="21" applyFont="1" applyFill="1" applyBorder="1" applyAlignment="1" applyProtection="1">
      <alignment wrapText="1"/>
      <protection hidden="1"/>
    </xf>
    <xf numFmtId="0" fontId="10" fillId="5" borderId="3" xfId="21" applyBorder="1" applyAlignment="1" applyProtection="1">
      <alignment wrapText="1"/>
    </xf>
    <xf numFmtId="0" fontId="10" fillId="5" borderId="38" xfId="21" applyBorder="1" applyAlignment="1" applyProtection="1">
      <alignment wrapText="1"/>
    </xf>
    <xf numFmtId="0" fontId="0" fillId="9" borderId="38" xfId="0" applyFill="1" applyBorder="1" applyAlignment="1" applyProtection="1">
      <alignment horizontal="left" wrapText="1" indent="2"/>
    </xf>
    <xf numFmtId="0" fontId="0" fillId="5" borderId="27" xfId="21" applyFont="1" applyBorder="1" applyAlignment="1" applyProtection="1">
      <alignment wrapText="1"/>
    </xf>
    <xf numFmtId="0" fontId="0" fillId="5" borderId="38" xfId="21" applyFont="1" applyBorder="1" applyAlignment="1" applyProtection="1">
      <alignment wrapText="1"/>
    </xf>
    <xf numFmtId="3" fontId="9"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10" fillId="5" borderId="38" xfId="21" applyBorder="1" applyAlignment="1" applyProtection="1">
      <alignment vertical="center" wrapText="1"/>
    </xf>
    <xf numFmtId="0" fontId="0" fillId="9" borderId="0" xfId="0" applyFill="1" applyAlignment="1" applyProtection="1">
      <alignment wrapText="1"/>
    </xf>
    <xf numFmtId="3" fontId="9" fillId="8" borderId="14" xfId="7" applyNumberFormat="1" applyFont="1" applyFill="1" applyBorder="1" applyAlignment="1" applyProtection="1">
      <alignment wrapText="1"/>
    </xf>
    <xf numFmtId="0" fontId="9" fillId="4" borderId="14" xfId="7" applyBorder="1" applyAlignment="1" applyProtection="1">
      <alignment vertical="center" wrapText="1"/>
    </xf>
    <xf numFmtId="3" fontId="9" fillId="8" borderId="14" xfId="5" applyNumberFormat="1" applyFont="1" applyFill="1" applyBorder="1" applyAlignment="1" applyProtection="1">
      <alignment horizontal="right" wrapText="1"/>
      <protection hidden="1"/>
    </xf>
    <xf numFmtId="0" fontId="0" fillId="9" borderId="27" xfId="0" applyFill="1" applyBorder="1" applyAlignment="1" applyProtection="1">
      <alignment horizontal="left" wrapText="1" indent="2"/>
    </xf>
    <xf numFmtId="0" fontId="0" fillId="9" borderId="0" xfId="0" applyFill="1" applyBorder="1"/>
    <xf numFmtId="0" fontId="9" fillId="9" borderId="0" xfId="0" applyFont="1" applyFill="1"/>
    <xf numFmtId="0" fontId="9" fillId="9" borderId="0" xfId="0" applyFont="1" applyFill="1" applyBorder="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2" fillId="9" borderId="44" xfId="16" applyNumberFormat="1" applyBorder="1">
      <protection locked="0"/>
    </xf>
    <xf numFmtId="3" fontId="22" fillId="9" borderId="9" xfId="16" applyNumberFormat="1" applyBorder="1">
      <protection locked="0"/>
    </xf>
    <xf numFmtId="3" fontId="9" fillId="4" borderId="36" xfId="7" applyNumberFormat="1" applyBorder="1" applyAlignment="1" applyProtection="1">
      <alignment horizontal="right" vertical="center" wrapText="1"/>
      <protection hidden="1"/>
    </xf>
    <xf numFmtId="3" fontId="9" fillId="4" borderId="34" xfId="7" applyNumberFormat="1" applyBorder="1" applyAlignment="1" applyProtection="1">
      <alignment horizontal="right" vertical="center" wrapText="1"/>
      <protection hidden="1"/>
    </xf>
    <xf numFmtId="3" fontId="22" fillId="9" borderId="22" xfId="16" applyNumberFormat="1" applyBorder="1">
      <protection locked="0"/>
    </xf>
    <xf numFmtId="3" fontId="0" fillId="9" borderId="43" xfId="5" applyNumberFormat="1" applyFont="1" applyFill="1" applyBorder="1" applyAlignment="1" applyProtection="1">
      <alignment wrapText="1"/>
      <protection hidden="1"/>
    </xf>
    <xf numFmtId="3" fontId="22" fillId="9" borderId="5" xfId="16" applyNumberFormat="1" applyAlignment="1">
      <alignment horizontal="left" indent="2"/>
      <protection locked="0"/>
    </xf>
    <xf numFmtId="0" fontId="34" fillId="4" borderId="0" xfId="2" applyFont="1" applyAlignment="1" applyProtection="1">
      <alignment horizontal="center"/>
      <protection hidden="1"/>
    </xf>
    <xf numFmtId="0" fontId="9" fillId="9" borderId="0" xfId="0" applyFont="1" applyFill="1" applyProtection="1">
      <protection hidden="1"/>
    </xf>
    <xf numFmtId="4" fontId="10"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9" fillId="4" borderId="14" xfId="7" applyNumberFormat="1" applyBorder="1" applyAlignment="1" applyProtection="1">
      <alignment horizontal="center" vertical="center" wrapText="1"/>
    </xf>
    <xf numFmtId="0" fontId="0" fillId="9" borderId="0" xfId="0" applyFill="1" applyProtection="1"/>
    <xf numFmtId="3" fontId="0" fillId="9" borderId="0" xfId="0" applyNumberFormat="1" applyFill="1" applyProtection="1"/>
    <xf numFmtId="3" fontId="9" fillId="4" borderId="14" xfId="7" applyNumberFormat="1" applyBorder="1" applyAlignment="1" applyProtection="1">
      <alignment horizontal="right" vertical="center" wrapText="1"/>
    </xf>
    <xf numFmtId="164" fontId="10" fillId="9" borderId="0" xfId="5" applyNumberFormat="1" applyFont="1" applyFill="1" applyBorder="1" applyAlignment="1" applyProtection="1">
      <alignment vertical="center" wrapText="1"/>
      <protection hidden="1"/>
    </xf>
    <xf numFmtId="3" fontId="9" fillId="8" borderId="1" xfId="2" applyNumberFormat="1" applyFont="1" applyFill="1" applyBorder="1" applyAlignment="1" applyProtection="1">
      <alignment vertical="center" wrapText="1"/>
      <protection hidden="1"/>
    </xf>
    <xf numFmtId="3" fontId="10" fillId="9" borderId="14" xfId="5" applyNumberFormat="1" applyFont="1" applyFill="1" applyBorder="1" applyAlignment="1" applyProtection="1">
      <alignment horizontal="right" vertical="center"/>
      <protection hidden="1"/>
    </xf>
    <xf numFmtId="0" fontId="10" fillId="9" borderId="0" xfId="0" applyFont="1" applyFill="1" applyAlignment="1">
      <alignment vertical="center"/>
    </xf>
    <xf numFmtId="0" fontId="10"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0" fillId="9" borderId="13" xfId="5" applyNumberFormat="1" applyFont="1" applyFill="1" applyBorder="1" applyAlignment="1" applyProtection="1">
      <alignment horizontal="right" vertical="center"/>
      <protection hidden="1"/>
    </xf>
    <xf numFmtId="0" fontId="10" fillId="9" borderId="1" xfId="0" applyFont="1" applyFill="1" applyBorder="1" applyAlignment="1" applyProtection="1">
      <alignment horizontal="left" vertical="center" wrapText="1"/>
      <protection hidden="1"/>
    </xf>
    <xf numFmtId="3" fontId="10" fillId="9" borderId="14" xfId="5" applyNumberFormat="1" applyFont="1" applyFill="1" applyBorder="1" applyAlignment="1" applyProtection="1">
      <alignment horizontal="right" vertical="center" wrapText="1"/>
      <protection hidden="1"/>
    </xf>
    <xf numFmtId="3" fontId="10" fillId="9" borderId="13" xfId="0" applyNumberFormat="1" applyFont="1" applyFill="1" applyBorder="1" applyAlignment="1">
      <alignment horizontal="right" vertical="center"/>
    </xf>
    <xf numFmtId="3" fontId="10" fillId="11" borderId="14" xfId="19" applyBorder="1" applyAlignment="1">
      <alignment horizontal="right" vertical="center"/>
      <protection hidden="1"/>
    </xf>
    <xf numFmtId="3" fontId="10" fillId="9" borderId="14" xfId="0" applyNumberFormat="1" applyFont="1" applyFill="1" applyBorder="1" applyAlignment="1">
      <alignment horizontal="right" vertical="center"/>
    </xf>
    <xf numFmtId="0" fontId="10" fillId="5" borderId="38" xfId="3" applyFont="1" applyBorder="1" applyAlignment="1" applyProtection="1">
      <alignment vertical="center" wrapText="1"/>
      <protection hidden="1"/>
    </xf>
    <xf numFmtId="3" fontId="10" fillId="11" borderId="13" xfId="19" applyBorder="1" applyAlignment="1">
      <alignment horizontal="right" vertical="center"/>
      <protection hidden="1"/>
    </xf>
    <xf numFmtId="0" fontId="0" fillId="9" borderId="0" xfId="0" applyFont="1" applyFill="1" applyAlignment="1">
      <alignment vertical="center"/>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10" fillId="9" borderId="13" xfId="0" applyFont="1" applyFill="1" applyBorder="1" applyAlignment="1" applyProtection="1">
      <alignment horizontal="left" vertical="center" wrapText="1"/>
      <protection hidden="1"/>
    </xf>
    <xf numFmtId="3" fontId="9" fillId="8" borderId="13" xfId="2" applyNumberFormat="1" applyFont="1" applyFill="1" applyBorder="1" applyAlignment="1" applyProtection="1">
      <alignment vertical="center" wrapText="1"/>
      <protection hidden="1"/>
    </xf>
    <xf numFmtId="0" fontId="10" fillId="5" borderId="13" xfId="3" applyFont="1" applyBorder="1" applyAlignment="1" applyProtection="1">
      <alignment vertical="center" wrapText="1"/>
      <protection hidden="1"/>
    </xf>
    <xf numFmtId="4" fontId="9" fillId="4" borderId="13" xfId="2" applyNumberFormat="1" applyFont="1" applyBorder="1" applyAlignment="1" applyProtection="1">
      <alignment vertical="center" wrapText="1"/>
      <protection hidden="1"/>
    </xf>
    <xf numFmtId="3" fontId="9" fillId="4" borderId="14" xfId="2" applyNumberFormat="1" applyFont="1" applyBorder="1" applyAlignment="1" applyProtection="1">
      <alignment horizontal="right" vertical="center"/>
      <protection hidden="1"/>
    </xf>
    <xf numFmtId="4" fontId="10" fillId="9" borderId="0" xfId="0" applyNumberFormat="1" applyFont="1" applyFill="1" applyAlignment="1">
      <alignment vertical="center"/>
    </xf>
    <xf numFmtId="0" fontId="13" fillId="9" borderId="47" xfId="4" quotePrefix="1" applyFill="1" applyBorder="1" applyAlignment="1">
      <alignment vertical="center"/>
    </xf>
    <xf numFmtId="0" fontId="15" fillId="3" borderId="13" xfId="18" applyFont="1" applyBorder="1" applyAlignment="1" applyProtection="1">
      <protection hidden="1"/>
    </xf>
    <xf numFmtId="0" fontId="9" fillId="4" borderId="1" xfId="7" applyBorder="1" applyAlignment="1" applyProtection="1">
      <alignment horizontal="left" vertical="center" wrapText="1"/>
      <protection hidden="1"/>
    </xf>
    <xf numFmtId="0" fontId="0" fillId="9" borderId="13" xfId="0" applyFont="1" applyFill="1" applyBorder="1" applyAlignment="1" applyProtection="1">
      <alignment wrapText="1"/>
      <protection hidden="1"/>
    </xf>
    <xf numFmtId="0" fontId="10" fillId="9" borderId="13" xfId="0" applyFont="1" applyFill="1" applyBorder="1" applyAlignment="1" applyProtection="1">
      <alignment wrapText="1"/>
      <protection hidden="1"/>
    </xf>
    <xf numFmtId="0" fontId="0" fillId="9" borderId="0" xfId="0" applyFont="1" applyFill="1" applyBorder="1" applyAlignment="1" applyProtection="1">
      <alignment vertical="center" wrapText="1"/>
      <protection hidden="1"/>
    </xf>
    <xf numFmtId="4" fontId="10" fillId="9" borderId="0" xfId="5" applyNumberFormat="1" applyFill="1" applyAlignment="1" applyProtection="1">
      <alignment wrapText="1"/>
      <protection hidden="1"/>
    </xf>
    <xf numFmtId="0" fontId="0" fillId="9" borderId="18" xfId="0" applyFill="1" applyBorder="1"/>
    <xf numFmtId="0" fontId="15" fillId="3" borderId="19" xfId="6" applyFont="1" applyBorder="1" applyAlignment="1" applyProtection="1">
      <protection hidden="1"/>
    </xf>
    <xf numFmtId="3" fontId="10" fillId="9" borderId="19" xfId="5" applyNumberFormat="1" applyFill="1" applyBorder="1" applyProtection="1">
      <protection hidden="1"/>
    </xf>
    <xf numFmtId="0" fontId="10" fillId="9" borderId="19" xfId="5" applyFill="1" applyBorder="1" applyProtection="1">
      <protection hidden="1"/>
    </xf>
    <xf numFmtId="0" fontId="10" fillId="5" borderId="0" xfId="14" applyFont="1" applyBorder="1"/>
    <xf numFmtId="0" fontId="0" fillId="5" borderId="0" xfId="14" applyFont="1" applyBorder="1"/>
    <xf numFmtId="3" fontId="9" fillId="4" borderId="14" xfId="15" applyNumberFormat="1" applyFont="1" applyBorder="1" applyAlignment="1">
      <alignment horizontal="center" vertical="center" wrapText="1"/>
    </xf>
    <xf numFmtId="0" fontId="15" fillId="3" borderId="0" xfId="18" applyFont="1" applyBorder="1" applyAlignment="1" applyProtection="1">
      <protection hidden="1"/>
    </xf>
    <xf numFmtId="0" fontId="23" fillId="3" borderId="0" xfId="18" applyFont="1" applyBorder="1" applyAlignment="1" applyProtection="1">
      <alignment vertical="center"/>
      <protection hidden="1"/>
    </xf>
    <xf numFmtId="0" fontId="23" fillId="3" borderId="0" xfId="18" applyFont="1" applyBorder="1"/>
    <xf numFmtId="3" fontId="0" fillId="9" borderId="5" xfId="5" applyNumberFormat="1" applyFont="1" applyFill="1" applyBorder="1" applyAlignment="1" applyProtection="1">
      <alignment wrapText="1"/>
      <protection hidden="1"/>
    </xf>
    <xf numFmtId="0" fontId="0" fillId="9" borderId="1" xfId="0" applyFont="1" applyFill="1" applyBorder="1" applyAlignment="1" applyProtection="1">
      <alignment wrapText="1"/>
      <protection hidden="1"/>
    </xf>
    <xf numFmtId="0" fontId="9" fillId="4" borderId="14" xfId="15" applyFont="1" applyBorder="1" applyAlignment="1">
      <alignment horizontal="left" vertical="center" wrapText="1"/>
    </xf>
    <xf numFmtId="0" fontId="9" fillId="4" borderId="14" xfId="15" applyFont="1" applyBorder="1" applyAlignment="1">
      <alignment horizontal="center" vertical="center" wrapText="1"/>
    </xf>
    <xf numFmtId="0" fontId="0" fillId="9" borderId="0" xfId="0" applyFill="1" applyAlignment="1" applyProtection="1">
      <alignment horizontal="center" vertical="center" wrapText="1"/>
    </xf>
    <xf numFmtId="3" fontId="0" fillId="9" borderId="0" xfId="0" applyNumberFormat="1" applyFill="1" applyAlignment="1" applyProtection="1">
      <alignment horizontal="center" vertical="center" wrapText="1"/>
    </xf>
    <xf numFmtId="3" fontId="9" fillId="9" borderId="0" xfId="0" applyNumberFormat="1" applyFont="1" applyFill="1" applyAlignment="1" applyProtection="1">
      <alignment horizontal="center" vertical="center" wrapText="1"/>
    </xf>
    <xf numFmtId="3" fontId="9" fillId="4" borderId="14" xfId="7" applyNumberFormat="1" applyBorder="1" applyAlignment="1" applyProtection="1">
      <alignment horizontal="center" vertical="center" wrapText="1"/>
    </xf>
    <xf numFmtId="0" fontId="9" fillId="9" borderId="0" xfId="0" applyFont="1" applyFill="1" applyAlignment="1" applyProtection="1">
      <alignment horizontal="center" wrapText="1"/>
    </xf>
    <xf numFmtId="3" fontId="9" fillId="9" borderId="0" xfId="0" applyNumberFormat="1" applyFont="1" applyFill="1" applyAlignment="1" applyProtection="1">
      <alignment horizontal="center" wrapText="1"/>
    </xf>
    <xf numFmtId="0" fontId="19" fillId="9" borderId="0" xfId="0" applyFont="1" applyFill="1" applyAlignment="1" applyProtection="1">
      <alignment vertical="center"/>
    </xf>
    <xf numFmtId="3" fontId="10" fillId="9" borderId="5" xfId="26" applyBorder="1" applyAlignment="1" applyProtection="1">
      <alignment wrapText="1"/>
      <protection locked="0"/>
    </xf>
    <xf numFmtId="3" fontId="0" fillId="9" borderId="0" xfId="0" applyNumberFormat="1" applyFont="1" applyFill="1" applyProtection="1"/>
    <xf numFmtId="3" fontId="9" fillId="9" borderId="0" xfId="0" applyNumberFormat="1" applyFont="1" applyFill="1" applyProtection="1"/>
    <xf numFmtId="0" fontId="0" fillId="9" borderId="0" xfId="0" applyFont="1" applyFill="1" applyProtection="1"/>
    <xf numFmtId="3" fontId="10" fillId="9" borderId="5" xfId="26" applyAlignment="1" applyProtection="1">
      <alignment vertical="center" wrapText="1"/>
      <protection locked="0"/>
    </xf>
    <xf numFmtId="0" fontId="20" fillId="9" borderId="23" xfId="0" applyFont="1" applyFill="1" applyBorder="1" applyAlignment="1" applyProtection="1">
      <alignment vertical="center"/>
    </xf>
    <xf numFmtId="3" fontId="20" fillId="9" borderId="23" xfId="0" applyNumberFormat="1" applyFont="1" applyFill="1" applyBorder="1" applyAlignment="1" applyProtection="1">
      <alignment vertical="center"/>
    </xf>
    <xf numFmtId="0" fontId="21" fillId="9" borderId="0" xfId="0" applyFont="1" applyFill="1" applyProtection="1"/>
    <xf numFmtId="3" fontId="19" fillId="9" borderId="0" xfId="0" applyNumberFormat="1" applyFont="1" applyFill="1" applyAlignment="1" applyProtection="1">
      <alignment vertical="center"/>
    </xf>
    <xf numFmtId="0" fontId="13" fillId="9" borderId="0" xfId="4" quotePrefix="1" applyFill="1" applyAlignment="1" applyProtection="1">
      <alignment horizontal="center" vertical="center"/>
      <protection hidden="1"/>
    </xf>
    <xf numFmtId="3" fontId="9" fillId="4" borderId="6" xfId="2" applyNumberFormat="1" applyFont="1" applyBorder="1" applyAlignment="1" applyProtection="1">
      <alignment horizontal="center" vertical="center" wrapText="1"/>
      <protection hidden="1"/>
    </xf>
    <xf numFmtId="0" fontId="0" fillId="9" borderId="0" xfId="0" applyFill="1" applyAlignment="1" applyProtection="1">
      <alignment horizontal="center"/>
      <protection hidden="1"/>
    </xf>
    <xf numFmtId="0" fontId="10" fillId="9" borderId="0" xfId="5" applyFont="1" applyFill="1" applyAlignment="1">
      <alignment wrapText="1"/>
    </xf>
    <xf numFmtId="0" fontId="10" fillId="9" borderId="0" xfId="5" applyFont="1" applyFill="1" applyAlignment="1">
      <alignment vertical="center"/>
    </xf>
    <xf numFmtId="0" fontId="10" fillId="9" borderId="0" xfId="5" applyFont="1" applyFill="1"/>
    <xf numFmtId="0" fontId="4" fillId="9" borderId="0" xfId="13" applyFont="1" applyFill="1" applyBorder="1" applyAlignment="1">
      <alignment wrapText="1"/>
    </xf>
    <xf numFmtId="0" fontId="4" fillId="9" borderId="0" xfId="13" applyFont="1" applyFill="1" applyBorder="1" applyAlignment="1">
      <alignment vertical="center" wrapText="1"/>
    </xf>
    <xf numFmtId="0" fontId="4" fillId="9" borderId="0" xfId="13" applyFont="1" applyFill="1" applyBorder="1"/>
    <xf numFmtId="0" fontId="10" fillId="9" borderId="14" xfId="5" applyFont="1" applyFill="1" applyBorder="1" applyAlignment="1">
      <alignment horizontal="left" indent="3"/>
    </xf>
    <xf numFmtId="0" fontId="4" fillId="9" borderId="14" xfId="13" applyFont="1" applyFill="1" applyBorder="1"/>
    <xf numFmtId="0" fontId="10" fillId="9" borderId="0" xfId="5" applyFont="1" applyFill="1" applyAlignment="1">
      <alignment horizontal="center" vertical="center"/>
    </xf>
    <xf numFmtId="0" fontId="0" fillId="5" borderId="0" xfId="3" applyFont="1" applyAlignment="1">
      <alignment vertical="center"/>
    </xf>
    <xf numFmtId="0" fontId="6" fillId="5" borderId="0" xfId="3" applyAlignment="1">
      <alignment vertical="center" wrapText="1"/>
    </xf>
    <xf numFmtId="0" fontId="10" fillId="9" borderId="0" xfId="5" applyFill="1" applyAlignment="1">
      <alignment vertical="center"/>
    </xf>
    <xf numFmtId="0" fontId="10" fillId="9" borderId="0" xfId="5" applyFill="1" applyAlignment="1">
      <alignment vertical="center" wrapText="1"/>
    </xf>
    <xf numFmtId="0" fontId="9" fillId="4" borderId="13" xfId="15" applyFont="1" applyBorder="1" applyAlignment="1">
      <alignment horizontal="left" vertical="center" wrapText="1"/>
    </xf>
    <xf numFmtId="0" fontId="10" fillId="9" borderId="0" xfId="5" applyFont="1" applyFill="1" applyAlignment="1">
      <alignment vertical="center" wrapText="1"/>
    </xf>
    <xf numFmtId="0" fontId="10" fillId="9" borderId="1" xfId="5" applyFont="1" applyFill="1" applyBorder="1" applyAlignment="1">
      <alignment vertical="center" wrapText="1"/>
    </xf>
    <xf numFmtId="3" fontId="10" fillId="9" borderId="0" xfId="5" applyNumberFormat="1" applyFont="1" applyFill="1"/>
    <xf numFmtId="0" fontId="10" fillId="5" borderId="49" xfId="3" applyFont="1" applyBorder="1" applyAlignment="1">
      <alignment vertical="center" wrapText="1"/>
    </xf>
    <xf numFmtId="3" fontId="10" fillId="9" borderId="4" xfId="3" applyNumberFormat="1" applyFont="1" applyFill="1" applyBorder="1" applyAlignment="1">
      <alignment vertical="center"/>
    </xf>
    <xf numFmtId="3" fontId="10" fillId="9" borderId="5" xfId="26" applyNumberFormat="1" applyFont="1" applyAlignment="1" applyProtection="1">
      <alignment vertical="center" wrapText="1"/>
      <protection locked="0"/>
    </xf>
    <xf numFmtId="0" fontId="10" fillId="9" borderId="27" xfId="5" applyFont="1" applyFill="1" applyBorder="1" applyAlignment="1">
      <alignment vertical="center" wrapText="1"/>
    </xf>
    <xf numFmtId="0" fontId="10" fillId="5" borderId="2" xfId="3" applyFont="1" applyBorder="1" applyAlignment="1">
      <alignment vertical="center" wrapText="1"/>
    </xf>
    <xf numFmtId="3" fontId="9" fillId="4" borderId="14" xfId="15" applyNumberFormat="1" applyFont="1" applyBorder="1" applyAlignment="1">
      <alignment horizontal="right" vertical="center" wrapText="1"/>
    </xf>
    <xf numFmtId="0" fontId="6" fillId="5" borderId="0" xfId="3" applyAlignment="1">
      <alignment vertical="center"/>
    </xf>
    <xf numFmtId="0" fontId="9" fillId="4" borderId="52" xfId="15" applyFont="1" applyBorder="1" applyAlignment="1">
      <alignment vertical="center"/>
    </xf>
    <xf numFmtId="0" fontId="9" fillId="4" borderId="53" xfId="15" applyFont="1" applyBorder="1" applyAlignment="1">
      <alignment vertical="center"/>
    </xf>
    <xf numFmtId="0" fontId="9" fillId="4" borderId="14" xfId="7" applyBorder="1" applyAlignment="1" applyProtection="1">
      <alignment horizontal="center" vertical="center" wrapText="1"/>
      <protection hidden="1"/>
    </xf>
    <xf numFmtId="0" fontId="24" fillId="9" borderId="0" xfId="0" applyFont="1" applyFill="1" applyBorder="1" applyAlignment="1" applyProtection="1">
      <alignment horizontal="right"/>
      <protection hidden="1"/>
    </xf>
    <xf numFmtId="0" fontId="6" fillId="9" borderId="0" xfId="3" applyFill="1" applyBorder="1" applyAlignment="1" applyProtection="1">
      <alignment horizontal="center"/>
      <protection hidden="1"/>
    </xf>
    <xf numFmtId="0" fontId="28" fillId="9" borderId="0" xfId="29" applyFont="1" applyFill="1" applyAlignment="1">
      <alignment horizontal="center"/>
    </xf>
    <xf numFmtId="0" fontId="28" fillId="9" borderId="0" xfId="29" applyFont="1" applyFill="1"/>
    <xf numFmtId="0" fontId="0" fillId="9" borderId="0" xfId="0" applyFill="1" applyAlignment="1">
      <alignment horizontal="center"/>
    </xf>
    <xf numFmtId="4" fontId="35" fillId="9" borderId="0" xfId="7" applyNumberFormat="1" applyFont="1" applyFill="1" applyBorder="1" applyAlignment="1" applyProtection="1">
      <alignment vertical="center" wrapText="1"/>
      <protection hidden="1"/>
    </xf>
    <xf numFmtId="0" fontId="9" fillId="4" borderId="14" xfId="7" applyBorder="1" applyAlignment="1" applyProtection="1">
      <alignment horizontal="center" vertical="center"/>
    </xf>
    <xf numFmtId="0" fontId="9" fillId="4" borderId="14" xfId="7" applyBorder="1" applyAlignment="1" applyProtection="1">
      <alignment horizontal="left" vertical="center"/>
    </xf>
    <xf numFmtId="4" fontId="9" fillId="4" borderId="14" xfId="7" applyNumberFormat="1" applyBorder="1" applyAlignment="1" applyProtection="1">
      <alignment vertical="center" wrapText="1"/>
    </xf>
    <xf numFmtId="0" fontId="0" fillId="9" borderId="42" xfId="0" applyFill="1" applyBorder="1" applyAlignment="1" applyProtection="1">
      <alignment vertical="center"/>
    </xf>
    <xf numFmtId="0" fontId="28" fillId="9" borderId="0" xfId="29" applyFont="1" applyFill="1" applyBorder="1" applyAlignment="1">
      <alignment horizontal="center" vertical="center"/>
    </xf>
    <xf numFmtId="0" fontId="28" fillId="9" borderId="0" xfId="29" applyFont="1" applyFill="1" applyAlignment="1">
      <alignment vertical="center"/>
    </xf>
    <xf numFmtId="0" fontId="28" fillId="9" borderId="0" xfId="29" applyFont="1" applyFill="1" applyBorder="1" applyAlignment="1">
      <alignment vertical="center"/>
    </xf>
    <xf numFmtId="0" fontId="28" fillId="9" borderId="0" xfId="29" applyFont="1" applyFill="1" applyBorder="1" applyAlignment="1">
      <alignment horizontal="center"/>
    </xf>
    <xf numFmtId="0" fontId="28" fillId="9" borderId="0" xfId="29" applyFont="1" applyFill="1" applyBorder="1"/>
    <xf numFmtId="0" fontId="36" fillId="9" borderId="0" xfId="29" applyFont="1" applyFill="1" applyBorder="1" applyAlignment="1">
      <alignment wrapText="1"/>
    </xf>
    <xf numFmtId="0" fontId="37" fillId="0" borderId="0" xfId="29" applyFont="1" applyFill="1" applyBorder="1" applyAlignment="1">
      <alignment horizontal="left"/>
    </xf>
    <xf numFmtId="0" fontId="28" fillId="0" borderId="0" xfId="29" applyFont="1"/>
    <xf numFmtId="0" fontId="36" fillId="9" borderId="0" xfId="29" applyFont="1" applyFill="1" applyBorder="1" applyAlignment="1">
      <alignment horizontal="left"/>
    </xf>
    <xf numFmtId="0" fontId="0" fillId="9" borderId="55" xfId="0" applyFont="1" applyFill="1" applyBorder="1" applyAlignment="1">
      <alignment vertical="center" wrapText="1"/>
    </xf>
    <xf numFmtId="0" fontId="22" fillId="9" borderId="55" xfId="0" applyNumberFormat="1" applyFont="1" applyFill="1" applyBorder="1" applyAlignment="1">
      <alignment vertical="center" wrapText="1"/>
    </xf>
    <xf numFmtId="0" fontId="0" fillId="9" borderId="55" xfId="0" quotePrefix="1" applyFont="1" applyFill="1" applyBorder="1" applyAlignment="1">
      <alignment vertical="center" wrapText="1"/>
    </xf>
    <xf numFmtId="0" fontId="22" fillId="9" borderId="55" xfId="0" applyFont="1" applyFill="1" applyBorder="1" applyAlignment="1">
      <alignment vertical="center" wrapText="1"/>
    </xf>
    <xf numFmtId="0" fontId="13"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5" fillId="9" borderId="0" xfId="18" applyFont="1" applyFill="1" applyAlignment="1" applyProtection="1">
      <alignment horizontal="center" wrapText="1"/>
      <protection hidden="1"/>
    </xf>
    <xf numFmtId="0" fontId="15" fillId="9" borderId="0" xfId="18" applyFont="1" applyFill="1" applyAlignment="1" applyProtection="1">
      <alignment horizontal="left" wrapText="1"/>
      <protection hidden="1"/>
    </xf>
    <xf numFmtId="0" fontId="15" fillId="9" borderId="0" xfId="18" applyFont="1" applyFill="1" applyBorder="1" applyAlignment="1" applyProtection="1">
      <alignment horizontal="left" wrapText="1"/>
      <protection hidden="1"/>
    </xf>
    <xf numFmtId="0" fontId="22" fillId="9" borderId="42" xfId="0" applyFont="1" applyFill="1" applyBorder="1" applyAlignment="1" applyProtection="1">
      <alignment horizontal="center" vertical="center" wrapText="1"/>
    </xf>
    <xf numFmtId="0" fontId="22" fillId="9" borderId="42" xfId="0" applyFont="1" applyFill="1" applyBorder="1" applyAlignment="1" applyProtection="1">
      <alignment horizontal="left" vertical="center" wrapText="1"/>
    </xf>
    <xf numFmtId="0" fontId="0" fillId="14" borderId="0" xfId="3" applyFont="1" applyFill="1" applyAlignment="1" applyProtection="1">
      <protection hidden="1"/>
    </xf>
    <xf numFmtId="0" fontId="6" fillId="14" borderId="0" xfId="3" applyFill="1" applyAlignment="1" applyProtection="1">
      <alignment wrapText="1"/>
      <protection hidden="1"/>
    </xf>
    <xf numFmtId="0" fontId="6" fillId="14" borderId="0" xfId="3" applyFill="1" applyProtection="1">
      <protection hidden="1"/>
    </xf>
    <xf numFmtId="0" fontId="0" fillId="14" borderId="0" xfId="3" applyFont="1" applyFill="1" applyAlignment="1" applyProtection="1">
      <alignment wrapText="1"/>
      <protection hidden="1"/>
    </xf>
    <xf numFmtId="0" fontId="10" fillId="9" borderId="0" xfId="5" applyFill="1" applyBorder="1" applyAlignment="1" applyProtection="1">
      <alignment wrapText="1"/>
      <protection hidden="1"/>
    </xf>
    <xf numFmtId="0" fontId="0" fillId="14" borderId="0" xfId="30" applyFont="1" applyFill="1" applyAlignment="1" applyProtection="1">
      <protection hidden="1"/>
    </xf>
    <xf numFmtId="0" fontId="3" fillId="14" borderId="0" xfId="30" applyFill="1" applyAlignment="1" applyProtection="1">
      <alignment horizontal="left"/>
      <protection hidden="1"/>
    </xf>
    <xf numFmtId="0" fontId="3" fillId="14" borderId="0" xfId="30" applyFill="1" applyAlignment="1" applyProtection="1">
      <alignment wrapText="1"/>
      <protection hidden="1"/>
    </xf>
    <xf numFmtId="0" fontId="3" fillId="14" borderId="0" xfId="30" applyFill="1" applyProtection="1">
      <protection hidden="1"/>
    </xf>
    <xf numFmtId="0" fontId="0" fillId="14" borderId="0" xfId="30" applyFont="1" applyFill="1" applyAlignment="1" applyProtection="1">
      <alignment wrapText="1"/>
      <protection hidden="1"/>
    </xf>
    <xf numFmtId="0" fontId="9" fillId="9" borderId="0" xfId="7" applyFill="1" applyBorder="1" applyAlignment="1" applyProtection="1">
      <alignment wrapText="1"/>
      <protection hidden="1"/>
    </xf>
    <xf numFmtId="0" fontId="9" fillId="9" borderId="0" xfId="7" applyFill="1" applyBorder="1" applyAlignment="1" applyProtection="1">
      <alignment horizontal="left"/>
      <protection hidden="1"/>
    </xf>
    <xf numFmtId="3" fontId="9" fillId="9" borderId="0" xfId="7" applyNumberFormat="1" applyFill="1" applyBorder="1" applyProtection="1">
      <protection hidden="1"/>
    </xf>
    <xf numFmtId="9" fontId="9" fillId="9" borderId="0" xfId="11" applyFont="1" applyFill="1" applyBorder="1" applyProtection="1">
      <protection hidden="1"/>
    </xf>
    <xf numFmtId="0" fontId="0" fillId="5" borderId="0" xfId="30" applyFont="1" applyAlignment="1" applyProtection="1">
      <alignment wrapText="1"/>
      <protection hidden="1"/>
    </xf>
    <xf numFmtId="0" fontId="3" fillId="5" borderId="0" xfId="30" applyAlignment="1" applyProtection="1">
      <alignment horizontal="left"/>
      <protection hidden="1"/>
    </xf>
    <xf numFmtId="0" fontId="3" fillId="5" borderId="0" xfId="30" applyAlignment="1" applyProtection="1">
      <alignment wrapText="1"/>
      <protection hidden="1"/>
    </xf>
    <xf numFmtId="0" fontId="3" fillId="5" borderId="0" xfId="30" applyProtection="1">
      <protection hidden="1"/>
    </xf>
    <xf numFmtId="3" fontId="10" fillId="17" borderId="0" xfId="5" applyNumberFormat="1" applyFill="1"/>
    <xf numFmtId="3" fontId="10" fillId="17" borderId="0" xfId="5" applyNumberFormat="1" applyFont="1" applyFill="1" applyAlignment="1" applyProtection="1">
      <alignment horizontal="right"/>
      <protection hidden="1"/>
    </xf>
    <xf numFmtId="3" fontId="10" fillId="18" borderId="0" xfId="19" applyNumberFormat="1" applyFill="1">
      <alignment horizontal="right"/>
      <protection hidden="1"/>
    </xf>
    <xf numFmtId="0" fontId="0" fillId="9" borderId="0" xfId="0" applyFill="1" applyAlignment="1" applyProtection="1">
      <alignment horizontal="left" wrapText="1"/>
      <protection hidden="1"/>
    </xf>
    <xf numFmtId="0" fontId="22" fillId="9" borderId="42" xfId="0" applyFont="1" applyFill="1" applyBorder="1" applyAlignment="1" applyProtection="1">
      <alignment vertical="center" wrapText="1"/>
    </xf>
    <xf numFmtId="0" fontId="13" fillId="9" borderId="0" xfId="4" applyFill="1" applyAlignment="1" applyProtection="1">
      <alignment horizontal="left"/>
      <protection hidden="1"/>
    </xf>
    <xf numFmtId="0" fontId="0" fillId="9" borderId="0" xfId="0" applyFill="1" applyAlignment="1">
      <alignment horizontal="left"/>
    </xf>
    <xf numFmtId="0" fontId="9" fillId="8" borderId="14" xfId="0" applyFont="1" applyFill="1" applyBorder="1" applyAlignment="1" applyProtection="1">
      <alignment vertical="center" wrapText="1"/>
    </xf>
    <xf numFmtId="9" fontId="9" fillId="8" borderId="14" xfId="1" applyFont="1" applyFill="1" applyBorder="1" applyAlignment="1" applyProtection="1">
      <alignment vertical="center"/>
    </xf>
    <xf numFmtId="3" fontId="9" fillId="4" borderId="14" xfId="7" applyNumberFormat="1" applyBorder="1" applyAlignment="1" applyProtection="1">
      <alignment horizontal="left" vertical="center" wrapText="1"/>
    </xf>
    <xf numFmtId="0" fontId="9" fillId="4" borderId="13" xfId="7" applyBorder="1" applyAlignment="1" applyProtection="1">
      <alignment horizontal="left" vertical="center"/>
    </xf>
    <xf numFmtId="0" fontId="9" fillId="4" borderId="14" xfId="15" applyFont="1" applyBorder="1" applyAlignment="1">
      <alignment horizontal="left" vertical="center" wrapText="1"/>
    </xf>
    <xf numFmtId="14" fontId="22" fillId="9" borderId="5" xfId="16" applyNumberFormat="1">
      <protection locked="0"/>
    </xf>
    <xf numFmtId="10" fontId="22" fillId="9" borderId="5" xfId="1" applyNumberFormat="1" applyFont="1" applyFill="1" applyBorder="1" applyProtection="1">
      <protection locked="0"/>
    </xf>
    <xf numFmtId="0" fontId="9" fillId="9" borderId="0" xfId="5" applyFont="1" applyFill="1" applyAlignment="1" applyProtection="1">
      <protection hidden="1"/>
    </xf>
    <xf numFmtId="3" fontId="0" fillId="9" borderId="0" xfId="5" applyNumberFormat="1" applyFont="1" applyFill="1" applyBorder="1" applyAlignment="1" applyProtection="1">
      <alignment vertical="center" wrapText="1"/>
      <protection hidden="1"/>
    </xf>
    <xf numFmtId="4" fontId="9" fillId="8" borderId="14" xfId="5" applyNumberFormat="1" applyFont="1" applyFill="1" applyBorder="1" applyAlignment="1" applyProtection="1">
      <alignment wrapText="1"/>
      <protection hidden="1"/>
    </xf>
    <xf numFmtId="3" fontId="10" fillId="9" borderId="61" xfId="5" applyNumberFormat="1" applyFont="1" applyFill="1" applyBorder="1" applyAlignment="1" applyProtection="1">
      <alignment vertical="center"/>
      <protection hidden="1"/>
    </xf>
    <xf numFmtId="3" fontId="10" fillId="9" borderId="62" xfId="5" applyNumberFormat="1" applyFont="1" applyFill="1" applyBorder="1" applyAlignment="1" applyProtection="1">
      <alignment vertical="center" wrapText="1"/>
      <protection hidden="1"/>
    </xf>
    <xf numFmtId="3" fontId="10" fillId="9" borderId="63" xfId="5" applyNumberFormat="1" applyFont="1" applyFill="1" applyBorder="1" applyAlignment="1" applyProtection="1">
      <alignment vertical="center"/>
      <protection hidden="1"/>
    </xf>
    <xf numFmtId="3" fontId="10" fillId="9" borderId="64" xfId="5" applyNumberFormat="1" applyFont="1" applyFill="1" applyBorder="1" applyAlignment="1" applyProtection="1">
      <alignment vertical="center" wrapText="1"/>
      <protection hidden="1"/>
    </xf>
    <xf numFmtId="4" fontId="9" fillId="4" borderId="7" xfId="7" applyNumberFormat="1" applyBorder="1" applyAlignment="1" applyProtection="1">
      <alignment horizontal="right" vertical="center"/>
      <protection hidden="1"/>
    </xf>
    <xf numFmtId="4" fontId="9" fillId="4" borderId="36" xfId="7" applyNumberFormat="1" applyBorder="1" applyAlignment="1" applyProtection="1">
      <alignment horizontal="right" vertical="center"/>
      <protection hidden="1"/>
    </xf>
    <xf numFmtId="0" fontId="10" fillId="9" borderId="0" xfId="5" applyFill="1" applyAlignment="1" applyProtection="1">
      <alignment vertical="center" wrapText="1"/>
      <protection hidden="1"/>
    </xf>
    <xf numFmtId="3" fontId="10" fillId="9" borderId="0" xfId="5" applyNumberFormat="1" applyFill="1" applyAlignment="1" applyProtection="1">
      <alignment vertical="center" wrapText="1"/>
      <protection hidden="1"/>
    </xf>
    <xf numFmtId="3" fontId="0" fillId="9" borderId="61" xfId="5" applyNumberFormat="1" applyFont="1" applyFill="1" applyBorder="1" applyAlignment="1" applyProtection="1">
      <alignment vertical="center"/>
      <protection hidden="1"/>
    </xf>
    <xf numFmtId="3" fontId="0" fillId="9" borderId="63" xfId="5" applyNumberFormat="1" applyFont="1" applyFill="1" applyBorder="1" applyAlignment="1" applyProtection="1">
      <alignment vertical="center"/>
      <protection hidden="1"/>
    </xf>
    <xf numFmtId="0" fontId="40" fillId="9" borderId="0" xfId="5" applyFont="1" applyFill="1" applyAlignment="1" applyProtection="1">
      <alignment wrapText="1"/>
      <protection hidden="1"/>
    </xf>
    <xf numFmtId="10" fontId="0" fillId="9" borderId="0" xfId="31" applyNumberFormat="1" applyFont="1" applyFill="1" applyProtection="1">
      <protection hidden="1"/>
    </xf>
    <xf numFmtId="165" fontId="10" fillId="9" borderId="5" xfId="31" applyNumberFormat="1" applyFont="1" applyFill="1" applyBorder="1" applyAlignment="1" applyProtection="1">
      <alignment wrapText="1"/>
      <protection locked="0"/>
    </xf>
    <xf numFmtId="10" fontId="0" fillId="9" borderId="0" xfId="31" applyNumberFormat="1" applyFont="1" applyFill="1" applyBorder="1" applyProtection="1">
      <protection hidden="1"/>
    </xf>
    <xf numFmtId="9" fontId="0" fillId="9" borderId="0" xfId="1" applyFont="1" applyFill="1"/>
    <xf numFmtId="9" fontId="9" fillId="4" borderId="14" xfId="1" applyFont="1" applyFill="1" applyBorder="1" applyProtection="1">
      <protection hidden="1"/>
    </xf>
    <xf numFmtId="0" fontId="10"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0" fillId="9" borderId="5" xfId="0" applyNumberFormat="1" applyFont="1" applyFill="1" applyBorder="1" applyAlignment="1" applyProtection="1">
      <alignment vertical="center" wrapText="1"/>
      <protection hidden="1"/>
    </xf>
    <xf numFmtId="3" fontId="9" fillId="4" borderId="4" xfId="7" applyNumberFormat="1" applyBorder="1" applyAlignment="1" applyProtection="1">
      <alignment horizontal="center" vertical="center"/>
    </xf>
    <xf numFmtId="0" fontId="9" fillId="4" borderId="14" xfId="7" applyBorder="1" applyAlignment="1" applyProtection="1">
      <alignment horizontal="center" vertical="center" wrapText="1"/>
      <protection hidden="1"/>
    </xf>
    <xf numFmtId="0" fontId="0" fillId="9" borderId="0" xfId="0" applyFill="1" applyAlignment="1">
      <alignment vertical="center"/>
    </xf>
    <xf numFmtId="3" fontId="0" fillId="9" borderId="0" xfId="0" applyNumberFormat="1" applyFill="1" applyAlignment="1">
      <alignment vertical="center"/>
    </xf>
    <xf numFmtId="0" fontId="9" fillId="9" borderId="0" xfId="0" applyFont="1" applyFill="1" applyAlignment="1">
      <alignment vertical="center"/>
    </xf>
    <xf numFmtId="4" fontId="10" fillId="9" borderId="5" xfId="26" applyNumberFormat="1" applyFont="1" applyBorder="1" applyAlignment="1" applyProtection="1">
      <alignment vertical="center" wrapText="1"/>
      <protection locked="0"/>
    </xf>
    <xf numFmtId="3" fontId="10" fillId="9" borderId="5" xfId="26" applyNumberFormat="1" applyFont="1" applyBorder="1" applyAlignment="1" applyProtection="1">
      <alignment vertical="center" wrapText="1"/>
      <protection locked="0"/>
    </xf>
    <xf numFmtId="0" fontId="9" fillId="4" borderId="34" xfId="7" applyBorder="1" applyAlignment="1" applyProtection="1">
      <alignment horizontal="center" vertical="center"/>
    </xf>
    <xf numFmtId="0" fontId="10" fillId="9" borderId="0" xfId="5" applyFill="1" applyBorder="1" applyProtection="1">
      <protection hidden="1"/>
    </xf>
    <xf numFmtId="3" fontId="0" fillId="9" borderId="22" xfId="0" applyNumberFormat="1" applyFill="1" applyBorder="1" applyProtection="1">
      <protection hidden="1"/>
    </xf>
    <xf numFmtId="0" fontId="0" fillId="5" borderId="0" xfId="21" applyFont="1" applyAlignment="1" applyProtection="1">
      <alignment wrapText="1"/>
      <protection hidden="1"/>
    </xf>
    <xf numFmtId="0" fontId="9" fillId="9" borderId="0" xfId="0" applyFont="1" applyFill="1" applyAlignment="1">
      <alignment wrapText="1"/>
    </xf>
    <xf numFmtId="3" fontId="0" fillId="9" borderId="13" xfId="0" applyNumberFormat="1" applyFont="1" applyFill="1" applyBorder="1" applyAlignment="1" applyProtection="1">
      <alignment horizontal="right" vertical="center" wrapText="1"/>
      <protection hidden="1"/>
    </xf>
    <xf numFmtId="3" fontId="10" fillId="9" borderId="0" xfId="5" applyNumberFormat="1" applyFont="1" applyFill="1" applyAlignment="1" applyProtection="1">
      <alignment wrapText="1"/>
      <protection hidden="1"/>
    </xf>
    <xf numFmtId="3" fontId="9" fillId="8" borderId="14" xfId="5" applyNumberFormat="1" applyFont="1" applyFill="1" applyBorder="1" applyAlignment="1" applyProtection="1">
      <alignment wrapText="1"/>
      <protection hidden="1"/>
    </xf>
    <xf numFmtId="3" fontId="9" fillId="8" borderId="14" xfId="0" applyNumberFormat="1" applyFont="1" applyFill="1" applyBorder="1"/>
    <xf numFmtId="0" fontId="41" fillId="9" borderId="0" xfId="18" applyFont="1" applyFill="1" applyBorder="1" applyAlignment="1" applyProtection="1">
      <alignment horizontal="left" wrapText="1"/>
      <protection hidden="1"/>
    </xf>
    <xf numFmtId="0" fontId="0" fillId="9" borderId="1" xfId="0" applyFont="1" applyFill="1" applyBorder="1" applyAlignment="1" applyProtection="1">
      <alignment horizontal="left" vertical="center" wrapText="1"/>
      <protection hidden="1"/>
    </xf>
    <xf numFmtId="0" fontId="9" fillId="4" borderId="14" xfId="7" applyBorder="1" applyAlignment="1" applyProtection="1">
      <alignment horizontal="center" vertical="center" wrapText="1"/>
      <protection hidden="1"/>
    </xf>
    <xf numFmtId="0" fontId="13" fillId="9" borderId="0" xfId="4" applyFill="1" applyAlignment="1" applyProtection="1">
      <alignment vertical="center"/>
      <protection hidden="1"/>
    </xf>
    <xf numFmtId="0" fontId="10" fillId="9" borderId="0" xfId="5" applyFill="1" applyAlignment="1" applyProtection="1">
      <alignment vertical="center"/>
      <protection hidden="1"/>
    </xf>
    <xf numFmtId="0" fontId="15" fillId="3" borderId="0" xfId="18" applyFont="1" applyAlignment="1" applyProtection="1">
      <alignment vertical="center"/>
      <protection hidden="1"/>
    </xf>
    <xf numFmtId="0" fontId="15" fillId="3" borderId="0" xfId="18" applyFont="1" applyAlignment="1" applyProtection="1">
      <alignment vertical="center" wrapText="1"/>
      <protection hidden="1"/>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14" fillId="3" borderId="0" xfId="6" applyAlignment="1" applyProtection="1">
      <alignment vertical="center"/>
      <protection hidden="1"/>
    </xf>
    <xf numFmtId="0" fontId="13" fillId="9" borderId="0" xfId="4" applyFill="1" applyAlignment="1" applyProtection="1">
      <alignment vertical="center" wrapText="1"/>
      <protection hidden="1"/>
    </xf>
    <xf numFmtId="0" fontId="10" fillId="9" borderId="0" xfId="5" applyFill="1" applyAlignment="1" applyProtection="1">
      <alignment horizontal="left" vertical="center"/>
      <protection hidden="1"/>
    </xf>
    <xf numFmtId="0" fontId="10" fillId="9" borderId="58" xfId="5" applyFont="1" applyFill="1" applyBorder="1" applyAlignment="1" applyProtection="1">
      <alignment vertical="center" wrapText="1"/>
      <protection hidden="1"/>
    </xf>
    <xf numFmtId="0" fontId="10" fillId="9" borderId="0" xfId="5" applyFill="1" applyBorder="1" applyAlignment="1" applyProtection="1">
      <alignment vertical="center" wrapText="1"/>
      <protection hidden="1"/>
    </xf>
    <xf numFmtId="0" fontId="10" fillId="9" borderId="59" xfId="5" applyFont="1" applyFill="1" applyBorder="1" applyAlignment="1" applyProtection="1">
      <alignment vertical="center" wrapText="1"/>
      <protection hidden="1"/>
    </xf>
    <xf numFmtId="0" fontId="10" fillId="9" borderId="0" xfId="5" applyFont="1" applyFill="1" applyBorder="1" applyAlignment="1" applyProtection="1">
      <alignment vertical="center" wrapText="1"/>
      <protection hidden="1"/>
    </xf>
    <xf numFmtId="0" fontId="10" fillId="9" borderId="0" xfId="5" applyFont="1" applyFill="1" applyAlignment="1" applyProtection="1">
      <alignment vertical="center" wrapText="1"/>
      <protection hidden="1"/>
    </xf>
    <xf numFmtId="0" fontId="10" fillId="9" borderId="0" xfId="0" applyFont="1" applyFill="1" applyAlignment="1">
      <alignment vertical="center" wrapText="1"/>
    </xf>
    <xf numFmtId="3" fontId="12" fillId="0" borderId="1" xfId="2" applyNumberFormat="1" applyFont="1" applyFill="1" applyBorder="1" applyAlignment="1" applyProtection="1">
      <alignment vertical="center" wrapText="1"/>
      <protection hidden="1"/>
    </xf>
    <xf numFmtId="0" fontId="0" fillId="5" borderId="27" xfId="3" applyFont="1" applyBorder="1" applyAlignment="1" applyProtection="1">
      <alignment vertical="center" wrapText="1"/>
      <protection hidden="1"/>
    </xf>
    <xf numFmtId="3" fontId="10" fillId="11" borderId="13" xfId="19" applyNumberFormat="1" applyFont="1" applyBorder="1" applyAlignment="1">
      <alignment horizontal="right" vertical="center"/>
      <protection hidden="1"/>
    </xf>
    <xf numFmtId="3" fontId="10" fillId="9" borderId="0" xfId="5" applyNumberFormat="1" applyFont="1" applyFill="1" applyAlignment="1" applyProtection="1">
      <alignment horizontal="right" vertical="center"/>
      <protection hidden="1"/>
    </xf>
    <xf numFmtId="3" fontId="10" fillId="9" borderId="0" xfId="5" applyNumberFormat="1" applyFont="1" applyFill="1" applyAlignment="1" applyProtection="1">
      <alignment horizontal="right" vertical="center" wrapText="1"/>
      <protection hidden="1"/>
    </xf>
    <xf numFmtId="3" fontId="10" fillId="9" borderId="0" xfId="0" applyNumberFormat="1" applyFont="1" applyFill="1" applyAlignment="1">
      <alignment horizontal="right" vertical="center"/>
    </xf>
    <xf numFmtId="0" fontId="10" fillId="9" borderId="0" xfId="5" applyFont="1" applyFill="1" applyAlignment="1" applyProtection="1">
      <alignment horizontal="left" vertical="center"/>
      <protection hidden="1"/>
    </xf>
    <xf numFmtId="0" fontId="0" fillId="9" borderId="0" xfId="5" applyFont="1" applyFill="1" applyAlignment="1" applyProtection="1">
      <alignment horizontal="center" vertical="center" wrapText="1"/>
      <protection hidden="1"/>
    </xf>
    <xf numFmtId="0" fontId="10" fillId="9" borderId="0" xfId="5" applyFont="1" applyFill="1" applyAlignment="1" applyProtection="1">
      <alignment horizontal="center" vertical="center" wrapText="1"/>
      <protection hidden="1"/>
    </xf>
    <xf numFmtId="0" fontId="10" fillId="15" borderId="0" xfId="5" applyFont="1"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4"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0" fillId="9" borderId="1" xfId="13" applyFont="1" applyFill="1" applyBorder="1" applyAlignment="1">
      <alignment horizontal="left" wrapText="1" indent="3"/>
    </xf>
    <xf numFmtId="0" fontId="13" fillId="9" borderId="0" xfId="4" applyFill="1" applyAlignment="1" applyProtection="1">
      <alignment wrapText="1"/>
      <protection hidden="1"/>
    </xf>
    <xf numFmtId="0" fontId="10"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0"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9" fillId="4" borderId="14" xfId="7" applyBorder="1" applyAlignment="1" applyProtection="1">
      <alignment vertical="center" wrapText="1"/>
      <protection hidden="1"/>
    </xf>
    <xf numFmtId="3" fontId="9" fillId="4" borderId="14" xfId="7" applyNumberFormat="1" applyBorder="1" applyAlignment="1" applyProtection="1">
      <alignment vertical="center" wrapText="1"/>
      <protection hidden="1"/>
    </xf>
    <xf numFmtId="0" fontId="0" fillId="16" borderId="0" xfId="0" applyFill="1" applyAlignment="1">
      <alignment vertical="center"/>
    </xf>
    <xf numFmtId="0" fontId="9" fillId="16" borderId="0" xfId="0" applyFont="1" applyFill="1" applyAlignment="1">
      <alignment vertical="center"/>
    </xf>
    <xf numFmtId="0" fontId="0" fillId="10" borderId="0" xfId="0" applyFill="1" applyAlignment="1">
      <alignment vertical="center"/>
    </xf>
    <xf numFmtId="0" fontId="9" fillId="4" borderId="4" xfId="7" applyFont="1" applyBorder="1" applyAlignment="1" applyProtection="1">
      <alignment horizontal="center" vertical="center"/>
    </xf>
    <xf numFmtId="0" fontId="9" fillId="4" borderId="60" xfId="7" applyFont="1" applyBorder="1" applyAlignment="1" applyProtection="1">
      <alignment vertical="center"/>
    </xf>
    <xf numFmtId="3" fontId="10" fillId="9" borderId="9" xfId="26" applyFont="1" applyBorder="1" applyAlignment="1" applyProtection="1">
      <alignment vertical="center" wrapText="1"/>
      <protection locked="0"/>
    </xf>
    <xf numFmtId="0" fontId="22" fillId="9" borderId="42" xfId="0" applyFont="1" applyFill="1" applyBorder="1" applyAlignment="1" applyProtection="1">
      <alignment vertical="center" wrapText="1"/>
    </xf>
    <xf numFmtId="166" fontId="22" fillId="9" borderId="5" xfId="1" applyNumberFormat="1" applyFont="1" applyFill="1" applyBorder="1" applyAlignment="1" applyProtection="1">
      <alignment vertical="center"/>
      <protection locked="0"/>
    </xf>
    <xf numFmtId="0" fontId="10" fillId="9" borderId="0" xfId="5" applyFill="1" applyAlignment="1" applyProtection="1">
      <alignment horizontal="left" vertical="center" wrapText="1"/>
      <protection hidden="1"/>
    </xf>
    <xf numFmtId="0" fontId="23" fillId="3" borderId="0" xfId="18" applyFont="1" applyAlignment="1" applyProtection="1">
      <alignment vertical="center" wrapText="1"/>
      <protection hidden="1"/>
    </xf>
    <xf numFmtId="3" fontId="10" fillId="9" borderId="5" xfId="26" applyFont="1" applyBorder="1" applyAlignment="1" applyProtection="1">
      <alignment vertical="center" wrapText="1"/>
      <protection locked="0"/>
    </xf>
    <xf numFmtId="9" fontId="0" fillId="9" borderId="0" xfId="36" applyFont="1" applyFill="1"/>
    <xf numFmtId="0" fontId="26" fillId="9" borderId="0" xfId="0" applyFont="1" applyFill="1"/>
    <xf numFmtId="3" fontId="26" fillId="9" borderId="0" xfId="0" applyNumberFormat="1" applyFont="1" applyFill="1"/>
    <xf numFmtId="0" fontId="0" fillId="9" borderId="58" xfId="5" applyFont="1" applyFill="1" applyBorder="1" applyAlignment="1" applyProtection="1">
      <alignment vertical="center"/>
      <protection hidden="1"/>
    </xf>
    <xf numFmtId="0" fontId="0" fillId="9" borderId="59" xfId="5" applyFont="1" applyFill="1" applyBorder="1" applyAlignment="1" applyProtection="1">
      <alignment vertical="center"/>
      <protection hidden="1"/>
    </xf>
    <xf numFmtId="0" fontId="10" fillId="9" borderId="0" xfId="5" applyFont="1" applyFill="1" applyBorder="1" applyAlignment="1" applyProtection="1">
      <alignment vertical="center"/>
      <protection hidden="1"/>
    </xf>
    <xf numFmtId="0" fontId="9" fillId="4" borderId="16" xfId="7" applyFont="1" applyBorder="1" applyAlignment="1" applyProtection="1">
      <alignment horizontal="center" vertical="center"/>
    </xf>
    <xf numFmtId="3" fontId="9" fillId="4" borderId="0" xfId="7" applyNumberFormat="1" applyFont="1" applyBorder="1" applyAlignment="1" applyProtection="1">
      <alignment horizontal="center" vertical="center"/>
    </xf>
    <xf numFmtId="3" fontId="10" fillId="11" borderId="0" xfId="5" applyNumberFormat="1" applyFont="1" applyFill="1" applyAlignment="1" applyProtection="1">
      <alignment vertical="center"/>
    </xf>
    <xf numFmtId="3" fontId="10" fillId="5" borderId="0" xfId="8" applyNumberFormat="1" applyFont="1" applyAlignment="1" applyProtection="1">
      <alignment vertical="center"/>
    </xf>
    <xf numFmtId="0" fontId="24" fillId="9" borderId="0" xfId="0" applyFont="1" applyFill="1" applyAlignment="1">
      <alignment vertical="center"/>
    </xf>
    <xf numFmtId="0" fontId="12" fillId="9" borderId="0" xfId="0" applyFont="1" applyFill="1" applyAlignment="1">
      <alignment vertical="center"/>
    </xf>
    <xf numFmtId="3" fontId="42" fillId="9" borderId="0" xfId="0" applyNumberFormat="1" applyFont="1" applyFill="1" applyAlignment="1">
      <alignment vertical="center"/>
    </xf>
    <xf numFmtId="0" fontId="9" fillId="4" borderId="0" xfId="7" applyFont="1" applyBorder="1" applyAlignment="1" applyProtection="1">
      <alignment vertical="center"/>
    </xf>
    <xf numFmtId="3" fontId="10" fillId="9" borderId="0" xfId="8" applyNumberFormat="1" applyFont="1" applyFill="1" applyAlignment="1" applyProtection="1">
      <alignment vertical="center"/>
    </xf>
    <xf numFmtId="0" fontId="9" fillId="4" borderId="60" xfId="7" applyFont="1" applyBorder="1" applyAlignment="1" applyProtection="1">
      <alignment horizontal="center" vertical="center"/>
    </xf>
    <xf numFmtId="0" fontId="9" fillId="4" borderId="65" xfId="7" applyFont="1" applyBorder="1" applyAlignment="1" applyProtection="1">
      <alignment horizontal="center" vertical="center"/>
    </xf>
    <xf numFmtId="3" fontId="22" fillId="9" borderId="0" xfId="0" applyNumberFormat="1" applyFont="1" applyFill="1" applyAlignment="1">
      <alignment vertical="center"/>
    </xf>
    <xf numFmtId="0" fontId="22" fillId="9" borderId="0" xfId="0" applyFont="1" applyFill="1" applyAlignment="1">
      <alignment vertical="center"/>
    </xf>
    <xf numFmtId="0" fontId="0" fillId="9" borderId="0" xfId="5" applyFont="1" applyFill="1" applyAlignment="1">
      <alignment vertical="center"/>
    </xf>
    <xf numFmtId="0" fontId="32" fillId="9" borderId="0" xfId="0" applyFont="1" applyFill="1" applyAlignment="1">
      <alignment vertical="center"/>
    </xf>
    <xf numFmtId="0" fontId="9" fillId="4" borderId="34" xfId="2" applyFont="1" applyBorder="1" applyAlignment="1">
      <alignment horizontal="center" vertical="center"/>
    </xf>
    <xf numFmtId="0" fontId="9" fillId="4" borderId="14" xfId="2" applyFont="1" applyBorder="1" applyAlignment="1">
      <alignment horizontal="center" vertical="center"/>
    </xf>
    <xf numFmtId="0" fontId="0" fillId="9" borderId="66" xfId="0" applyFill="1" applyBorder="1" applyAlignment="1">
      <alignment vertical="center"/>
    </xf>
    <xf numFmtId="3" fontId="0" fillId="9" borderId="66" xfId="0" applyNumberFormat="1" applyFill="1" applyBorder="1" applyAlignment="1">
      <alignment vertical="center"/>
    </xf>
    <xf numFmtId="0" fontId="0" fillId="9" borderId="55" xfId="0" applyFill="1" applyBorder="1" applyAlignment="1" applyProtection="1">
      <alignment horizontal="left" vertical="center" wrapText="1"/>
    </xf>
    <xf numFmtId="0" fontId="24" fillId="9" borderId="55" xfId="0" applyFont="1" applyFill="1" applyBorder="1" applyAlignment="1">
      <alignment horizontal="center" vertical="center"/>
    </xf>
    <xf numFmtId="0" fontId="0" fillId="9" borderId="55" xfId="0" applyFill="1" applyBorder="1" applyAlignment="1">
      <alignment vertical="center"/>
    </xf>
    <xf numFmtId="0" fontId="0" fillId="9" borderId="55" xfId="0" applyFont="1" applyFill="1" applyBorder="1" applyAlignment="1">
      <alignment vertical="center"/>
    </xf>
    <xf numFmtId="0" fontId="0" fillId="9" borderId="42" xfId="0" applyFont="1" applyFill="1" applyBorder="1" applyAlignment="1" applyProtection="1">
      <alignment vertical="center" wrapText="1"/>
    </xf>
    <xf numFmtId="0" fontId="0" fillId="9" borderId="0" xfId="0" applyFill="1" applyAlignment="1" applyProtection="1">
      <alignment horizontal="left" wrapText="1"/>
      <protection hidden="1"/>
    </xf>
    <xf numFmtId="0" fontId="14" fillId="3" borderId="0" xfId="18" applyAlignment="1" applyProtection="1">
      <alignment horizontal="center" wrapText="1"/>
      <protection hidden="1"/>
    </xf>
    <xf numFmtId="0" fontId="22" fillId="9" borderId="42" xfId="0" applyFont="1" applyFill="1" applyBorder="1" applyAlignment="1" applyProtection="1">
      <alignment vertical="center" wrapText="1"/>
    </xf>
    <xf numFmtId="0" fontId="6" fillId="5" borderId="0" xfId="3" applyBorder="1" applyAlignment="1" applyProtection="1">
      <alignment horizontal="center"/>
      <protection hidden="1"/>
    </xf>
    <xf numFmtId="0" fontId="6" fillId="5" borderId="15" xfId="3" applyBorder="1" applyAlignment="1" applyProtection="1">
      <alignment horizontal="center"/>
      <protection hidden="1"/>
    </xf>
    <xf numFmtId="0" fontId="14" fillId="3" borderId="0" xfId="18" applyAlignment="1" applyProtection="1">
      <alignment horizontal="center" vertical="center" wrapText="1"/>
      <protection hidden="1"/>
    </xf>
    <xf numFmtId="0" fontId="14" fillId="3" borderId="28" xfId="18" applyBorder="1" applyAlignment="1" applyProtection="1">
      <alignment horizontal="left" wrapText="1"/>
      <protection hidden="1"/>
    </xf>
    <xf numFmtId="0" fontId="14" fillId="3" borderId="29" xfId="18" applyBorder="1" applyAlignment="1" applyProtection="1">
      <alignment horizontal="left" wrapText="1"/>
      <protection hidden="1"/>
    </xf>
    <xf numFmtId="0" fontId="14" fillId="3" borderId="31" xfId="18" applyBorder="1" applyAlignment="1" applyProtection="1">
      <alignment horizontal="left" wrapText="1"/>
      <protection hidden="1"/>
    </xf>
    <xf numFmtId="0" fontId="6" fillId="5" borderId="30" xfId="3" applyBorder="1" applyAlignment="1" applyProtection="1">
      <alignment horizontal="center"/>
      <protection hidden="1"/>
    </xf>
    <xf numFmtId="0" fontId="6" fillId="5" borderId="32" xfId="3" applyBorder="1" applyAlignment="1" applyProtection="1">
      <alignment horizontal="center"/>
      <protection hidden="1"/>
    </xf>
    <xf numFmtId="3" fontId="10" fillId="9" borderId="5" xfId="26" applyAlignment="1">
      <alignment horizontal="left"/>
      <protection locked="0"/>
    </xf>
    <xf numFmtId="0" fontId="15" fillId="3" borderId="0" xfId="18" applyFont="1" applyAlignment="1" applyProtection="1">
      <alignment horizontal="left" wrapText="1"/>
      <protection hidden="1"/>
    </xf>
    <xf numFmtId="0" fontId="36" fillId="9" borderId="0" xfId="23" applyFont="1" applyFill="1" applyBorder="1" applyAlignment="1">
      <alignment horizontal="left" vertical="center" wrapText="1"/>
    </xf>
    <xf numFmtId="0" fontId="0" fillId="9" borderId="10" xfId="18" applyFont="1" applyFill="1" applyBorder="1" applyAlignment="1" applyProtection="1">
      <alignment horizontal="left" wrapText="1"/>
      <protection hidden="1"/>
    </xf>
    <xf numFmtId="0" fontId="0" fillId="9" borderId="56" xfId="18" applyFont="1" applyFill="1" applyBorder="1" applyAlignment="1" applyProtection="1">
      <alignment horizontal="left" wrapText="1"/>
      <protection hidden="1"/>
    </xf>
    <xf numFmtId="0" fontId="24" fillId="9" borderId="57" xfId="18" applyFont="1" applyFill="1" applyBorder="1" applyAlignment="1" applyProtection="1">
      <alignment horizontal="left" wrapText="1"/>
      <protection hidden="1"/>
    </xf>
    <xf numFmtId="0" fontId="41" fillId="9" borderId="67" xfId="18" applyFont="1" applyFill="1" applyBorder="1" applyAlignment="1" applyProtection="1">
      <alignment horizontal="left" wrapText="1"/>
      <protection hidden="1"/>
    </xf>
    <xf numFmtId="0" fontId="41" fillId="9" borderId="68" xfId="18" applyFont="1" applyFill="1" applyBorder="1" applyAlignment="1" applyProtection="1">
      <alignment horizontal="left" wrapText="1"/>
      <protection hidden="1"/>
    </xf>
    <xf numFmtId="0" fontId="41" fillId="9" borderId="69" xfId="18" applyFont="1" applyFill="1" applyBorder="1" applyAlignment="1" applyProtection="1">
      <alignment horizontal="left" wrapText="1"/>
      <protection hidden="1"/>
    </xf>
    <xf numFmtId="0" fontId="9" fillId="4" borderId="24" xfId="7" applyBorder="1" applyAlignment="1" applyProtection="1">
      <alignment horizontal="center" vertical="center"/>
    </xf>
    <xf numFmtId="0" fontId="9" fillId="4" borderId="18" xfId="7" applyBorder="1" applyAlignment="1" applyProtection="1">
      <alignment horizontal="center" vertical="center"/>
    </xf>
    <xf numFmtId="0" fontId="9" fillId="4" borderId="25" xfId="7" applyBorder="1" applyAlignment="1" applyProtection="1">
      <alignment horizontal="center" vertical="center"/>
    </xf>
    <xf numFmtId="0" fontId="9" fillId="4" borderId="24" xfId="7" applyBorder="1" applyAlignment="1" applyProtection="1">
      <alignment horizontal="center" vertical="center" wrapText="1"/>
      <protection hidden="1"/>
    </xf>
    <xf numFmtId="0" fontId="9" fillId="4" borderId="18" xfId="7" applyBorder="1" applyAlignment="1" applyProtection="1">
      <alignment horizontal="center" vertical="center" wrapText="1"/>
      <protection hidden="1"/>
    </xf>
    <xf numFmtId="0" fontId="15" fillId="3" borderId="0" xfId="18" applyFont="1" applyAlignment="1" applyProtection="1">
      <alignment horizontal="left" vertical="center" wrapText="1"/>
      <protection hidden="1"/>
    </xf>
    <xf numFmtId="0" fontId="24" fillId="14" borderId="0" xfId="5" applyFont="1" applyFill="1" applyAlignment="1" applyProtection="1">
      <alignment horizontal="center" vertical="center" wrapText="1"/>
      <protection hidden="1"/>
    </xf>
    <xf numFmtId="0" fontId="13" fillId="9" borderId="33" xfId="4" quotePrefix="1" applyFill="1" applyBorder="1" applyAlignment="1">
      <alignment horizontal="center" vertical="center"/>
    </xf>
    <xf numFmtId="0" fontId="13" fillId="9" borderId="33" xfId="4" applyFill="1" applyBorder="1" applyAlignment="1">
      <alignment horizontal="center" vertical="center"/>
    </xf>
    <xf numFmtId="0" fontId="13" fillId="9" borderId="45" xfId="4" quotePrefix="1" applyFill="1" applyBorder="1" applyAlignment="1">
      <alignment horizontal="center" vertical="center"/>
    </xf>
    <xf numFmtId="0" fontId="13" fillId="9" borderId="46" xfId="4" quotePrefix="1" applyFill="1" applyBorder="1" applyAlignment="1">
      <alignment horizontal="center" vertical="center"/>
    </xf>
    <xf numFmtId="0" fontId="13" fillId="9" borderId="47" xfId="4" quotePrefix="1" applyFill="1" applyBorder="1" applyAlignment="1">
      <alignment horizontal="center" vertical="center"/>
    </xf>
    <xf numFmtId="0" fontId="0" fillId="9" borderId="0" xfId="0" applyFill="1" applyAlignment="1">
      <alignment horizontal="left" vertical="center" wrapText="1"/>
    </xf>
    <xf numFmtId="0" fontId="24" fillId="9" borderId="0" xfId="0" applyFont="1" applyFill="1" applyAlignment="1">
      <alignment horizontal="left" vertical="center" wrapText="1"/>
    </xf>
    <xf numFmtId="0" fontId="15"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0"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10" fillId="10" borderId="0" xfId="8" applyFont="1" applyFill="1" applyAlignment="1" applyProtection="1">
      <alignment horizontal="left" vertical="center" wrapText="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0" fontId="24" fillId="17" borderId="55" xfId="0" applyFont="1" applyFill="1" applyBorder="1" applyAlignment="1">
      <alignment horizontal="center" vertical="center"/>
    </xf>
    <xf numFmtId="0" fontId="9" fillId="4" borderId="34" xfId="2" applyFont="1" applyBorder="1" applyAlignment="1">
      <alignment horizontal="center" vertical="center" wrapText="1"/>
    </xf>
    <xf numFmtId="0" fontId="15" fillId="3" borderId="0" xfId="18" applyFont="1" applyBorder="1" applyAlignment="1" applyProtection="1">
      <alignment horizontal="left" wrapText="1"/>
      <protection hidden="1"/>
    </xf>
    <xf numFmtId="0" fontId="0" fillId="5" borderId="30" xfId="21" applyFont="1" applyBorder="1" applyAlignment="1" applyProtection="1">
      <alignment horizontal="center" vertical="top" wrapText="1"/>
    </xf>
    <xf numFmtId="0" fontId="10" fillId="5" borderId="30" xfId="21" applyBorder="1" applyAlignment="1" applyProtection="1">
      <alignment horizontal="center" vertical="top" wrapText="1"/>
    </xf>
    <xf numFmtId="0" fontId="9" fillId="4" borderId="14" xfId="7" applyBorder="1" applyAlignment="1" applyProtection="1">
      <alignment horizontal="center" vertical="center" wrapText="1"/>
      <protection hidden="1"/>
    </xf>
    <xf numFmtId="0" fontId="15" fillId="3" borderId="13" xfId="18" applyFont="1" applyBorder="1" applyAlignment="1" applyProtection="1">
      <alignment horizontal="left" wrapText="1"/>
      <protection hidden="1"/>
    </xf>
    <xf numFmtId="0" fontId="15" fillId="3" borderId="16" xfId="18" applyFont="1" applyBorder="1" applyAlignment="1" applyProtection="1">
      <alignment horizontal="left" wrapText="1"/>
      <protection hidden="1"/>
    </xf>
    <xf numFmtId="0" fontId="15" fillId="3" borderId="17" xfId="18" applyFont="1" applyBorder="1" applyAlignment="1" applyProtection="1">
      <alignment horizontal="left" wrapText="1"/>
      <protection hidden="1"/>
    </xf>
    <xf numFmtId="0" fontId="0" fillId="5" borderId="18" xfId="3" applyFont="1" applyBorder="1" applyAlignment="1" applyProtection="1">
      <alignment horizontal="center" vertical="top" wrapText="1"/>
      <protection hidden="1"/>
    </xf>
    <xf numFmtId="0" fontId="10" fillId="5" borderId="18" xfId="3" applyFont="1" applyBorder="1" applyAlignment="1" applyProtection="1">
      <alignment horizontal="center" vertical="top" wrapText="1"/>
      <protection hidden="1"/>
    </xf>
    <xf numFmtId="0" fontId="10" fillId="14" borderId="0" xfId="8" applyFill="1" applyAlignment="1" applyProtection="1">
      <alignment horizontal="center"/>
    </xf>
    <xf numFmtId="0" fontId="0" fillId="14" borderId="0" xfId="8" applyFont="1" applyFill="1" applyAlignment="1" applyProtection="1">
      <alignment horizontal="center"/>
    </xf>
    <xf numFmtId="3" fontId="0" fillId="5" borderId="18" xfId="8" applyNumberFormat="1" applyFont="1" applyBorder="1" applyAlignment="1" applyProtection="1">
      <alignment horizontal="center"/>
      <protection hidden="1"/>
    </xf>
    <xf numFmtId="3" fontId="10" fillId="5" borderId="18" xfId="8" applyNumberFormat="1" applyBorder="1" applyAlignment="1" applyProtection="1">
      <alignment horizontal="center"/>
      <protection hidden="1"/>
    </xf>
    <xf numFmtId="0" fontId="9" fillId="6" borderId="0" xfId="28" applyFont="1" applyAlignment="1" applyProtection="1">
      <alignment horizontal="center" vertical="center" textRotation="90"/>
    </xf>
    <xf numFmtId="3" fontId="9" fillId="4" borderId="13" xfId="7" applyNumberFormat="1" applyBorder="1" applyAlignment="1" applyProtection="1">
      <alignment horizontal="center" vertical="center" wrapText="1"/>
    </xf>
    <xf numFmtId="3" fontId="9" fillId="4" borderId="16" xfId="7" applyNumberFormat="1" applyBorder="1" applyAlignment="1" applyProtection="1">
      <alignment horizontal="center" vertical="center" wrapText="1"/>
    </xf>
    <xf numFmtId="3" fontId="9" fillId="4" borderId="17" xfId="7" applyNumberFormat="1" applyBorder="1" applyAlignment="1" applyProtection="1">
      <alignment horizontal="center" vertical="center" wrapText="1"/>
    </xf>
    <xf numFmtId="0" fontId="9" fillId="4" borderId="14" xfId="15" applyFont="1" applyBorder="1" applyAlignment="1">
      <alignment horizontal="left" vertical="center" wrapText="1"/>
    </xf>
    <xf numFmtId="0" fontId="9" fillId="4" borderId="18" xfId="15" applyFont="1" applyBorder="1" applyAlignment="1">
      <alignment horizontal="center" vertical="center" wrapText="1"/>
    </xf>
    <xf numFmtId="0" fontId="9" fillId="4" borderId="25" xfId="15" applyFont="1" applyBorder="1" applyAlignment="1">
      <alignment horizontal="center" vertical="center" wrapText="1"/>
    </xf>
    <xf numFmtId="0" fontId="9" fillId="4" borderId="24" xfId="15" applyFont="1" applyBorder="1" applyAlignment="1">
      <alignment horizontal="center" vertical="center" wrapText="1"/>
    </xf>
    <xf numFmtId="0" fontId="13" fillId="9" borderId="0" xfId="4" quotePrefix="1" applyFill="1" applyBorder="1" applyAlignment="1">
      <alignment horizontal="center" vertical="center"/>
    </xf>
    <xf numFmtId="0" fontId="13" fillId="9" borderId="0" xfId="4" applyFill="1" applyBorder="1" applyAlignment="1">
      <alignment horizontal="center" vertical="center"/>
    </xf>
    <xf numFmtId="0" fontId="10" fillId="5" borderId="14" xfId="14" applyFont="1" applyBorder="1" applyAlignment="1">
      <alignment horizontal="center"/>
    </xf>
    <xf numFmtId="0" fontId="9" fillId="4" borderId="13" xfId="15" applyFont="1" applyBorder="1" applyAlignment="1">
      <alignment horizontal="left" vertical="center" wrapText="1"/>
    </xf>
    <xf numFmtId="0" fontId="9" fillId="4" borderId="17" xfId="15" applyFont="1" applyBorder="1" applyAlignment="1">
      <alignment horizontal="left" vertical="center" wrapText="1"/>
    </xf>
    <xf numFmtId="0" fontId="9" fillId="4" borderId="54" xfId="15" applyFont="1" applyBorder="1" applyAlignment="1">
      <alignment horizontal="center" vertical="center" wrapText="1"/>
    </xf>
    <xf numFmtId="0" fontId="9" fillId="4" borderId="53" xfId="15" applyFont="1" applyBorder="1" applyAlignment="1">
      <alignment horizontal="center" vertical="center" wrapText="1"/>
    </xf>
    <xf numFmtId="0" fontId="9" fillId="4" borderId="48" xfId="15" applyFont="1" applyBorder="1" applyAlignment="1">
      <alignment horizontal="left" vertical="center"/>
    </xf>
    <xf numFmtId="0" fontId="9" fillId="4" borderId="50" xfId="15" applyFont="1" applyBorder="1" applyAlignment="1">
      <alignment horizontal="left" vertical="center"/>
    </xf>
    <xf numFmtId="0" fontId="9" fillId="4" borderId="51" xfId="15" applyFont="1" applyBorder="1" applyAlignment="1">
      <alignment horizontal="left" vertical="center"/>
    </xf>
    <xf numFmtId="0" fontId="0" fillId="5" borderId="14" xfId="3" applyFont="1" applyBorder="1" applyAlignment="1" applyProtection="1">
      <alignment horizontal="center" wrapText="1"/>
      <protection hidden="1"/>
    </xf>
    <xf numFmtId="0" fontId="6" fillId="5" borderId="14" xfId="3" applyBorder="1" applyAlignment="1" applyProtection="1">
      <alignment horizontal="center" wrapText="1"/>
      <protection hidden="1"/>
    </xf>
    <xf numFmtId="9" fontId="22" fillId="9" borderId="55" xfId="1" applyFont="1" applyFill="1" applyBorder="1" applyAlignment="1">
      <alignment vertical="center"/>
    </xf>
    <xf numFmtId="3" fontId="0" fillId="9" borderId="0" xfId="0" applyNumberFormat="1" applyFill="1" applyAlignment="1" applyProtection="1">
      <alignment vertical="center"/>
      <protection hidden="1"/>
    </xf>
    <xf numFmtId="4" fontId="22" fillId="9" borderId="5" xfId="16" applyNumberFormat="1">
      <protection locked="0"/>
    </xf>
    <xf numFmtId="10" fontId="0" fillId="9" borderId="0" xfId="31" applyNumberFormat="1" applyFont="1" applyFill="1" applyAlignment="1" applyProtection="1">
      <alignment vertical="center"/>
      <protection hidden="1"/>
    </xf>
    <xf numFmtId="0" fontId="0" fillId="9" borderId="0" xfId="0" applyFill="1" applyAlignment="1" applyProtection="1">
      <alignment vertical="center" wrapText="1"/>
      <protection hidden="1"/>
    </xf>
    <xf numFmtId="43" fontId="0" fillId="9" borderId="0" xfId="37" applyFont="1" applyFill="1" applyBorder="1" applyAlignment="1" applyProtection="1">
      <alignment vertical="center"/>
      <protection hidden="1"/>
    </xf>
    <xf numFmtId="43" fontId="0" fillId="9" borderId="0" xfId="37" applyFont="1" applyFill="1" applyAlignment="1" applyProtection="1">
      <alignment vertical="center"/>
      <protection hidden="1"/>
    </xf>
    <xf numFmtId="3" fontId="0" fillId="10" borderId="0" xfId="8" applyNumberFormat="1" applyFont="1" applyFill="1" applyAlignment="1" applyProtection="1">
      <alignment vertical="center"/>
    </xf>
    <xf numFmtId="3" fontId="10" fillId="10" borderId="0" xfId="8" applyNumberFormat="1" applyFill="1" applyAlignment="1" applyProtection="1">
      <alignment vertical="center"/>
    </xf>
    <xf numFmtId="3" fontId="22" fillId="9" borderId="14" xfId="16" applyNumberFormat="1" applyFill="1" applyBorder="1" applyAlignment="1">
      <alignment horizontal="right" vertical="center"/>
      <protection locked="0"/>
    </xf>
  </cellXfs>
  <cellStyles count="38">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207">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X152"/>
  <sheetViews>
    <sheetView topLeftCell="A25" zoomScaleNormal="100" workbookViewId="0">
      <selection activeCell="G42" sqref="G42"/>
    </sheetView>
  </sheetViews>
  <sheetFormatPr baseColWidth="10" defaultColWidth="7" defaultRowHeight="13.5" x14ac:dyDescent="0.3"/>
  <cols>
    <col min="1" max="1" width="1.6640625" style="62" customWidth="1"/>
    <col min="2" max="2" width="23.5" style="62" customWidth="1"/>
    <col min="3" max="3" width="39" style="62" customWidth="1"/>
    <col min="4" max="10" width="12.33203125" style="62" customWidth="1"/>
    <col min="11" max="16384" width="7" style="62"/>
  </cols>
  <sheetData>
    <row r="7" spans="2:10" ht="30.6" customHeight="1" x14ac:dyDescent="0.3">
      <c r="B7" s="563" t="s">
        <v>596</v>
      </c>
      <c r="C7" s="563"/>
      <c r="D7" s="563"/>
      <c r="E7" s="563"/>
      <c r="F7" s="563"/>
      <c r="G7" s="563"/>
      <c r="H7" s="563"/>
      <c r="I7" s="563"/>
      <c r="J7" s="563"/>
    </row>
    <row r="9" spans="2:10" ht="15" x14ac:dyDescent="0.3">
      <c r="B9" s="559" t="s">
        <v>161</v>
      </c>
      <c r="C9" s="559"/>
      <c r="D9" s="559"/>
      <c r="E9" s="559"/>
      <c r="F9" s="559"/>
      <c r="G9" s="559"/>
      <c r="H9" s="559"/>
      <c r="I9" s="559"/>
      <c r="J9" s="559"/>
    </row>
    <row r="11" spans="2:10" x14ac:dyDescent="0.3">
      <c r="B11" s="62" t="s">
        <v>162</v>
      </c>
      <c r="C11" s="569"/>
      <c r="D11" s="569"/>
      <c r="E11" s="569"/>
    </row>
    <row r="12" spans="2:10" x14ac:dyDescent="0.3">
      <c r="B12" s="62" t="s">
        <v>163</v>
      </c>
      <c r="C12" s="569"/>
      <c r="D12" s="569"/>
      <c r="E12" s="569"/>
    </row>
    <row r="13" spans="2:10" x14ac:dyDescent="0.3">
      <c r="B13" s="62" t="s">
        <v>164</v>
      </c>
      <c r="C13" s="569"/>
      <c r="D13" s="569"/>
      <c r="E13" s="569"/>
    </row>
    <row r="14" spans="2:10" x14ac:dyDescent="0.3">
      <c r="B14" s="62" t="s">
        <v>428</v>
      </c>
      <c r="E14" s="62">
        <v>2020</v>
      </c>
    </row>
    <row r="16" spans="2:10" ht="14.25" thickBot="1" x14ac:dyDescent="0.35"/>
    <row r="17" spans="2:10" ht="28.9" customHeight="1" x14ac:dyDescent="0.3">
      <c r="B17" s="564" t="s">
        <v>165</v>
      </c>
      <c r="C17" s="565"/>
      <c r="D17" s="565"/>
      <c r="E17" s="565"/>
      <c r="F17" s="565"/>
      <c r="G17" s="565"/>
      <c r="H17" s="565"/>
      <c r="I17" s="565"/>
      <c r="J17" s="566"/>
    </row>
    <row r="18" spans="2:10" ht="15.75" x14ac:dyDescent="0.3">
      <c r="B18" s="63" t="s">
        <v>166</v>
      </c>
      <c r="C18" s="561"/>
      <c r="D18" s="561"/>
      <c r="E18" s="561"/>
      <c r="F18" s="561"/>
      <c r="G18" s="561"/>
      <c r="H18" s="561"/>
      <c r="I18" s="561"/>
      <c r="J18" s="562"/>
    </row>
    <row r="19" spans="2:10" ht="15.75" x14ac:dyDescent="0.3">
      <c r="B19" s="63" t="s">
        <v>167</v>
      </c>
      <c r="C19" s="561"/>
      <c r="D19" s="561"/>
      <c r="E19" s="561"/>
      <c r="F19" s="561"/>
      <c r="G19" s="561"/>
      <c r="H19" s="561"/>
      <c r="I19" s="561"/>
      <c r="J19" s="562"/>
    </row>
    <row r="20" spans="2:10" ht="15.75" x14ac:dyDescent="0.3">
      <c r="B20" s="63" t="s">
        <v>168</v>
      </c>
      <c r="C20" s="561"/>
      <c r="D20" s="561"/>
      <c r="E20" s="561"/>
      <c r="F20" s="561"/>
      <c r="G20" s="561"/>
      <c r="H20" s="561"/>
      <c r="I20" s="561"/>
      <c r="J20" s="562"/>
    </row>
    <row r="21" spans="2:10" ht="15.75" x14ac:dyDescent="0.3">
      <c r="B21" s="63" t="s">
        <v>169</v>
      </c>
      <c r="C21" s="561"/>
      <c r="D21" s="561"/>
      <c r="E21" s="561"/>
      <c r="F21" s="561"/>
      <c r="G21" s="561"/>
      <c r="H21" s="561"/>
      <c r="I21" s="561"/>
      <c r="J21" s="562"/>
    </row>
    <row r="22" spans="2:10" ht="15.75" x14ac:dyDescent="0.3">
      <c r="B22" s="63"/>
      <c r="C22" s="64"/>
      <c r="D22" s="64"/>
      <c r="E22" s="64"/>
      <c r="F22" s="64"/>
      <c r="G22" s="64"/>
      <c r="H22" s="64"/>
      <c r="I22" s="64"/>
      <c r="J22" s="65"/>
    </row>
    <row r="23" spans="2:10" ht="15.75" x14ac:dyDescent="0.3">
      <c r="B23" s="63" t="s">
        <v>170</v>
      </c>
      <c r="C23" s="561"/>
      <c r="D23" s="561"/>
      <c r="E23" s="561"/>
      <c r="F23" s="561"/>
      <c r="G23" s="561"/>
      <c r="H23" s="561"/>
      <c r="I23" s="561"/>
      <c r="J23" s="562"/>
    </row>
    <row r="24" spans="2:10" ht="15.75" x14ac:dyDescent="0.3">
      <c r="B24" s="63" t="s">
        <v>171</v>
      </c>
      <c r="C24" s="561"/>
      <c r="D24" s="561"/>
      <c r="E24" s="561"/>
      <c r="F24" s="561"/>
      <c r="G24" s="561"/>
      <c r="H24" s="561"/>
      <c r="I24" s="561"/>
      <c r="J24" s="562"/>
    </row>
    <row r="25" spans="2:10" ht="16.5" thickBot="1" x14ac:dyDescent="0.35">
      <c r="B25" s="66" t="s">
        <v>172</v>
      </c>
      <c r="C25" s="567"/>
      <c r="D25" s="567"/>
      <c r="E25" s="567"/>
      <c r="F25" s="567"/>
      <c r="G25" s="567"/>
      <c r="H25" s="567"/>
      <c r="I25" s="567"/>
      <c r="J25" s="568"/>
    </row>
    <row r="26" spans="2:10" s="104" customFormat="1" ht="15.75" x14ac:dyDescent="0.3">
      <c r="B26" s="373"/>
      <c r="C26" s="374"/>
      <c r="D26" s="374"/>
      <c r="E26" s="374"/>
      <c r="F26" s="374"/>
      <c r="G26" s="374"/>
      <c r="H26" s="374"/>
      <c r="I26" s="374"/>
      <c r="J26" s="374"/>
    </row>
    <row r="27" spans="2:10" s="104" customFormat="1" ht="15.75" x14ac:dyDescent="0.3">
      <c r="B27" s="104" t="s">
        <v>597</v>
      </c>
      <c r="C27" s="374"/>
      <c r="D27" s="374"/>
      <c r="E27" s="433"/>
      <c r="F27" s="374"/>
      <c r="G27" s="374"/>
      <c r="H27" s="374"/>
      <c r="I27" s="374"/>
      <c r="J27" s="374"/>
    </row>
    <row r="28" spans="2:10" s="104" customFormat="1" ht="15.75" x14ac:dyDescent="0.3">
      <c r="B28" s="104" t="s">
        <v>797</v>
      </c>
      <c r="C28" s="374"/>
      <c r="D28" s="374"/>
      <c r="E28" s="433"/>
      <c r="F28" s="374"/>
      <c r="G28" s="374"/>
      <c r="H28" s="374"/>
      <c r="I28" s="374"/>
      <c r="J28" s="374"/>
    </row>
    <row r="30" spans="2:10" ht="15" x14ac:dyDescent="0.3">
      <c r="B30" s="559" t="s">
        <v>173</v>
      </c>
      <c r="C30" s="559"/>
      <c r="D30" s="559"/>
      <c r="E30" s="559"/>
      <c r="F30" s="559"/>
      <c r="G30" s="559"/>
      <c r="H30" s="559"/>
      <c r="I30" s="559"/>
      <c r="J30" s="559"/>
    </row>
    <row r="32" spans="2:10" x14ac:dyDescent="0.3">
      <c r="B32" s="67"/>
      <c r="C32" s="62" t="s">
        <v>174</v>
      </c>
    </row>
    <row r="33" spans="2:13" x14ac:dyDescent="0.3">
      <c r="B33" s="148" t="s">
        <v>175</v>
      </c>
      <c r="C33" s="62" t="s">
        <v>176</v>
      </c>
    </row>
    <row r="35" spans="2:13" s="104" customFormat="1" ht="15" x14ac:dyDescent="0.3">
      <c r="B35" s="559" t="s">
        <v>465</v>
      </c>
      <c r="C35" s="559"/>
      <c r="D35" s="559"/>
      <c r="E35" s="559"/>
      <c r="F35" s="559"/>
      <c r="G35" s="559"/>
      <c r="H35" s="559"/>
      <c r="I35" s="559"/>
      <c r="J35" s="559"/>
    </row>
    <row r="36" spans="2:13" s="104" customFormat="1" x14ac:dyDescent="0.3"/>
    <row r="37" spans="2:13" s="104" customFormat="1" x14ac:dyDescent="0.3">
      <c r="D37" s="275">
        <v>2019</v>
      </c>
      <c r="E37" s="275">
        <f t="shared" ref="E37:H38" si="0">D37+1</f>
        <v>2020</v>
      </c>
      <c r="F37" s="275">
        <f t="shared" si="0"/>
        <v>2021</v>
      </c>
      <c r="G37" s="275">
        <f t="shared" si="0"/>
        <v>2022</v>
      </c>
      <c r="H37" s="275">
        <f t="shared" si="0"/>
        <v>2023</v>
      </c>
      <c r="M37" s="276">
        <v>1</v>
      </c>
    </row>
    <row r="38" spans="2:13" s="104" customFormat="1" ht="4.9000000000000004" customHeight="1" x14ac:dyDescent="0.3">
      <c r="D38" s="276">
        <v>3</v>
      </c>
      <c r="E38" s="276">
        <f t="shared" si="0"/>
        <v>4</v>
      </c>
      <c r="F38" s="276">
        <f t="shared" si="0"/>
        <v>5</v>
      </c>
      <c r="G38" s="276">
        <f t="shared" si="0"/>
        <v>6</v>
      </c>
      <c r="H38" s="276">
        <f t="shared" si="0"/>
        <v>7</v>
      </c>
      <c r="M38" s="276">
        <f t="shared" ref="M38:M43" si="1">M37+1</f>
        <v>2</v>
      </c>
    </row>
    <row r="39" spans="2:13" s="104" customFormat="1" x14ac:dyDescent="0.3">
      <c r="B39" s="280" t="s">
        <v>598</v>
      </c>
      <c r="D39" s="524">
        <v>4.0529999999999997E-2</v>
      </c>
      <c r="E39" s="524">
        <v>4.0529999999999997E-2</v>
      </c>
      <c r="F39" s="434"/>
      <c r="G39" s="434"/>
      <c r="H39" s="434"/>
      <c r="M39" s="276">
        <f t="shared" si="1"/>
        <v>3</v>
      </c>
    </row>
    <row r="40" spans="2:13" s="104" customFormat="1" ht="24" customHeight="1" x14ac:dyDescent="0.3">
      <c r="B40" s="558" t="s">
        <v>599</v>
      </c>
      <c r="C40" s="558"/>
      <c r="D40" s="345" t="s">
        <v>541</v>
      </c>
      <c r="E40" s="345" t="s">
        <v>541</v>
      </c>
      <c r="F40" s="345" t="s">
        <v>541</v>
      </c>
      <c r="G40" s="345" t="s">
        <v>541</v>
      </c>
      <c r="H40" s="345" t="s">
        <v>541</v>
      </c>
      <c r="M40" s="276">
        <f t="shared" si="1"/>
        <v>4</v>
      </c>
    </row>
    <row r="41" spans="2:13" s="104" customFormat="1" ht="24" customHeight="1" x14ac:dyDescent="0.3">
      <c r="B41" s="558" t="s">
        <v>780</v>
      </c>
      <c r="C41" s="558"/>
      <c r="D41" s="345" t="s">
        <v>541</v>
      </c>
      <c r="E41" s="345" t="s">
        <v>541</v>
      </c>
      <c r="F41" s="345" t="s">
        <v>541</v>
      </c>
      <c r="G41" s="345" t="s">
        <v>541</v>
      </c>
      <c r="H41" s="345" t="s">
        <v>541</v>
      </c>
      <c r="M41" s="276">
        <f t="shared" si="1"/>
        <v>5</v>
      </c>
    </row>
    <row r="42" spans="2:13" s="104" customFormat="1" ht="24" customHeight="1" x14ac:dyDescent="0.3">
      <c r="B42" s="558" t="s">
        <v>779</v>
      </c>
      <c r="C42" s="558"/>
      <c r="D42" s="639">
        <v>13.659733333333334</v>
      </c>
      <c r="E42" s="639">
        <v>8.7970000000000006</v>
      </c>
      <c r="F42" s="73"/>
      <c r="G42" s="73"/>
      <c r="H42" s="73"/>
      <c r="M42" s="276">
        <f t="shared" si="1"/>
        <v>6</v>
      </c>
    </row>
    <row r="43" spans="2:13" s="104" customFormat="1" ht="24" customHeight="1" x14ac:dyDescent="0.3">
      <c r="B43" s="558" t="s">
        <v>821</v>
      </c>
      <c r="C43" s="558"/>
      <c r="D43" s="639">
        <v>21.4496</v>
      </c>
      <c r="E43" s="639">
        <v>14.154999999999999</v>
      </c>
      <c r="F43" s="73"/>
      <c r="G43" s="73"/>
      <c r="H43" s="73"/>
      <c r="M43" s="276">
        <f t="shared" si="1"/>
        <v>7</v>
      </c>
    </row>
    <row r="44" spans="2:13" s="104" customFormat="1" ht="13.5" customHeight="1" x14ac:dyDescent="0.3">
      <c r="B44" s="558" t="s">
        <v>600</v>
      </c>
      <c r="C44" s="558"/>
      <c r="D44" s="345" t="s">
        <v>541</v>
      </c>
      <c r="E44" s="345" t="s">
        <v>541</v>
      </c>
      <c r="F44" s="345" t="s">
        <v>541</v>
      </c>
      <c r="G44" s="345" t="s">
        <v>541</v>
      </c>
      <c r="H44" s="345" t="s">
        <v>541</v>
      </c>
      <c r="M44" s="276">
        <f>M43+1</f>
        <v>8</v>
      </c>
    </row>
    <row r="45" spans="2:13" s="104" customFormat="1" ht="13.5" customHeight="1" x14ac:dyDescent="0.3">
      <c r="B45" s="558" t="s">
        <v>601</v>
      </c>
      <c r="C45" s="558"/>
      <c r="D45" s="345" t="s">
        <v>541</v>
      </c>
      <c r="E45" s="345" t="s">
        <v>541</v>
      </c>
      <c r="F45" s="345" t="s">
        <v>541</v>
      </c>
      <c r="G45" s="345" t="s">
        <v>541</v>
      </c>
      <c r="H45" s="345" t="s">
        <v>541</v>
      </c>
      <c r="M45" s="276">
        <f>M44+1</f>
        <v>9</v>
      </c>
    </row>
    <row r="46" spans="2:13" s="104" customFormat="1" ht="25.15" customHeight="1" x14ac:dyDescent="0.3">
      <c r="B46" s="558" t="s">
        <v>602</v>
      </c>
      <c r="C46" s="558"/>
      <c r="D46" s="135"/>
      <c r="E46" s="135"/>
      <c r="F46" s="73"/>
      <c r="G46" s="73"/>
      <c r="H46" s="73"/>
      <c r="M46" s="276">
        <f>M45+1</f>
        <v>10</v>
      </c>
    </row>
    <row r="47" spans="2:13" s="104" customFormat="1" ht="25.15" customHeight="1" x14ac:dyDescent="0.3">
      <c r="B47" s="558" t="s">
        <v>603</v>
      </c>
      <c r="C47" s="558"/>
      <c r="D47" s="135"/>
      <c r="E47" s="135"/>
      <c r="F47" s="73"/>
      <c r="G47" s="73"/>
      <c r="H47" s="73"/>
      <c r="M47" s="276">
        <f>M46+1</f>
        <v>11</v>
      </c>
    </row>
    <row r="48" spans="2:13" s="104" customFormat="1" x14ac:dyDescent="0.3"/>
    <row r="49" spans="2:14" s="104" customFormat="1" x14ac:dyDescent="0.3"/>
    <row r="50" spans="2:14" ht="15" x14ac:dyDescent="0.3">
      <c r="B50" s="559" t="s">
        <v>177</v>
      </c>
      <c r="C50" s="559"/>
      <c r="D50" s="559"/>
      <c r="E50" s="559"/>
      <c r="F50" s="559"/>
      <c r="G50" s="559"/>
      <c r="H50" s="559"/>
      <c r="I50" s="559"/>
      <c r="J50" s="559"/>
    </row>
    <row r="52" spans="2:14" s="104" customFormat="1" ht="25.5" customHeight="1" x14ac:dyDescent="0.3">
      <c r="B52" s="266" t="s">
        <v>669</v>
      </c>
      <c r="C52" s="560" t="s">
        <v>671</v>
      </c>
      <c r="D52" s="560"/>
      <c r="E52" s="560"/>
      <c r="F52" s="560"/>
      <c r="G52" s="560"/>
      <c r="H52" s="560"/>
      <c r="I52" s="560"/>
      <c r="J52" s="396" t="s">
        <v>669</v>
      </c>
    </row>
    <row r="53" spans="2:14" s="104" customFormat="1" ht="25.5" customHeight="1" x14ac:dyDescent="0.3">
      <c r="B53" s="266" t="s">
        <v>670</v>
      </c>
      <c r="C53" s="557" t="s">
        <v>674</v>
      </c>
      <c r="D53" s="557"/>
      <c r="E53" s="557"/>
      <c r="F53" s="557"/>
      <c r="G53" s="557"/>
      <c r="H53" s="557"/>
      <c r="I53" s="557"/>
      <c r="J53" s="396" t="s">
        <v>670</v>
      </c>
    </row>
    <row r="54" spans="2:14" ht="38.450000000000003" customHeight="1" x14ac:dyDescent="0.3">
      <c r="B54" s="266" t="s">
        <v>437</v>
      </c>
      <c r="C54" s="557" t="s">
        <v>604</v>
      </c>
      <c r="D54" s="557"/>
      <c r="E54" s="557"/>
      <c r="F54" s="557"/>
      <c r="G54" s="557"/>
      <c r="H54" s="557"/>
      <c r="I54" s="557"/>
      <c r="J54" s="343" t="s">
        <v>566</v>
      </c>
    </row>
    <row r="55" spans="2:14" s="104" customFormat="1" ht="38.450000000000003" customHeight="1" x14ac:dyDescent="0.3">
      <c r="B55" s="266" t="s">
        <v>466</v>
      </c>
      <c r="C55" s="557" t="s">
        <v>467</v>
      </c>
      <c r="D55" s="557"/>
      <c r="E55" s="557"/>
      <c r="F55" s="557"/>
      <c r="G55" s="557"/>
      <c r="H55" s="557"/>
      <c r="I55" s="557"/>
      <c r="J55" s="343" t="s">
        <v>466</v>
      </c>
    </row>
    <row r="56" spans="2:14" s="104" customFormat="1" ht="38.450000000000003" customHeight="1" x14ac:dyDescent="0.3">
      <c r="B56" s="266" t="s">
        <v>178</v>
      </c>
      <c r="C56" s="557" t="s">
        <v>96</v>
      </c>
      <c r="D56" s="557"/>
      <c r="E56" s="557"/>
      <c r="F56" s="557"/>
      <c r="G56" s="557"/>
      <c r="H56" s="557"/>
      <c r="I56" s="557"/>
      <c r="J56" s="343" t="s">
        <v>178</v>
      </c>
    </row>
    <row r="57" spans="2:14" ht="38.450000000000003" customHeight="1" x14ac:dyDescent="0.3">
      <c r="B57" s="266" t="s">
        <v>179</v>
      </c>
      <c r="C57" s="557" t="s">
        <v>828</v>
      </c>
      <c r="D57" s="557"/>
      <c r="E57" s="557"/>
      <c r="F57" s="557"/>
      <c r="G57" s="557"/>
      <c r="H57" s="557"/>
      <c r="I57" s="557"/>
      <c r="J57" s="343" t="s">
        <v>179</v>
      </c>
      <c r="N57" s="104"/>
    </row>
    <row r="58" spans="2:14" ht="38.450000000000003" customHeight="1" x14ac:dyDescent="0.3">
      <c r="B58" s="266" t="s">
        <v>180</v>
      </c>
      <c r="C58" s="557" t="s">
        <v>829</v>
      </c>
      <c r="D58" s="557"/>
      <c r="E58" s="557"/>
      <c r="F58" s="557"/>
      <c r="G58" s="557"/>
      <c r="H58" s="557"/>
      <c r="I58" s="557"/>
      <c r="J58" s="343" t="s">
        <v>180</v>
      </c>
      <c r="K58" s="104"/>
    </row>
    <row r="59" spans="2:14" s="104" customFormat="1" ht="38.450000000000003" customHeight="1" x14ac:dyDescent="0.3">
      <c r="B59" s="266" t="s">
        <v>567</v>
      </c>
      <c r="C59" s="557" t="s">
        <v>605</v>
      </c>
      <c r="D59" s="557"/>
      <c r="E59" s="557"/>
      <c r="F59" s="557"/>
      <c r="G59" s="557"/>
      <c r="H59" s="557"/>
      <c r="I59" s="557"/>
      <c r="J59" s="343" t="s">
        <v>728</v>
      </c>
    </row>
    <row r="60" spans="2:14" s="104" customFormat="1" ht="38.450000000000003" customHeight="1" x14ac:dyDescent="0.3">
      <c r="B60" s="266" t="s">
        <v>802</v>
      </c>
      <c r="C60" s="557" t="s">
        <v>801</v>
      </c>
      <c r="D60" s="557"/>
      <c r="E60" s="557"/>
      <c r="F60" s="557"/>
      <c r="G60" s="557"/>
      <c r="H60" s="557"/>
      <c r="I60" s="557"/>
      <c r="J60" s="343" t="s">
        <v>802</v>
      </c>
    </row>
    <row r="61" spans="2:14" s="104" customFormat="1" ht="38.450000000000003" customHeight="1" x14ac:dyDescent="0.3">
      <c r="B61" s="266" t="s">
        <v>568</v>
      </c>
      <c r="C61" s="557" t="s">
        <v>606</v>
      </c>
      <c r="D61" s="557"/>
      <c r="E61" s="557"/>
      <c r="F61" s="557"/>
      <c r="G61" s="557"/>
      <c r="H61" s="557"/>
      <c r="I61" s="557"/>
      <c r="J61" s="343" t="s">
        <v>729</v>
      </c>
    </row>
    <row r="62" spans="2:14" ht="38.450000000000003" customHeight="1" x14ac:dyDescent="0.3">
      <c r="B62" s="266" t="s">
        <v>181</v>
      </c>
      <c r="C62" s="557" t="s">
        <v>607</v>
      </c>
      <c r="D62" s="557"/>
      <c r="E62" s="557"/>
      <c r="F62" s="557"/>
      <c r="G62" s="557"/>
      <c r="H62" s="557"/>
      <c r="I62" s="557"/>
      <c r="J62" s="343" t="s">
        <v>181</v>
      </c>
    </row>
    <row r="63" spans="2:14" ht="38.450000000000003" customHeight="1" x14ac:dyDescent="0.3">
      <c r="B63" s="266" t="s">
        <v>182</v>
      </c>
      <c r="C63" s="557" t="s">
        <v>608</v>
      </c>
      <c r="D63" s="557"/>
      <c r="E63" s="557"/>
      <c r="F63" s="557"/>
      <c r="G63" s="557"/>
      <c r="H63" s="557"/>
      <c r="I63" s="557"/>
      <c r="J63" s="343" t="s">
        <v>182</v>
      </c>
    </row>
    <row r="64" spans="2:14" ht="38.450000000000003" customHeight="1" x14ac:dyDescent="0.3">
      <c r="B64" s="266" t="s">
        <v>183</v>
      </c>
      <c r="C64" s="557" t="s">
        <v>609</v>
      </c>
      <c r="D64" s="557"/>
      <c r="E64" s="557"/>
      <c r="F64" s="557"/>
      <c r="G64" s="557"/>
      <c r="H64" s="557"/>
      <c r="I64" s="557"/>
      <c r="J64" s="343" t="s">
        <v>183</v>
      </c>
    </row>
    <row r="65" spans="2:24" ht="38.450000000000003" customHeight="1" x14ac:dyDescent="0.3">
      <c r="B65" s="266" t="s">
        <v>184</v>
      </c>
      <c r="C65" s="557" t="s">
        <v>610</v>
      </c>
      <c r="D65" s="557"/>
      <c r="E65" s="557"/>
      <c r="F65" s="557"/>
      <c r="G65" s="557"/>
      <c r="H65" s="557"/>
      <c r="I65" s="557"/>
      <c r="J65" s="343" t="s">
        <v>184</v>
      </c>
    </row>
    <row r="66" spans="2:24" ht="38.450000000000003" customHeight="1" x14ac:dyDescent="0.3">
      <c r="B66" s="266" t="s">
        <v>422</v>
      </c>
      <c r="C66" s="557" t="s">
        <v>611</v>
      </c>
      <c r="D66" s="557"/>
      <c r="E66" s="557"/>
      <c r="F66" s="557"/>
      <c r="G66" s="557"/>
      <c r="H66" s="557"/>
      <c r="I66" s="557"/>
      <c r="J66" s="343" t="s">
        <v>422</v>
      </c>
    </row>
    <row r="67" spans="2:24" ht="38.450000000000003" customHeight="1" x14ac:dyDescent="0.3">
      <c r="B67" s="266" t="s">
        <v>423</v>
      </c>
      <c r="C67" s="557" t="s">
        <v>612</v>
      </c>
      <c r="D67" s="557"/>
      <c r="E67" s="557"/>
      <c r="F67" s="557"/>
      <c r="G67" s="557"/>
      <c r="H67" s="557"/>
      <c r="I67" s="557"/>
      <c r="J67" s="343" t="s">
        <v>423</v>
      </c>
    </row>
    <row r="68" spans="2:24" ht="38.450000000000003" customHeight="1" x14ac:dyDescent="0.3">
      <c r="B68" s="266" t="s">
        <v>424</v>
      </c>
      <c r="C68" s="557" t="s">
        <v>541</v>
      </c>
      <c r="D68" s="557"/>
      <c r="E68" s="557"/>
      <c r="F68" s="557"/>
      <c r="G68" s="557"/>
      <c r="H68" s="557"/>
      <c r="I68" s="557"/>
      <c r="J68" s="343" t="s">
        <v>541</v>
      </c>
    </row>
    <row r="69" spans="2:24" ht="38.450000000000003" customHeight="1" x14ac:dyDescent="0.3">
      <c r="B69" s="266" t="s">
        <v>455</v>
      </c>
      <c r="C69" s="557" t="s">
        <v>541</v>
      </c>
      <c r="D69" s="557"/>
      <c r="E69" s="557"/>
      <c r="F69" s="557"/>
      <c r="G69" s="557"/>
      <c r="H69" s="557"/>
      <c r="I69" s="557"/>
      <c r="J69" s="343" t="s">
        <v>541</v>
      </c>
    </row>
    <row r="70" spans="2:24" s="104" customFormat="1" ht="38.450000000000003" customHeight="1" x14ac:dyDescent="0.3">
      <c r="B70" s="266" t="s">
        <v>542</v>
      </c>
      <c r="C70" s="557" t="s">
        <v>763</v>
      </c>
      <c r="D70" s="557"/>
      <c r="E70" s="557"/>
      <c r="F70" s="557"/>
      <c r="G70" s="557"/>
      <c r="H70" s="557"/>
      <c r="I70" s="557"/>
      <c r="J70" s="343" t="s">
        <v>542</v>
      </c>
    </row>
    <row r="71" spans="2:24" ht="38.450000000000003" customHeight="1" x14ac:dyDescent="0.3">
      <c r="B71" s="266" t="s">
        <v>185</v>
      </c>
      <c r="C71" s="557" t="s">
        <v>732</v>
      </c>
      <c r="D71" s="557"/>
      <c r="E71" s="557"/>
      <c r="F71" s="557"/>
      <c r="G71" s="557"/>
      <c r="H71" s="557"/>
      <c r="I71" s="557"/>
      <c r="J71" s="343" t="s">
        <v>185</v>
      </c>
      <c r="L71" s="104"/>
      <c r="M71" s="104"/>
      <c r="N71" s="104"/>
      <c r="O71" s="104"/>
      <c r="P71" s="104"/>
      <c r="Q71" s="104"/>
      <c r="R71" s="104"/>
      <c r="S71" s="104"/>
      <c r="T71" s="104"/>
      <c r="U71" s="104"/>
      <c r="V71" s="104"/>
      <c r="W71" s="104"/>
      <c r="X71" s="104"/>
    </row>
    <row r="72" spans="2:24" ht="38.450000000000003" customHeight="1" x14ac:dyDescent="0.3">
      <c r="B72" s="266" t="s">
        <v>457</v>
      </c>
      <c r="C72" s="557" t="s">
        <v>541</v>
      </c>
      <c r="D72" s="557"/>
      <c r="E72" s="557"/>
      <c r="F72" s="557"/>
      <c r="G72" s="557"/>
      <c r="H72" s="557"/>
      <c r="I72" s="557"/>
      <c r="J72" s="343" t="s">
        <v>541</v>
      </c>
      <c r="L72" s="104"/>
      <c r="M72" s="104"/>
      <c r="N72" s="104"/>
      <c r="O72" s="104"/>
      <c r="P72" s="104"/>
      <c r="Q72" s="104"/>
      <c r="R72" s="104"/>
      <c r="S72" s="104"/>
      <c r="T72" s="104"/>
      <c r="U72" s="104"/>
      <c r="V72" s="104"/>
      <c r="W72" s="104"/>
      <c r="X72" s="104"/>
    </row>
    <row r="73" spans="2:24" ht="38.450000000000003" customHeight="1" x14ac:dyDescent="0.3">
      <c r="B73" s="266" t="s">
        <v>458</v>
      </c>
      <c r="C73" s="557" t="s">
        <v>541</v>
      </c>
      <c r="D73" s="557"/>
      <c r="E73" s="557"/>
      <c r="F73" s="557"/>
      <c r="G73" s="557"/>
      <c r="H73" s="557"/>
      <c r="I73" s="557"/>
      <c r="J73" s="343" t="s">
        <v>541</v>
      </c>
      <c r="L73" s="104"/>
      <c r="M73" s="104"/>
      <c r="N73" s="104"/>
      <c r="O73" s="104"/>
      <c r="P73" s="104"/>
      <c r="Q73" s="104"/>
      <c r="R73" s="104"/>
      <c r="S73" s="104"/>
      <c r="T73" s="104"/>
      <c r="U73" s="104"/>
      <c r="V73" s="104"/>
      <c r="W73" s="104"/>
      <c r="X73" s="104"/>
    </row>
    <row r="74" spans="2:24" ht="38.450000000000003" customHeight="1" x14ac:dyDescent="0.3">
      <c r="B74" s="266" t="s">
        <v>459</v>
      </c>
      <c r="C74" s="557" t="s">
        <v>613</v>
      </c>
      <c r="D74" s="557"/>
      <c r="E74" s="557"/>
      <c r="F74" s="557"/>
      <c r="G74" s="557"/>
      <c r="H74" s="557"/>
      <c r="I74" s="557"/>
      <c r="J74" s="343" t="s">
        <v>459</v>
      </c>
      <c r="L74" s="104"/>
      <c r="M74" s="104"/>
      <c r="N74" s="104"/>
      <c r="O74" s="104"/>
      <c r="P74" s="104"/>
      <c r="Q74" s="104"/>
      <c r="R74" s="104"/>
      <c r="S74" s="104"/>
      <c r="T74" s="104"/>
      <c r="U74" s="104"/>
      <c r="V74" s="104"/>
      <c r="W74" s="104"/>
      <c r="X74" s="104"/>
    </row>
    <row r="75" spans="2:24" ht="38.450000000000003" customHeight="1" x14ac:dyDescent="0.3">
      <c r="B75" s="266" t="s">
        <v>460</v>
      </c>
      <c r="C75" s="557" t="s">
        <v>468</v>
      </c>
      <c r="D75" s="557"/>
      <c r="E75" s="557"/>
      <c r="F75" s="557"/>
      <c r="G75" s="557"/>
      <c r="H75" s="557"/>
      <c r="I75" s="557"/>
      <c r="J75" s="343" t="s">
        <v>460</v>
      </c>
      <c r="L75" s="104"/>
      <c r="M75" s="104"/>
      <c r="N75" s="104"/>
      <c r="O75" s="104"/>
      <c r="P75" s="104"/>
      <c r="Q75" s="104"/>
      <c r="R75" s="104"/>
      <c r="S75" s="104"/>
      <c r="T75" s="104"/>
      <c r="U75" s="104"/>
      <c r="V75" s="104"/>
      <c r="W75" s="104"/>
      <c r="X75" s="104"/>
    </row>
    <row r="76" spans="2:24" ht="38.450000000000003" customHeight="1" x14ac:dyDescent="0.3">
      <c r="B76" s="266" t="s">
        <v>461</v>
      </c>
      <c r="C76" s="557" t="s">
        <v>469</v>
      </c>
      <c r="D76" s="557"/>
      <c r="E76" s="557"/>
      <c r="F76" s="557"/>
      <c r="G76" s="557"/>
      <c r="H76" s="557"/>
      <c r="I76" s="557"/>
      <c r="J76" s="343" t="s">
        <v>461</v>
      </c>
      <c r="L76" s="104"/>
      <c r="M76" s="104"/>
      <c r="N76" s="104"/>
      <c r="O76" s="104"/>
      <c r="P76" s="104"/>
      <c r="Q76" s="104"/>
      <c r="R76" s="104"/>
      <c r="S76" s="104"/>
      <c r="T76" s="104"/>
      <c r="U76" s="104"/>
      <c r="V76" s="104"/>
      <c r="W76" s="104"/>
      <c r="X76" s="104"/>
    </row>
    <row r="77" spans="2:24" ht="38.450000000000003" customHeight="1" x14ac:dyDescent="0.3">
      <c r="B77" s="266" t="s">
        <v>462</v>
      </c>
      <c r="C77" s="557" t="s">
        <v>470</v>
      </c>
      <c r="D77" s="557"/>
      <c r="E77" s="557"/>
      <c r="F77" s="557"/>
      <c r="G77" s="557"/>
      <c r="H77" s="557"/>
      <c r="I77" s="557"/>
      <c r="J77" s="343" t="s">
        <v>462</v>
      </c>
      <c r="L77" s="104"/>
      <c r="M77" s="104"/>
      <c r="N77" s="104"/>
      <c r="O77" s="104"/>
      <c r="P77" s="104"/>
      <c r="Q77" s="104"/>
      <c r="R77" s="104"/>
      <c r="S77" s="104"/>
      <c r="T77" s="104"/>
      <c r="U77" s="104"/>
      <c r="V77" s="104"/>
      <c r="W77" s="104"/>
      <c r="X77" s="104"/>
    </row>
    <row r="78" spans="2:24" ht="38.450000000000003" customHeight="1" x14ac:dyDescent="0.3">
      <c r="B78" s="266" t="s">
        <v>463</v>
      </c>
      <c r="C78" s="557" t="s">
        <v>614</v>
      </c>
      <c r="D78" s="557"/>
      <c r="E78" s="557"/>
      <c r="F78" s="557"/>
      <c r="G78" s="557"/>
      <c r="H78" s="557"/>
      <c r="I78" s="557"/>
      <c r="J78" s="343" t="s">
        <v>463</v>
      </c>
      <c r="L78" s="104"/>
      <c r="M78" s="104"/>
      <c r="N78" s="104"/>
      <c r="O78" s="104"/>
      <c r="P78" s="104"/>
      <c r="Q78" s="104"/>
      <c r="R78" s="104"/>
      <c r="S78" s="104"/>
      <c r="T78" s="104"/>
      <c r="U78" s="104"/>
      <c r="V78" s="104"/>
      <c r="W78" s="104"/>
      <c r="X78" s="104"/>
    </row>
    <row r="79" spans="2:24" ht="38.450000000000003" customHeight="1" x14ac:dyDescent="0.3">
      <c r="B79" s="266" t="s">
        <v>464</v>
      </c>
      <c r="C79" s="557" t="s">
        <v>814</v>
      </c>
      <c r="D79" s="557"/>
      <c r="E79" s="557"/>
      <c r="F79" s="557"/>
      <c r="G79" s="557"/>
      <c r="H79" s="557"/>
      <c r="I79" s="557"/>
      <c r="J79" s="343" t="s">
        <v>464</v>
      </c>
      <c r="L79" s="104"/>
      <c r="M79" s="104"/>
      <c r="N79" s="104"/>
      <c r="O79" s="104"/>
      <c r="P79" s="104"/>
      <c r="Q79" s="104"/>
      <c r="R79" s="104"/>
      <c r="S79" s="104"/>
      <c r="T79" s="104"/>
      <c r="U79" s="104"/>
      <c r="V79" s="104"/>
      <c r="W79" s="104"/>
      <c r="X79" s="104"/>
    </row>
    <row r="80" spans="2:24" ht="38.450000000000003" customHeight="1" x14ac:dyDescent="0.3">
      <c r="B80" s="266" t="s">
        <v>186</v>
      </c>
      <c r="C80" s="557" t="s">
        <v>733</v>
      </c>
      <c r="D80" s="557"/>
      <c r="E80" s="557"/>
      <c r="F80" s="557"/>
      <c r="G80" s="557"/>
      <c r="H80" s="557"/>
      <c r="I80" s="557"/>
      <c r="J80" s="343" t="s">
        <v>186</v>
      </c>
      <c r="L80" s="104"/>
      <c r="M80" s="104"/>
      <c r="N80" s="104"/>
      <c r="O80" s="104"/>
      <c r="P80" s="104"/>
      <c r="Q80" s="104"/>
      <c r="R80" s="104"/>
      <c r="S80" s="104"/>
      <c r="T80" s="104"/>
      <c r="U80" s="104"/>
      <c r="V80" s="104"/>
      <c r="W80" s="104"/>
      <c r="X80" s="104"/>
    </row>
    <row r="81" spans="2:24" ht="38.450000000000003" customHeight="1" x14ac:dyDescent="0.3">
      <c r="B81" s="266" t="s">
        <v>508</v>
      </c>
      <c r="C81" s="557" t="s">
        <v>767</v>
      </c>
      <c r="D81" s="557"/>
      <c r="E81" s="557"/>
      <c r="F81" s="557"/>
      <c r="G81" s="557"/>
      <c r="H81" s="557"/>
      <c r="I81" s="557"/>
      <c r="J81" s="343" t="s">
        <v>508</v>
      </c>
      <c r="L81" s="104"/>
      <c r="M81" s="104"/>
      <c r="N81" s="104"/>
      <c r="O81" s="104"/>
      <c r="P81" s="104"/>
      <c r="Q81" s="104"/>
      <c r="R81" s="104"/>
      <c r="S81" s="104"/>
      <c r="T81" s="104"/>
      <c r="U81" s="104"/>
      <c r="V81" s="104"/>
      <c r="W81" s="104"/>
      <c r="X81" s="104"/>
    </row>
    <row r="82" spans="2:24" ht="38.450000000000003" customHeight="1" x14ac:dyDescent="0.3">
      <c r="B82" s="266" t="s">
        <v>509</v>
      </c>
      <c r="C82" s="557" t="s">
        <v>615</v>
      </c>
      <c r="D82" s="557"/>
      <c r="E82" s="557"/>
      <c r="F82" s="557"/>
      <c r="G82" s="557"/>
      <c r="H82" s="557"/>
      <c r="I82" s="557"/>
      <c r="J82" s="343" t="s">
        <v>509</v>
      </c>
      <c r="L82" s="104"/>
      <c r="M82" s="104"/>
      <c r="N82" s="104"/>
      <c r="O82" s="104"/>
      <c r="P82" s="104"/>
      <c r="Q82" s="104"/>
      <c r="R82" s="104"/>
      <c r="S82" s="104"/>
      <c r="T82" s="104"/>
      <c r="U82" s="104"/>
      <c r="V82" s="104"/>
      <c r="W82" s="104"/>
      <c r="X82" s="104"/>
    </row>
    <row r="83" spans="2:24" ht="38.450000000000003" customHeight="1" x14ac:dyDescent="0.3">
      <c r="B83" s="266" t="s">
        <v>510</v>
      </c>
      <c r="C83" s="557" t="s">
        <v>541</v>
      </c>
      <c r="D83" s="557"/>
      <c r="E83" s="557"/>
      <c r="F83" s="557"/>
      <c r="G83" s="557"/>
      <c r="H83" s="557"/>
      <c r="I83" s="557"/>
      <c r="J83" s="343" t="s">
        <v>541</v>
      </c>
      <c r="L83" s="104"/>
      <c r="M83" s="104"/>
      <c r="N83" s="104"/>
      <c r="O83" s="104"/>
      <c r="P83" s="104"/>
      <c r="Q83" s="104"/>
      <c r="R83" s="104"/>
      <c r="S83" s="104"/>
      <c r="T83" s="104"/>
      <c r="U83" s="104"/>
      <c r="V83" s="104"/>
      <c r="W83" s="104"/>
      <c r="X83" s="104"/>
    </row>
    <row r="84" spans="2:24" ht="38.450000000000003" customHeight="1" x14ac:dyDescent="0.3">
      <c r="B84" s="266" t="s">
        <v>511</v>
      </c>
      <c r="C84" s="557" t="s">
        <v>769</v>
      </c>
      <c r="D84" s="557"/>
      <c r="E84" s="557"/>
      <c r="F84" s="557"/>
      <c r="G84" s="557"/>
      <c r="H84" s="557"/>
      <c r="I84" s="557"/>
      <c r="J84" s="343" t="s">
        <v>511</v>
      </c>
      <c r="L84" s="104"/>
      <c r="M84" s="104"/>
      <c r="N84" s="104"/>
      <c r="O84" s="104"/>
      <c r="P84" s="104"/>
      <c r="Q84" s="104"/>
      <c r="R84" s="104"/>
      <c r="S84" s="104"/>
      <c r="T84" s="104"/>
      <c r="U84" s="104"/>
      <c r="V84" s="104"/>
      <c r="W84" s="104"/>
      <c r="X84" s="104"/>
    </row>
    <row r="85" spans="2:24" ht="38.450000000000003" customHeight="1" x14ac:dyDescent="0.3">
      <c r="B85" s="266" t="s">
        <v>512</v>
      </c>
      <c r="C85" s="557" t="s">
        <v>541</v>
      </c>
      <c r="D85" s="557"/>
      <c r="E85" s="557"/>
      <c r="F85" s="557"/>
      <c r="G85" s="557"/>
      <c r="H85" s="557"/>
      <c r="I85" s="557"/>
      <c r="J85" s="343" t="s">
        <v>541</v>
      </c>
      <c r="L85" s="104"/>
      <c r="M85" s="104"/>
      <c r="N85" s="104"/>
      <c r="O85" s="104"/>
      <c r="P85" s="104"/>
      <c r="Q85" s="104"/>
      <c r="R85" s="104"/>
      <c r="S85" s="104"/>
      <c r="T85" s="104"/>
      <c r="U85" s="104"/>
      <c r="V85" s="104"/>
      <c r="W85" s="104"/>
      <c r="X85" s="104"/>
    </row>
    <row r="86" spans="2:24" ht="38.450000000000003" customHeight="1" x14ac:dyDescent="0.3">
      <c r="B86" s="266" t="s">
        <v>513</v>
      </c>
      <c r="C86" s="557" t="s">
        <v>541</v>
      </c>
      <c r="D86" s="557"/>
      <c r="E86" s="557"/>
      <c r="F86" s="557"/>
      <c r="G86" s="557"/>
      <c r="H86" s="557"/>
      <c r="I86" s="557"/>
      <c r="J86" s="343" t="s">
        <v>541</v>
      </c>
      <c r="L86" s="104"/>
      <c r="M86" s="104"/>
      <c r="N86" s="104"/>
      <c r="O86" s="104"/>
      <c r="P86" s="104"/>
      <c r="Q86" s="104"/>
      <c r="R86" s="104"/>
      <c r="S86" s="104"/>
      <c r="T86" s="104"/>
      <c r="U86" s="104"/>
      <c r="V86" s="104"/>
      <c r="W86" s="104"/>
      <c r="X86" s="104"/>
    </row>
    <row r="87" spans="2:24" ht="38.450000000000003" customHeight="1" x14ac:dyDescent="0.3">
      <c r="B87" s="266" t="s">
        <v>514</v>
      </c>
      <c r="C87" s="557" t="s">
        <v>734</v>
      </c>
      <c r="D87" s="557"/>
      <c r="E87" s="557"/>
      <c r="F87" s="557"/>
      <c r="G87" s="557"/>
      <c r="H87" s="557"/>
      <c r="I87" s="557"/>
      <c r="J87" s="343" t="s">
        <v>514</v>
      </c>
      <c r="L87" s="104"/>
      <c r="M87" s="104"/>
      <c r="N87" s="104"/>
      <c r="O87" s="104"/>
      <c r="P87" s="104"/>
      <c r="Q87" s="104"/>
      <c r="R87" s="104"/>
      <c r="S87" s="104"/>
      <c r="T87" s="104"/>
      <c r="U87" s="104"/>
      <c r="V87" s="104"/>
      <c r="W87" s="104"/>
      <c r="X87" s="104"/>
    </row>
    <row r="88" spans="2:24" s="104" customFormat="1" ht="38.450000000000003" customHeight="1" x14ac:dyDescent="0.3">
      <c r="B88" s="266" t="s">
        <v>515</v>
      </c>
      <c r="C88" s="557" t="s">
        <v>616</v>
      </c>
      <c r="D88" s="557"/>
      <c r="E88" s="557"/>
      <c r="F88" s="557"/>
      <c r="G88" s="557"/>
      <c r="H88" s="557"/>
      <c r="I88" s="557"/>
      <c r="J88" s="343" t="s">
        <v>515</v>
      </c>
    </row>
    <row r="89" spans="2:24" s="104" customFormat="1" ht="38.450000000000003" customHeight="1" x14ac:dyDescent="0.3">
      <c r="B89" s="266" t="s">
        <v>187</v>
      </c>
      <c r="C89" s="557" t="s">
        <v>617</v>
      </c>
      <c r="D89" s="557"/>
      <c r="E89" s="557"/>
      <c r="F89" s="557"/>
      <c r="G89" s="557"/>
      <c r="H89" s="557"/>
      <c r="I89" s="557"/>
      <c r="J89" s="343" t="s">
        <v>187</v>
      </c>
    </row>
    <row r="90" spans="2:24" s="104" customFormat="1" ht="38.450000000000003" customHeight="1" x14ac:dyDescent="0.3">
      <c r="B90" s="266" t="s">
        <v>188</v>
      </c>
      <c r="C90" s="557" t="s">
        <v>528</v>
      </c>
      <c r="D90" s="557"/>
      <c r="E90" s="557"/>
      <c r="F90" s="557"/>
      <c r="G90" s="557"/>
      <c r="H90" s="557"/>
      <c r="I90" s="557"/>
      <c r="J90" s="343" t="s">
        <v>188</v>
      </c>
    </row>
    <row r="91" spans="2:24" s="104" customFormat="1" ht="38.450000000000003" customHeight="1" x14ac:dyDescent="0.3">
      <c r="B91" s="266" t="s">
        <v>189</v>
      </c>
      <c r="C91" s="557" t="str">
        <f>"Comparaison de l'actif régulé budgété et réel de l'année "&amp;E15</f>
        <v xml:space="preserve">Comparaison de l'actif régulé budgété et réel de l'année </v>
      </c>
      <c r="D91" s="557"/>
      <c r="E91" s="557"/>
      <c r="F91" s="557"/>
      <c r="G91" s="557"/>
      <c r="H91" s="557"/>
      <c r="I91" s="557"/>
      <c r="J91" s="343" t="s">
        <v>189</v>
      </c>
    </row>
    <row r="92" spans="2:24" s="104" customFormat="1" ht="38.450000000000003" customHeight="1" x14ac:dyDescent="0.3">
      <c r="B92" s="266" t="s">
        <v>409</v>
      </c>
      <c r="C92" s="557" t="s">
        <v>618</v>
      </c>
      <c r="D92" s="557"/>
      <c r="E92" s="557"/>
      <c r="F92" s="557"/>
      <c r="G92" s="557"/>
      <c r="H92" s="557"/>
      <c r="I92" s="557"/>
      <c r="J92" s="343" t="s">
        <v>409</v>
      </c>
    </row>
    <row r="93" spans="2:24" s="104" customFormat="1" ht="38.450000000000003" customHeight="1" x14ac:dyDescent="0.3">
      <c r="B93" s="266" t="s">
        <v>532</v>
      </c>
      <c r="C93" s="557" t="str">
        <f>"Comparaison des volumes, capacités et puissances budgétés et réels de l'année "&amp;E15</f>
        <v xml:space="preserve">Comparaison des volumes, capacités et puissances budgétés et réels de l'année </v>
      </c>
      <c r="D93" s="557"/>
      <c r="E93" s="557"/>
      <c r="F93" s="557"/>
      <c r="G93" s="557"/>
      <c r="H93" s="557"/>
      <c r="I93" s="557"/>
      <c r="J93" s="343" t="s">
        <v>532</v>
      </c>
    </row>
    <row r="94" spans="2:24" s="104" customFormat="1" ht="38.450000000000003" customHeight="1" x14ac:dyDescent="0.3">
      <c r="B94" s="266" t="s">
        <v>412</v>
      </c>
      <c r="C94" s="557" t="s">
        <v>539</v>
      </c>
      <c r="D94" s="557"/>
      <c r="E94" s="557"/>
      <c r="F94" s="557"/>
      <c r="G94" s="557"/>
      <c r="H94" s="557"/>
      <c r="I94" s="557"/>
      <c r="J94" s="343" t="s">
        <v>412</v>
      </c>
    </row>
    <row r="95" spans="2:24" s="104" customFormat="1" ht="38.450000000000003" customHeight="1" x14ac:dyDescent="0.3">
      <c r="B95" s="266" t="s">
        <v>534</v>
      </c>
      <c r="C95" s="557" t="s">
        <v>198</v>
      </c>
      <c r="D95" s="557"/>
      <c r="E95" s="557"/>
      <c r="F95" s="557"/>
      <c r="G95" s="557"/>
      <c r="H95" s="557"/>
      <c r="I95" s="557"/>
      <c r="J95" s="343" t="s">
        <v>534</v>
      </c>
    </row>
    <row r="96" spans="2:24" s="104" customFormat="1" ht="38.450000000000003" customHeight="1" x14ac:dyDescent="0.3">
      <c r="B96" s="266" t="s">
        <v>535</v>
      </c>
      <c r="C96" s="557" t="s">
        <v>214</v>
      </c>
      <c r="D96" s="557"/>
      <c r="E96" s="557"/>
      <c r="F96" s="557"/>
      <c r="G96" s="557"/>
      <c r="H96" s="557"/>
      <c r="I96" s="557"/>
      <c r="J96" s="343" t="s">
        <v>535</v>
      </c>
    </row>
    <row r="97" spans="2:24" s="104" customFormat="1" ht="38.450000000000003" customHeight="1" x14ac:dyDescent="0.3">
      <c r="B97" s="266" t="s">
        <v>536</v>
      </c>
      <c r="C97" s="557" t="s">
        <v>239</v>
      </c>
      <c r="D97" s="557"/>
      <c r="E97" s="557"/>
      <c r="F97" s="557"/>
      <c r="G97" s="557"/>
      <c r="H97" s="557"/>
      <c r="I97" s="557"/>
      <c r="J97" s="343" t="s">
        <v>536</v>
      </c>
    </row>
    <row r="98" spans="2:24" s="104" customFormat="1" ht="38.450000000000003" customHeight="1" x14ac:dyDescent="0.3">
      <c r="B98" s="266" t="s">
        <v>537</v>
      </c>
      <c r="C98" s="557" t="s">
        <v>265</v>
      </c>
      <c r="D98" s="557"/>
      <c r="E98" s="557"/>
      <c r="F98" s="557"/>
      <c r="G98" s="557"/>
      <c r="H98" s="557"/>
      <c r="I98" s="557"/>
      <c r="J98" s="343" t="s">
        <v>537</v>
      </c>
    </row>
    <row r="99" spans="2:24" s="104" customFormat="1" ht="38.450000000000003" customHeight="1" x14ac:dyDescent="0.3">
      <c r="B99" s="266" t="s">
        <v>538</v>
      </c>
      <c r="C99" s="557" t="s">
        <v>266</v>
      </c>
      <c r="D99" s="557"/>
      <c r="E99" s="557"/>
      <c r="F99" s="557"/>
      <c r="G99" s="557"/>
      <c r="H99" s="557"/>
      <c r="I99" s="557"/>
      <c r="J99" s="343" t="s">
        <v>538</v>
      </c>
    </row>
    <row r="100" spans="2:24" x14ac:dyDescent="0.3">
      <c r="B100" s="266"/>
      <c r="L100" s="104"/>
      <c r="M100" s="104"/>
      <c r="N100" s="104"/>
      <c r="O100" s="104"/>
      <c r="P100" s="104"/>
      <c r="Q100" s="104"/>
      <c r="R100" s="104"/>
      <c r="S100" s="104"/>
      <c r="T100" s="104"/>
      <c r="U100" s="104"/>
      <c r="V100" s="104"/>
      <c r="W100" s="104"/>
      <c r="X100" s="104"/>
    </row>
    <row r="101" spans="2:24" x14ac:dyDescent="0.3">
      <c r="B101" s="266"/>
      <c r="L101" s="104"/>
      <c r="M101" s="104"/>
      <c r="N101" s="104"/>
      <c r="O101" s="104"/>
      <c r="P101" s="104"/>
      <c r="Q101" s="104"/>
      <c r="R101" s="104"/>
      <c r="S101" s="104"/>
      <c r="T101" s="104"/>
      <c r="U101" s="104"/>
      <c r="V101" s="104"/>
      <c r="W101" s="104"/>
      <c r="X101" s="104"/>
    </row>
    <row r="102" spans="2:24" x14ac:dyDescent="0.3">
      <c r="B102" s="266"/>
      <c r="L102" s="104"/>
      <c r="M102" s="104"/>
      <c r="N102" s="104"/>
      <c r="O102" s="104"/>
      <c r="P102" s="104"/>
      <c r="Q102" s="104"/>
      <c r="R102" s="104"/>
      <c r="S102" s="104"/>
      <c r="T102" s="104"/>
      <c r="U102" s="104"/>
      <c r="V102" s="104"/>
      <c r="W102" s="104"/>
      <c r="X102" s="104"/>
    </row>
    <row r="103" spans="2:24" x14ac:dyDescent="0.3">
      <c r="B103" s="266"/>
      <c r="L103" s="104"/>
      <c r="M103" s="104"/>
      <c r="N103" s="104"/>
      <c r="O103" s="104"/>
      <c r="P103" s="104"/>
      <c r="Q103" s="104"/>
      <c r="R103" s="104"/>
      <c r="S103" s="104"/>
      <c r="T103" s="104"/>
      <c r="U103" s="104"/>
      <c r="V103" s="104"/>
      <c r="W103" s="104"/>
      <c r="X103" s="104"/>
    </row>
    <row r="104" spans="2:24" x14ac:dyDescent="0.3">
      <c r="B104" s="266"/>
      <c r="L104" s="104"/>
      <c r="M104" s="104"/>
      <c r="N104" s="104"/>
      <c r="O104" s="104"/>
      <c r="P104" s="104"/>
      <c r="Q104" s="104"/>
      <c r="R104" s="104"/>
      <c r="S104" s="104"/>
      <c r="T104" s="104"/>
      <c r="U104" s="104"/>
      <c r="V104" s="104"/>
      <c r="W104" s="104"/>
      <c r="X104" s="104"/>
    </row>
    <row r="105" spans="2:24" x14ac:dyDescent="0.3">
      <c r="B105" s="266"/>
      <c r="L105" s="104"/>
      <c r="M105" s="104"/>
      <c r="N105" s="104"/>
      <c r="O105" s="104"/>
      <c r="P105" s="104"/>
      <c r="Q105" s="104"/>
      <c r="R105" s="104"/>
      <c r="S105" s="104"/>
      <c r="T105" s="104"/>
      <c r="U105" s="104"/>
      <c r="V105" s="104"/>
      <c r="W105" s="104"/>
      <c r="X105" s="104"/>
    </row>
    <row r="106" spans="2:24" x14ac:dyDescent="0.3">
      <c r="B106" s="266"/>
      <c r="L106" s="104"/>
      <c r="M106" s="104"/>
      <c r="N106" s="104"/>
      <c r="O106" s="104"/>
      <c r="P106" s="104"/>
      <c r="Q106" s="104"/>
      <c r="R106" s="104"/>
      <c r="S106" s="104"/>
      <c r="T106" s="104"/>
      <c r="U106" s="104"/>
      <c r="V106" s="104"/>
      <c r="W106" s="104"/>
      <c r="X106" s="104"/>
    </row>
    <row r="107" spans="2:24" x14ac:dyDescent="0.3">
      <c r="B107" s="266"/>
      <c r="L107" s="104"/>
      <c r="M107" s="104"/>
      <c r="N107" s="104"/>
      <c r="O107" s="104"/>
      <c r="P107" s="104"/>
      <c r="Q107" s="104"/>
      <c r="R107" s="104"/>
      <c r="S107" s="104"/>
      <c r="T107" s="104"/>
      <c r="U107" s="104"/>
      <c r="V107" s="104"/>
      <c r="W107" s="104"/>
      <c r="X107" s="104"/>
    </row>
    <row r="108" spans="2:24" x14ac:dyDescent="0.3">
      <c r="B108" s="266"/>
      <c r="L108" s="104"/>
      <c r="M108" s="104"/>
      <c r="N108" s="104"/>
      <c r="O108" s="104"/>
      <c r="P108" s="104"/>
      <c r="Q108" s="104"/>
      <c r="R108" s="104"/>
      <c r="S108" s="104"/>
      <c r="T108" s="104"/>
      <c r="U108" s="104"/>
      <c r="V108" s="104"/>
      <c r="W108" s="104"/>
      <c r="X108" s="104"/>
    </row>
    <row r="109" spans="2:24" x14ac:dyDescent="0.3">
      <c r="B109" s="266"/>
      <c r="L109" s="104"/>
      <c r="M109" s="104"/>
      <c r="N109" s="104"/>
      <c r="O109" s="104"/>
      <c r="P109" s="104"/>
      <c r="Q109" s="104"/>
      <c r="R109" s="104"/>
      <c r="S109" s="104"/>
      <c r="T109" s="104"/>
      <c r="U109" s="104"/>
      <c r="V109" s="104"/>
      <c r="W109" s="104"/>
      <c r="X109" s="104"/>
    </row>
    <row r="110" spans="2:24" x14ac:dyDescent="0.3">
      <c r="B110" s="266"/>
      <c r="L110" s="104"/>
      <c r="M110" s="104"/>
      <c r="N110" s="104"/>
      <c r="O110" s="104"/>
      <c r="P110" s="104"/>
      <c r="Q110" s="104"/>
      <c r="R110" s="104"/>
      <c r="S110" s="104"/>
      <c r="T110" s="104"/>
      <c r="U110" s="104"/>
      <c r="V110" s="104"/>
      <c r="W110" s="104"/>
      <c r="X110" s="104"/>
    </row>
    <row r="111" spans="2:24" x14ac:dyDescent="0.3">
      <c r="B111" s="266"/>
      <c r="L111" s="104"/>
      <c r="M111" s="104"/>
      <c r="N111" s="104"/>
      <c r="O111" s="104"/>
      <c r="P111" s="104"/>
      <c r="Q111" s="104"/>
      <c r="R111" s="104"/>
      <c r="S111" s="104"/>
      <c r="T111" s="104"/>
      <c r="U111" s="104"/>
      <c r="V111" s="104"/>
      <c r="W111" s="104"/>
      <c r="X111" s="104"/>
    </row>
    <row r="112" spans="2:24" x14ac:dyDescent="0.3">
      <c r="B112" s="266"/>
      <c r="L112" s="104"/>
      <c r="M112" s="104"/>
      <c r="N112" s="104"/>
      <c r="O112" s="104"/>
      <c r="P112" s="104"/>
      <c r="Q112" s="104"/>
      <c r="R112" s="104"/>
      <c r="S112" s="104"/>
      <c r="T112" s="104"/>
      <c r="U112" s="104"/>
      <c r="V112" s="104"/>
      <c r="W112" s="104"/>
      <c r="X112" s="104"/>
    </row>
    <row r="113" spans="2:24" x14ac:dyDescent="0.3">
      <c r="B113" s="266"/>
      <c r="L113" s="104"/>
      <c r="M113" s="104"/>
      <c r="N113" s="104"/>
      <c r="O113" s="104"/>
      <c r="P113" s="104"/>
      <c r="Q113" s="104"/>
      <c r="R113" s="104"/>
      <c r="S113" s="104"/>
      <c r="T113" s="104"/>
      <c r="U113" s="104"/>
      <c r="V113" s="104"/>
      <c r="W113" s="104"/>
      <c r="X113" s="104"/>
    </row>
    <row r="114" spans="2:24" x14ac:dyDescent="0.3">
      <c r="B114" s="266"/>
      <c r="L114" s="104"/>
      <c r="M114" s="104"/>
      <c r="N114" s="104"/>
      <c r="O114" s="104"/>
      <c r="P114" s="104"/>
      <c r="Q114" s="104"/>
      <c r="R114" s="104"/>
      <c r="S114" s="104"/>
      <c r="T114" s="104"/>
      <c r="U114" s="104"/>
      <c r="V114" s="104"/>
      <c r="W114" s="104"/>
      <c r="X114" s="104"/>
    </row>
    <row r="115" spans="2:24" x14ac:dyDescent="0.3">
      <c r="B115" s="266"/>
      <c r="L115" s="104"/>
      <c r="M115" s="104"/>
      <c r="N115" s="104"/>
      <c r="O115" s="104"/>
      <c r="P115" s="104"/>
      <c r="Q115" s="104"/>
      <c r="R115" s="104"/>
      <c r="S115" s="104"/>
      <c r="T115" s="104"/>
      <c r="U115" s="104"/>
      <c r="V115" s="104"/>
      <c r="W115" s="104"/>
      <c r="X115" s="104"/>
    </row>
    <row r="116" spans="2:24" x14ac:dyDescent="0.3">
      <c r="B116" s="266"/>
      <c r="L116" s="104"/>
      <c r="M116" s="104"/>
      <c r="N116" s="104"/>
      <c r="O116" s="104"/>
      <c r="P116" s="104"/>
      <c r="Q116" s="104"/>
      <c r="R116" s="104"/>
      <c r="S116" s="104"/>
      <c r="T116" s="104"/>
      <c r="U116" s="104"/>
      <c r="V116" s="104"/>
      <c r="W116" s="104"/>
      <c r="X116" s="104"/>
    </row>
    <row r="117" spans="2:24" x14ac:dyDescent="0.3">
      <c r="B117" s="266"/>
      <c r="L117" s="104"/>
      <c r="M117" s="104"/>
      <c r="N117" s="104"/>
      <c r="O117" s="104"/>
      <c r="P117" s="104"/>
      <c r="Q117" s="104"/>
      <c r="R117" s="104"/>
      <c r="S117" s="104"/>
      <c r="T117" s="104"/>
      <c r="U117" s="104"/>
      <c r="V117" s="104"/>
      <c r="W117" s="104"/>
      <c r="X117" s="104"/>
    </row>
    <row r="118" spans="2:24" x14ac:dyDescent="0.3">
      <c r="B118" s="266"/>
      <c r="L118" s="104"/>
      <c r="M118" s="104"/>
      <c r="N118" s="104"/>
      <c r="O118" s="104"/>
      <c r="P118" s="104"/>
      <c r="Q118" s="104"/>
      <c r="R118" s="104"/>
      <c r="S118" s="104"/>
      <c r="T118" s="104"/>
      <c r="U118" s="104"/>
      <c r="V118" s="104"/>
      <c r="W118" s="104"/>
      <c r="X118" s="104"/>
    </row>
    <row r="119" spans="2:24" x14ac:dyDescent="0.3">
      <c r="B119" s="266"/>
      <c r="L119" s="104"/>
      <c r="M119" s="104"/>
      <c r="N119" s="104"/>
      <c r="O119" s="104"/>
      <c r="P119" s="104"/>
      <c r="Q119" s="104"/>
      <c r="R119" s="104"/>
      <c r="S119" s="104"/>
      <c r="T119" s="104"/>
      <c r="U119" s="104"/>
      <c r="V119" s="104"/>
      <c r="W119" s="104"/>
      <c r="X119" s="104"/>
    </row>
    <row r="120" spans="2:24" x14ac:dyDescent="0.3">
      <c r="B120" s="266"/>
      <c r="L120" s="104"/>
      <c r="M120" s="104"/>
      <c r="N120" s="104"/>
      <c r="O120" s="104"/>
      <c r="P120" s="104"/>
      <c r="Q120" s="104"/>
      <c r="R120" s="104"/>
      <c r="S120" s="104"/>
      <c r="T120" s="104"/>
      <c r="U120" s="104"/>
      <c r="V120" s="104"/>
      <c r="W120" s="104"/>
      <c r="X120" s="104"/>
    </row>
    <row r="121" spans="2:24" x14ac:dyDescent="0.3">
      <c r="B121" s="266"/>
      <c r="L121" s="104"/>
      <c r="M121" s="104"/>
      <c r="N121" s="104"/>
      <c r="O121" s="104"/>
      <c r="P121" s="104"/>
      <c r="Q121" s="104"/>
      <c r="R121" s="104"/>
      <c r="S121" s="104"/>
      <c r="T121" s="104"/>
      <c r="U121" s="104"/>
      <c r="V121" s="104"/>
      <c r="W121" s="104"/>
      <c r="X121" s="104"/>
    </row>
    <row r="122" spans="2:24" x14ac:dyDescent="0.3">
      <c r="B122" s="266"/>
      <c r="L122" s="104"/>
      <c r="M122" s="104"/>
      <c r="N122" s="104"/>
      <c r="O122" s="104"/>
      <c r="P122" s="104"/>
      <c r="Q122" s="104"/>
      <c r="R122" s="104"/>
      <c r="S122" s="104"/>
      <c r="T122" s="104"/>
      <c r="U122" s="104"/>
      <c r="V122" s="104"/>
      <c r="W122" s="104"/>
      <c r="X122" s="104"/>
    </row>
    <row r="123" spans="2:24" x14ac:dyDescent="0.3">
      <c r="B123" s="266"/>
      <c r="L123" s="104"/>
      <c r="M123" s="104"/>
      <c r="N123" s="104"/>
      <c r="O123" s="104"/>
      <c r="P123" s="104"/>
      <c r="Q123" s="104"/>
      <c r="R123" s="104"/>
      <c r="S123" s="104"/>
      <c r="T123" s="104"/>
      <c r="U123" s="104"/>
      <c r="V123" s="104"/>
      <c r="W123" s="104"/>
      <c r="X123" s="104"/>
    </row>
    <row r="124" spans="2:24" x14ac:dyDescent="0.3">
      <c r="B124" s="266"/>
      <c r="L124" s="104"/>
      <c r="M124" s="104"/>
      <c r="N124" s="104"/>
      <c r="O124" s="104"/>
      <c r="P124" s="104"/>
      <c r="Q124" s="104"/>
      <c r="R124" s="104"/>
      <c r="S124" s="104"/>
      <c r="T124" s="104"/>
      <c r="U124" s="104"/>
      <c r="V124" s="104"/>
      <c r="W124" s="104"/>
      <c r="X124" s="104"/>
    </row>
    <row r="125" spans="2:24" x14ac:dyDescent="0.3">
      <c r="B125" s="266"/>
      <c r="L125" s="104"/>
      <c r="M125" s="104"/>
      <c r="N125" s="104"/>
      <c r="O125" s="104"/>
      <c r="P125" s="104"/>
      <c r="Q125" s="104"/>
      <c r="R125" s="104"/>
      <c r="S125" s="104"/>
      <c r="T125" s="104"/>
      <c r="U125" s="104"/>
      <c r="V125" s="104"/>
      <c r="W125" s="104"/>
      <c r="X125" s="104"/>
    </row>
    <row r="126" spans="2:24" x14ac:dyDescent="0.3">
      <c r="B126" s="266"/>
      <c r="L126" s="104"/>
      <c r="M126" s="104"/>
      <c r="N126" s="104"/>
      <c r="O126" s="104"/>
      <c r="P126" s="104"/>
      <c r="Q126" s="104"/>
      <c r="R126" s="104"/>
      <c r="S126" s="104"/>
      <c r="T126" s="104"/>
      <c r="U126" s="104"/>
      <c r="V126" s="104"/>
      <c r="W126" s="104"/>
      <c r="X126" s="104"/>
    </row>
    <row r="127" spans="2:24" x14ac:dyDescent="0.3">
      <c r="B127" s="266"/>
      <c r="L127" s="104"/>
      <c r="M127" s="104"/>
      <c r="N127" s="104"/>
      <c r="O127" s="104"/>
      <c r="P127" s="104"/>
      <c r="Q127" s="104"/>
      <c r="R127" s="104"/>
      <c r="S127" s="104"/>
      <c r="T127" s="104"/>
      <c r="U127" s="104"/>
      <c r="V127" s="104"/>
      <c r="W127" s="104"/>
      <c r="X127" s="104"/>
    </row>
    <row r="128" spans="2:24" x14ac:dyDescent="0.3">
      <c r="B128" s="266"/>
      <c r="L128" s="104"/>
      <c r="M128" s="104"/>
      <c r="N128" s="104"/>
      <c r="O128" s="104"/>
      <c r="P128" s="104"/>
      <c r="Q128" s="104"/>
      <c r="R128" s="104"/>
      <c r="S128" s="104"/>
      <c r="T128" s="104"/>
      <c r="U128" s="104"/>
      <c r="V128" s="104"/>
      <c r="W128" s="104"/>
      <c r="X128" s="104"/>
    </row>
    <row r="129" spans="2:24" x14ac:dyDescent="0.3">
      <c r="B129" s="266"/>
      <c r="L129" s="104"/>
      <c r="M129" s="104"/>
      <c r="N129" s="104"/>
      <c r="O129" s="104"/>
      <c r="P129" s="104"/>
      <c r="Q129" s="104"/>
      <c r="R129" s="104"/>
      <c r="S129" s="104"/>
      <c r="T129" s="104"/>
      <c r="U129" s="104"/>
      <c r="V129" s="104"/>
      <c r="W129" s="104"/>
      <c r="X129" s="104"/>
    </row>
    <row r="130" spans="2:24" x14ac:dyDescent="0.3">
      <c r="B130" s="266"/>
      <c r="L130" s="104"/>
      <c r="M130" s="104"/>
      <c r="N130" s="104"/>
      <c r="O130" s="104"/>
      <c r="P130" s="104"/>
      <c r="Q130" s="104"/>
      <c r="R130" s="104"/>
      <c r="S130" s="104"/>
      <c r="T130" s="104"/>
      <c r="U130" s="104"/>
      <c r="V130" s="104"/>
      <c r="W130" s="104"/>
      <c r="X130" s="104"/>
    </row>
    <row r="131" spans="2:24" x14ac:dyDescent="0.3">
      <c r="B131" s="266"/>
      <c r="L131" s="104"/>
      <c r="M131" s="104"/>
      <c r="N131" s="104"/>
      <c r="O131" s="104"/>
      <c r="P131" s="104"/>
      <c r="Q131" s="104"/>
      <c r="R131" s="104"/>
      <c r="S131" s="104"/>
      <c r="T131" s="104"/>
      <c r="U131" s="104"/>
      <c r="V131" s="104"/>
      <c r="W131" s="104"/>
      <c r="X131" s="104"/>
    </row>
    <row r="132" spans="2:24" x14ac:dyDescent="0.3">
      <c r="B132" s="266"/>
      <c r="L132" s="104"/>
      <c r="M132" s="104"/>
      <c r="N132" s="104"/>
      <c r="O132" s="104"/>
      <c r="P132" s="104"/>
      <c r="Q132" s="104"/>
      <c r="R132" s="104"/>
      <c r="S132" s="104"/>
      <c r="T132" s="104"/>
      <c r="U132" s="104"/>
      <c r="V132" s="104"/>
      <c r="W132" s="104"/>
      <c r="X132" s="104"/>
    </row>
    <row r="133" spans="2:24" x14ac:dyDescent="0.3">
      <c r="B133" s="266"/>
      <c r="L133" s="104"/>
      <c r="M133" s="104"/>
      <c r="N133" s="104"/>
      <c r="O133" s="104"/>
      <c r="P133" s="104"/>
      <c r="Q133" s="104"/>
      <c r="R133" s="104"/>
      <c r="S133" s="104"/>
      <c r="T133" s="104"/>
      <c r="U133" s="104"/>
      <c r="V133" s="104"/>
      <c r="W133" s="104"/>
      <c r="X133" s="104"/>
    </row>
    <row r="134" spans="2:24" x14ac:dyDescent="0.3">
      <c r="B134" s="266"/>
      <c r="L134" s="104"/>
      <c r="M134" s="104"/>
      <c r="N134" s="104"/>
      <c r="O134" s="104"/>
      <c r="P134" s="104"/>
      <c r="Q134" s="104"/>
      <c r="R134" s="104"/>
      <c r="S134" s="104"/>
      <c r="T134" s="104"/>
      <c r="U134" s="104"/>
      <c r="V134" s="104"/>
      <c r="W134" s="104"/>
      <c r="X134" s="104"/>
    </row>
    <row r="135" spans="2:24" x14ac:dyDescent="0.3">
      <c r="B135" s="266"/>
      <c r="L135" s="104"/>
      <c r="M135" s="104"/>
      <c r="N135" s="104"/>
      <c r="O135" s="104"/>
      <c r="P135" s="104"/>
      <c r="Q135" s="104"/>
      <c r="R135" s="104"/>
      <c r="S135" s="104"/>
      <c r="T135" s="104"/>
      <c r="U135" s="104"/>
      <c r="V135" s="104"/>
      <c r="W135" s="104"/>
      <c r="X135" s="104"/>
    </row>
    <row r="136" spans="2:24" x14ac:dyDescent="0.3">
      <c r="B136" s="266"/>
      <c r="L136" s="104"/>
      <c r="M136" s="104"/>
      <c r="N136" s="104"/>
      <c r="O136" s="104"/>
      <c r="P136" s="104"/>
      <c r="Q136" s="104"/>
      <c r="R136" s="104"/>
      <c r="S136" s="104"/>
      <c r="T136" s="104"/>
      <c r="U136" s="104"/>
      <c r="V136" s="104"/>
      <c r="W136" s="104"/>
      <c r="X136" s="104"/>
    </row>
    <row r="137" spans="2:24" x14ac:dyDescent="0.3">
      <c r="B137" s="266"/>
    </row>
    <row r="138" spans="2:24" x14ac:dyDescent="0.3">
      <c r="B138" s="266"/>
    </row>
    <row r="139" spans="2:24" x14ac:dyDescent="0.3">
      <c r="B139" s="266"/>
    </row>
    <row r="140" spans="2:24" x14ac:dyDescent="0.3">
      <c r="B140" s="266"/>
    </row>
    <row r="141" spans="2:24" x14ac:dyDescent="0.3">
      <c r="B141" s="266"/>
    </row>
    <row r="142" spans="2:24" x14ac:dyDescent="0.3">
      <c r="B142" s="266"/>
    </row>
    <row r="143" spans="2:24" x14ac:dyDescent="0.3">
      <c r="B143" s="266"/>
    </row>
    <row r="144" spans="2:24" x14ac:dyDescent="0.3">
      <c r="B144" s="266"/>
    </row>
    <row r="145" spans="2:2" x14ac:dyDescent="0.3">
      <c r="B145" s="266"/>
    </row>
    <row r="146" spans="2:2" x14ac:dyDescent="0.3">
      <c r="B146" s="266"/>
    </row>
    <row r="147" spans="2:2" x14ac:dyDescent="0.3">
      <c r="B147" s="266"/>
    </row>
    <row r="148" spans="2:2" x14ac:dyDescent="0.3">
      <c r="B148" s="266"/>
    </row>
    <row r="149" spans="2:2" x14ac:dyDescent="0.3">
      <c r="B149" s="266"/>
    </row>
    <row r="150" spans="2:2" x14ac:dyDescent="0.3">
      <c r="B150" s="266"/>
    </row>
    <row r="151" spans="2:2" x14ac:dyDescent="0.3">
      <c r="B151" s="266"/>
    </row>
    <row r="152" spans="2:2" x14ac:dyDescent="0.3">
      <c r="B152" s="266"/>
    </row>
  </sheetData>
  <mergeCells count="72">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85:I85"/>
    <mergeCell ref="C76:I76"/>
    <mergeCell ref="C77:I77"/>
    <mergeCell ref="C78:I78"/>
    <mergeCell ref="C79:I79"/>
    <mergeCell ref="C80:I80"/>
    <mergeCell ref="C81:I81"/>
    <mergeCell ref="C82:I82"/>
    <mergeCell ref="C83:I83"/>
    <mergeCell ref="C84:I84"/>
    <mergeCell ref="C71:I71"/>
    <mergeCell ref="C72:I72"/>
    <mergeCell ref="C73:I73"/>
    <mergeCell ref="C74:I74"/>
    <mergeCell ref="C75:I75"/>
    <mergeCell ref="B40:C40"/>
    <mergeCell ref="B41:C41"/>
    <mergeCell ref="B43:C43"/>
    <mergeCell ref="B42:C42"/>
    <mergeCell ref="B44:C44"/>
    <mergeCell ref="B45:C45"/>
    <mergeCell ref="B46:C46"/>
    <mergeCell ref="B47:C47"/>
    <mergeCell ref="B50:J50"/>
    <mergeCell ref="C52:I52"/>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s>
  <conditionalFormatting sqref="F1:F6 F36 F48:F51 F100:F1048576 F8:F34">
    <cfRule type="expression" priority="51">
      <formula>$B$3=2020</formula>
    </cfRule>
  </conditionalFormatting>
  <conditionalFormatting sqref="G1:J6 G36:J36 G48:J51 G100:J1048576 I37:J40 G8:J34 J52:J58 J61:J99">
    <cfRule type="expression" priority="50">
      <formula>$E$14&lt;2022</formula>
    </cfRule>
  </conditionalFormatting>
  <conditionalFormatting sqref="F35">
    <cfRule type="expression" priority="49">
      <formula>$B$3=2020</formula>
    </cfRule>
  </conditionalFormatting>
  <conditionalFormatting sqref="G35:J35">
    <cfRule type="expression" priority="48">
      <formula>$E$14&lt;2022</formula>
    </cfRule>
  </conditionalFormatting>
  <conditionalFormatting sqref="J55">
    <cfRule type="expression" priority="47">
      <formula>$E$14&lt;2022</formula>
    </cfRule>
  </conditionalFormatting>
  <conditionalFormatting sqref="I41:J41">
    <cfRule type="expression" priority="45">
      <formula>$E$14&lt;2022</formula>
    </cfRule>
  </conditionalFormatting>
  <conditionalFormatting sqref="I43:J43">
    <cfRule type="expression" priority="41">
      <formula>$E$14&lt;2022</formula>
    </cfRule>
  </conditionalFormatting>
  <conditionalFormatting sqref="I42:J42">
    <cfRule type="expression" priority="40">
      <formula>$E$14&lt;2022</formula>
    </cfRule>
  </conditionalFormatting>
  <conditionalFormatting sqref="F42">
    <cfRule type="expression" priority="39">
      <formula>$E$14&lt;2022</formula>
    </cfRule>
  </conditionalFormatting>
  <conditionalFormatting sqref="E42">
    <cfRule type="expression" priority="38">
      <formula>$E$14&lt;2022</formula>
    </cfRule>
  </conditionalFormatting>
  <conditionalFormatting sqref="I45:J47">
    <cfRule type="expression" priority="35">
      <formula>$E$14&lt;2022</formula>
    </cfRule>
  </conditionalFormatting>
  <conditionalFormatting sqref="I44:J44 D44:F45 I44:I45">
    <cfRule type="expression" priority="36">
      <formula>$E$14&lt;2022</formula>
    </cfRule>
  </conditionalFormatting>
  <conditionalFormatting sqref="J88">
    <cfRule type="expression" priority="34">
      <formula>$E$14&lt;2022</formula>
    </cfRule>
  </conditionalFormatting>
  <conditionalFormatting sqref="J89">
    <cfRule type="expression" priority="33">
      <formula>$E$14&lt;2022</formula>
    </cfRule>
  </conditionalFormatting>
  <conditionalFormatting sqref="J90">
    <cfRule type="expression" priority="32">
      <formula>$E$14&lt;2022</formula>
    </cfRule>
  </conditionalFormatting>
  <conditionalFormatting sqref="J91">
    <cfRule type="expression" priority="31">
      <formula>$E$14&lt;2022</formula>
    </cfRule>
  </conditionalFormatting>
  <conditionalFormatting sqref="J92">
    <cfRule type="expression" priority="30">
      <formula>$E$14&lt;2022</formula>
    </cfRule>
  </conditionalFormatting>
  <conditionalFormatting sqref="J93">
    <cfRule type="expression" priority="29">
      <formula>$E$14&lt;2022</formula>
    </cfRule>
  </conditionalFormatting>
  <conditionalFormatting sqref="J94">
    <cfRule type="expression" priority="28">
      <formula>$E$14&lt;2022</formula>
    </cfRule>
  </conditionalFormatting>
  <conditionalFormatting sqref="J68:J69">
    <cfRule type="expression" priority="26">
      <formula>$E$14&lt;2022</formula>
    </cfRule>
  </conditionalFormatting>
  <conditionalFormatting sqref="J59:J60">
    <cfRule type="expression" priority="25">
      <formula>$E$14&lt;2022</formula>
    </cfRule>
  </conditionalFormatting>
  <conditionalFormatting sqref="D40:F41">
    <cfRule type="expression" priority="24">
      <formula>$E$14&lt;2022</formula>
    </cfRule>
  </conditionalFormatting>
  <conditionalFormatting sqref="F39">
    <cfRule type="expression" priority="22">
      <formula>$E$14&lt;2022</formula>
    </cfRule>
  </conditionalFormatting>
  <conditionalFormatting sqref="G7:J7">
    <cfRule type="expression" priority="18">
      <formula>$E$14&lt;2022</formula>
    </cfRule>
  </conditionalFormatting>
  <conditionalFormatting sqref="F7">
    <cfRule type="expression" priority="19">
      <formula>$B$3=2020</formula>
    </cfRule>
  </conditionalFormatting>
  <conditionalFormatting sqref="E27">
    <cfRule type="expression" priority="16">
      <formula>$E$14&lt;2022</formula>
    </cfRule>
  </conditionalFormatting>
  <conditionalFormatting sqref="G5:J36 I37:J44">
    <cfRule type="expression" dxfId="206" priority="15">
      <formula>RIGHT($E$14,4)*1&lt;2022</formula>
    </cfRule>
  </conditionalFormatting>
  <conditionalFormatting sqref="E28">
    <cfRule type="expression" priority="14">
      <formula>$E$14&lt;2022</formula>
    </cfRule>
  </conditionalFormatting>
  <conditionalFormatting sqref="G42">
    <cfRule type="expression" priority="13">
      <formula>$E$14&lt;2022</formula>
    </cfRule>
  </conditionalFormatting>
  <conditionalFormatting sqref="G44:G45">
    <cfRule type="expression" priority="12">
      <formula>$E$14&lt;2022</formula>
    </cfRule>
  </conditionalFormatting>
  <conditionalFormatting sqref="G40:G41">
    <cfRule type="expression" priority="11">
      <formula>$E$14&lt;2022</formula>
    </cfRule>
  </conditionalFormatting>
  <conditionalFormatting sqref="G39">
    <cfRule type="expression" priority="10">
      <formula>$E$14&lt;2022</formula>
    </cfRule>
  </conditionalFormatting>
  <conditionalFormatting sqref="H42">
    <cfRule type="expression" priority="9">
      <formula>$E$14&lt;2022</formula>
    </cfRule>
  </conditionalFormatting>
  <conditionalFormatting sqref="H44:H45">
    <cfRule type="expression" priority="8">
      <formula>$E$14&lt;2022</formula>
    </cfRule>
  </conditionalFormatting>
  <conditionalFormatting sqref="H40:H41">
    <cfRule type="expression" priority="7">
      <formula>$E$14&lt;2022</formula>
    </cfRule>
  </conditionalFormatting>
  <conditionalFormatting sqref="H39">
    <cfRule type="expression" priority="6">
      <formula>$E$14&lt;2022</formula>
    </cfRule>
  </conditionalFormatting>
  <conditionalFormatting sqref="D39">
    <cfRule type="expression" priority="5">
      <formula>$E$14&lt;2022</formula>
    </cfRule>
  </conditionalFormatting>
  <conditionalFormatting sqref="D46:D47">
    <cfRule type="expression" priority="4">
      <formula>$E$14&lt;2022</formula>
    </cfRule>
  </conditionalFormatting>
  <conditionalFormatting sqref="E39">
    <cfRule type="expression" priority="3">
      <formula>$E$14&lt;2022</formula>
    </cfRule>
  </conditionalFormatting>
  <conditionalFormatting sqref="D42">
    <cfRule type="expression" priority="2">
      <formula>$E$14&lt;2022</formula>
    </cfRule>
  </conditionalFormatting>
  <conditionalFormatting sqref="E46:E47">
    <cfRule type="expression" priority="1">
      <formula>$E$14&lt;2022</formula>
    </cfRule>
  </conditionalFormatting>
  <dataValidations count="1">
    <dataValidation type="list" allowBlank="1" showInputMessage="1" showErrorMessage="1" sqref="E14" xr:uid="{00000000-0002-0000-0000-000000000000}">
      <formula1>"2019,2020,2021,2022,2023"</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58"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70" location="TAB5.7!A1" display="TAB5.7!A1" xr:uid="{00000000-0004-0000-0000-00000B000000}"/>
    <hyperlink ref="J71" location="'TAB6'!A1" display="'TAB6'!A1" xr:uid="{00000000-0004-0000-0000-00000C000000}"/>
    <hyperlink ref="J74" location="TAB6.3!A1" display="TAB6.3" xr:uid="{00000000-0004-0000-0000-00000D000000}"/>
    <hyperlink ref="J75" location="TAB6.4!A1" display="TAB6.4!A1" xr:uid="{00000000-0004-0000-0000-00000E000000}"/>
    <hyperlink ref="J76" location="TAB6.5!A1" display="TAB6.5!A1" xr:uid="{00000000-0004-0000-0000-00000F000000}"/>
    <hyperlink ref="J77" location="TAB6.6!A1" display="TAB6.6!A1" xr:uid="{00000000-0004-0000-0000-000010000000}"/>
    <hyperlink ref="J78" location="TAB6.7!A1" display="TAB6.7!A1" xr:uid="{00000000-0004-0000-0000-000011000000}"/>
    <hyperlink ref="J79" location="TAB6.8!A1" display="TAB6.8!A1" xr:uid="{00000000-0004-0000-0000-000012000000}"/>
    <hyperlink ref="J80" location="'TAB7'!A1" display="'TAB7'!A1" xr:uid="{00000000-0004-0000-0000-000013000000}"/>
    <hyperlink ref="J81" location="TAB7.1!A1" display="TAB7.1!A1" xr:uid="{00000000-0004-0000-0000-000014000000}"/>
    <hyperlink ref="J82" location="TAB7.2!A1" display="TAB7.2!A1" xr:uid="{00000000-0004-0000-0000-000015000000}"/>
    <hyperlink ref="J84" location="TAB7.4!A1" display="TAB7.4!A1" xr:uid="{00000000-0004-0000-0000-000016000000}"/>
    <hyperlink ref="J87" location="TAB7.7!A1" display="TAB7.7!A1" xr:uid="{00000000-0004-0000-0000-000017000000}"/>
    <hyperlink ref="J88" location="TAB7.8!A1" display="TAB7.8!A1" xr:uid="{00000000-0004-0000-0000-000018000000}"/>
    <hyperlink ref="J89" location="'TAB8'!A1" display="'TAB8'!A1" xr:uid="{00000000-0004-0000-0000-000019000000}"/>
    <hyperlink ref="J90" location="'TAB9'!A1" display="'TAB9'!A1" xr:uid="{00000000-0004-0000-0000-00001A000000}"/>
    <hyperlink ref="J91" location="TAB9.1!A1" display="TAB9.1" xr:uid="{00000000-0004-0000-0000-00001B000000}"/>
    <hyperlink ref="J92" location="'TAB10'!A1" display="'TAB10'!A1" xr:uid="{00000000-0004-0000-0000-00001C000000}"/>
    <hyperlink ref="J93" location="TAB10.1!A1" display="TAB10.1!A1" xr:uid="{00000000-0004-0000-0000-00001D000000}"/>
    <hyperlink ref="J94" location="'TAB11'!A1" display="'TAB11'!A1" xr:uid="{00000000-0004-0000-0000-00001E000000}"/>
    <hyperlink ref="J95" location="TAB11.1!A1" display="TAB11.1!A1" xr:uid="{00000000-0004-0000-0000-00001F000000}"/>
    <hyperlink ref="J96" location="TAB11.2!A1" display="TAB11.2!A1" xr:uid="{00000000-0004-0000-0000-000020000000}"/>
    <hyperlink ref="J97" location="TAB11.3!A1" display="TAB11.3!A1" xr:uid="{00000000-0004-0000-0000-000021000000}"/>
    <hyperlink ref="J98" location="TAB11.4!A1" display="TAB11.4!A1" xr:uid="{00000000-0004-0000-0000-000022000000}"/>
    <hyperlink ref="J99" location="TAB11.5!A1" display="TAB11.5!A1" xr:uid="{00000000-0004-0000-0000-000023000000}"/>
    <hyperlink ref="J52" location="'TAB A'!A1" display="TAB A" xr:uid="{00000000-0004-0000-0000-000024000000}"/>
    <hyperlink ref="J53" location="'TAB B'!A1" display="TAB B" xr:uid="{00000000-0004-0000-0000-000025000000}"/>
    <hyperlink ref="J59" location="TAB3.2!A1" display="TAB 3.2" xr:uid="{00000000-0004-0000-0000-000026000000}"/>
    <hyperlink ref="J61" location="TAB3.3!A1" display="TAB 3.3" xr:uid="{00000000-0004-0000-0000-000027000000}"/>
    <hyperlink ref="J60" location="TAB3.2.1!A1" display="TAB3.2.1!A1" xr:uid="{00000000-0004-0000-0000-000028000000}"/>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AA23"/>
  <sheetViews>
    <sheetView topLeftCell="A13" zoomScaleNormal="100" workbookViewId="0">
      <selection activeCell="F23" sqref="F23"/>
    </sheetView>
  </sheetViews>
  <sheetFormatPr baseColWidth="10" defaultColWidth="9.1640625" defaultRowHeight="13.5" x14ac:dyDescent="0.3"/>
  <cols>
    <col min="1" max="1" width="34.6640625" style="460" customWidth="1"/>
    <col min="2" max="9" width="16.6640625" style="460" customWidth="1"/>
    <col min="10" max="23" width="16.6640625" style="462" customWidth="1"/>
    <col min="24" max="26" width="12.1640625" style="462" customWidth="1"/>
    <col min="27" max="27" width="12.1640625" style="460" customWidth="1"/>
    <col min="28" max="28" width="9.5" style="460" customWidth="1"/>
    <col min="29" max="16384" width="9.1640625" style="460"/>
  </cols>
  <sheetData>
    <row r="1" spans="1:27" s="478" customFormat="1" ht="15" x14ac:dyDescent="0.3">
      <c r="A1" s="477" t="s">
        <v>42</v>
      </c>
    </row>
    <row r="2" spans="1:27" x14ac:dyDescent="0.3">
      <c r="A2" s="444"/>
      <c r="B2" s="485"/>
      <c r="C2" s="444"/>
      <c r="D2" s="444"/>
      <c r="E2" s="478"/>
      <c r="G2" s="133"/>
      <c r="J2" s="460"/>
      <c r="K2" s="460"/>
      <c r="L2" s="460"/>
      <c r="M2" s="460"/>
      <c r="N2" s="460"/>
      <c r="O2" s="460"/>
      <c r="P2" s="460"/>
      <c r="Q2" s="460"/>
      <c r="R2" s="460"/>
      <c r="S2" s="460"/>
      <c r="T2" s="460"/>
      <c r="U2" s="460"/>
      <c r="V2" s="460"/>
      <c r="W2" s="460"/>
      <c r="X2" s="460"/>
      <c r="Y2" s="460"/>
      <c r="Z2" s="460"/>
    </row>
    <row r="3" spans="1:27" ht="21" x14ac:dyDescent="0.3">
      <c r="A3" s="592" t="str">
        <f>TAB00!C60</f>
        <v>Proposition d'affectation du solde régulatoire par niveau de tension</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row>
    <row r="4" spans="1:27" x14ac:dyDescent="0.3">
      <c r="A4" s="444"/>
      <c r="B4" s="485"/>
      <c r="C4" s="444"/>
      <c r="D4" s="444"/>
      <c r="E4" s="478"/>
      <c r="G4" s="133"/>
      <c r="J4" s="460"/>
      <c r="K4" s="460"/>
      <c r="L4" s="460"/>
      <c r="M4" s="460"/>
      <c r="N4" s="460"/>
      <c r="O4" s="460"/>
      <c r="P4" s="460"/>
      <c r="Q4" s="460"/>
      <c r="R4" s="460"/>
      <c r="S4" s="460"/>
      <c r="T4" s="460"/>
      <c r="U4" s="460"/>
      <c r="V4" s="460"/>
      <c r="W4" s="460"/>
      <c r="X4" s="460"/>
      <c r="Y4" s="460"/>
      <c r="Z4" s="460"/>
    </row>
    <row r="6" spans="1:27" ht="15" x14ac:dyDescent="0.3">
      <c r="A6" s="548"/>
      <c r="B6" s="602">
        <v>2022</v>
      </c>
      <c r="C6" s="602"/>
      <c r="D6" s="602"/>
      <c r="E6" s="602"/>
      <c r="F6" s="602"/>
      <c r="G6" s="602"/>
      <c r="H6" s="602"/>
      <c r="I6" s="602"/>
      <c r="J6" s="602"/>
      <c r="K6" s="602"/>
      <c r="L6" s="602"/>
      <c r="M6" s="602"/>
      <c r="N6" s="602"/>
      <c r="O6" s="602"/>
      <c r="P6" s="602"/>
      <c r="Q6" s="602"/>
      <c r="R6" s="602"/>
      <c r="S6" s="602"/>
      <c r="T6" s="602"/>
      <c r="U6" s="602"/>
      <c r="V6" s="602"/>
      <c r="W6" s="602"/>
    </row>
    <row r="7" spans="1:27" x14ac:dyDescent="0.3">
      <c r="B7" s="603" t="s">
        <v>569</v>
      </c>
      <c r="C7" s="603"/>
      <c r="D7" s="603"/>
      <c r="E7" s="603" t="s">
        <v>570</v>
      </c>
      <c r="F7" s="603"/>
      <c r="G7" s="603"/>
      <c r="H7" s="603" t="s">
        <v>571</v>
      </c>
      <c r="I7" s="603"/>
      <c r="J7" s="603"/>
      <c r="K7" s="603" t="s">
        <v>572</v>
      </c>
      <c r="L7" s="603"/>
      <c r="M7" s="603"/>
      <c r="N7" s="603" t="s">
        <v>573</v>
      </c>
      <c r="O7" s="603"/>
      <c r="P7" s="603"/>
      <c r="Q7" s="603" t="s">
        <v>574</v>
      </c>
      <c r="R7" s="603"/>
      <c r="S7" s="603"/>
      <c r="T7" s="603" t="s">
        <v>575</v>
      </c>
      <c r="U7" s="603"/>
      <c r="V7" s="603"/>
      <c r="W7" s="549" t="s">
        <v>22</v>
      </c>
    </row>
    <row r="8" spans="1:27" x14ac:dyDescent="0.3">
      <c r="B8" s="550" t="s">
        <v>799</v>
      </c>
      <c r="C8" s="550" t="s">
        <v>800</v>
      </c>
      <c r="D8" s="550" t="s">
        <v>92</v>
      </c>
      <c r="E8" s="550" t="s">
        <v>799</v>
      </c>
      <c r="F8" s="550" t="s">
        <v>800</v>
      </c>
      <c r="G8" s="550" t="s">
        <v>92</v>
      </c>
      <c r="H8" s="550" t="s">
        <v>799</v>
      </c>
      <c r="I8" s="550" t="s">
        <v>800</v>
      </c>
      <c r="J8" s="550" t="s">
        <v>92</v>
      </c>
      <c r="K8" s="550" t="s">
        <v>799</v>
      </c>
      <c r="L8" s="550" t="s">
        <v>800</v>
      </c>
      <c r="M8" s="550" t="s">
        <v>92</v>
      </c>
      <c r="N8" s="550" t="s">
        <v>799</v>
      </c>
      <c r="O8" s="550" t="s">
        <v>800</v>
      </c>
      <c r="P8" s="550" t="s">
        <v>92</v>
      </c>
      <c r="Q8" s="550" t="s">
        <v>799</v>
      </c>
      <c r="R8" s="550" t="s">
        <v>800</v>
      </c>
      <c r="S8" s="550" t="s">
        <v>92</v>
      </c>
      <c r="T8" s="550" t="s">
        <v>799</v>
      </c>
      <c r="U8" s="550" t="s">
        <v>800</v>
      </c>
      <c r="V8" s="550" t="s">
        <v>92</v>
      </c>
      <c r="W8" s="550" t="s">
        <v>92</v>
      </c>
    </row>
    <row r="9" spans="1:27" ht="27" x14ac:dyDescent="0.3">
      <c r="A9" s="129" t="s">
        <v>850</v>
      </c>
      <c r="B9" s="463"/>
      <c r="C9" s="464">
        <f>'TAB3.2'!Q56</f>
        <v>0</v>
      </c>
      <c r="D9" s="461">
        <f>B9*C9</f>
        <v>0</v>
      </c>
      <c r="E9" s="463"/>
      <c r="F9" s="464">
        <f>'TAB3.2'!Q57</f>
        <v>0</v>
      </c>
      <c r="G9" s="461">
        <f>E9*F9</f>
        <v>0</v>
      </c>
      <c r="H9" s="463"/>
      <c r="I9" s="464">
        <f>'TAB3.2'!Q58</f>
        <v>0</v>
      </c>
      <c r="J9" s="461">
        <f>H9*I9</f>
        <v>0</v>
      </c>
      <c r="K9" s="463"/>
      <c r="L9" s="464">
        <f>'TAB3.2'!Q59</f>
        <v>0</v>
      </c>
      <c r="M9" s="461">
        <f>K9*L9</f>
        <v>0</v>
      </c>
      <c r="N9" s="463"/>
      <c r="O9" s="464">
        <f>'TAB3.2'!Q60</f>
        <v>0</v>
      </c>
      <c r="P9" s="461">
        <f>N9*O9</f>
        <v>0</v>
      </c>
      <c r="Q9" s="463"/>
      <c r="R9" s="464">
        <f>'TAB3.2'!Q61</f>
        <v>0</v>
      </c>
      <c r="S9" s="461">
        <f>Q9*R9</f>
        <v>0</v>
      </c>
      <c r="T9" s="463"/>
      <c r="U9" s="464">
        <f>'TAB3.2'!Q62</f>
        <v>0</v>
      </c>
      <c r="V9" s="461">
        <f>T9*U9</f>
        <v>0</v>
      </c>
      <c r="W9" s="461">
        <f>SUM(D9,G9,J9,M9)</f>
        <v>0</v>
      </c>
    </row>
    <row r="10" spans="1:27" ht="27" x14ac:dyDescent="0.3">
      <c r="A10" s="129" t="s">
        <v>851</v>
      </c>
      <c r="B10" s="461"/>
      <c r="C10" s="461"/>
      <c r="D10" s="464"/>
      <c r="E10" s="461"/>
      <c r="F10" s="461"/>
      <c r="G10" s="464"/>
      <c r="H10" s="461"/>
      <c r="I10" s="461"/>
      <c r="J10" s="464"/>
      <c r="K10" s="461"/>
      <c r="L10" s="461"/>
      <c r="M10" s="464"/>
      <c r="N10" s="461"/>
      <c r="O10" s="461"/>
      <c r="P10" s="464"/>
      <c r="Q10" s="461"/>
      <c r="R10" s="461"/>
      <c r="S10" s="464"/>
      <c r="T10" s="461"/>
      <c r="U10" s="461"/>
      <c r="V10" s="464"/>
      <c r="W10" s="461">
        <f>D10+G10+J10+M10</f>
        <v>0</v>
      </c>
    </row>
    <row r="11" spans="1:27" ht="14.25" thickBot="1" x14ac:dyDescent="0.35">
      <c r="A11" s="551" t="s">
        <v>86</v>
      </c>
      <c r="B11" s="552"/>
      <c r="C11" s="552"/>
      <c r="D11" s="552">
        <f>D9-D10</f>
        <v>0</v>
      </c>
      <c r="E11" s="552"/>
      <c r="F11" s="552"/>
      <c r="G11" s="552">
        <f>G9-G10</f>
        <v>0</v>
      </c>
      <c r="H11" s="552"/>
      <c r="I11" s="552"/>
      <c r="J11" s="552">
        <f>J9-J10</f>
        <v>0</v>
      </c>
      <c r="K11" s="552"/>
      <c r="L11" s="552"/>
      <c r="M11" s="552">
        <f>M9-M10</f>
        <v>0</v>
      </c>
      <c r="N11" s="552"/>
      <c r="O11" s="552"/>
      <c r="P11" s="552">
        <f>P9-P10</f>
        <v>0</v>
      </c>
      <c r="Q11" s="552"/>
      <c r="R11" s="552"/>
      <c r="S11" s="552">
        <f>S9-S10</f>
        <v>0</v>
      </c>
      <c r="T11" s="552"/>
      <c r="U11" s="552"/>
      <c r="V11" s="552">
        <f>V9-V10</f>
        <v>0</v>
      </c>
      <c r="W11" s="552">
        <f>W9-W10</f>
        <v>0</v>
      </c>
    </row>
    <row r="12" spans="1:27" ht="14.25" thickTop="1" x14ac:dyDescent="0.3">
      <c r="J12" s="460"/>
      <c r="K12" s="460"/>
      <c r="L12" s="460"/>
      <c r="M12" s="460"/>
      <c r="N12" s="460"/>
      <c r="O12" s="460"/>
      <c r="P12" s="460"/>
      <c r="Q12" s="460"/>
      <c r="R12" s="460"/>
      <c r="S12" s="460"/>
      <c r="T12" s="460"/>
      <c r="U12" s="460"/>
      <c r="V12" s="460"/>
      <c r="W12" s="460"/>
    </row>
    <row r="13" spans="1:27" x14ac:dyDescent="0.3">
      <c r="G13" s="461"/>
      <c r="J13" s="460"/>
      <c r="K13" s="460"/>
      <c r="L13" s="460"/>
      <c r="M13" s="460"/>
      <c r="N13" s="460"/>
      <c r="O13" s="460"/>
      <c r="P13" s="460"/>
      <c r="Q13" s="460"/>
      <c r="R13" s="460"/>
      <c r="S13" s="460"/>
      <c r="T13" s="460"/>
      <c r="U13" s="460"/>
      <c r="V13" s="460"/>
      <c r="W13" s="460"/>
    </row>
    <row r="14" spans="1:27" x14ac:dyDescent="0.3">
      <c r="A14" s="460" t="s">
        <v>852</v>
      </c>
      <c r="F14" s="461">
        <f>W10-'TAB3.2'!Q48</f>
        <v>0</v>
      </c>
    </row>
    <row r="16" spans="1:27" ht="15" x14ac:dyDescent="0.3">
      <c r="A16" s="548"/>
      <c r="B16" s="602">
        <v>2023</v>
      </c>
      <c r="C16" s="602"/>
      <c r="D16" s="602"/>
      <c r="E16" s="602"/>
      <c r="F16" s="602"/>
      <c r="G16" s="602"/>
      <c r="H16" s="602"/>
      <c r="I16" s="602"/>
      <c r="J16" s="602"/>
      <c r="K16" s="602"/>
      <c r="L16" s="602"/>
      <c r="M16" s="602"/>
      <c r="N16" s="602"/>
      <c r="O16" s="602"/>
      <c r="P16" s="602"/>
      <c r="Q16" s="602"/>
      <c r="R16" s="602"/>
      <c r="S16" s="602"/>
      <c r="T16" s="602"/>
      <c r="U16" s="602"/>
      <c r="V16" s="602"/>
      <c r="W16" s="602"/>
    </row>
    <row r="17" spans="1:23" x14ac:dyDescent="0.3">
      <c r="B17" s="603" t="s">
        <v>569</v>
      </c>
      <c r="C17" s="603"/>
      <c r="D17" s="603"/>
      <c r="E17" s="603" t="s">
        <v>570</v>
      </c>
      <c r="F17" s="603"/>
      <c r="G17" s="603"/>
      <c r="H17" s="603" t="s">
        <v>571</v>
      </c>
      <c r="I17" s="603"/>
      <c r="J17" s="603"/>
      <c r="K17" s="603" t="s">
        <v>572</v>
      </c>
      <c r="L17" s="603"/>
      <c r="M17" s="603"/>
      <c r="N17" s="603" t="s">
        <v>573</v>
      </c>
      <c r="O17" s="603"/>
      <c r="P17" s="603"/>
      <c r="Q17" s="603" t="s">
        <v>574</v>
      </c>
      <c r="R17" s="603"/>
      <c r="S17" s="603"/>
      <c r="T17" s="603" t="s">
        <v>575</v>
      </c>
      <c r="U17" s="603"/>
      <c r="V17" s="603"/>
      <c r="W17" s="549" t="s">
        <v>22</v>
      </c>
    </row>
    <row r="18" spans="1:23" x14ac:dyDescent="0.3">
      <c r="B18" s="550" t="s">
        <v>799</v>
      </c>
      <c r="C18" s="550" t="s">
        <v>800</v>
      </c>
      <c r="D18" s="550" t="s">
        <v>92</v>
      </c>
      <c r="E18" s="550" t="s">
        <v>799</v>
      </c>
      <c r="F18" s="550" t="s">
        <v>800</v>
      </c>
      <c r="G18" s="550" t="s">
        <v>92</v>
      </c>
      <c r="H18" s="550" t="s">
        <v>799</v>
      </c>
      <c r="I18" s="550" t="s">
        <v>800</v>
      </c>
      <c r="J18" s="550" t="s">
        <v>92</v>
      </c>
      <c r="K18" s="550" t="s">
        <v>799</v>
      </c>
      <c r="L18" s="550" t="s">
        <v>800</v>
      </c>
      <c r="M18" s="550" t="s">
        <v>92</v>
      </c>
      <c r="N18" s="550" t="s">
        <v>799</v>
      </c>
      <c r="O18" s="550" t="s">
        <v>800</v>
      </c>
      <c r="P18" s="550" t="s">
        <v>92</v>
      </c>
      <c r="Q18" s="550" t="s">
        <v>799</v>
      </c>
      <c r="R18" s="550" t="s">
        <v>800</v>
      </c>
      <c r="S18" s="550" t="s">
        <v>92</v>
      </c>
      <c r="T18" s="550" t="s">
        <v>799</v>
      </c>
      <c r="U18" s="550" t="s">
        <v>800</v>
      </c>
      <c r="V18" s="550" t="s">
        <v>92</v>
      </c>
      <c r="W18" s="550" t="s">
        <v>92</v>
      </c>
    </row>
    <row r="19" spans="1:23" ht="27" x14ac:dyDescent="0.3">
      <c r="A19" s="129" t="s">
        <v>850</v>
      </c>
      <c r="B19" s="463"/>
      <c r="C19" s="464">
        <f>'TAB3.2'!R56</f>
        <v>0</v>
      </c>
      <c r="D19" s="461">
        <f>B19*C19</f>
        <v>0</v>
      </c>
      <c r="E19" s="463"/>
      <c r="F19" s="464">
        <f>'TAB3.2'!R57</f>
        <v>0</v>
      </c>
      <c r="G19" s="461">
        <f>E19*F19</f>
        <v>0</v>
      </c>
      <c r="H19" s="463"/>
      <c r="I19" s="464">
        <f>'TAB3.2'!R58</f>
        <v>0</v>
      </c>
      <c r="J19" s="461">
        <f>H19*I19</f>
        <v>0</v>
      </c>
      <c r="K19" s="463"/>
      <c r="L19" s="464">
        <f>'TAB3.2'!R59</f>
        <v>0</v>
      </c>
      <c r="M19" s="461">
        <f>K19*L19</f>
        <v>0</v>
      </c>
      <c r="N19" s="463"/>
      <c r="O19" s="464">
        <f>'TAB3.2'!R60</f>
        <v>0</v>
      </c>
      <c r="P19" s="461">
        <f>N19*O19</f>
        <v>0</v>
      </c>
      <c r="Q19" s="463"/>
      <c r="R19" s="464">
        <f>'TAB3.2'!R61</f>
        <v>0</v>
      </c>
      <c r="S19" s="461">
        <f>Q19*R19</f>
        <v>0</v>
      </c>
      <c r="T19" s="463"/>
      <c r="U19" s="464">
        <f>'TAB3.2'!R62</f>
        <v>0</v>
      </c>
      <c r="V19" s="461">
        <f>T19*U19</f>
        <v>0</v>
      </c>
      <c r="W19" s="461">
        <f>SUM(D19,G19,J19,M19)</f>
        <v>0</v>
      </c>
    </row>
    <row r="20" spans="1:23" ht="27" x14ac:dyDescent="0.3">
      <c r="A20" s="129" t="s">
        <v>851</v>
      </c>
      <c r="B20" s="461"/>
      <c r="C20" s="461"/>
      <c r="D20" s="464"/>
      <c r="E20" s="461"/>
      <c r="F20" s="461"/>
      <c r="G20" s="464"/>
      <c r="H20" s="461"/>
      <c r="I20" s="461"/>
      <c r="J20" s="464"/>
      <c r="K20" s="461"/>
      <c r="L20" s="461"/>
      <c r="M20" s="464"/>
      <c r="N20" s="461"/>
      <c r="O20" s="461"/>
      <c r="P20" s="464"/>
      <c r="Q20" s="461"/>
      <c r="R20" s="461"/>
      <c r="S20" s="464"/>
      <c r="T20" s="461"/>
      <c r="U20" s="461"/>
      <c r="V20" s="464"/>
      <c r="W20" s="461">
        <f>D20+G20+J20+M20</f>
        <v>0</v>
      </c>
    </row>
    <row r="21" spans="1:23" ht="14.25" thickBot="1" x14ac:dyDescent="0.35">
      <c r="A21" s="551" t="s">
        <v>86</v>
      </c>
      <c r="B21" s="552"/>
      <c r="C21" s="552"/>
      <c r="D21" s="552">
        <f>D19-D20</f>
        <v>0</v>
      </c>
      <c r="E21" s="552"/>
      <c r="F21" s="552"/>
      <c r="G21" s="552">
        <f>G19-G20</f>
        <v>0</v>
      </c>
      <c r="H21" s="552"/>
      <c r="I21" s="552"/>
      <c r="J21" s="552">
        <f>J19-J20</f>
        <v>0</v>
      </c>
      <c r="K21" s="552"/>
      <c r="L21" s="552"/>
      <c r="M21" s="552">
        <f>M19-M20</f>
        <v>0</v>
      </c>
      <c r="N21" s="552"/>
      <c r="O21" s="552"/>
      <c r="P21" s="552">
        <f>P19-P20</f>
        <v>0</v>
      </c>
      <c r="Q21" s="552"/>
      <c r="R21" s="552"/>
      <c r="S21" s="552">
        <f>S19-S20</f>
        <v>0</v>
      </c>
      <c r="T21" s="552"/>
      <c r="U21" s="552"/>
      <c r="V21" s="552">
        <f>V19-V20</f>
        <v>0</v>
      </c>
      <c r="W21" s="552">
        <f>W19-W20</f>
        <v>0</v>
      </c>
    </row>
    <row r="22" spans="1:23" ht="14.25" thickTop="1" x14ac:dyDescent="0.3">
      <c r="J22" s="460"/>
      <c r="K22" s="460"/>
      <c r="L22" s="460"/>
      <c r="M22" s="460"/>
      <c r="N22" s="460"/>
      <c r="O22" s="460"/>
      <c r="P22" s="460"/>
      <c r="Q22" s="460"/>
      <c r="R22" s="460"/>
      <c r="S22" s="460"/>
      <c r="T22" s="460"/>
      <c r="U22" s="460"/>
      <c r="V22" s="460"/>
      <c r="W22" s="460"/>
    </row>
    <row r="23" spans="1:23" x14ac:dyDescent="0.3">
      <c r="A23" s="460" t="s">
        <v>852</v>
      </c>
      <c r="F23" s="461">
        <f>W20-'TAB3.2'!R48</f>
        <v>0</v>
      </c>
      <c r="G23" s="461"/>
      <c r="J23" s="460"/>
      <c r="K23" s="460"/>
      <c r="L23" s="460"/>
      <c r="M23" s="460"/>
      <c r="N23" s="460"/>
      <c r="O23" s="460"/>
      <c r="P23" s="460"/>
      <c r="Q23" s="460"/>
      <c r="R23" s="460"/>
      <c r="S23" s="460"/>
      <c r="T23" s="460"/>
      <c r="U23" s="460"/>
      <c r="V23" s="460"/>
      <c r="W23" s="460"/>
    </row>
  </sheetData>
  <mergeCells count="17">
    <mergeCell ref="N7:P7"/>
    <mergeCell ref="Q7:S7"/>
    <mergeCell ref="N17:P17"/>
    <mergeCell ref="Q17:S17"/>
    <mergeCell ref="B6:W6"/>
    <mergeCell ref="B7:D7"/>
    <mergeCell ref="E7:G7"/>
    <mergeCell ref="H7:J7"/>
    <mergeCell ref="K7:M7"/>
    <mergeCell ref="B16:W16"/>
    <mergeCell ref="T7:V7"/>
    <mergeCell ref="T17:V17"/>
    <mergeCell ref="B17:D17"/>
    <mergeCell ref="E17:G17"/>
    <mergeCell ref="H17:J17"/>
    <mergeCell ref="K17:M17"/>
    <mergeCell ref="A3:AA3"/>
  </mergeCells>
  <conditionalFormatting sqref="J10">
    <cfRule type="containsText" dxfId="151" priority="65" operator="containsText" text="ntitulé">
      <formula>NOT(ISERROR(SEARCH("ntitulé",J10)))</formula>
    </cfRule>
    <cfRule type="containsBlanks" dxfId="150" priority="66">
      <formula>LEN(TRIM(J10))=0</formula>
    </cfRule>
  </conditionalFormatting>
  <conditionalFormatting sqref="J10">
    <cfRule type="containsText" dxfId="149" priority="64" operator="containsText" text="libre">
      <formula>NOT(ISERROR(SEARCH("libre",J10)))</formula>
    </cfRule>
  </conditionalFormatting>
  <conditionalFormatting sqref="M10">
    <cfRule type="containsText" dxfId="148" priority="62" operator="containsText" text="ntitulé">
      <formula>NOT(ISERROR(SEARCH("ntitulé",M10)))</formula>
    </cfRule>
    <cfRule type="containsBlanks" dxfId="147" priority="63">
      <formula>LEN(TRIM(M10))=0</formula>
    </cfRule>
  </conditionalFormatting>
  <conditionalFormatting sqref="M10">
    <cfRule type="containsText" dxfId="146" priority="61" operator="containsText" text="libre">
      <formula>NOT(ISERROR(SEARCH("libre",M10)))</formula>
    </cfRule>
  </conditionalFormatting>
  <conditionalFormatting sqref="N9:O9">
    <cfRule type="containsText" dxfId="145" priority="59" operator="containsText" text="ntitulé">
      <formula>NOT(ISERROR(SEARCH("ntitulé",N9)))</formula>
    </cfRule>
    <cfRule type="containsBlanks" dxfId="144" priority="60">
      <formula>LEN(TRIM(N9))=0</formula>
    </cfRule>
  </conditionalFormatting>
  <conditionalFormatting sqref="N9:O9">
    <cfRule type="containsText" dxfId="143" priority="58" operator="containsText" text="libre">
      <formula>NOT(ISERROR(SEARCH("libre",N9)))</formula>
    </cfRule>
  </conditionalFormatting>
  <conditionalFormatting sqref="P10">
    <cfRule type="containsText" dxfId="142" priority="56" operator="containsText" text="ntitulé">
      <formula>NOT(ISERROR(SEARCH("ntitulé",P10)))</formula>
    </cfRule>
    <cfRule type="containsBlanks" dxfId="141" priority="57">
      <formula>LEN(TRIM(P10))=0</formula>
    </cfRule>
  </conditionalFormatting>
  <conditionalFormatting sqref="P10">
    <cfRule type="containsText" dxfId="140" priority="55" operator="containsText" text="libre">
      <formula>NOT(ISERROR(SEARCH("libre",P10)))</formula>
    </cfRule>
  </conditionalFormatting>
  <conditionalFormatting sqref="Q9:R9">
    <cfRule type="containsText" dxfId="139" priority="53" operator="containsText" text="ntitulé">
      <formula>NOT(ISERROR(SEARCH("ntitulé",Q9)))</formula>
    </cfRule>
    <cfRule type="containsBlanks" dxfId="138" priority="54">
      <formula>LEN(TRIM(Q9))=0</formula>
    </cfRule>
  </conditionalFormatting>
  <conditionalFormatting sqref="Q9:R9">
    <cfRule type="containsText" dxfId="137" priority="52" operator="containsText" text="libre">
      <formula>NOT(ISERROR(SEARCH("libre",Q9)))</formula>
    </cfRule>
  </conditionalFormatting>
  <conditionalFormatting sqref="S10">
    <cfRule type="containsText" dxfId="136" priority="50" operator="containsText" text="ntitulé">
      <formula>NOT(ISERROR(SEARCH("ntitulé",S10)))</formula>
    </cfRule>
    <cfRule type="containsBlanks" dxfId="135" priority="51">
      <formula>LEN(TRIM(S10))=0</formula>
    </cfRule>
  </conditionalFormatting>
  <conditionalFormatting sqref="S10">
    <cfRule type="containsText" dxfId="134" priority="49" operator="containsText" text="libre">
      <formula>NOT(ISERROR(SEARCH("libre",S10)))</formula>
    </cfRule>
  </conditionalFormatting>
  <conditionalFormatting sqref="T9:U9">
    <cfRule type="containsText" dxfId="133" priority="47" operator="containsText" text="ntitulé">
      <formula>NOT(ISERROR(SEARCH("ntitulé",T9)))</formula>
    </cfRule>
    <cfRule type="containsBlanks" dxfId="132" priority="48">
      <formula>LEN(TRIM(T9))=0</formula>
    </cfRule>
  </conditionalFormatting>
  <conditionalFormatting sqref="T9:U9">
    <cfRule type="containsText" dxfId="131" priority="46" operator="containsText" text="libre">
      <formula>NOT(ISERROR(SEARCH("libre",T9)))</formula>
    </cfRule>
  </conditionalFormatting>
  <conditionalFormatting sqref="V10">
    <cfRule type="containsText" dxfId="130" priority="44" operator="containsText" text="ntitulé">
      <formula>NOT(ISERROR(SEARCH("ntitulé",V10)))</formula>
    </cfRule>
    <cfRule type="containsBlanks" dxfId="129" priority="45">
      <formula>LEN(TRIM(V10))=0</formula>
    </cfRule>
  </conditionalFormatting>
  <conditionalFormatting sqref="V10">
    <cfRule type="containsText" dxfId="128" priority="43" operator="containsText" text="libre">
      <formula>NOT(ISERROR(SEARCH("libre",V10)))</formula>
    </cfRule>
  </conditionalFormatting>
  <conditionalFormatting sqref="B9:C9">
    <cfRule type="containsText" dxfId="127" priority="83" operator="containsText" text="ntitulé">
      <formula>NOT(ISERROR(SEARCH("ntitulé",B9)))</formula>
    </cfRule>
    <cfRule type="containsBlanks" dxfId="126" priority="84">
      <formula>LEN(TRIM(B9))=0</formula>
    </cfRule>
  </conditionalFormatting>
  <conditionalFormatting sqref="B9:C9">
    <cfRule type="containsText" dxfId="125" priority="82" operator="containsText" text="libre">
      <formula>NOT(ISERROR(SEARCH("libre",B9)))</formula>
    </cfRule>
  </conditionalFormatting>
  <conditionalFormatting sqref="E9:F9">
    <cfRule type="containsText" dxfId="124" priority="80" operator="containsText" text="ntitulé">
      <formula>NOT(ISERROR(SEARCH("ntitulé",E9)))</formula>
    </cfRule>
    <cfRule type="containsBlanks" dxfId="123" priority="81">
      <formula>LEN(TRIM(E9))=0</formula>
    </cfRule>
  </conditionalFormatting>
  <conditionalFormatting sqref="E9:F9">
    <cfRule type="containsText" dxfId="122" priority="79" operator="containsText" text="libre">
      <formula>NOT(ISERROR(SEARCH("libre",E9)))</formula>
    </cfRule>
  </conditionalFormatting>
  <conditionalFormatting sqref="H9:I9">
    <cfRule type="containsText" dxfId="121" priority="77" operator="containsText" text="ntitulé">
      <formula>NOT(ISERROR(SEARCH("ntitulé",H9)))</formula>
    </cfRule>
    <cfRule type="containsBlanks" dxfId="120" priority="78">
      <formula>LEN(TRIM(H9))=0</formula>
    </cfRule>
  </conditionalFormatting>
  <conditionalFormatting sqref="H9:I9">
    <cfRule type="containsText" dxfId="119" priority="76" operator="containsText" text="libre">
      <formula>NOT(ISERROR(SEARCH("libre",H9)))</formula>
    </cfRule>
  </conditionalFormatting>
  <conditionalFormatting sqref="K9:L9">
    <cfRule type="containsText" dxfId="118" priority="74" operator="containsText" text="ntitulé">
      <formula>NOT(ISERROR(SEARCH("ntitulé",K9)))</formula>
    </cfRule>
    <cfRule type="containsBlanks" dxfId="117" priority="75">
      <formula>LEN(TRIM(K9))=0</formula>
    </cfRule>
  </conditionalFormatting>
  <conditionalFormatting sqref="K9:L9">
    <cfRule type="containsText" dxfId="116" priority="73" operator="containsText" text="libre">
      <formula>NOT(ISERROR(SEARCH("libre",K9)))</formula>
    </cfRule>
  </conditionalFormatting>
  <conditionalFormatting sqref="D10">
    <cfRule type="containsText" dxfId="115" priority="71" operator="containsText" text="ntitulé">
      <formula>NOT(ISERROR(SEARCH("ntitulé",D10)))</formula>
    </cfRule>
    <cfRule type="containsBlanks" dxfId="114" priority="72">
      <formula>LEN(TRIM(D10))=0</formula>
    </cfRule>
  </conditionalFormatting>
  <conditionalFormatting sqref="D10">
    <cfRule type="containsText" dxfId="113" priority="70" operator="containsText" text="libre">
      <formula>NOT(ISERROR(SEARCH("libre",D10)))</formula>
    </cfRule>
  </conditionalFormatting>
  <conditionalFormatting sqref="G10">
    <cfRule type="containsText" dxfId="112" priority="68" operator="containsText" text="ntitulé">
      <formula>NOT(ISERROR(SEARCH("ntitulé",G10)))</formula>
    </cfRule>
    <cfRule type="containsBlanks" dxfId="111" priority="69">
      <formula>LEN(TRIM(G10))=0</formula>
    </cfRule>
  </conditionalFormatting>
  <conditionalFormatting sqref="G10">
    <cfRule type="containsText" dxfId="110" priority="67" operator="containsText" text="libre">
      <formula>NOT(ISERROR(SEARCH("libre",G10)))</formula>
    </cfRule>
  </conditionalFormatting>
  <conditionalFormatting sqref="B19:C19">
    <cfRule type="containsText" dxfId="109" priority="41" operator="containsText" text="ntitulé">
      <formula>NOT(ISERROR(SEARCH("ntitulé",B19)))</formula>
    </cfRule>
    <cfRule type="containsBlanks" dxfId="108" priority="42">
      <formula>LEN(TRIM(B19))=0</formula>
    </cfRule>
  </conditionalFormatting>
  <conditionalFormatting sqref="B19:C19">
    <cfRule type="containsText" dxfId="107" priority="40" operator="containsText" text="libre">
      <formula>NOT(ISERROR(SEARCH("libre",B19)))</formula>
    </cfRule>
  </conditionalFormatting>
  <conditionalFormatting sqref="E19:F19">
    <cfRule type="containsText" dxfId="106" priority="38" operator="containsText" text="ntitulé">
      <formula>NOT(ISERROR(SEARCH("ntitulé",E19)))</formula>
    </cfRule>
    <cfRule type="containsBlanks" dxfId="105" priority="39">
      <formula>LEN(TRIM(E19))=0</formula>
    </cfRule>
  </conditionalFormatting>
  <conditionalFormatting sqref="E19:F19">
    <cfRule type="containsText" dxfId="104" priority="37" operator="containsText" text="libre">
      <formula>NOT(ISERROR(SEARCH("libre",E19)))</formula>
    </cfRule>
  </conditionalFormatting>
  <conditionalFormatting sqref="H19:I19">
    <cfRule type="containsText" dxfId="103" priority="35" operator="containsText" text="ntitulé">
      <formula>NOT(ISERROR(SEARCH("ntitulé",H19)))</formula>
    </cfRule>
    <cfRule type="containsBlanks" dxfId="102" priority="36">
      <formula>LEN(TRIM(H19))=0</formula>
    </cfRule>
  </conditionalFormatting>
  <conditionalFormatting sqref="H19:I19">
    <cfRule type="containsText" dxfId="101" priority="34" operator="containsText" text="libre">
      <formula>NOT(ISERROR(SEARCH("libre",H19)))</formula>
    </cfRule>
  </conditionalFormatting>
  <conditionalFormatting sqref="K19:L19">
    <cfRule type="containsText" dxfId="100" priority="32" operator="containsText" text="ntitulé">
      <formula>NOT(ISERROR(SEARCH("ntitulé",K19)))</formula>
    </cfRule>
    <cfRule type="containsBlanks" dxfId="99" priority="33">
      <formula>LEN(TRIM(K19))=0</formula>
    </cfRule>
  </conditionalFormatting>
  <conditionalFormatting sqref="K19:L19">
    <cfRule type="containsText" dxfId="98" priority="31" operator="containsText" text="libre">
      <formula>NOT(ISERROR(SEARCH("libre",K19)))</formula>
    </cfRule>
  </conditionalFormatting>
  <conditionalFormatting sqref="D20">
    <cfRule type="containsText" dxfId="97" priority="29" operator="containsText" text="ntitulé">
      <formula>NOT(ISERROR(SEARCH("ntitulé",D20)))</formula>
    </cfRule>
    <cfRule type="containsBlanks" dxfId="96" priority="30">
      <formula>LEN(TRIM(D20))=0</formula>
    </cfRule>
  </conditionalFormatting>
  <conditionalFormatting sqref="D20">
    <cfRule type="containsText" dxfId="95" priority="28" operator="containsText" text="libre">
      <formula>NOT(ISERROR(SEARCH("libre",D20)))</formula>
    </cfRule>
  </conditionalFormatting>
  <conditionalFormatting sqref="G20">
    <cfRule type="containsText" dxfId="94" priority="26" operator="containsText" text="ntitulé">
      <formula>NOT(ISERROR(SEARCH("ntitulé",G20)))</formula>
    </cfRule>
    <cfRule type="containsBlanks" dxfId="93" priority="27">
      <formula>LEN(TRIM(G20))=0</formula>
    </cfRule>
  </conditionalFormatting>
  <conditionalFormatting sqref="G20">
    <cfRule type="containsText" dxfId="92" priority="25" operator="containsText" text="libre">
      <formula>NOT(ISERROR(SEARCH("libre",G20)))</formula>
    </cfRule>
  </conditionalFormatting>
  <conditionalFormatting sqref="J20">
    <cfRule type="containsText" dxfId="91" priority="23" operator="containsText" text="ntitulé">
      <formula>NOT(ISERROR(SEARCH("ntitulé",J20)))</formula>
    </cfRule>
    <cfRule type="containsBlanks" dxfId="90" priority="24">
      <formula>LEN(TRIM(J20))=0</formula>
    </cfRule>
  </conditionalFormatting>
  <conditionalFormatting sqref="J20">
    <cfRule type="containsText" dxfId="89" priority="22" operator="containsText" text="libre">
      <formula>NOT(ISERROR(SEARCH("libre",J20)))</formula>
    </cfRule>
  </conditionalFormatting>
  <conditionalFormatting sqref="M20">
    <cfRule type="containsText" dxfId="88" priority="20" operator="containsText" text="ntitulé">
      <formula>NOT(ISERROR(SEARCH("ntitulé",M20)))</formula>
    </cfRule>
    <cfRule type="containsBlanks" dxfId="87" priority="21">
      <formula>LEN(TRIM(M20))=0</formula>
    </cfRule>
  </conditionalFormatting>
  <conditionalFormatting sqref="M20">
    <cfRule type="containsText" dxfId="86" priority="19" operator="containsText" text="libre">
      <formula>NOT(ISERROR(SEARCH("libre",M20)))</formula>
    </cfRule>
  </conditionalFormatting>
  <conditionalFormatting sqref="N19:O19">
    <cfRule type="containsText" dxfId="85" priority="17" operator="containsText" text="ntitulé">
      <formula>NOT(ISERROR(SEARCH("ntitulé",N19)))</formula>
    </cfRule>
    <cfRule type="containsBlanks" dxfId="84" priority="18">
      <formula>LEN(TRIM(N19))=0</formula>
    </cfRule>
  </conditionalFormatting>
  <conditionalFormatting sqref="N19:O19">
    <cfRule type="containsText" dxfId="83" priority="16" operator="containsText" text="libre">
      <formula>NOT(ISERROR(SEARCH("libre",N19)))</formula>
    </cfRule>
  </conditionalFormatting>
  <conditionalFormatting sqref="P20">
    <cfRule type="containsText" dxfId="82" priority="14" operator="containsText" text="ntitulé">
      <formula>NOT(ISERROR(SEARCH("ntitulé",P20)))</formula>
    </cfRule>
    <cfRule type="containsBlanks" dxfId="81" priority="15">
      <formula>LEN(TRIM(P20))=0</formula>
    </cfRule>
  </conditionalFormatting>
  <conditionalFormatting sqref="P20">
    <cfRule type="containsText" dxfId="80" priority="13" operator="containsText" text="libre">
      <formula>NOT(ISERROR(SEARCH("libre",P20)))</formula>
    </cfRule>
  </conditionalFormatting>
  <conditionalFormatting sqref="Q19:R19">
    <cfRule type="containsText" dxfId="79" priority="11" operator="containsText" text="ntitulé">
      <formula>NOT(ISERROR(SEARCH("ntitulé",Q19)))</formula>
    </cfRule>
    <cfRule type="containsBlanks" dxfId="78" priority="12">
      <formula>LEN(TRIM(Q19))=0</formula>
    </cfRule>
  </conditionalFormatting>
  <conditionalFormatting sqref="Q19:R19">
    <cfRule type="containsText" dxfId="77" priority="10" operator="containsText" text="libre">
      <formula>NOT(ISERROR(SEARCH("libre",Q19)))</formula>
    </cfRule>
  </conditionalFormatting>
  <conditionalFormatting sqref="S20">
    <cfRule type="containsText" dxfId="76" priority="8" operator="containsText" text="ntitulé">
      <formula>NOT(ISERROR(SEARCH("ntitulé",S20)))</formula>
    </cfRule>
    <cfRule type="containsBlanks" dxfId="75" priority="9">
      <formula>LEN(TRIM(S20))=0</formula>
    </cfRule>
  </conditionalFormatting>
  <conditionalFormatting sqref="S20">
    <cfRule type="containsText" dxfId="74" priority="7" operator="containsText" text="libre">
      <formula>NOT(ISERROR(SEARCH("libre",S20)))</formula>
    </cfRule>
  </conditionalFormatting>
  <conditionalFormatting sqref="T19:U19">
    <cfRule type="containsText" dxfId="73" priority="5" operator="containsText" text="ntitulé">
      <formula>NOT(ISERROR(SEARCH("ntitulé",T19)))</formula>
    </cfRule>
    <cfRule type="containsBlanks" dxfId="72" priority="6">
      <formula>LEN(TRIM(T19))=0</formula>
    </cfRule>
  </conditionalFormatting>
  <conditionalFormatting sqref="T19:U19">
    <cfRule type="containsText" dxfId="71" priority="4" operator="containsText" text="libre">
      <formula>NOT(ISERROR(SEARCH("libre",T19)))</formula>
    </cfRule>
  </conditionalFormatting>
  <conditionalFormatting sqref="V20">
    <cfRule type="containsText" dxfId="70" priority="2" operator="containsText" text="ntitulé">
      <formula>NOT(ISERROR(SEARCH("ntitulé",V20)))</formula>
    </cfRule>
    <cfRule type="containsBlanks" dxfId="69" priority="3">
      <formula>LEN(TRIM(V20))=0</formula>
    </cfRule>
  </conditionalFormatting>
  <conditionalFormatting sqref="V20">
    <cfRule type="containsText" dxfId="68" priority="1" operator="containsText" text="libre">
      <formula>NOT(ISERROR(SEARCH("libre",V20)))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8"/>
  <sheetViews>
    <sheetView zoomScaleNormal="100" workbookViewId="0">
      <selection activeCell="O11" sqref="O11"/>
    </sheetView>
  </sheetViews>
  <sheetFormatPr baseColWidth="10" defaultColWidth="9.1640625" defaultRowHeight="13.5" x14ac:dyDescent="0.3"/>
  <cols>
    <col min="1" max="1" width="67.5" style="128" customWidth="1"/>
    <col min="2" max="6" width="16.6640625" style="128" customWidth="1"/>
    <col min="7" max="7" width="0.5" style="128" customWidth="1"/>
    <col min="8" max="8" width="0.83203125" style="264" customWidth="1"/>
    <col min="9" max="16384" width="9.1640625" style="128"/>
  </cols>
  <sheetData>
    <row r="1" spans="1:12" s="229" customFormat="1" ht="15" x14ac:dyDescent="0.3">
      <c r="A1" s="112" t="s">
        <v>42</v>
      </c>
    </row>
    <row r="2" spans="1:12" x14ac:dyDescent="0.3">
      <c r="A2" s="7"/>
      <c r="B2" s="39"/>
      <c r="C2" s="7"/>
      <c r="D2" s="126"/>
      <c r="E2" s="133"/>
      <c r="G2"/>
      <c r="H2" s="128"/>
      <c r="I2" s="7"/>
    </row>
    <row r="3" spans="1:12" ht="22.15" customHeight="1" x14ac:dyDescent="0.35">
      <c r="A3" s="80" t="str">
        <f>TAB00!B61&amp;" : "&amp;TAB00!C61</f>
        <v xml:space="preserve">TAB3.3 : Budget 2019-2023 des charges nettes contrôlables </v>
      </c>
      <c r="B3" s="75"/>
      <c r="C3" s="75"/>
      <c r="D3" s="75"/>
      <c r="E3" s="75"/>
      <c r="F3" s="75"/>
      <c r="G3" s="75"/>
      <c r="H3" s="75"/>
      <c r="I3" s="75"/>
      <c r="J3" s="75"/>
      <c r="K3" s="75"/>
      <c r="L3" s="75"/>
    </row>
    <row r="4" spans="1:12" x14ac:dyDescent="0.3">
      <c r="A4" s="7"/>
      <c r="B4" s="39"/>
      <c r="C4" s="7"/>
      <c r="D4" s="126"/>
      <c r="E4" s="133"/>
      <c r="H4" s="128"/>
      <c r="I4" s="7"/>
    </row>
    <row r="5" spans="1:12" x14ac:dyDescent="0.3">
      <c r="I5" s="578" t="s">
        <v>815</v>
      </c>
      <c r="J5" s="579"/>
      <c r="K5" s="579"/>
      <c r="L5" s="580"/>
    </row>
    <row r="6" spans="1:12" ht="27" x14ac:dyDescent="0.3">
      <c r="A6" s="238"/>
      <c r="B6" s="458" t="s">
        <v>429</v>
      </c>
      <c r="C6" s="465" t="s">
        <v>430</v>
      </c>
      <c r="D6" s="465" t="s">
        <v>432</v>
      </c>
      <c r="E6" s="465" t="s">
        <v>433</v>
      </c>
      <c r="F6" s="465" t="s">
        <v>434</v>
      </c>
      <c r="G6"/>
      <c r="H6" s="264">
        <v>1</v>
      </c>
      <c r="I6" s="459" t="str">
        <f>RIGHT(C6,4)&amp;" - "&amp;RIGHT(B6,4)</f>
        <v>2020 - 2019</v>
      </c>
      <c r="J6" s="459" t="str">
        <f t="shared" ref="J6:L6" si="0">RIGHT(D6,4)&amp;" - "&amp;RIGHT(C6,4)</f>
        <v>2021 - 2020</v>
      </c>
      <c r="K6" s="459" t="str">
        <f t="shared" si="0"/>
        <v>2022 - 2021</v>
      </c>
      <c r="L6" s="459" t="str">
        <f t="shared" si="0"/>
        <v>2023 - 2022</v>
      </c>
    </row>
    <row r="7" spans="1:12" x14ac:dyDescent="0.3">
      <c r="A7" s="249" t="s">
        <v>5</v>
      </c>
      <c r="B7" s="240">
        <f>SUM(B8:B9)</f>
        <v>0</v>
      </c>
      <c r="C7" s="240">
        <f>SUM(C8:C9)</f>
        <v>0</v>
      </c>
      <c r="D7" s="240">
        <f>SUM(D8:D9)</f>
        <v>0</v>
      </c>
      <c r="E7" s="240">
        <f>SUM(E8:E9)</f>
        <v>0</v>
      </c>
      <c r="F7" s="240">
        <f>SUM(F8:F9)</f>
        <v>0</v>
      </c>
      <c r="H7" s="264">
        <f>H6+1</f>
        <v>2</v>
      </c>
      <c r="I7" s="241">
        <f t="shared" ref="I7:I36" si="1">IF(AND(ROUND(B7,0)=0,C7&gt;B7),"INF",IF(AND(ROUND(B7,0)=0,ROUND(C7,0)=0),0,(C7-B7)/B7))</f>
        <v>0</v>
      </c>
      <c r="J7" s="241">
        <f t="shared" ref="J7:J36" si="2">IF(AND(ROUND(C7,0)=0,D7&gt;C7),"INF",IF(AND(ROUND(C7,0)=0,ROUND(D7,0)=0),0,(D7-C7)/C7))</f>
        <v>0</v>
      </c>
      <c r="K7" s="241">
        <f t="shared" ref="K7:K36" si="3">IF(AND(ROUND(D7,0)=0,E7&gt;D7),"INF",IF(AND(ROUND(D7,0)=0,ROUND(E7,0)=0),0,(E7-D7)/D7))</f>
        <v>0</v>
      </c>
      <c r="L7" s="241">
        <f t="shared" ref="L7:L36" si="4">IF(AND(ROUND(E7,0)=0,F7&gt;E7),"INF",IF(AND(ROUND(E7,0)=0,ROUND(F7,0)=0),0,(F7-E7)/E7))</f>
        <v>0</v>
      </c>
    </row>
    <row r="8" spans="1:12" x14ac:dyDescent="0.3">
      <c r="A8" s="248" t="s">
        <v>706</v>
      </c>
      <c r="B8" s="73"/>
      <c r="C8" s="73"/>
      <c r="D8" s="73"/>
      <c r="E8" s="73"/>
      <c r="F8" s="73"/>
      <c r="H8" s="264">
        <f t="shared" ref="H8:H36" si="5">H7+1</f>
        <v>3</v>
      </c>
      <c r="I8" s="241">
        <f t="shared" si="1"/>
        <v>0</v>
      </c>
      <c r="J8" s="241">
        <f t="shared" si="2"/>
        <v>0</v>
      </c>
      <c r="K8" s="241">
        <f t="shared" si="3"/>
        <v>0</v>
      </c>
      <c r="L8" s="241">
        <f t="shared" si="4"/>
        <v>0</v>
      </c>
    </row>
    <row r="9" spans="1:12" x14ac:dyDescent="0.3">
      <c r="A9" s="248" t="s">
        <v>707</v>
      </c>
      <c r="B9" s="73"/>
      <c r="C9" s="73"/>
      <c r="D9" s="73"/>
      <c r="E9" s="73"/>
      <c r="F9" s="73"/>
      <c r="H9" s="264">
        <f t="shared" si="5"/>
        <v>4</v>
      </c>
      <c r="I9" s="241">
        <f t="shared" si="1"/>
        <v>0</v>
      </c>
      <c r="J9" s="241">
        <f t="shared" si="2"/>
        <v>0</v>
      </c>
      <c r="K9" s="241">
        <f t="shared" si="3"/>
        <v>0</v>
      </c>
      <c r="L9" s="241">
        <f t="shared" si="4"/>
        <v>0</v>
      </c>
    </row>
    <row r="10" spans="1:12" x14ac:dyDescent="0.3">
      <c r="A10" s="249" t="s">
        <v>6</v>
      </c>
      <c r="B10" s="240">
        <f>SUM(B11,B17,B23,B29,B35)</f>
        <v>0</v>
      </c>
      <c r="C10" s="240">
        <f>SUM(C11,C17,C23,C29,C35)</f>
        <v>0</v>
      </c>
      <c r="D10" s="240">
        <f>SUM(D11,D17,D23,D29,D35)</f>
        <v>0</v>
      </c>
      <c r="E10" s="240">
        <f>SUM(E11,E17,E23,E29,E35)</f>
        <v>0</v>
      </c>
      <c r="F10" s="240">
        <f>SUM(F11,F17,F23,F29,F35)</f>
        <v>0</v>
      </c>
      <c r="H10" s="264">
        <f t="shared" si="5"/>
        <v>5</v>
      </c>
      <c r="I10" s="241">
        <f t="shared" si="1"/>
        <v>0</v>
      </c>
      <c r="J10" s="241">
        <f t="shared" si="2"/>
        <v>0</v>
      </c>
      <c r="K10" s="241">
        <f t="shared" si="3"/>
        <v>0</v>
      </c>
      <c r="L10" s="241">
        <f t="shared" si="4"/>
        <v>0</v>
      </c>
    </row>
    <row r="11" spans="1:12" x14ac:dyDescent="0.3">
      <c r="A11" s="243" t="s">
        <v>803</v>
      </c>
      <c r="B11" s="240">
        <f>SUM(B12:B13,B16)</f>
        <v>0</v>
      </c>
      <c r="C11" s="240">
        <f>SUM(C12:C13,C16)</f>
        <v>0</v>
      </c>
      <c r="D11" s="240">
        <f>SUM(D12:D13,D16)</f>
        <v>0</v>
      </c>
      <c r="E11" s="240">
        <f>SUM(E12:E13,E16)</f>
        <v>0</v>
      </c>
      <c r="F11" s="240">
        <f>SUM(F12:F13,F16)</f>
        <v>0</v>
      </c>
      <c r="H11" s="264">
        <f t="shared" si="5"/>
        <v>6</v>
      </c>
      <c r="I11" s="241">
        <f t="shared" si="1"/>
        <v>0</v>
      </c>
      <c r="J11" s="241">
        <f t="shared" si="2"/>
        <v>0</v>
      </c>
      <c r="K11" s="241">
        <f t="shared" si="3"/>
        <v>0</v>
      </c>
      <c r="L11" s="241">
        <f t="shared" si="4"/>
        <v>0</v>
      </c>
    </row>
    <row r="12" spans="1:12" x14ac:dyDescent="0.3">
      <c r="A12" s="242" t="s">
        <v>12</v>
      </c>
      <c r="B12" s="73"/>
      <c r="C12" s="73"/>
      <c r="D12" s="73"/>
      <c r="E12" s="73"/>
      <c r="F12" s="73"/>
      <c r="H12" s="265">
        <f t="shared" si="5"/>
        <v>7</v>
      </c>
      <c r="I12" s="241">
        <f t="shared" si="1"/>
        <v>0</v>
      </c>
      <c r="J12" s="241">
        <f t="shared" si="2"/>
        <v>0</v>
      </c>
      <c r="K12" s="241">
        <f t="shared" si="3"/>
        <v>0</v>
      </c>
      <c r="L12" s="241">
        <f t="shared" si="4"/>
        <v>0</v>
      </c>
    </row>
    <row r="13" spans="1:12" x14ac:dyDescent="0.3">
      <c r="A13" s="242" t="s">
        <v>13</v>
      </c>
      <c r="B13" s="240">
        <f>B15*B14</f>
        <v>0</v>
      </c>
      <c r="C13" s="240">
        <f>C15*C14</f>
        <v>0</v>
      </c>
      <c r="D13" s="240">
        <f>D15*D14</f>
        <v>0</v>
      </c>
      <c r="E13" s="240">
        <f>E15*E14</f>
        <v>0</v>
      </c>
      <c r="F13" s="240">
        <f>F15*F14</f>
        <v>0</v>
      </c>
      <c r="H13" s="265">
        <f t="shared" si="5"/>
        <v>8</v>
      </c>
      <c r="I13" s="241">
        <f t="shared" si="1"/>
        <v>0</v>
      </c>
      <c r="J13" s="241">
        <f t="shared" si="2"/>
        <v>0</v>
      </c>
      <c r="K13" s="241">
        <f t="shared" si="3"/>
        <v>0</v>
      </c>
      <c r="L13" s="241">
        <f t="shared" si="4"/>
        <v>0</v>
      </c>
    </row>
    <row r="14" spans="1:12" ht="27" x14ac:dyDescent="0.3">
      <c r="A14" s="242" t="s">
        <v>804</v>
      </c>
      <c r="B14" s="73"/>
      <c r="C14" s="73"/>
      <c r="D14" s="73"/>
      <c r="E14" s="73"/>
      <c r="F14" s="73"/>
      <c r="H14" s="265">
        <f t="shared" si="5"/>
        <v>9</v>
      </c>
      <c r="I14" s="241">
        <f t="shared" si="1"/>
        <v>0</v>
      </c>
      <c r="J14" s="241">
        <f t="shared" si="2"/>
        <v>0</v>
      </c>
      <c r="K14" s="241">
        <f t="shared" si="3"/>
        <v>0</v>
      </c>
      <c r="L14" s="241">
        <f t="shared" si="4"/>
        <v>0</v>
      </c>
    </row>
    <row r="15" spans="1:12" x14ac:dyDescent="0.3">
      <c r="A15" s="242" t="s">
        <v>17</v>
      </c>
      <c r="B15" s="73"/>
      <c r="C15" s="73"/>
      <c r="D15" s="73"/>
      <c r="E15" s="73"/>
      <c r="F15" s="73"/>
      <c r="H15" s="265">
        <f t="shared" si="5"/>
        <v>10</v>
      </c>
      <c r="I15" s="241">
        <f t="shared" si="1"/>
        <v>0</v>
      </c>
      <c r="J15" s="241">
        <f t="shared" si="2"/>
        <v>0</v>
      </c>
      <c r="K15" s="241">
        <f t="shared" si="3"/>
        <v>0</v>
      </c>
      <c r="L15" s="241">
        <f t="shared" si="4"/>
        <v>0</v>
      </c>
    </row>
    <row r="16" spans="1:12" x14ac:dyDescent="0.3">
      <c r="A16" s="242" t="s">
        <v>4</v>
      </c>
      <c r="B16" s="73"/>
      <c r="C16" s="73"/>
      <c r="D16" s="73"/>
      <c r="E16" s="73"/>
      <c r="F16" s="73"/>
      <c r="H16" s="265">
        <f t="shared" si="5"/>
        <v>11</v>
      </c>
      <c r="I16" s="241">
        <f t="shared" si="1"/>
        <v>0</v>
      </c>
      <c r="J16" s="241">
        <f t="shared" si="2"/>
        <v>0</v>
      </c>
      <c r="K16" s="241">
        <f t="shared" si="3"/>
        <v>0</v>
      </c>
      <c r="L16" s="241">
        <f t="shared" si="4"/>
        <v>0</v>
      </c>
    </row>
    <row r="17" spans="1:12" x14ac:dyDescent="0.3">
      <c r="A17" s="239" t="s">
        <v>805</v>
      </c>
      <c r="B17" s="240">
        <f>SUM(B18:B19,B22)</f>
        <v>0</v>
      </c>
      <c r="C17" s="240">
        <f>SUM(C18:C19,C22)</f>
        <v>0</v>
      </c>
      <c r="D17" s="240">
        <f>SUM(D18:D19,D22)</f>
        <v>0</v>
      </c>
      <c r="E17" s="240">
        <f>SUM(E18:E19,E22)</f>
        <v>0</v>
      </c>
      <c r="F17" s="240">
        <f>SUM(F18:F19,F22)</f>
        <v>0</v>
      </c>
      <c r="H17" s="264">
        <f t="shared" si="5"/>
        <v>12</v>
      </c>
      <c r="I17" s="241">
        <f t="shared" si="1"/>
        <v>0</v>
      </c>
      <c r="J17" s="241">
        <f t="shared" si="2"/>
        <v>0</v>
      </c>
      <c r="K17" s="241">
        <f t="shared" si="3"/>
        <v>0</v>
      </c>
      <c r="L17" s="241">
        <f t="shared" si="4"/>
        <v>0</v>
      </c>
    </row>
    <row r="18" spans="1:12" x14ac:dyDescent="0.3">
      <c r="A18" s="242" t="s">
        <v>12</v>
      </c>
      <c r="B18" s="73"/>
      <c r="C18" s="73"/>
      <c r="D18" s="73"/>
      <c r="E18" s="73"/>
      <c r="F18" s="73"/>
      <c r="H18" s="264">
        <f t="shared" si="5"/>
        <v>13</v>
      </c>
      <c r="I18" s="241">
        <f t="shared" si="1"/>
        <v>0</v>
      </c>
      <c r="J18" s="241">
        <f t="shared" si="2"/>
        <v>0</v>
      </c>
      <c r="K18" s="241">
        <f t="shared" si="3"/>
        <v>0</v>
      </c>
      <c r="L18" s="241">
        <f t="shared" si="4"/>
        <v>0</v>
      </c>
    </row>
    <row r="19" spans="1:12" x14ac:dyDescent="0.3">
      <c r="A19" s="242" t="s">
        <v>13</v>
      </c>
      <c r="B19" s="240">
        <f>B21*B20</f>
        <v>0</v>
      </c>
      <c r="C19" s="240">
        <f>C21*C20</f>
        <v>0</v>
      </c>
      <c r="D19" s="240">
        <f>D21*D20</f>
        <v>0</v>
      </c>
      <c r="E19" s="240">
        <f>E21*E20</f>
        <v>0</v>
      </c>
      <c r="F19" s="240">
        <f>F21*F20</f>
        <v>0</v>
      </c>
      <c r="H19" s="264">
        <f t="shared" si="5"/>
        <v>14</v>
      </c>
      <c r="I19" s="241">
        <f t="shared" si="1"/>
        <v>0</v>
      </c>
      <c r="J19" s="241">
        <f t="shared" si="2"/>
        <v>0</v>
      </c>
      <c r="K19" s="241">
        <f t="shared" si="3"/>
        <v>0</v>
      </c>
      <c r="L19" s="241">
        <f t="shared" si="4"/>
        <v>0</v>
      </c>
    </row>
    <row r="20" spans="1:12" ht="27" x14ac:dyDescent="0.3">
      <c r="A20" s="242" t="s">
        <v>190</v>
      </c>
      <c r="B20" s="73"/>
      <c r="C20" s="73"/>
      <c r="D20" s="73"/>
      <c r="E20" s="73"/>
      <c r="F20" s="73"/>
      <c r="H20" s="264">
        <f t="shared" si="5"/>
        <v>15</v>
      </c>
      <c r="I20" s="241">
        <f t="shared" si="1"/>
        <v>0</v>
      </c>
      <c r="J20" s="241">
        <f t="shared" si="2"/>
        <v>0</v>
      </c>
      <c r="K20" s="241">
        <f t="shared" si="3"/>
        <v>0</v>
      </c>
      <c r="L20" s="241">
        <f t="shared" si="4"/>
        <v>0</v>
      </c>
    </row>
    <row r="21" spans="1:12" x14ac:dyDescent="0.3">
      <c r="A21" s="242" t="s">
        <v>17</v>
      </c>
      <c r="B21" s="73"/>
      <c r="C21" s="73"/>
      <c r="D21" s="73"/>
      <c r="E21" s="73"/>
      <c r="F21" s="73"/>
      <c r="H21" s="264">
        <f t="shared" si="5"/>
        <v>16</v>
      </c>
      <c r="I21" s="241">
        <f t="shared" si="1"/>
        <v>0</v>
      </c>
      <c r="J21" s="241">
        <f t="shared" si="2"/>
        <v>0</v>
      </c>
      <c r="K21" s="241">
        <f t="shared" si="3"/>
        <v>0</v>
      </c>
      <c r="L21" s="241">
        <f t="shared" si="4"/>
        <v>0</v>
      </c>
    </row>
    <row r="22" spans="1:12" x14ac:dyDescent="0.3">
      <c r="A22" s="242" t="s">
        <v>4</v>
      </c>
      <c r="B22" s="73"/>
      <c r="C22" s="73"/>
      <c r="D22" s="73"/>
      <c r="E22" s="73"/>
      <c r="F22" s="73"/>
      <c r="H22" s="264">
        <f t="shared" si="5"/>
        <v>17</v>
      </c>
      <c r="I22" s="241">
        <f t="shared" si="1"/>
        <v>0</v>
      </c>
      <c r="J22" s="241">
        <f t="shared" si="2"/>
        <v>0</v>
      </c>
      <c r="K22" s="241">
        <f t="shared" si="3"/>
        <v>0</v>
      </c>
      <c r="L22" s="241">
        <f t="shared" si="4"/>
        <v>0</v>
      </c>
    </row>
    <row r="23" spans="1:12" x14ac:dyDescent="0.3">
      <c r="A23" s="239" t="s">
        <v>806</v>
      </c>
      <c r="B23" s="240">
        <f>SUM(B24:B25,B28)</f>
        <v>0</v>
      </c>
      <c r="C23" s="240">
        <f>SUM(C24:C25,C28)</f>
        <v>0</v>
      </c>
      <c r="D23" s="240">
        <f>SUM(D24:D25,D28)</f>
        <v>0</v>
      </c>
      <c r="E23" s="240">
        <f>SUM(E24:E25,E28)</f>
        <v>0</v>
      </c>
      <c r="F23" s="240">
        <f>SUM(F24:F25,F28)</f>
        <v>0</v>
      </c>
      <c r="H23" s="264">
        <f t="shared" si="5"/>
        <v>18</v>
      </c>
      <c r="I23" s="241">
        <f t="shared" si="1"/>
        <v>0</v>
      </c>
      <c r="J23" s="241">
        <f t="shared" si="2"/>
        <v>0</v>
      </c>
      <c r="K23" s="241">
        <f t="shared" si="3"/>
        <v>0</v>
      </c>
      <c r="L23" s="241">
        <f t="shared" si="4"/>
        <v>0</v>
      </c>
    </row>
    <row r="24" spans="1:12" x14ac:dyDescent="0.3">
      <c r="A24" s="242" t="s">
        <v>12</v>
      </c>
      <c r="B24" s="73"/>
      <c r="C24" s="73"/>
      <c r="D24" s="73"/>
      <c r="E24" s="73"/>
      <c r="F24" s="73"/>
      <c r="H24" s="264">
        <f t="shared" si="5"/>
        <v>19</v>
      </c>
      <c r="I24" s="241">
        <f t="shared" si="1"/>
        <v>0</v>
      </c>
      <c r="J24" s="241">
        <f t="shared" si="2"/>
        <v>0</v>
      </c>
      <c r="K24" s="241">
        <f t="shared" si="3"/>
        <v>0</v>
      </c>
      <c r="L24" s="241">
        <f t="shared" si="4"/>
        <v>0</v>
      </c>
    </row>
    <row r="25" spans="1:12" x14ac:dyDescent="0.3">
      <c r="A25" s="242" t="s">
        <v>13</v>
      </c>
      <c r="B25" s="240">
        <f>B27*B26</f>
        <v>0</v>
      </c>
      <c r="C25" s="240">
        <f>C27*C26</f>
        <v>0</v>
      </c>
      <c r="D25" s="240">
        <f>D27*D26</f>
        <v>0</v>
      </c>
      <c r="E25" s="240">
        <f>E27*E26</f>
        <v>0</v>
      </c>
      <c r="F25" s="240">
        <f>F27*F26</f>
        <v>0</v>
      </c>
      <c r="H25" s="264">
        <f t="shared" si="5"/>
        <v>20</v>
      </c>
      <c r="I25" s="241">
        <f t="shared" si="1"/>
        <v>0</v>
      </c>
      <c r="J25" s="241">
        <f t="shared" si="2"/>
        <v>0</v>
      </c>
      <c r="K25" s="241">
        <f t="shared" si="3"/>
        <v>0</v>
      </c>
      <c r="L25" s="241">
        <f t="shared" si="4"/>
        <v>0</v>
      </c>
    </row>
    <row r="26" spans="1:12" ht="27" x14ac:dyDescent="0.3">
      <c r="A26" s="242" t="s">
        <v>807</v>
      </c>
      <c r="B26" s="73"/>
      <c r="C26" s="73"/>
      <c r="D26" s="73"/>
      <c r="E26" s="73"/>
      <c r="F26" s="73"/>
      <c r="H26" s="264">
        <f t="shared" si="5"/>
        <v>21</v>
      </c>
      <c r="I26" s="241">
        <f t="shared" si="1"/>
        <v>0</v>
      </c>
      <c r="J26" s="241">
        <f t="shared" si="2"/>
        <v>0</v>
      </c>
      <c r="K26" s="241">
        <f t="shared" si="3"/>
        <v>0</v>
      </c>
      <c r="L26" s="241">
        <f t="shared" si="4"/>
        <v>0</v>
      </c>
    </row>
    <row r="27" spans="1:12" x14ac:dyDescent="0.3">
      <c r="A27" s="242" t="s">
        <v>17</v>
      </c>
      <c r="B27" s="73"/>
      <c r="C27" s="73"/>
      <c r="D27" s="73"/>
      <c r="E27" s="73"/>
      <c r="F27" s="73"/>
      <c r="H27" s="264">
        <f t="shared" si="5"/>
        <v>22</v>
      </c>
      <c r="I27" s="241">
        <f t="shared" si="1"/>
        <v>0</v>
      </c>
      <c r="J27" s="241">
        <f t="shared" si="2"/>
        <v>0</v>
      </c>
      <c r="K27" s="241">
        <f t="shared" si="3"/>
        <v>0</v>
      </c>
      <c r="L27" s="241">
        <f t="shared" si="4"/>
        <v>0</v>
      </c>
    </row>
    <row r="28" spans="1:12" x14ac:dyDescent="0.3">
      <c r="A28" s="242" t="s">
        <v>4</v>
      </c>
      <c r="B28" s="73"/>
      <c r="C28" s="73"/>
      <c r="D28" s="73"/>
      <c r="E28" s="73"/>
      <c r="F28" s="73"/>
      <c r="H28" s="264">
        <f t="shared" si="5"/>
        <v>23</v>
      </c>
      <c r="I28" s="241">
        <f t="shared" si="1"/>
        <v>0</v>
      </c>
      <c r="J28" s="241">
        <f t="shared" si="2"/>
        <v>0</v>
      </c>
      <c r="K28" s="241">
        <f t="shared" si="3"/>
        <v>0</v>
      </c>
      <c r="L28" s="241">
        <f t="shared" si="4"/>
        <v>0</v>
      </c>
    </row>
    <row r="29" spans="1:12" x14ac:dyDescent="0.3">
      <c r="A29" s="239" t="s">
        <v>808</v>
      </c>
      <c r="B29" s="240">
        <f>SUM(B30:B31,B34)</f>
        <v>0</v>
      </c>
      <c r="C29" s="240">
        <f>SUM(C30:C31,C34)</f>
        <v>0</v>
      </c>
      <c r="D29" s="240">
        <f>SUM(D30:D31,D34)</f>
        <v>0</v>
      </c>
      <c r="E29" s="240">
        <f>SUM(E30:E31,E34)</f>
        <v>0</v>
      </c>
      <c r="F29" s="240">
        <f>SUM(F30:F31,F34)</f>
        <v>0</v>
      </c>
      <c r="H29" s="264">
        <f t="shared" si="5"/>
        <v>24</v>
      </c>
      <c r="I29" s="241">
        <f t="shared" si="1"/>
        <v>0</v>
      </c>
      <c r="J29" s="241">
        <f t="shared" si="2"/>
        <v>0</v>
      </c>
      <c r="K29" s="241">
        <f t="shared" si="3"/>
        <v>0</v>
      </c>
      <c r="L29" s="241">
        <f t="shared" si="4"/>
        <v>0</v>
      </c>
    </row>
    <row r="30" spans="1:12" x14ac:dyDescent="0.3">
      <c r="A30" s="242" t="s">
        <v>12</v>
      </c>
      <c r="B30" s="73"/>
      <c r="C30" s="73"/>
      <c r="D30" s="73"/>
      <c r="E30" s="73"/>
      <c r="F30" s="73"/>
      <c r="H30" s="264">
        <f t="shared" si="5"/>
        <v>25</v>
      </c>
      <c r="I30" s="241">
        <f t="shared" si="1"/>
        <v>0</v>
      </c>
      <c r="J30" s="241">
        <f t="shared" si="2"/>
        <v>0</v>
      </c>
      <c r="K30" s="241">
        <f t="shared" si="3"/>
        <v>0</v>
      </c>
      <c r="L30" s="241">
        <f t="shared" si="4"/>
        <v>0</v>
      </c>
    </row>
    <row r="31" spans="1:12" x14ac:dyDescent="0.3">
      <c r="A31" s="242" t="s">
        <v>13</v>
      </c>
      <c r="B31" s="240">
        <f>B33*B32</f>
        <v>0</v>
      </c>
      <c r="C31" s="240">
        <f>C33*C32</f>
        <v>0</v>
      </c>
      <c r="D31" s="240">
        <f>D33*D32</f>
        <v>0</v>
      </c>
      <c r="E31" s="240">
        <f>E33*E32</f>
        <v>0</v>
      </c>
      <c r="F31" s="240">
        <f>F33*F32</f>
        <v>0</v>
      </c>
      <c r="H31" s="264">
        <f t="shared" si="5"/>
        <v>26</v>
      </c>
      <c r="I31" s="241">
        <f t="shared" si="1"/>
        <v>0</v>
      </c>
      <c r="J31" s="241">
        <f t="shared" si="2"/>
        <v>0</v>
      </c>
      <c r="K31" s="241">
        <f t="shared" si="3"/>
        <v>0</v>
      </c>
      <c r="L31" s="241">
        <f t="shared" si="4"/>
        <v>0</v>
      </c>
    </row>
    <row r="32" spans="1:12" ht="27" x14ac:dyDescent="0.3">
      <c r="A32" s="242" t="s">
        <v>809</v>
      </c>
      <c r="B32" s="73"/>
      <c r="C32" s="73"/>
      <c r="D32" s="73"/>
      <c r="E32" s="73"/>
      <c r="F32" s="73"/>
      <c r="H32" s="264">
        <f t="shared" si="5"/>
        <v>27</v>
      </c>
      <c r="I32" s="241">
        <f t="shared" si="1"/>
        <v>0</v>
      </c>
      <c r="J32" s="241">
        <f t="shared" si="2"/>
        <v>0</v>
      </c>
      <c r="K32" s="241">
        <f t="shared" si="3"/>
        <v>0</v>
      </c>
      <c r="L32" s="241">
        <f t="shared" si="4"/>
        <v>0</v>
      </c>
    </row>
    <row r="33" spans="1:12" x14ac:dyDescent="0.3">
      <c r="A33" s="242" t="s">
        <v>17</v>
      </c>
      <c r="B33" s="73"/>
      <c r="C33" s="73"/>
      <c r="D33" s="73"/>
      <c r="E33" s="73"/>
      <c r="F33" s="73"/>
      <c r="H33" s="264">
        <f t="shared" si="5"/>
        <v>28</v>
      </c>
      <c r="I33" s="241">
        <f t="shared" si="1"/>
        <v>0</v>
      </c>
      <c r="J33" s="241">
        <f t="shared" si="2"/>
        <v>0</v>
      </c>
      <c r="K33" s="241">
        <f t="shared" si="3"/>
        <v>0</v>
      </c>
      <c r="L33" s="241">
        <f t="shared" si="4"/>
        <v>0</v>
      </c>
    </row>
    <row r="34" spans="1:12" x14ac:dyDescent="0.3">
      <c r="A34" s="242" t="s">
        <v>4</v>
      </c>
      <c r="B34" s="73"/>
      <c r="C34" s="73"/>
      <c r="D34" s="73"/>
      <c r="E34" s="73"/>
      <c r="F34" s="73"/>
      <c r="H34" s="264">
        <f t="shared" si="5"/>
        <v>29</v>
      </c>
      <c r="I34" s="241">
        <f t="shared" si="1"/>
        <v>0</v>
      </c>
      <c r="J34" s="241">
        <f t="shared" si="2"/>
        <v>0</v>
      </c>
      <c r="K34" s="241">
        <f t="shared" si="3"/>
        <v>0</v>
      </c>
      <c r="L34" s="241">
        <f t="shared" si="4"/>
        <v>0</v>
      </c>
    </row>
    <row r="35" spans="1:12" x14ac:dyDescent="0.3">
      <c r="A35" s="243" t="s">
        <v>810</v>
      </c>
      <c r="B35" s="240">
        <f>SUM(B36:B36)</f>
        <v>0</v>
      </c>
      <c r="C35" s="240">
        <f>SUM(C36:C36)</f>
        <v>0</v>
      </c>
      <c r="D35" s="240">
        <f>SUM(D36:D36)</f>
        <v>0</v>
      </c>
      <c r="E35" s="240">
        <f>SUM(E36:E36)</f>
        <v>0</v>
      </c>
      <c r="F35" s="240">
        <f>SUM(F36:F36)</f>
        <v>0</v>
      </c>
      <c r="H35" s="264">
        <f t="shared" si="5"/>
        <v>30</v>
      </c>
      <c r="I35" s="241">
        <f t="shared" si="1"/>
        <v>0</v>
      </c>
      <c r="J35" s="241">
        <f t="shared" si="2"/>
        <v>0</v>
      </c>
      <c r="K35" s="241">
        <f t="shared" si="3"/>
        <v>0</v>
      </c>
      <c r="L35" s="241">
        <f t="shared" si="4"/>
        <v>0</v>
      </c>
    </row>
    <row r="36" spans="1:12" x14ac:dyDescent="0.3">
      <c r="A36" s="242" t="s">
        <v>4</v>
      </c>
      <c r="B36" s="73"/>
      <c r="C36" s="73"/>
      <c r="D36" s="73"/>
      <c r="E36" s="73"/>
      <c r="F36" s="73"/>
      <c r="H36" s="264">
        <f t="shared" si="5"/>
        <v>31</v>
      </c>
      <c r="I36" s="241">
        <f t="shared" si="1"/>
        <v>0</v>
      </c>
      <c r="J36" s="241">
        <f t="shared" si="2"/>
        <v>0</v>
      </c>
      <c r="K36" s="241">
        <f t="shared" si="3"/>
        <v>0</v>
      </c>
      <c r="L36" s="241">
        <f t="shared" si="4"/>
        <v>0</v>
      </c>
    </row>
    <row r="37" spans="1:12" x14ac:dyDescent="0.3">
      <c r="A37" s="132"/>
      <c r="B37" s="52"/>
      <c r="C37" s="15"/>
      <c r="D37" s="238"/>
      <c r="E37" s="244"/>
      <c r="F37" s="244"/>
      <c r="I37" s="238"/>
      <c r="J37" s="244"/>
      <c r="K37" s="244"/>
      <c r="L37" s="238"/>
    </row>
    <row r="38" spans="1:12" x14ac:dyDescent="0.3">
      <c r="A38" s="245" t="s">
        <v>431</v>
      </c>
      <c r="B38" s="246">
        <f>SUM(B7,B10)</f>
        <v>0</v>
      </c>
      <c r="C38" s="246">
        <f>SUM(C7,C10)</f>
        <v>0</v>
      </c>
      <c r="D38" s="246">
        <f>SUM(D7,D10)</f>
        <v>0</v>
      </c>
      <c r="E38" s="246">
        <f>SUM(E7,E10)</f>
        <v>0</v>
      </c>
      <c r="F38" s="246">
        <f>SUM(F7,F10)</f>
        <v>0</v>
      </c>
      <c r="I38" s="247">
        <f>IF(AND(ROUND(B38,0)=0,C38&gt;B38),"INF",IF(AND(ROUND(B38,0)=0,ROUND(C38,0)=0),0,(C38-B38)/B38))</f>
        <v>0</v>
      </c>
      <c r="J38" s="247">
        <f>IF(AND(ROUND(C38,0)=0,D38&gt;C38),"INF",IF(AND(ROUND(C38,0)=0,ROUND(D38,0)=0),0,(D38-C38)/C38))</f>
        <v>0</v>
      </c>
      <c r="K38" s="247">
        <f>IF(AND(ROUND(D38,0)=0,E38&gt;D38),"INF",IF(AND(ROUND(D38,0)=0,ROUND(E38,0)=0),0,(E38-D38)/D38))</f>
        <v>0</v>
      </c>
      <c r="L38" s="247">
        <f>IF(AND(ROUND(E38,0)=0,F38&gt;E38),"INF",IF(AND(ROUND(E38,0)=0,ROUND(F38,0)=0),0,(F38-E38)/E38))</f>
        <v>0</v>
      </c>
    </row>
  </sheetData>
  <mergeCells count="1">
    <mergeCell ref="I5:L5"/>
  </mergeCells>
  <hyperlinks>
    <hyperlink ref="A1" location="TAB00!A1" display="Retour page de garde" xr:uid="{00000000-0004-0000-0A00-000000000000}"/>
  </hyperlinks>
  <pageMargins left="0.7" right="0.7" top="0.75" bottom="0.75" header="0.3" footer="0.3"/>
  <pageSetup paperSize="9" scale="93"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4"/>
  <sheetViews>
    <sheetView zoomScaleNormal="100" workbookViewId="0">
      <selection activeCell="O11" sqref="O11"/>
    </sheetView>
  </sheetViews>
  <sheetFormatPr baseColWidth="10" defaultColWidth="9.1640625" defaultRowHeight="13.5" x14ac:dyDescent="0.3"/>
  <cols>
    <col min="1" max="1" width="56.83203125" style="7" customWidth="1"/>
    <col min="2" max="2" width="16.6640625" style="39" customWidth="1"/>
    <col min="3" max="5" width="16.6640625" style="7" customWidth="1"/>
    <col min="6" max="10" width="16.6640625" style="2" customWidth="1"/>
    <col min="11" max="11" width="1.6640625" style="2" customWidth="1"/>
    <col min="12" max="12" width="9.1640625" style="2"/>
    <col min="13" max="13" width="9.1640625" style="264"/>
    <col min="14" max="16384" width="9.1640625" style="2"/>
  </cols>
  <sheetData>
    <row r="1" spans="1:13" s="229" customFormat="1" ht="15" x14ac:dyDescent="0.3">
      <c r="A1" s="112" t="s">
        <v>42</v>
      </c>
      <c r="M1" s="435"/>
    </row>
    <row r="3" spans="1:13" ht="22.15" customHeight="1" x14ac:dyDescent="0.35">
      <c r="A3" s="80" t="str">
        <f>TAB00!B62&amp;" : "&amp;TAB00!C62</f>
        <v>TAB4 : Evolution des charges nettes contrôlables hors OSP réelles au cours de la période régulatoire</v>
      </c>
      <c r="B3" s="75"/>
      <c r="C3" s="75"/>
      <c r="D3" s="75"/>
      <c r="E3" s="75"/>
      <c r="F3" s="103"/>
      <c r="G3" s="103"/>
      <c r="H3" s="101"/>
      <c r="I3" s="101"/>
      <c r="J3" s="101"/>
    </row>
    <row r="4" spans="1:13" x14ac:dyDescent="0.3">
      <c r="A4" s="448" t="s">
        <v>813</v>
      </c>
    </row>
    <row r="5" spans="1:13" x14ac:dyDescent="0.3">
      <c r="A5" s="260" t="s">
        <v>18</v>
      </c>
      <c r="B5" s="53" t="str">
        <f>IF(TAB00!$E$14=2019,"BUDGET "&amp;TAB00!E14,"REALITE 2019")</f>
        <v>REALITE 2019</v>
      </c>
      <c r="C5" s="53" t="str">
        <f>IF(TAB00!$E$14=2019,"REALITE 2019","REALITE 2020")</f>
        <v>REALITE 2020</v>
      </c>
      <c r="D5" s="53" t="s">
        <v>8</v>
      </c>
      <c r="E5" s="53" t="s">
        <v>41</v>
      </c>
      <c r="F5" s="53" t="s">
        <v>8</v>
      </c>
      <c r="G5" s="53" t="s">
        <v>191</v>
      </c>
      <c r="H5" s="53" t="s">
        <v>8</v>
      </c>
      <c r="I5" s="53" t="s">
        <v>192</v>
      </c>
      <c r="J5" s="53" t="s">
        <v>8</v>
      </c>
    </row>
    <row r="6" spans="1:13" s="54" customFormat="1" x14ac:dyDescent="0.3">
      <c r="A6" s="250" t="s">
        <v>36</v>
      </c>
      <c r="B6" s="73"/>
      <c r="C6" s="73"/>
      <c r="D6" s="60">
        <f>B6-C6</f>
        <v>0</v>
      </c>
      <c r="E6" s="73"/>
      <c r="F6" s="60">
        <f>C6-E6</f>
        <v>0</v>
      </c>
      <c r="G6" s="73"/>
      <c r="H6" s="60">
        <f t="shared" ref="H6:J37" si="0">E6-G6</f>
        <v>0</v>
      </c>
      <c r="I6" s="73"/>
      <c r="J6" s="60">
        <f t="shared" si="0"/>
        <v>0</v>
      </c>
      <c r="M6" s="264">
        <v>2</v>
      </c>
    </row>
    <row r="7" spans="1:13" s="54" customFormat="1" x14ac:dyDescent="0.3">
      <c r="A7" s="251" t="s">
        <v>35</v>
      </c>
      <c r="B7" s="60">
        <f>SUM(B8:B19)</f>
        <v>0</v>
      </c>
      <c r="C7" s="60">
        <f>SUM(C8:C19)</f>
        <v>0</v>
      </c>
      <c r="D7" s="60">
        <f t="shared" ref="D7:D37" si="1">B7-C7</f>
        <v>0</v>
      </c>
      <c r="E7" s="60">
        <f>SUM(E8:E19)</f>
        <v>0</v>
      </c>
      <c r="F7" s="60">
        <f t="shared" ref="F7:F37" si="2">C7-E7</f>
        <v>0</v>
      </c>
      <c r="G7" s="60">
        <f>SUM(G8:G19)</f>
        <v>0</v>
      </c>
      <c r="H7" s="60">
        <f t="shared" si="0"/>
        <v>0</v>
      </c>
      <c r="I7" s="60">
        <f>SUM(I8:I19)</f>
        <v>0</v>
      </c>
      <c r="J7" s="60">
        <f t="shared" si="0"/>
        <v>0</v>
      </c>
      <c r="M7" s="264">
        <f>M6+1</f>
        <v>3</v>
      </c>
    </row>
    <row r="8" spans="1:13" s="54" customFormat="1" x14ac:dyDescent="0.3">
      <c r="A8" s="252" t="s">
        <v>23</v>
      </c>
      <c r="B8" s="73"/>
      <c r="C8" s="73"/>
      <c r="D8" s="60">
        <f t="shared" si="1"/>
        <v>0</v>
      </c>
      <c r="E8" s="73"/>
      <c r="F8" s="60">
        <f t="shared" si="2"/>
        <v>0</v>
      </c>
      <c r="G8" s="73"/>
      <c r="H8" s="60">
        <f t="shared" si="0"/>
        <v>0</v>
      </c>
      <c r="I8" s="73"/>
      <c r="J8" s="60">
        <f t="shared" si="0"/>
        <v>0</v>
      </c>
      <c r="M8" s="264">
        <f t="shared" ref="M8:M45" si="3">M7+1</f>
        <v>4</v>
      </c>
    </row>
    <row r="9" spans="1:13" s="54" customFormat="1" x14ac:dyDescent="0.3">
      <c r="A9" s="252" t="s">
        <v>24</v>
      </c>
      <c r="B9" s="73"/>
      <c r="C9" s="73"/>
      <c r="D9" s="60">
        <f t="shared" si="1"/>
        <v>0</v>
      </c>
      <c r="E9" s="73"/>
      <c r="F9" s="60">
        <f t="shared" si="2"/>
        <v>0</v>
      </c>
      <c r="G9" s="73"/>
      <c r="H9" s="60">
        <f t="shared" si="0"/>
        <v>0</v>
      </c>
      <c r="I9" s="73"/>
      <c r="J9" s="60">
        <f t="shared" si="0"/>
        <v>0</v>
      </c>
      <c r="M9" s="264">
        <f t="shared" si="3"/>
        <v>5</v>
      </c>
    </row>
    <row r="10" spans="1:13" s="54" customFormat="1" x14ac:dyDescent="0.3">
      <c r="A10" s="252" t="s">
        <v>25</v>
      </c>
      <c r="B10" s="73"/>
      <c r="C10" s="73"/>
      <c r="D10" s="60">
        <f t="shared" si="1"/>
        <v>0</v>
      </c>
      <c r="E10" s="73"/>
      <c r="F10" s="60">
        <f t="shared" si="2"/>
        <v>0</v>
      </c>
      <c r="G10" s="73"/>
      <c r="H10" s="60">
        <f t="shared" si="0"/>
        <v>0</v>
      </c>
      <c r="I10" s="73"/>
      <c r="J10" s="60">
        <f t="shared" si="0"/>
        <v>0</v>
      </c>
      <c r="M10" s="264">
        <f t="shared" si="3"/>
        <v>6</v>
      </c>
    </row>
    <row r="11" spans="1:13" s="54" customFormat="1" x14ac:dyDescent="0.3">
      <c r="A11" s="252" t="s">
        <v>26</v>
      </c>
      <c r="B11" s="73"/>
      <c r="C11" s="73"/>
      <c r="D11" s="60">
        <f t="shared" si="1"/>
        <v>0</v>
      </c>
      <c r="E11" s="73"/>
      <c r="F11" s="60">
        <f t="shared" si="2"/>
        <v>0</v>
      </c>
      <c r="G11" s="73"/>
      <c r="H11" s="60">
        <f t="shared" si="0"/>
        <v>0</v>
      </c>
      <c r="I11" s="73"/>
      <c r="J11" s="60">
        <f t="shared" si="0"/>
        <v>0</v>
      </c>
      <c r="M11" s="264">
        <f t="shared" si="3"/>
        <v>7</v>
      </c>
    </row>
    <row r="12" spans="1:13" s="54" customFormat="1" ht="24" customHeight="1" x14ac:dyDescent="0.3">
      <c r="A12" s="252" t="s">
        <v>27</v>
      </c>
      <c r="B12" s="73"/>
      <c r="C12" s="73"/>
      <c r="D12" s="60">
        <f t="shared" si="1"/>
        <v>0</v>
      </c>
      <c r="E12" s="73"/>
      <c r="F12" s="60">
        <f t="shared" si="2"/>
        <v>0</v>
      </c>
      <c r="G12" s="73"/>
      <c r="H12" s="60">
        <f t="shared" si="0"/>
        <v>0</v>
      </c>
      <c r="I12" s="73"/>
      <c r="J12" s="60">
        <f t="shared" si="0"/>
        <v>0</v>
      </c>
      <c r="M12" s="264">
        <f t="shared" si="3"/>
        <v>8</v>
      </c>
    </row>
    <row r="13" spans="1:13" s="54" customFormat="1" ht="12" customHeight="1" x14ac:dyDescent="0.3">
      <c r="A13" s="252" t="s">
        <v>28</v>
      </c>
      <c r="B13" s="73"/>
      <c r="C13" s="73"/>
      <c r="D13" s="60">
        <f t="shared" si="1"/>
        <v>0</v>
      </c>
      <c r="E13" s="73"/>
      <c r="F13" s="60">
        <f t="shared" si="2"/>
        <v>0</v>
      </c>
      <c r="G13" s="73"/>
      <c r="H13" s="60">
        <f t="shared" si="0"/>
        <v>0</v>
      </c>
      <c r="I13" s="73"/>
      <c r="J13" s="60">
        <f t="shared" si="0"/>
        <v>0</v>
      </c>
      <c r="M13" s="264">
        <f t="shared" si="3"/>
        <v>9</v>
      </c>
    </row>
    <row r="14" spans="1:13" s="54" customFormat="1" x14ac:dyDescent="0.3">
      <c r="A14" s="262" t="s">
        <v>29</v>
      </c>
      <c r="B14" s="73"/>
      <c r="C14" s="73"/>
      <c r="D14" s="60">
        <f t="shared" si="1"/>
        <v>0</v>
      </c>
      <c r="E14" s="73"/>
      <c r="F14" s="60">
        <f t="shared" si="2"/>
        <v>0</v>
      </c>
      <c r="G14" s="73"/>
      <c r="H14" s="60">
        <f t="shared" si="0"/>
        <v>0</v>
      </c>
      <c r="I14" s="73"/>
      <c r="J14" s="60">
        <f t="shared" si="0"/>
        <v>0</v>
      </c>
      <c r="M14" s="264">
        <f t="shared" si="3"/>
        <v>10</v>
      </c>
    </row>
    <row r="15" spans="1:13" s="54" customFormat="1" x14ac:dyDescent="0.3">
      <c r="A15" s="274" t="s">
        <v>37</v>
      </c>
      <c r="B15" s="73"/>
      <c r="C15" s="73"/>
      <c r="D15" s="60">
        <f t="shared" si="1"/>
        <v>0</v>
      </c>
      <c r="E15" s="73"/>
      <c r="F15" s="60">
        <f t="shared" si="2"/>
        <v>0</v>
      </c>
      <c r="G15" s="73"/>
      <c r="H15" s="60">
        <f t="shared" si="0"/>
        <v>0</v>
      </c>
      <c r="I15" s="73"/>
      <c r="J15" s="60">
        <f t="shared" si="0"/>
        <v>0</v>
      </c>
      <c r="M15" s="264">
        <f t="shared" si="3"/>
        <v>11</v>
      </c>
    </row>
    <row r="16" spans="1:13" s="54" customFormat="1" x14ac:dyDescent="0.3">
      <c r="A16" s="274" t="s">
        <v>75</v>
      </c>
      <c r="B16" s="73"/>
      <c r="C16" s="73"/>
      <c r="D16" s="60">
        <f t="shared" si="1"/>
        <v>0</v>
      </c>
      <c r="E16" s="73"/>
      <c r="F16" s="60">
        <f t="shared" si="2"/>
        <v>0</v>
      </c>
      <c r="G16" s="73"/>
      <c r="H16" s="60">
        <f t="shared" si="0"/>
        <v>0</v>
      </c>
      <c r="I16" s="73"/>
      <c r="J16" s="60">
        <f t="shared" si="0"/>
        <v>0</v>
      </c>
      <c r="M16" s="264">
        <f t="shared" si="3"/>
        <v>12</v>
      </c>
    </row>
    <row r="17" spans="1:13" s="54" customFormat="1" x14ac:dyDescent="0.3">
      <c r="A17" s="274" t="s">
        <v>76</v>
      </c>
      <c r="B17" s="73"/>
      <c r="C17" s="73"/>
      <c r="D17" s="60">
        <f t="shared" si="1"/>
        <v>0</v>
      </c>
      <c r="E17" s="73"/>
      <c r="F17" s="60">
        <f t="shared" si="2"/>
        <v>0</v>
      </c>
      <c r="G17" s="73"/>
      <c r="H17" s="60">
        <f t="shared" si="0"/>
        <v>0</v>
      </c>
      <c r="I17" s="73"/>
      <c r="J17" s="60">
        <f t="shared" si="0"/>
        <v>0</v>
      </c>
      <c r="M17" s="264">
        <f t="shared" si="3"/>
        <v>13</v>
      </c>
    </row>
    <row r="18" spans="1:13" s="54" customFormat="1" x14ac:dyDescent="0.3">
      <c r="A18" s="274" t="s">
        <v>77</v>
      </c>
      <c r="B18" s="73"/>
      <c r="C18" s="73"/>
      <c r="D18" s="60">
        <f t="shared" si="1"/>
        <v>0</v>
      </c>
      <c r="E18" s="73"/>
      <c r="F18" s="60">
        <f t="shared" si="2"/>
        <v>0</v>
      </c>
      <c r="G18" s="73"/>
      <c r="H18" s="60">
        <f t="shared" si="0"/>
        <v>0</v>
      </c>
      <c r="I18" s="73"/>
      <c r="J18" s="60">
        <f t="shared" si="0"/>
        <v>0</v>
      </c>
      <c r="M18" s="264">
        <f t="shared" si="3"/>
        <v>14</v>
      </c>
    </row>
    <row r="19" spans="1:13" s="54" customFormat="1" x14ac:dyDescent="0.3">
      <c r="A19" s="274" t="s">
        <v>78</v>
      </c>
      <c r="B19" s="73"/>
      <c r="C19" s="73"/>
      <c r="D19" s="60">
        <f t="shared" si="1"/>
        <v>0</v>
      </c>
      <c r="E19" s="73"/>
      <c r="F19" s="60">
        <f t="shared" si="2"/>
        <v>0</v>
      </c>
      <c r="G19" s="73"/>
      <c r="H19" s="60">
        <f t="shared" si="0"/>
        <v>0</v>
      </c>
      <c r="I19" s="73"/>
      <c r="J19" s="60">
        <f t="shared" si="0"/>
        <v>0</v>
      </c>
      <c r="M19" s="264">
        <f t="shared" si="3"/>
        <v>15</v>
      </c>
    </row>
    <row r="20" spans="1:13" s="54" customFormat="1" x14ac:dyDescent="0.3">
      <c r="A20" s="250" t="s">
        <v>38</v>
      </c>
      <c r="B20" s="60">
        <f>SUM(B21:B27)</f>
        <v>0</v>
      </c>
      <c r="C20" s="60">
        <f>SUM(C21:C27)</f>
        <v>0</v>
      </c>
      <c r="D20" s="60">
        <f t="shared" si="1"/>
        <v>0</v>
      </c>
      <c r="E20" s="60">
        <f>SUM(E21:E27)</f>
        <v>0</v>
      </c>
      <c r="F20" s="60">
        <f t="shared" si="2"/>
        <v>0</v>
      </c>
      <c r="G20" s="60">
        <f>SUM(G21:G27)</f>
        <v>0</v>
      </c>
      <c r="H20" s="60">
        <f t="shared" si="0"/>
        <v>0</v>
      </c>
      <c r="I20" s="60">
        <f>SUM(I21:I27)</f>
        <v>0</v>
      </c>
      <c r="J20" s="60">
        <f t="shared" si="0"/>
        <v>0</v>
      </c>
      <c r="M20" s="264">
        <f t="shared" si="3"/>
        <v>16</v>
      </c>
    </row>
    <row r="21" spans="1:13" s="54" customFormat="1" x14ac:dyDescent="0.3">
      <c r="A21" s="252" t="s">
        <v>443</v>
      </c>
      <c r="B21" s="73"/>
      <c r="C21" s="73"/>
      <c r="D21" s="60">
        <f t="shared" si="1"/>
        <v>0</v>
      </c>
      <c r="E21" s="73"/>
      <c r="F21" s="60">
        <f t="shared" si="2"/>
        <v>0</v>
      </c>
      <c r="G21" s="73"/>
      <c r="H21" s="60">
        <f t="shared" si="0"/>
        <v>0</v>
      </c>
      <c r="I21" s="73"/>
      <c r="J21" s="60">
        <f t="shared" si="0"/>
        <v>0</v>
      </c>
      <c r="M21" s="264">
        <f t="shared" si="3"/>
        <v>17</v>
      </c>
    </row>
    <row r="22" spans="1:13" s="54" customFormat="1" x14ac:dyDescent="0.3">
      <c r="A22" s="252" t="s">
        <v>444</v>
      </c>
      <c r="B22" s="73"/>
      <c r="C22" s="73"/>
      <c r="D22" s="60">
        <f t="shared" si="1"/>
        <v>0</v>
      </c>
      <c r="E22" s="73"/>
      <c r="F22" s="60">
        <f t="shared" si="2"/>
        <v>0</v>
      </c>
      <c r="G22" s="73"/>
      <c r="H22" s="60">
        <f t="shared" si="0"/>
        <v>0</v>
      </c>
      <c r="I22" s="73"/>
      <c r="J22" s="60">
        <f t="shared" si="0"/>
        <v>0</v>
      </c>
      <c r="M22" s="264">
        <f t="shared" si="3"/>
        <v>18</v>
      </c>
    </row>
    <row r="23" spans="1:13" s="54" customFormat="1" x14ac:dyDescent="0.3">
      <c r="A23" s="252" t="s">
        <v>445</v>
      </c>
      <c r="B23" s="73"/>
      <c r="C23" s="73"/>
      <c r="D23" s="60">
        <f t="shared" si="1"/>
        <v>0</v>
      </c>
      <c r="E23" s="73"/>
      <c r="F23" s="60">
        <f t="shared" si="2"/>
        <v>0</v>
      </c>
      <c r="G23" s="73"/>
      <c r="H23" s="60">
        <f t="shared" si="0"/>
        <v>0</v>
      </c>
      <c r="I23" s="73"/>
      <c r="J23" s="60">
        <f t="shared" si="0"/>
        <v>0</v>
      </c>
      <c r="M23" s="264">
        <f t="shared" si="3"/>
        <v>19</v>
      </c>
    </row>
    <row r="24" spans="1:13" s="54" customFormat="1" x14ac:dyDescent="0.3">
      <c r="A24" s="252" t="s">
        <v>446</v>
      </c>
      <c r="B24" s="73"/>
      <c r="C24" s="73"/>
      <c r="D24" s="60">
        <f t="shared" si="1"/>
        <v>0</v>
      </c>
      <c r="E24" s="73"/>
      <c r="F24" s="60">
        <f t="shared" si="2"/>
        <v>0</v>
      </c>
      <c r="G24" s="73"/>
      <c r="H24" s="60">
        <f t="shared" si="0"/>
        <v>0</v>
      </c>
      <c r="I24" s="73"/>
      <c r="J24" s="60">
        <f t="shared" si="0"/>
        <v>0</v>
      </c>
      <c r="M24" s="264">
        <f t="shared" si="3"/>
        <v>20</v>
      </c>
    </row>
    <row r="25" spans="1:13" s="54" customFormat="1" x14ac:dyDescent="0.3">
      <c r="A25" s="252" t="s">
        <v>811</v>
      </c>
      <c r="B25" s="73"/>
      <c r="C25" s="73"/>
      <c r="D25" s="60">
        <f t="shared" si="1"/>
        <v>0</v>
      </c>
      <c r="E25" s="73"/>
      <c r="F25" s="60">
        <f t="shared" si="2"/>
        <v>0</v>
      </c>
      <c r="G25" s="73"/>
      <c r="H25" s="60">
        <f t="shared" si="0"/>
        <v>0</v>
      </c>
      <c r="I25" s="73"/>
      <c r="J25" s="60">
        <f t="shared" si="0"/>
        <v>0</v>
      </c>
      <c r="M25" s="264">
        <f t="shared" si="3"/>
        <v>21</v>
      </c>
    </row>
    <row r="26" spans="1:13" s="132" customFormat="1" x14ac:dyDescent="0.3">
      <c r="A26" s="252" t="s">
        <v>812</v>
      </c>
      <c r="B26" s="73"/>
      <c r="C26" s="73"/>
      <c r="D26" s="60">
        <f t="shared" ref="D26" si="4">B26-C26</f>
        <v>0</v>
      </c>
      <c r="E26" s="73"/>
      <c r="F26" s="60">
        <f t="shared" ref="F26" si="5">C26-E26</f>
        <v>0</v>
      </c>
      <c r="G26" s="73"/>
      <c r="H26" s="60">
        <f t="shared" ref="H26" si="6">E26-G26</f>
        <v>0</v>
      </c>
      <c r="I26" s="73"/>
      <c r="J26" s="60">
        <f t="shared" ref="J26" si="7">G26-I26</f>
        <v>0</v>
      </c>
      <c r="M26" s="264">
        <f t="shared" si="3"/>
        <v>22</v>
      </c>
    </row>
    <row r="27" spans="1:13" s="54" customFormat="1" ht="12" customHeight="1" x14ac:dyDescent="0.3">
      <c r="A27" s="252" t="s">
        <v>447</v>
      </c>
      <c r="B27" s="73"/>
      <c r="C27" s="73"/>
      <c r="D27" s="60">
        <f t="shared" si="1"/>
        <v>0</v>
      </c>
      <c r="E27" s="73"/>
      <c r="F27" s="60">
        <f t="shared" si="2"/>
        <v>0</v>
      </c>
      <c r="G27" s="73"/>
      <c r="H27" s="60">
        <f t="shared" si="0"/>
        <v>0</v>
      </c>
      <c r="I27" s="73"/>
      <c r="J27" s="60">
        <f t="shared" si="0"/>
        <v>0</v>
      </c>
      <c r="M27" s="264">
        <f t="shared" si="3"/>
        <v>23</v>
      </c>
    </row>
    <row r="28" spans="1:13" s="54" customFormat="1" x14ac:dyDescent="0.3">
      <c r="A28" s="251" t="s">
        <v>39</v>
      </c>
      <c r="B28" s="73"/>
      <c r="C28" s="73"/>
      <c r="D28" s="60">
        <f>B28-C28</f>
        <v>0</v>
      </c>
      <c r="E28" s="73"/>
      <c r="F28" s="60">
        <f>C28-E28</f>
        <v>0</v>
      </c>
      <c r="G28" s="73"/>
      <c r="H28" s="60">
        <f>E28-G28</f>
        <v>0</v>
      </c>
      <c r="I28" s="73"/>
      <c r="J28" s="60">
        <f>G28-I28</f>
        <v>0</v>
      </c>
      <c r="M28" s="264">
        <f t="shared" si="3"/>
        <v>24</v>
      </c>
    </row>
    <row r="29" spans="1:13" s="54" customFormat="1" x14ac:dyDescent="0.3">
      <c r="A29" s="251" t="s">
        <v>40</v>
      </c>
      <c r="B29" s="60">
        <f>SUM(B30:B31)</f>
        <v>0</v>
      </c>
      <c r="C29" s="60">
        <f>SUM(C30:C31)</f>
        <v>0</v>
      </c>
      <c r="D29" s="60">
        <f t="shared" si="1"/>
        <v>0</v>
      </c>
      <c r="E29" s="60">
        <f>SUM(E30:E31)</f>
        <v>0</v>
      </c>
      <c r="F29" s="60">
        <f t="shared" si="2"/>
        <v>0</v>
      </c>
      <c r="G29" s="60">
        <f>SUM(G30:G31)</f>
        <v>0</v>
      </c>
      <c r="H29" s="60">
        <f t="shared" si="0"/>
        <v>0</v>
      </c>
      <c r="I29" s="60">
        <f>SUM(I30:I31)</f>
        <v>0</v>
      </c>
      <c r="J29" s="60">
        <f t="shared" si="0"/>
        <v>0</v>
      </c>
      <c r="M29" s="264">
        <f t="shared" si="3"/>
        <v>25</v>
      </c>
    </row>
    <row r="30" spans="1:13" s="54" customFormat="1" x14ac:dyDescent="0.3">
      <c r="A30" s="252" t="s">
        <v>30</v>
      </c>
      <c r="B30" s="73"/>
      <c r="C30" s="73"/>
      <c r="D30" s="60">
        <f t="shared" si="1"/>
        <v>0</v>
      </c>
      <c r="E30" s="73"/>
      <c r="F30" s="60">
        <f t="shared" si="2"/>
        <v>0</v>
      </c>
      <c r="G30" s="73"/>
      <c r="H30" s="60">
        <f t="shared" si="0"/>
        <v>0</v>
      </c>
      <c r="I30" s="73"/>
      <c r="J30" s="60">
        <f t="shared" si="0"/>
        <v>0</v>
      </c>
      <c r="M30" s="264">
        <f t="shared" si="3"/>
        <v>26</v>
      </c>
    </row>
    <row r="31" spans="1:13" s="54" customFormat="1" x14ac:dyDescent="0.3">
      <c r="A31" s="252" t="s">
        <v>31</v>
      </c>
      <c r="B31" s="73"/>
      <c r="C31" s="73"/>
      <c r="D31" s="60">
        <f t="shared" si="1"/>
        <v>0</v>
      </c>
      <c r="E31" s="73"/>
      <c r="F31" s="60">
        <f t="shared" si="2"/>
        <v>0</v>
      </c>
      <c r="G31" s="73"/>
      <c r="H31" s="60">
        <f t="shared" si="0"/>
        <v>0</v>
      </c>
      <c r="I31" s="73"/>
      <c r="J31" s="60">
        <f t="shared" si="0"/>
        <v>0</v>
      </c>
      <c r="M31" s="264">
        <f t="shared" si="3"/>
        <v>27</v>
      </c>
    </row>
    <row r="32" spans="1:13" s="54" customFormat="1" x14ac:dyDescent="0.3">
      <c r="A32" s="253" t="s">
        <v>32</v>
      </c>
      <c r="B32" s="73"/>
      <c r="C32" s="73"/>
      <c r="D32" s="60">
        <f>B32-C32</f>
        <v>0</v>
      </c>
      <c r="E32" s="73"/>
      <c r="F32" s="60">
        <f>C32-E32</f>
        <v>0</v>
      </c>
      <c r="G32" s="73"/>
      <c r="H32" s="60">
        <f>E32-G32</f>
        <v>0</v>
      </c>
      <c r="I32" s="73"/>
      <c r="J32" s="60">
        <f>G32-I32</f>
        <v>0</v>
      </c>
      <c r="M32" s="264">
        <f t="shared" si="3"/>
        <v>28</v>
      </c>
    </row>
    <row r="33" spans="1:13" s="54" customFormat="1" x14ac:dyDescent="0.3">
      <c r="A33" s="254" t="s">
        <v>272</v>
      </c>
      <c r="B33" s="73"/>
      <c r="C33" s="73"/>
      <c r="D33" s="60">
        <f t="shared" si="1"/>
        <v>0</v>
      </c>
      <c r="E33" s="73"/>
      <c r="F33" s="60">
        <f t="shared" si="2"/>
        <v>0</v>
      </c>
      <c r="G33" s="73"/>
      <c r="H33" s="60">
        <f t="shared" si="0"/>
        <v>0</v>
      </c>
      <c r="I33" s="73"/>
      <c r="J33" s="60">
        <f t="shared" si="0"/>
        <v>0</v>
      </c>
      <c r="M33" s="264">
        <f t="shared" si="3"/>
        <v>29</v>
      </c>
    </row>
    <row r="34" spans="1:13" s="54" customFormat="1" x14ac:dyDescent="0.3">
      <c r="A34" s="254" t="s">
        <v>448</v>
      </c>
      <c r="B34" s="73"/>
      <c r="C34" s="73"/>
      <c r="D34" s="60">
        <f t="shared" si="1"/>
        <v>0</v>
      </c>
      <c r="E34" s="73"/>
      <c r="F34" s="60">
        <f t="shared" si="2"/>
        <v>0</v>
      </c>
      <c r="G34" s="73"/>
      <c r="H34" s="60">
        <f t="shared" si="0"/>
        <v>0</v>
      </c>
      <c r="I34" s="73"/>
      <c r="J34" s="60">
        <f t="shared" si="0"/>
        <v>0</v>
      </c>
      <c r="M34" s="264">
        <f t="shared" si="3"/>
        <v>30</v>
      </c>
    </row>
    <row r="35" spans="1:13" s="132" customFormat="1" x14ac:dyDescent="0.3">
      <c r="A35" s="254" t="s">
        <v>438</v>
      </c>
      <c r="B35" s="73"/>
      <c r="C35" s="73"/>
      <c r="D35" s="60">
        <f t="shared" si="1"/>
        <v>0</v>
      </c>
      <c r="E35" s="73"/>
      <c r="F35" s="60">
        <f t="shared" si="2"/>
        <v>0</v>
      </c>
      <c r="G35" s="73"/>
      <c r="H35" s="60">
        <f t="shared" si="0"/>
        <v>0</v>
      </c>
      <c r="I35" s="73"/>
      <c r="J35" s="60">
        <f t="shared" si="0"/>
        <v>0</v>
      </c>
      <c r="M35" s="264">
        <f t="shared" si="3"/>
        <v>31</v>
      </c>
    </row>
    <row r="36" spans="1:13" s="54" customFormat="1" x14ac:dyDescent="0.3">
      <c r="A36" s="255" t="s">
        <v>706</v>
      </c>
      <c r="B36" s="60">
        <f>SUM(B6:B7,B20,B28:B29,B32:B35)</f>
        <v>0</v>
      </c>
      <c r="C36" s="60">
        <f>SUM(C6:C7,C20,C28:C29,C32:C35)</f>
        <v>0</v>
      </c>
      <c r="D36" s="60">
        <f t="shared" si="1"/>
        <v>0</v>
      </c>
      <c r="E36" s="60">
        <f>SUM(E6:E7,E20,E28:E29,E32:E35)</f>
        <v>0</v>
      </c>
      <c r="F36" s="60">
        <f t="shared" si="2"/>
        <v>0</v>
      </c>
      <c r="G36" s="60">
        <f>SUM(G6:G7,G20,G28:G29,G32:G35)</f>
        <v>0</v>
      </c>
      <c r="H36" s="60">
        <f t="shared" si="0"/>
        <v>0</v>
      </c>
      <c r="I36" s="60">
        <f>SUM(I6:I7,I20,I28:I29,I32:I35)</f>
        <v>0</v>
      </c>
      <c r="J36" s="60">
        <f t="shared" si="0"/>
        <v>0</v>
      </c>
      <c r="M36" s="264">
        <f t="shared" si="3"/>
        <v>32</v>
      </c>
    </row>
    <row r="37" spans="1:13" s="54" customFormat="1" x14ac:dyDescent="0.3">
      <c r="A37" s="256" t="s">
        <v>439</v>
      </c>
      <c r="B37" s="73"/>
      <c r="C37" s="73"/>
      <c r="D37" s="60">
        <f t="shared" si="1"/>
        <v>0</v>
      </c>
      <c r="E37" s="73"/>
      <c r="F37" s="60">
        <f t="shared" si="2"/>
        <v>0</v>
      </c>
      <c r="G37" s="73"/>
      <c r="H37" s="60">
        <f t="shared" si="0"/>
        <v>0</v>
      </c>
      <c r="I37" s="73"/>
      <c r="J37" s="60">
        <f t="shared" si="0"/>
        <v>0</v>
      </c>
      <c r="M37" s="264">
        <f t="shared" si="3"/>
        <v>33</v>
      </c>
    </row>
    <row r="38" spans="1:13" s="54" customFormat="1" ht="27" x14ac:dyDescent="0.3">
      <c r="A38" s="256" t="s">
        <v>440</v>
      </c>
      <c r="B38" s="73"/>
      <c r="C38" s="73"/>
      <c r="D38" s="60">
        <f t="shared" ref="D38:D43" si="8">B38-C38</f>
        <v>0</v>
      </c>
      <c r="E38" s="73"/>
      <c r="F38" s="60">
        <f t="shared" ref="F38:F43" si="9">C38-E38</f>
        <v>0</v>
      </c>
      <c r="G38" s="73"/>
      <c r="H38" s="60">
        <f t="shared" ref="H38:H43" si="10">E38-G38</f>
        <v>0</v>
      </c>
      <c r="I38" s="73"/>
      <c r="J38" s="60">
        <f t="shared" ref="J38:J43" si="11">G38-I38</f>
        <v>0</v>
      </c>
      <c r="M38" s="264">
        <f t="shared" si="3"/>
        <v>34</v>
      </c>
    </row>
    <row r="39" spans="1:13" s="54" customFormat="1" x14ac:dyDescent="0.3">
      <c r="A39" s="257" t="s">
        <v>441</v>
      </c>
      <c r="B39" s="73"/>
      <c r="C39" s="73"/>
      <c r="D39" s="60">
        <f t="shared" si="8"/>
        <v>0</v>
      </c>
      <c r="E39" s="73"/>
      <c r="F39" s="60">
        <f t="shared" si="9"/>
        <v>0</v>
      </c>
      <c r="G39" s="73"/>
      <c r="H39" s="60">
        <f t="shared" si="10"/>
        <v>0</v>
      </c>
      <c r="I39" s="73"/>
      <c r="J39" s="60">
        <f t="shared" si="11"/>
        <v>0</v>
      </c>
      <c r="M39" s="264">
        <f t="shared" si="3"/>
        <v>35</v>
      </c>
    </row>
    <row r="40" spans="1:13" s="54" customFormat="1" ht="27" x14ac:dyDescent="0.3">
      <c r="A40" s="251" t="s">
        <v>33</v>
      </c>
      <c r="B40" s="73"/>
      <c r="C40" s="73"/>
      <c r="D40" s="60">
        <f t="shared" si="8"/>
        <v>0</v>
      </c>
      <c r="E40" s="73"/>
      <c r="F40" s="60">
        <f t="shared" si="9"/>
        <v>0</v>
      </c>
      <c r="G40" s="73"/>
      <c r="H40" s="60">
        <f t="shared" si="10"/>
        <v>0</v>
      </c>
      <c r="I40" s="73"/>
      <c r="J40" s="60">
        <f t="shared" si="11"/>
        <v>0</v>
      </c>
      <c r="M40" s="264">
        <f t="shared" si="3"/>
        <v>36</v>
      </c>
    </row>
    <row r="41" spans="1:13" s="54" customFormat="1" x14ac:dyDescent="0.3">
      <c r="A41" s="254" t="s">
        <v>442</v>
      </c>
      <c r="B41" s="73"/>
      <c r="C41" s="73"/>
      <c r="D41" s="60">
        <f t="shared" si="8"/>
        <v>0</v>
      </c>
      <c r="E41" s="73"/>
      <c r="F41" s="60">
        <f t="shared" si="9"/>
        <v>0</v>
      </c>
      <c r="G41" s="73"/>
      <c r="H41" s="60">
        <f t="shared" si="10"/>
        <v>0</v>
      </c>
      <c r="I41" s="73"/>
      <c r="J41" s="60">
        <f t="shared" si="11"/>
        <v>0</v>
      </c>
      <c r="M41" s="264">
        <f t="shared" si="3"/>
        <v>37</v>
      </c>
    </row>
    <row r="42" spans="1:13" s="54" customFormat="1" x14ac:dyDescent="0.3">
      <c r="A42" s="251" t="s">
        <v>34</v>
      </c>
      <c r="B42" s="73"/>
      <c r="C42" s="73"/>
      <c r="D42" s="60">
        <f t="shared" si="8"/>
        <v>0</v>
      </c>
      <c r="E42" s="73"/>
      <c r="F42" s="60">
        <f t="shared" si="9"/>
        <v>0</v>
      </c>
      <c r="G42" s="73"/>
      <c r="H42" s="60">
        <f t="shared" si="10"/>
        <v>0</v>
      </c>
      <c r="I42" s="73"/>
      <c r="J42" s="60">
        <f t="shared" si="11"/>
        <v>0</v>
      </c>
      <c r="M42" s="264">
        <f t="shared" si="3"/>
        <v>38</v>
      </c>
    </row>
    <row r="43" spans="1:13" s="54" customFormat="1" x14ac:dyDescent="0.3">
      <c r="A43" s="255" t="s">
        <v>707</v>
      </c>
      <c r="B43" s="60">
        <f>SUM(B37:B42)</f>
        <v>0</v>
      </c>
      <c r="C43" s="60">
        <f>SUM(C37:C42)</f>
        <v>0</v>
      </c>
      <c r="D43" s="60">
        <f t="shared" si="8"/>
        <v>0</v>
      </c>
      <c r="E43" s="60">
        <f>SUM(E37:E42)</f>
        <v>0</v>
      </c>
      <c r="F43" s="60">
        <f t="shared" si="9"/>
        <v>0</v>
      </c>
      <c r="G43" s="60">
        <f>SUM(G37:G42)</f>
        <v>0</v>
      </c>
      <c r="H43" s="60">
        <f t="shared" si="10"/>
        <v>0</v>
      </c>
      <c r="I43" s="60">
        <f>SUM(I37:I42)</f>
        <v>0</v>
      </c>
      <c r="J43" s="60">
        <f t="shared" si="11"/>
        <v>0</v>
      </c>
      <c r="M43" s="264">
        <f t="shared" si="3"/>
        <v>39</v>
      </c>
    </row>
    <row r="44" spans="1:13" s="54" customFormat="1" x14ac:dyDescent="0.3">
      <c r="A44" s="258"/>
      <c r="B44" s="52"/>
      <c r="C44" s="52"/>
      <c r="D44" s="15"/>
      <c r="E44" s="52"/>
      <c r="G44" s="52"/>
      <c r="I44" s="52"/>
      <c r="M44" s="264">
        <f t="shared" si="3"/>
        <v>40</v>
      </c>
    </row>
    <row r="45" spans="1:13" s="54" customFormat="1" x14ac:dyDescent="0.3">
      <c r="A45" s="259" t="s">
        <v>725</v>
      </c>
      <c r="B45" s="261">
        <f>SUM(B36,B43)</f>
        <v>0</v>
      </c>
      <c r="C45" s="261">
        <f>SUM(C36,C43)</f>
        <v>0</v>
      </c>
      <c r="D45" s="261">
        <f>B45-C45</f>
        <v>0</v>
      </c>
      <c r="E45" s="261">
        <f>SUM(E36,E43)</f>
        <v>0</v>
      </c>
      <c r="F45" s="261">
        <f>C45-E45</f>
        <v>0</v>
      </c>
      <c r="G45" s="261">
        <f>SUM(G36,G43)</f>
        <v>0</v>
      </c>
      <c r="H45" s="261">
        <f>E45-G45</f>
        <v>0</v>
      </c>
      <c r="I45" s="261">
        <f>SUM(I36,I43)</f>
        <v>0</v>
      </c>
      <c r="J45" s="261">
        <f>G45-I45</f>
        <v>0</v>
      </c>
      <c r="M45" s="264">
        <f t="shared" si="3"/>
        <v>41</v>
      </c>
    </row>
    <row r="46" spans="1:13" s="54" customFormat="1" x14ac:dyDescent="0.3">
      <c r="A46" s="15"/>
      <c r="B46" s="52"/>
      <c r="C46" s="15"/>
      <c r="D46" s="15"/>
      <c r="E46" s="15"/>
      <c r="M46" s="264"/>
    </row>
    <row r="47" spans="1:13" s="54" customFormat="1" x14ac:dyDescent="0.3">
      <c r="A47" s="15"/>
      <c r="B47" s="52"/>
      <c r="C47" s="15"/>
      <c r="D47" s="15"/>
      <c r="E47" s="15"/>
      <c r="M47" s="264"/>
    </row>
    <row r="48" spans="1:13" s="54" customFormat="1" x14ac:dyDescent="0.3">
      <c r="A48" s="15"/>
      <c r="B48" s="52"/>
      <c r="C48" s="15"/>
      <c r="D48" s="15"/>
      <c r="E48" s="15"/>
      <c r="M48" s="264"/>
    </row>
    <row r="49" spans="1:13" s="54" customFormat="1" x14ac:dyDescent="0.3">
      <c r="A49" s="15"/>
      <c r="B49" s="52"/>
      <c r="C49" s="15"/>
      <c r="D49" s="15"/>
      <c r="E49" s="15"/>
      <c r="M49" s="264"/>
    </row>
    <row r="50" spans="1:13" s="54" customFormat="1" x14ac:dyDescent="0.3">
      <c r="A50" s="15"/>
      <c r="B50" s="52"/>
      <c r="C50" s="15"/>
      <c r="D50" s="15"/>
      <c r="E50" s="15"/>
      <c r="M50" s="264"/>
    </row>
    <row r="51" spans="1:13" s="54" customFormat="1" x14ac:dyDescent="0.3">
      <c r="A51" s="15"/>
      <c r="B51" s="52"/>
      <c r="C51" s="15"/>
      <c r="D51" s="15"/>
      <c r="E51" s="15"/>
      <c r="M51" s="264"/>
    </row>
    <row r="52" spans="1:13" s="54" customFormat="1" x14ac:dyDescent="0.3">
      <c r="A52" s="15"/>
      <c r="B52" s="52"/>
      <c r="C52" s="15"/>
      <c r="D52" s="15"/>
      <c r="E52" s="15"/>
      <c r="M52" s="264"/>
    </row>
    <row r="53" spans="1:13" s="54" customFormat="1" x14ac:dyDescent="0.3">
      <c r="A53" s="15"/>
      <c r="B53" s="52"/>
      <c r="C53" s="15"/>
      <c r="D53" s="15"/>
      <c r="E53" s="15"/>
      <c r="M53" s="264"/>
    </row>
    <row r="54" spans="1:13" s="54" customFormat="1" x14ac:dyDescent="0.3">
      <c r="A54" s="15"/>
      <c r="B54" s="52"/>
      <c r="C54" s="15"/>
      <c r="D54" s="15"/>
      <c r="E54" s="15"/>
      <c r="M54" s="264"/>
    </row>
    <row r="55" spans="1:13" s="54" customFormat="1" x14ac:dyDescent="0.3">
      <c r="A55" s="15"/>
      <c r="B55" s="52"/>
      <c r="C55" s="15"/>
      <c r="D55" s="15"/>
      <c r="E55" s="15"/>
      <c r="M55" s="264"/>
    </row>
    <row r="56" spans="1:13" s="54" customFormat="1" x14ac:dyDescent="0.3">
      <c r="A56" s="15"/>
      <c r="B56" s="52"/>
      <c r="C56" s="15"/>
      <c r="D56" s="15"/>
      <c r="E56" s="15"/>
      <c r="M56" s="264"/>
    </row>
    <row r="57" spans="1:13" s="54" customFormat="1" x14ac:dyDescent="0.3">
      <c r="A57" s="15"/>
      <c r="B57" s="52"/>
      <c r="C57" s="15"/>
      <c r="D57" s="15"/>
      <c r="E57" s="15"/>
      <c r="M57" s="264"/>
    </row>
    <row r="58" spans="1:13" s="54" customFormat="1" x14ac:dyDescent="0.3">
      <c r="A58" s="15"/>
      <c r="B58" s="52"/>
      <c r="C58" s="15"/>
      <c r="D58" s="15"/>
      <c r="E58" s="15"/>
      <c r="M58" s="264"/>
    </row>
    <row r="59" spans="1:13" s="54" customFormat="1" x14ac:dyDescent="0.3">
      <c r="A59" s="15"/>
      <c r="B59" s="52"/>
      <c r="C59" s="15"/>
      <c r="D59" s="15"/>
      <c r="E59" s="15"/>
      <c r="M59" s="264"/>
    </row>
    <row r="60" spans="1:13" s="54" customFormat="1" x14ac:dyDescent="0.3">
      <c r="A60" s="15"/>
      <c r="B60" s="52"/>
      <c r="C60" s="15"/>
      <c r="D60" s="15"/>
      <c r="E60" s="15"/>
      <c r="M60" s="264"/>
    </row>
    <row r="61" spans="1:13" s="54" customFormat="1" x14ac:dyDescent="0.3">
      <c r="A61" s="15"/>
      <c r="B61" s="52"/>
      <c r="C61" s="15"/>
      <c r="D61" s="15"/>
      <c r="E61" s="15"/>
      <c r="M61" s="264"/>
    </row>
    <row r="62" spans="1:13" s="54" customFormat="1" x14ac:dyDescent="0.3">
      <c r="A62" s="15"/>
      <c r="B62" s="52"/>
      <c r="C62" s="15"/>
      <c r="D62" s="15"/>
      <c r="E62" s="15"/>
      <c r="M62" s="264"/>
    </row>
    <row r="63" spans="1:13" s="54" customFormat="1" x14ac:dyDescent="0.3">
      <c r="A63" s="15"/>
      <c r="B63" s="52"/>
      <c r="C63" s="15"/>
      <c r="D63" s="15"/>
      <c r="E63" s="15"/>
      <c r="M63" s="264"/>
    </row>
    <row r="64" spans="1:13" s="54" customFormat="1" x14ac:dyDescent="0.3">
      <c r="A64" s="15"/>
      <c r="B64" s="52"/>
      <c r="C64" s="15"/>
      <c r="D64" s="15"/>
      <c r="E64" s="15"/>
      <c r="M64" s="264"/>
    </row>
    <row r="65" spans="1:13" s="54" customFormat="1" x14ac:dyDescent="0.3">
      <c r="A65" s="15"/>
      <c r="B65" s="52"/>
      <c r="C65" s="15"/>
      <c r="D65" s="15"/>
      <c r="E65" s="15"/>
      <c r="M65" s="264"/>
    </row>
    <row r="66" spans="1:13" s="54" customFormat="1" x14ac:dyDescent="0.3">
      <c r="A66" s="15"/>
      <c r="B66" s="52"/>
      <c r="C66" s="15"/>
      <c r="D66" s="15"/>
      <c r="E66" s="15"/>
      <c r="M66" s="264"/>
    </row>
    <row r="67" spans="1:13" s="54" customFormat="1" x14ac:dyDescent="0.3">
      <c r="A67" s="15"/>
      <c r="B67" s="52"/>
      <c r="C67" s="15"/>
      <c r="D67" s="15"/>
      <c r="E67" s="15"/>
      <c r="M67" s="264"/>
    </row>
    <row r="68" spans="1:13" s="54" customFormat="1" x14ac:dyDescent="0.3">
      <c r="A68" s="15"/>
      <c r="B68" s="52"/>
      <c r="C68" s="15"/>
      <c r="D68" s="15"/>
      <c r="E68" s="15"/>
      <c r="M68" s="264"/>
    </row>
    <row r="69" spans="1:13" s="54" customFormat="1" x14ac:dyDescent="0.3">
      <c r="A69" s="15"/>
      <c r="B69" s="52"/>
      <c r="C69" s="15"/>
      <c r="D69" s="15"/>
      <c r="E69" s="15"/>
      <c r="M69" s="264"/>
    </row>
    <row r="70" spans="1:13" s="54" customFormat="1" x14ac:dyDescent="0.3">
      <c r="A70" s="15"/>
      <c r="B70" s="52"/>
      <c r="C70" s="15"/>
      <c r="D70" s="15"/>
      <c r="E70" s="15"/>
      <c r="M70" s="264"/>
    </row>
    <row r="71" spans="1:13" s="54" customFormat="1" x14ac:dyDescent="0.3">
      <c r="A71" s="15"/>
      <c r="B71" s="52"/>
      <c r="C71" s="15"/>
      <c r="D71" s="15"/>
      <c r="E71" s="15"/>
      <c r="M71" s="264"/>
    </row>
    <row r="72" spans="1:13" s="54" customFormat="1" x14ac:dyDescent="0.3">
      <c r="A72" s="15"/>
      <c r="B72" s="52"/>
      <c r="C72" s="15"/>
      <c r="D72" s="15"/>
      <c r="E72" s="15"/>
      <c r="M72" s="264"/>
    </row>
    <row r="73" spans="1:13" s="54" customFormat="1" x14ac:dyDescent="0.3">
      <c r="A73" s="15"/>
      <c r="B73" s="52"/>
      <c r="C73" s="15"/>
      <c r="D73" s="15"/>
      <c r="E73" s="15"/>
      <c r="M73" s="264"/>
    </row>
    <row r="74" spans="1:13" x14ac:dyDescent="0.3">
      <c r="B74" s="52"/>
      <c r="C74" s="15"/>
      <c r="D74" s="15"/>
      <c r="E74" s="15"/>
      <c r="F74" s="54"/>
      <c r="G74" s="54"/>
      <c r="H74" s="54"/>
      <c r="I74" s="54"/>
      <c r="J74" s="54"/>
    </row>
  </sheetData>
  <hyperlinks>
    <hyperlink ref="A1" location="TAB00!A1" display="Retour page de garde" xr:uid="{00000000-0004-0000-0B00-000000000000}"/>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5" id="{012AC204-FDE3-4313-9958-84EDA4E3C6BC}">
            <xm:f>RIGHT(TAB00!$E$14,4)*1&lt;2021</xm:f>
            <x14:dxf>
              <font>
                <color theme="0"/>
              </font>
              <fill>
                <patternFill>
                  <bgColor theme="0"/>
                </patternFill>
              </fill>
              <border>
                <left/>
                <right/>
                <top/>
                <bottom/>
                <vertical/>
                <horizontal/>
              </border>
            </x14:dxf>
          </x14:cfRule>
          <xm:sqref>E5:J25 E27:J60</xm:sqref>
        </x14:conditionalFormatting>
        <x14:conditionalFormatting xmlns:xm="http://schemas.microsoft.com/office/excel/2006/main">
          <x14:cfRule type="expression" priority="3" id="{30877390-A4EA-4B3C-A7C7-F251C14D1DE7}">
            <xm:f>RIGHT(TAB00!$E$14,4)*1&lt;2023</xm:f>
            <x14:dxf>
              <font>
                <color theme="0"/>
              </font>
              <fill>
                <patternFill>
                  <bgColor theme="0"/>
                </patternFill>
              </fill>
              <border>
                <left/>
                <right/>
                <top/>
                <bottom/>
                <vertical/>
                <horizontal/>
              </border>
            </x14:dxf>
          </x14:cfRule>
          <xm:sqref>I5:J25 I27:J45</xm:sqref>
        </x14:conditionalFormatting>
        <x14:conditionalFormatting xmlns:xm="http://schemas.microsoft.com/office/excel/2006/main">
          <x14:cfRule type="expression" priority="2" id="{18C559D6-424E-40B0-8CB3-B8F44ABAB938}">
            <xm:f>RIGHT(TAB00!$E$14,4)*1&lt;2021</xm:f>
            <x14:dxf>
              <font>
                <color theme="0"/>
              </font>
              <fill>
                <patternFill>
                  <bgColor theme="0"/>
                </patternFill>
              </fill>
              <border>
                <left/>
                <right/>
                <top/>
                <bottom/>
                <vertical/>
                <horizontal/>
              </border>
            </x14:dxf>
          </x14:cfRule>
          <xm:sqref>E26:J26</xm:sqref>
        </x14:conditionalFormatting>
        <x14:conditionalFormatting xmlns:xm="http://schemas.microsoft.com/office/excel/2006/main">
          <x14:cfRule type="expression" priority="1" id="{E27F2FD7-9B01-4AEB-A89C-0F7A663E810B}">
            <xm:f>RIGHT(TAB00!$E$14,4)*1&lt;2023</xm:f>
            <x14:dxf>
              <font>
                <color theme="0"/>
              </font>
              <fill>
                <patternFill>
                  <bgColor theme="0"/>
                </patternFill>
              </fill>
              <border>
                <left/>
                <right/>
                <top/>
                <bottom/>
                <vertical/>
                <horizontal/>
              </border>
            </x14:dxf>
          </x14:cfRule>
          <xm:sqref>I26:J26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1"/>
  <sheetViews>
    <sheetView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64"/>
    <col min="11" max="16384" width="9.1640625" style="2"/>
  </cols>
  <sheetData>
    <row r="1" spans="1:12" s="229" customFormat="1" ht="15" x14ac:dyDescent="0.3">
      <c r="A1" s="112" t="s">
        <v>42</v>
      </c>
      <c r="J1" s="435"/>
    </row>
    <row r="3" spans="1:12" ht="22.15" customHeight="1" x14ac:dyDescent="0.35">
      <c r="A3" s="80" t="str">
        <f>TAB00!B63&amp;" : "&amp;TAB00!C63</f>
        <v>TAB5 : Synthèse des écarts de l'année N relatifs aux charges nettes contrôlables OSP</v>
      </c>
      <c r="B3" s="75"/>
      <c r="C3" s="75"/>
      <c r="D3" s="75"/>
      <c r="E3" s="75"/>
      <c r="F3" s="75"/>
      <c r="G3" s="75"/>
      <c r="H3" s="75"/>
    </row>
    <row r="5" spans="1:12" s="54" customFormat="1" x14ac:dyDescent="0.3">
      <c r="A5" s="15"/>
      <c r="B5" s="52"/>
      <c r="C5" s="15"/>
      <c r="D5" s="15"/>
      <c r="E5" s="10"/>
      <c r="J5" s="264"/>
    </row>
    <row r="6" spans="1:12" s="99" customFormat="1" ht="27" x14ac:dyDescent="0.3">
      <c r="A6" s="15"/>
      <c r="B6" s="97" t="str">
        <f>"BUDGET "&amp;TAB00!E14</f>
        <v>BUDGET 2020</v>
      </c>
      <c r="C6" s="97" t="str">
        <f>"REALITE "&amp;TAB00!E14</f>
        <v>REALITE 2020</v>
      </c>
      <c r="D6" s="98" t="s">
        <v>86</v>
      </c>
      <c r="E6" s="98" t="s">
        <v>9</v>
      </c>
      <c r="F6" s="97" t="s">
        <v>10</v>
      </c>
      <c r="H6" s="211" t="s">
        <v>705</v>
      </c>
      <c r="J6" s="469"/>
    </row>
    <row r="7" spans="1:12" s="54" customFormat="1" ht="14.45" customHeight="1" x14ac:dyDescent="0.3">
      <c r="A7" s="56" t="str">
        <f>'TAB3.3'!A11</f>
        <v>Charges nettes liées à la gestion des compteurs à budget</v>
      </c>
      <c r="B7" s="421">
        <f>SUM(B8:B9,B12)</f>
        <v>0</v>
      </c>
      <c r="C7" s="421">
        <f>SUM(C8:C9,C12)</f>
        <v>0</v>
      </c>
      <c r="D7" s="421">
        <f>B7-C7</f>
        <v>0</v>
      </c>
      <c r="E7" s="422">
        <f>SUM(E8:E9,E12)</f>
        <v>0</v>
      </c>
      <c r="F7" s="422">
        <f>SUM(F8:F9,F12)</f>
        <v>0</v>
      </c>
      <c r="H7" s="586" t="s">
        <v>183</v>
      </c>
      <c r="J7" s="264"/>
    </row>
    <row r="8" spans="1:12" s="54" customFormat="1" x14ac:dyDescent="0.3">
      <c r="A8" s="57" t="s">
        <v>12</v>
      </c>
      <c r="B8" s="210">
        <f>HLOOKUP($B$6,'TAB3.3'!$B$6:$L$38,'TAB5'!J8,FALSE)</f>
        <v>0</v>
      </c>
      <c r="C8" s="210">
        <f>HLOOKUP($C$6,'TAB5.1'!$B$6:$J$37,18,FALSE)</f>
        <v>0</v>
      </c>
      <c r="D8" s="210">
        <f t="shared" ref="D8:D32" si="0">B8-C8</f>
        <v>0</v>
      </c>
      <c r="E8" s="69"/>
      <c r="F8" s="59">
        <f>B8-C8</f>
        <v>0</v>
      </c>
      <c r="H8" s="586"/>
      <c r="J8" s="264">
        <v>7</v>
      </c>
    </row>
    <row r="9" spans="1:12" s="54" customFormat="1" ht="27" x14ac:dyDescent="0.3">
      <c r="A9" s="57" t="s">
        <v>13</v>
      </c>
      <c r="B9" s="210">
        <f>HLOOKUP($B$6,'TAB3.3'!$B$6:$L$38,'TAB5'!J9,FALSE)</f>
        <v>0</v>
      </c>
      <c r="C9" s="210">
        <f>HLOOKUP($C$6,'TAB5.1'!$B$6:$J$37,2,FALSE)</f>
        <v>0</v>
      </c>
      <c r="D9" s="210">
        <f t="shared" si="0"/>
        <v>0</v>
      </c>
      <c r="E9" s="9">
        <f>SUM(E10:E11)</f>
        <v>0</v>
      </c>
      <c r="F9" s="9">
        <f>SUM(F10:F11)</f>
        <v>0</v>
      </c>
      <c r="H9" s="586"/>
      <c r="J9" s="264">
        <f>J8+1</f>
        <v>8</v>
      </c>
    </row>
    <row r="10" spans="1:12" s="54" customFormat="1" ht="27" x14ac:dyDescent="0.3">
      <c r="A10" s="68" t="str">
        <f>'TAB3.3'!A14</f>
        <v>Variable : nombre de demandes de placement de CàB introduites et validées par le GRD</v>
      </c>
      <c r="B10" s="210">
        <f>HLOOKUP($B$6,'TAB3.3'!$B$6:$L$38,'TAB5'!J10,FALSE)</f>
        <v>0</v>
      </c>
      <c r="C10" s="210">
        <f>HLOOKUP($C$6,'TAB5.1'!$B$6:$J$37,14,FALSE)</f>
        <v>0</v>
      </c>
      <c r="D10" s="210">
        <f t="shared" si="0"/>
        <v>0</v>
      </c>
      <c r="E10" s="9">
        <f>(B10-C10)*B11</f>
        <v>0</v>
      </c>
      <c r="F10" s="69"/>
      <c r="H10" s="586"/>
      <c r="J10" s="264">
        <f t="shared" ref="J10:J33" si="1">J9+1</f>
        <v>9</v>
      </c>
    </row>
    <row r="11" spans="1:12" s="54" customFormat="1" x14ac:dyDescent="0.3">
      <c r="A11" s="68" t="s">
        <v>17</v>
      </c>
      <c r="B11" s="210">
        <f>HLOOKUP($B$6,'TAB3.3'!$B$6:$L$38,'TAB5'!J11,FALSE)</f>
        <v>0</v>
      </c>
      <c r="C11" s="210">
        <f>HLOOKUP($C$6,'TAB5.1'!$B$6:$J$37,16,FALSE)</f>
        <v>0</v>
      </c>
      <c r="D11" s="210">
        <f t="shared" si="0"/>
        <v>0</v>
      </c>
      <c r="E11" s="69"/>
      <c r="F11" s="41">
        <f>(B11-C11)*C10</f>
        <v>0</v>
      </c>
      <c r="H11" s="586"/>
      <c r="J11" s="264">
        <f t="shared" si="1"/>
        <v>10</v>
      </c>
      <c r="L11" s="195"/>
    </row>
    <row r="12" spans="1:12" s="54" customFormat="1" x14ac:dyDescent="0.3">
      <c r="A12" s="57" t="s">
        <v>4</v>
      </c>
      <c r="B12" s="210">
        <f>HLOOKUP($B$6,'TAB3.3'!$B$6:$L$38,'TAB5'!J12,FALSE)</f>
        <v>0</v>
      </c>
      <c r="C12" s="210">
        <f>HLOOKUP($C$6,'TAB5.1'!$B$6:$J$37,30,FALSE)</f>
        <v>0</v>
      </c>
      <c r="D12" s="210">
        <f t="shared" si="0"/>
        <v>0</v>
      </c>
      <c r="E12" s="69"/>
      <c r="F12" s="59">
        <f>B12-C12</f>
        <v>0</v>
      </c>
      <c r="H12" s="586"/>
      <c r="J12" s="264">
        <f t="shared" si="1"/>
        <v>11</v>
      </c>
    </row>
    <row r="13" spans="1:12" s="54" customFormat="1" x14ac:dyDescent="0.3">
      <c r="A13" s="56" t="str">
        <f>'TAB3.3'!A17</f>
        <v>Charges nettes liées au rechargement des compteurs à budget</v>
      </c>
      <c r="B13" s="422">
        <f>SUM(B14:B15,B18)</f>
        <v>0</v>
      </c>
      <c r="C13" s="422">
        <f>SUM(C14:C15,C18)</f>
        <v>0</v>
      </c>
      <c r="D13" s="421">
        <f t="shared" si="0"/>
        <v>0</v>
      </c>
      <c r="E13" s="422">
        <f>SUM(E14:E15,E18)</f>
        <v>0</v>
      </c>
      <c r="F13" s="422">
        <f>SUM(F14:F15,F18)</f>
        <v>0</v>
      </c>
      <c r="H13" s="586" t="s">
        <v>184</v>
      </c>
      <c r="J13" s="264">
        <f t="shared" si="1"/>
        <v>12</v>
      </c>
    </row>
    <row r="14" spans="1:12" s="54" customFormat="1" x14ac:dyDescent="0.3">
      <c r="A14" s="57" t="s">
        <v>12</v>
      </c>
      <c r="B14" s="210">
        <f>HLOOKUP($B$6,'TAB3.3'!$B$6:$L$38,'TAB5'!J14,FALSE)</f>
        <v>0</v>
      </c>
      <c r="C14" s="210">
        <f>HLOOKUP($C$6,'TAB5.2'!$B$6:$J$37,18,FALSE)</f>
        <v>0</v>
      </c>
      <c r="D14" s="210">
        <f t="shared" si="0"/>
        <v>0</v>
      </c>
      <c r="E14" s="69"/>
      <c r="F14" s="59">
        <f>B14-C14</f>
        <v>0</v>
      </c>
      <c r="H14" s="586"/>
      <c r="J14" s="264">
        <f t="shared" si="1"/>
        <v>13</v>
      </c>
    </row>
    <row r="15" spans="1:12" s="54" customFormat="1" ht="27" x14ac:dyDescent="0.3">
      <c r="A15" s="57" t="s">
        <v>13</v>
      </c>
      <c r="B15" s="210">
        <f>HLOOKUP($B$6,'TAB3.3'!$B$6:$L$38,'TAB5'!J15,FALSE)</f>
        <v>0</v>
      </c>
      <c r="C15" s="210">
        <f>HLOOKUP($C$6,'TAB5.2'!$B$6:$J$37,2,FALSE)</f>
        <v>0</v>
      </c>
      <c r="D15" s="210">
        <f t="shared" si="0"/>
        <v>0</v>
      </c>
      <c r="E15" s="9">
        <f>SUM(E16:E17)</f>
        <v>0</v>
      </c>
      <c r="F15" s="9">
        <f>SUM(F16:F17)</f>
        <v>0</v>
      </c>
      <c r="H15" s="586"/>
      <c r="J15" s="264">
        <f t="shared" si="1"/>
        <v>14</v>
      </c>
    </row>
    <row r="16" spans="1:12" s="54" customFormat="1" ht="27" x14ac:dyDescent="0.3">
      <c r="A16" s="68" t="str">
        <f>'TAB3.3'!A20</f>
        <v>Variable : nombre de CàB pour lequel un rechargement est opéré au cours de la période concernée</v>
      </c>
      <c r="B16" s="210">
        <f>HLOOKUP($B$6,'TAB3.3'!$B$6:$L$38,'TAB5'!J16,FALSE)</f>
        <v>0</v>
      </c>
      <c r="C16" s="210">
        <f>HLOOKUP($C$6,'TAB5.2'!$B$6:$J$37,14,FALSE)</f>
        <v>0</v>
      </c>
      <c r="D16" s="210">
        <f t="shared" si="0"/>
        <v>0</v>
      </c>
      <c r="E16" s="9">
        <f>(B16-C16)*B17</f>
        <v>0</v>
      </c>
      <c r="F16" s="69"/>
      <c r="H16" s="586"/>
      <c r="J16" s="264">
        <f t="shared" si="1"/>
        <v>15</v>
      </c>
    </row>
    <row r="17" spans="1:10" s="54" customFormat="1" x14ac:dyDescent="0.3">
      <c r="A17" s="68" t="s">
        <v>17</v>
      </c>
      <c r="B17" s="210">
        <f>HLOOKUP($B$6,'TAB3.3'!$B$6:$L$38,'TAB5'!J17,FALSE)</f>
        <v>0</v>
      </c>
      <c r="C17" s="210">
        <f>HLOOKUP($C$6,'TAB5.2'!$B$6:$J$37,16,FALSE)</f>
        <v>0</v>
      </c>
      <c r="D17" s="210">
        <f t="shared" si="0"/>
        <v>0</v>
      </c>
      <c r="E17" s="69"/>
      <c r="F17" s="41">
        <f>(B17-C17)*C16</f>
        <v>0</v>
      </c>
      <c r="H17" s="586"/>
      <c r="J17" s="264">
        <f t="shared" si="1"/>
        <v>16</v>
      </c>
    </row>
    <row r="18" spans="1:10" s="132" customFormat="1" x14ac:dyDescent="0.3">
      <c r="A18" s="57" t="s">
        <v>4</v>
      </c>
      <c r="B18" s="210">
        <f>HLOOKUP($B$6,'TAB3.3'!$B$6:$L$38,'TAB5'!J18,FALSE)</f>
        <v>0</v>
      </c>
      <c r="C18" s="210">
        <f>HLOOKUP($C$6,'TAB5.2'!$B$6:$J$37,30,FALSE)</f>
        <v>0</v>
      </c>
      <c r="D18" s="210">
        <f t="shared" si="0"/>
        <v>0</v>
      </c>
      <c r="E18" s="69"/>
      <c r="F18" s="59">
        <f>B18-C18</f>
        <v>0</v>
      </c>
      <c r="H18" s="586"/>
      <c r="J18" s="264">
        <f t="shared" si="1"/>
        <v>17</v>
      </c>
    </row>
    <row r="19" spans="1:10" s="54" customFormat="1" x14ac:dyDescent="0.3">
      <c r="A19" s="56" t="str">
        <f>'TAB3.3'!A23</f>
        <v>Charges nettes liées à la gestion de la clientèle propre</v>
      </c>
      <c r="B19" s="422">
        <f>SUM(B20:B21,B24)</f>
        <v>0</v>
      </c>
      <c r="C19" s="422">
        <f>SUM(C20:C21,C24)</f>
        <v>0</v>
      </c>
      <c r="D19" s="421">
        <f t="shared" si="0"/>
        <v>0</v>
      </c>
      <c r="E19" s="422">
        <f>SUM(E20:E21,E24)</f>
        <v>0</v>
      </c>
      <c r="F19" s="422">
        <f>SUM(F20:F21,F24)</f>
        <v>0</v>
      </c>
      <c r="H19" s="586" t="s">
        <v>422</v>
      </c>
      <c r="J19" s="264">
        <f t="shared" si="1"/>
        <v>18</v>
      </c>
    </row>
    <row r="20" spans="1:10" s="54" customFormat="1" x14ac:dyDescent="0.3">
      <c r="A20" s="57" t="s">
        <v>12</v>
      </c>
      <c r="B20" s="210">
        <f>HLOOKUP($B$6,'TAB3.3'!$B$6:$L$38,'TAB5'!J20,FALSE)</f>
        <v>0</v>
      </c>
      <c r="C20" s="210">
        <f>HLOOKUP($C$6,'TAB5.3'!$B$6:$J$37,18,FALSE)</f>
        <v>0</v>
      </c>
      <c r="D20" s="210">
        <f t="shared" si="0"/>
        <v>0</v>
      </c>
      <c r="E20" s="69"/>
      <c r="F20" s="59">
        <f>B20-C20</f>
        <v>0</v>
      </c>
      <c r="H20" s="586"/>
      <c r="J20" s="264">
        <f t="shared" si="1"/>
        <v>19</v>
      </c>
    </row>
    <row r="21" spans="1:10" s="54" customFormat="1" ht="27" x14ac:dyDescent="0.3">
      <c r="A21" s="57" t="s">
        <v>13</v>
      </c>
      <c r="B21" s="210">
        <f>HLOOKUP($B$6,'TAB3.3'!$B$6:$L$38,'TAB5'!J21,FALSE)</f>
        <v>0</v>
      </c>
      <c r="C21" s="210">
        <f>HLOOKUP($C$6,'TAB5.3'!$B$6:$J$37,2,FALSE)</f>
        <v>0</v>
      </c>
      <c r="D21" s="210">
        <f t="shared" si="0"/>
        <v>0</v>
      </c>
      <c r="E21" s="9">
        <f>SUM(E22:E23)</f>
        <v>0</v>
      </c>
      <c r="F21" s="9">
        <f>SUM(F22:F23)</f>
        <v>0</v>
      </c>
      <c r="H21" s="586"/>
      <c r="J21" s="264">
        <f t="shared" si="1"/>
        <v>20</v>
      </c>
    </row>
    <row r="22" spans="1:10" s="54" customFormat="1" ht="27" x14ac:dyDescent="0.3">
      <c r="A22" s="68" t="str">
        <f>'TAB3.3'!A26</f>
        <v xml:space="preserve">Variable : moyenne annuelle  du nombre de clients que le gestionnaire de réseau a alimentés </v>
      </c>
      <c r="B22" s="210">
        <f>HLOOKUP($B$6,'TAB3.3'!$B$6:$L$38,'TAB5'!J22,FALSE)</f>
        <v>0</v>
      </c>
      <c r="C22" s="210">
        <f>HLOOKUP($C$6,'TAB5.3'!$B$6:$J$37,14,FALSE)</f>
        <v>0</v>
      </c>
      <c r="D22" s="210">
        <f t="shared" si="0"/>
        <v>0</v>
      </c>
      <c r="E22" s="9">
        <f>(B22-C22)*B23</f>
        <v>0</v>
      </c>
      <c r="F22" s="69"/>
      <c r="H22" s="586"/>
      <c r="J22" s="264">
        <f t="shared" si="1"/>
        <v>21</v>
      </c>
    </row>
    <row r="23" spans="1:10" s="54" customFormat="1" x14ac:dyDescent="0.3">
      <c r="A23" s="68" t="s">
        <v>17</v>
      </c>
      <c r="B23" s="210">
        <f>HLOOKUP($B$6,'TAB3.3'!$B$6:$L$38,'TAB5'!J23,FALSE)</f>
        <v>0</v>
      </c>
      <c r="C23" s="210">
        <f>HLOOKUP($C$6,'TAB5.3'!$B$6:$J$37,16,FALSE)</f>
        <v>0</v>
      </c>
      <c r="D23" s="210">
        <f t="shared" si="0"/>
        <v>0</v>
      </c>
      <c r="E23" s="69"/>
      <c r="F23" s="41">
        <f>(B23-C23)*C22</f>
        <v>0</v>
      </c>
      <c r="H23" s="586"/>
      <c r="J23" s="264">
        <f t="shared" si="1"/>
        <v>22</v>
      </c>
    </row>
    <row r="24" spans="1:10" s="132" customFormat="1" x14ac:dyDescent="0.3">
      <c r="A24" s="57" t="s">
        <v>4</v>
      </c>
      <c r="B24" s="210">
        <f>HLOOKUP($B$6,'TAB3.3'!$B$6:$L$38,'TAB5'!J24,FALSE)</f>
        <v>0</v>
      </c>
      <c r="C24" s="210">
        <f>HLOOKUP($C$6,'TAB5.3'!$B$6:$J$37,30,FALSE)</f>
        <v>0</v>
      </c>
      <c r="D24" s="210">
        <f t="shared" si="0"/>
        <v>0</v>
      </c>
      <c r="E24" s="69"/>
      <c r="F24" s="59">
        <f>B24-C24</f>
        <v>0</v>
      </c>
      <c r="H24" s="586"/>
      <c r="J24" s="264">
        <f t="shared" si="1"/>
        <v>23</v>
      </c>
    </row>
    <row r="25" spans="1:10" s="54" customFormat="1" x14ac:dyDescent="0.3">
      <c r="A25" s="56" t="str">
        <f>'TAB3.3'!A29</f>
        <v>Charges nettes liées à la gestion des MOZA et EOC</v>
      </c>
      <c r="B25" s="422">
        <f>SUM(B26:B27,B30)</f>
        <v>0</v>
      </c>
      <c r="C25" s="422">
        <f>SUM(C26:C27,C30)</f>
        <v>0</v>
      </c>
      <c r="D25" s="421">
        <f t="shared" si="0"/>
        <v>0</v>
      </c>
      <c r="E25" s="422">
        <f>SUM(E26:E27,E30)</f>
        <v>0</v>
      </c>
      <c r="F25" s="422">
        <f>SUM(F26:F27,F30)</f>
        <v>0</v>
      </c>
      <c r="H25" s="586" t="s">
        <v>423</v>
      </c>
      <c r="J25" s="264">
        <f t="shared" si="1"/>
        <v>24</v>
      </c>
    </row>
    <row r="26" spans="1:10" s="54" customFormat="1" x14ac:dyDescent="0.3">
      <c r="A26" s="57" t="s">
        <v>12</v>
      </c>
      <c r="B26" s="210">
        <f>HLOOKUP($B$6,'TAB3.3'!$B$6:$L$38,'TAB5'!J26,FALSE)</f>
        <v>0</v>
      </c>
      <c r="C26" s="210">
        <f>HLOOKUP($C$6,'TAB5.4'!$B$6:$J$37,18,FALSE)</f>
        <v>0</v>
      </c>
      <c r="D26" s="210">
        <f t="shared" si="0"/>
        <v>0</v>
      </c>
      <c r="E26" s="69"/>
      <c r="F26" s="59">
        <f>B26-C26</f>
        <v>0</v>
      </c>
      <c r="H26" s="586"/>
      <c r="J26" s="264">
        <f t="shared" si="1"/>
        <v>25</v>
      </c>
    </row>
    <row r="27" spans="1:10" s="54" customFormat="1" ht="27" x14ac:dyDescent="0.3">
      <c r="A27" s="57" t="s">
        <v>13</v>
      </c>
      <c r="B27" s="210">
        <f>HLOOKUP($B$6,'TAB3.3'!$B$6:$L$38,'TAB5'!J27,FALSE)</f>
        <v>0</v>
      </c>
      <c r="C27" s="210">
        <f>HLOOKUP($C$6,'TAB5.4'!$B$6:$J$37,2,FALSE)</f>
        <v>0</v>
      </c>
      <c r="D27" s="210">
        <f t="shared" si="0"/>
        <v>0</v>
      </c>
      <c r="E27" s="9">
        <f>SUM(E28:E29)</f>
        <v>0</v>
      </c>
      <c r="F27" s="9">
        <f>SUM(F28:F29)</f>
        <v>0</v>
      </c>
      <c r="H27" s="586"/>
      <c r="J27" s="264">
        <f t="shared" si="1"/>
        <v>26</v>
      </c>
    </row>
    <row r="28" spans="1:10" s="54" customFormat="1" ht="27" x14ac:dyDescent="0.3">
      <c r="A28" s="68" t="str">
        <f>'TAB3.3'!A32</f>
        <v>Variable : nombre de demandes de MOZA et EOC introduites et validées par le GRD</v>
      </c>
      <c r="B28" s="210">
        <f>HLOOKUP($B$6,'TAB3.3'!$B$6:$L$38,'TAB5'!J28,FALSE)</f>
        <v>0</v>
      </c>
      <c r="C28" s="210">
        <f>HLOOKUP($C$6,'TAB5.4'!$B$6:$J$37,14,FALSE)</f>
        <v>0</v>
      </c>
      <c r="D28" s="210">
        <f t="shared" si="0"/>
        <v>0</v>
      </c>
      <c r="E28" s="9">
        <f>(B28-C28)*B29</f>
        <v>0</v>
      </c>
      <c r="F28" s="69"/>
      <c r="H28" s="586"/>
      <c r="J28" s="264">
        <f t="shared" si="1"/>
        <v>27</v>
      </c>
    </row>
    <row r="29" spans="1:10" s="54" customFormat="1" x14ac:dyDescent="0.3">
      <c r="A29" s="68" t="s">
        <v>17</v>
      </c>
      <c r="B29" s="210">
        <f>HLOOKUP($B$6,'TAB3.3'!$B$6:$L$38,'TAB5'!J29,FALSE)</f>
        <v>0</v>
      </c>
      <c r="C29" s="210">
        <f>HLOOKUP($C$6,'TAB5.4'!$B$6:$J$37,16,FALSE)</f>
        <v>0</v>
      </c>
      <c r="D29" s="210">
        <f t="shared" si="0"/>
        <v>0</v>
      </c>
      <c r="E29" s="69"/>
      <c r="F29" s="41">
        <f>(B29-C29)*C28</f>
        <v>0</v>
      </c>
      <c r="H29" s="586"/>
      <c r="J29" s="264">
        <f t="shared" si="1"/>
        <v>28</v>
      </c>
    </row>
    <row r="30" spans="1:10" s="132" customFormat="1" x14ac:dyDescent="0.3">
      <c r="A30" s="57" t="s">
        <v>4</v>
      </c>
      <c r="B30" s="210">
        <f>HLOOKUP($B$6,'TAB3.3'!$B$6:$L$38,'TAB5'!J30,FALSE)</f>
        <v>0</v>
      </c>
      <c r="C30" s="210">
        <f>HLOOKUP($C$6,'TAB5.4'!$B$6:$J$37,30,FALSE)</f>
        <v>0</v>
      </c>
      <c r="D30" s="210">
        <f t="shared" si="0"/>
        <v>0</v>
      </c>
      <c r="E30" s="69"/>
      <c r="F30" s="59">
        <f>B30-C30</f>
        <v>0</v>
      </c>
      <c r="H30" s="586"/>
      <c r="J30" s="264">
        <f t="shared" si="1"/>
        <v>29</v>
      </c>
    </row>
    <row r="31" spans="1:10" s="54" customFormat="1" x14ac:dyDescent="0.3">
      <c r="A31" s="56" t="str">
        <f>'TAB3.3'!A35</f>
        <v>Charges nettes des raccordements standard gratuits</v>
      </c>
      <c r="B31" s="422">
        <f>SUM(B32:B32)</f>
        <v>0</v>
      </c>
      <c r="C31" s="422">
        <f>SUM(C32:C32)</f>
        <v>0</v>
      </c>
      <c r="D31" s="421">
        <f t="shared" si="0"/>
        <v>0</v>
      </c>
      <c r="E31" s="423"/>
      <c r="F31" s="422">
        <f>SUM(F32:F32)</f>
        <v>0</v>
      </c>
      <c r="H31" s="586" t="s">
        <v>542</v>
      </c>
      <c r="J31" s="264">
        <f t="shared" si="1"/>
        <v>30</v>
      </c>
    </row>
    <row r="32" spans="1:10" s="132" customFormat="1" x14ac:dyDescent="0.3">
      <c r="A32" s="57" t="s">
        <v>4</v>
      </c>
      <c r="B32" s="210">
        <f>HLOOKUP($B$6,'TAB3.3'!$B$6:$L$38,'TAB5'!J32,FALSE)</f>
        <v>0</v>
      </c>
      <c r="C32" s="210">
        <f>HLOOKUP($C$6,'TAB5.7'!$B$6:$J$25,3,FALSE)</f>
        <v>0</v>
      </c>
      <c r="D32" s="210">
        <f t="shared" si="0"/>
        <v>0</v>
      </c>
      <c r="E32" s="69"/>
      <c r="F32" s="59">
        <f>B32-C32</f>
        <v>0</v>
      </c>
      <c r="H32" s="586"/>
      <c r="J32" s="264">
        <f t="shared" si="1"/>
        <v>31</v>
      </c>
    </row>
    <row r="33" spans="1:10" s="54" customFormat="1" x14ac:dyDescent="0.3">
      <c r="B33" s="52"/>
      <c r="C33" s="15"/>
      <c r="D33" s="15"/>
      <c r="E33" s="10"/>
      <c r="J33" s="264">
        <f t="shared" si="1"/>
        <v>32</v>
      </c>
    </row>
    <row r="34" spans="1:10" s="54" customFormat="1" x14ac:dyDescent="0.3">
      <c r="A34" s="71" t="s">
        <v>22</v>
      </c>
      <c r="B34" s="70">
        <f>SUM(B31,B25,B19,B13,B7)</f>
        <v>0</v>
      </c>
      <c r="C34" s="70">
        <f>SUM(C31,C25,C19,C13,C7)</f>
        <v>0</v>
      </c>
      <c r="D34" s="70">
        <f>SUM(D31,D25,D19,D13,D7)</f>
        <v>0</v>
      </c>
      <c r="E34" s="70">
        <f>SUM(E31,E25,E19,E13,E7)</f>
        <v>0</v>
      </c>
      <c r="F34" s="70">
        <f>SUM(F31,F25,F19,F13,F7)</f>
        <v>0</v>
      </c>
      <c r="J34" s="264"/>
    </row>
    <row r="35" spans="1:10" s="54" customFormat="1" x14ac:dyDescent="0.3">
      <c r="A35" s="15"/>
      <c r="B35" s="52"/>
      <c r="C35" s="15"/>
      <c r="D35" s="15"/>
      <c r="E35" s="10"/>
      <c r="J35" s="264"/>
    </row>
    <row r="36" spans="1:10" s="54" customFormat="1" x14ac:dyDescent="0.3">
      <c r="A36" s="15"/>
      <c r="B36" s="52"/>
      <c r="C36" s="15"/>
      <c r="D36" s="15"/>
      <c r="E36" s="10"/>
      <c r="J36" s="264"/>
    </row>
    <row r="37" spans="1:10" s="54" customFormat="1" x14ac:dyDescent="0.3">
      <c r="A37" s="15"/>
      <c r="B37" s="52"/>
      <c r="C37" s="15"/>
      <c r="D37" s="15"/>
      <c r="E37" s="10"/>
      <c r="J37" s="264"/>
    </row>
    <row r="38" spans="1:10" s="54" customFormat="1" x14ac:dyDescent="0.3">
      <c r="A38" s="15"/>
      <c r="B38" s="52"/>
      <c r="C38" s="15"/>
      <c r="D38" s="15"/>
      <c r="E38" s="10"/>
      <c r="J38" s="264"/>
    </row>
    <row r="39" spans="1:10" s="54" customFormat="1" x14ac:dyDescent="0.3">
      <c r="A39" s="15"/>
      <c r="B39" s="52"/>
      <c r="C39" s="15"/>
      <c r="D39" s="15"/>
      <c r="E39" s="10"/>
      <c r="J39" s="264"/>
    </row>
    <row r="40" spans="1:10" s="54" customFormat="1" x14ac:dyDescent="0.3">
      <c r="A40" s="15"/>
      <c r="B40" s="52"/>
      <c r="C40" s="15"/>
      <c r="D40" s="15"/>
      <c r="E40" s="10"/>
      <c r="J40" s="264"/>
    </row>
    <row r="41" spans="1:10" s="54" customFormat="1" x14ac:dyDescent="0.3">
      <c r="A41" s="15"/>
      <c r="B41" s="52"/>
      <c r="C41" s="15"/>
      <c r="D41" s="15"/>
      <c r="E41" s="10"/>
      <c r="J41" s="264"/>
    </row>
  </sheetData>
  <mergeCells count="5">
    <mergeCell ref="H31:H32"/>
    <mergeCell ref="H7:H12"/>
    <mergeCell ref="H13:H18"/>
    <mergeCell ref="H19:H24"/>
    <mergeCell ref="H25:H30"/>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A1" location="TAB00!A1" display="Retour page de garde" xr:uid="{00000000-0004-0000-0C00-000007000000}"/>
    <hyperlink ref="H31:H32" location="TAB5.7!A1" display="TAB5.7!A1" xr:uid="{00000000-0004-0000-0C00-000008000000}"/>
  </hyperlinks>
  <pageMargins left="0.7" right="0.7" top="0.75" bottom="0.75" header="0.3" footer="0.3"/>
  <pageSetup paperSize="9" scale="75" orientation="portrait" verticalDpi="300" r:id="rId1"/>
  <colBreaks count="2" manualBreakCount="2">
    <brk id="8" max="34" man="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75"/>
  <sheetViews>
    <sheetView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0" width="16.6640625" style="2" customWidth="1"/>
    <col min="11" max="11" width="16.6640625" style="264" customWidth="1"/>
    <col min="12" max="13" width="21.5" style="2" customWidth="1"/>
    <col min="14" max="16384" width="9.1640625" style="2"/>
  </cols>
  <sheetData>
    <row r="1" spans="1:11" s="229" customFormat="1" ht="15" x14ac:dyDescent="0.3">
      <c r="A1" s="112" t="s">
        <v>42</v>
      </c>
      <c r="K1" s="435"/>
    </row>
    <row r="3" spans="1:11" ht="45" customHeight="1" x14ac:dyDescent="0.35">
      <c r="A3" s="570" t="str">
        <f>TAB00!B64&amp;" : "&amp;TAB00!C64</f>
        <v>TAB5.1 : Evolution des charges nettes réelles liées à la gestion des compteurs à budget au cours de la période régulatoire</v>
      </c>
      <c r="B3" s="570"/>
      <c r="C3" s="570"/>
      <c r="D3" s="570"/>
      <c r="E3" s="570"/>
      <c r="F3" s="570"/>
      <c r="G3" s="72"/>
      <c r="H3" s="72"/>
      <c r="I3" s="72"/>
      <c r="J3" s="72"/>
    </row>
    <row r="6" spans="1:11" x14ac:dyDescent="0.3">
      <c r="B6" s="53" t="str">
        <f>IF(TAB00!$E$14=2019,"BUDGET "&amp;TAB00!E14,"REALITE 2019")</f>
        <v>REALITE 2019</v>
      </c>
      <c r="C6" s="53" t="str">
        <f>IF(TAB00!$E$14=2019,"REALITE 2019","REALITE 2020")</f>
        <v>REALITE 2020</v>
      </c>
      <c r="D6" s="53" t="s">
        <v>8</v>
      </c>
      <c r="E6" s="53" t="s">
        <v>41</v>
      </c>
      <c r="F6" s="53" t="s">
        <v>8</v>
      </c>
      <c r="G6" s="53" t="s">
        <v>191</v>
      </c>
      <c r="H6" s="53" t="s">
        <v>8</v>
      </c>
      <c r="I6" s="53" t="s">
        <v>192</v>
      </c>
      <c r="J6" s="53" t="s">
        <v>8</v>
      </c>
    </row>
    <row r="7" spans="1:11"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c r="K7" s="264">
        <v>2</v>
      </c>
    </row>
    <row r="8" spans="1:11" x14ac:dyDescent="0.3">
      <c r="A8" s="35" t="s">
        <v>155</v>
      </c>
      <c r="B8" s="73"/>
      <c r="C8" s="73"/>
      <c r="D8" s="5">
        <f t="shared" ref="D8:D17" si="1">B8-C8</f>
        <v>0</v>
      </c>
      <c r="E8" s="73"/>
      <c r="F8" s="5">
        <f t="shared" ref="F8:F17" si="2">C8-E8</f>
        <v>0</v>
      </c>
      <c r="G8" s="73"/>
      <c r="H8" s="5">
        <f t="shared" ref="H8:H17" si="3">E8-G8</f>
        <v>0</v>
      </c>
      <c r="I8" s="73"/>
      <c r="J8" s="5">
        <f t="shared" ref="J8:J17" si="4">G8-I8</f>
        <v>0</v>
      </c>
      <c r="K8" s="264">
        <f>K7+1</f>
        <v>3</v>
      </c>
    </row>
    <row r="9" spans="1:11" x14ac:dyDescent="0.3">
      <c r="A9" s="35" t="s">
        <v>156</v>
      </c>
      <c r="B9" s="73"/>
      <c r="C9" s="73"/>
      <c r="D9" s="5">
        <f t="shared" si="1"/>
        <v>0</v>
      </c>
      <c r="E9" s="73"/>
      <c r="F9" s="5">
        <f t="shared" si="2"/>
        <v>0</v>
      </c>
      <c r="G9" s="73"/>
      <c r="H9" s="5">
        <f t="shared" si="3"/>
        <v>0</v>
      </c>
      <c r="I9" s="73"/>
      <c r="J9" s="5">
        <f t="shared" si="4"/>
        <v>0</v>
      </c>
      <c r="K9" s="264">
        <f t="shared" ref="K9:K35" si="5">K8+1</f>
        <v>4</v>
      </c>
    </row>
    <row r="10" spans="1:11" x14ac:dyDescent="0.3">
      <c r="A10" s="35" t="s">
        <v>157</v>
      </c>
      <c r="B10" s="73"/>
      <c r="C10" s="73"/>
      <c r="D10" s="5">
        <f t="shared" si="1"/>
        <v>0</v>
      </c>
      <c r="E10" s="73"/>
      <c r="F10" s="5">
        <f t="shared" si="2"/>
        <v>0</v>
      </c>
      <c r="G10" s="73"/>
      <c r="H10" s="5">
        <f t="shared" si="3"/>
        <v>0</v>
      </c>
      <c r="I10" s="73"/>
      <c r="J10" s="5">
        <f t="shared" si="4"/>
        <v>0</v>
      </c>
      <c r="K10" s="264">
        <f t="shared" si="5"/>
        <v>5</v>
      </c>
    </row>
    <row r="11" spans="1:11" x14ac:dyDescent="0.3">
      <c r="A11" s="35" t="s">
        <v>158</v>
      </c>
      <c r="B11" s="73"/>
      <c r="C11" s="73"/>
      <c r="D11" s="5">
        <f t="shared" si="1"/>
        <v>0</v>
      </c>
      <c r="E11" s="73"/>
      <c r="F11" s="5">
        <f t="shared" si="2"/>
        <v>0</v>
      </c>
      <c r="G11" s="73"/>
      <c r="H11" s="5">
        <f t="shared" si="3"/>
        <v>0</v>
      </c>
      <c r="I11" s="73"/>
      <c r="J11" s="5">
        <f t="shared" si="4"/>
        <v>0</v>
      </c>
      <c r="K11" s="264">
        <f t="shared" si="5"/>
        <v>6</v>
      </c>
    </row>
    <row r="12" spans="1:11" x14ac:dyDescent="0.3">
      <c r="A12" s="35" t="s">
        <v>159</v>
      </c>
      <c r="B12" s="73"/>
      <c r="C12" s="73"/>
      <c r="D12" s="5">
        <f t="shared" si="1"/>
        <v>0</v>
      </c>
      <c r="E12" s="73"/>
      <c r="F12" s="5">
        <f t="shared" si="2"/>
        <v>0</v>
      </c>
      <c r="G12" s="73"/>
      <c r="H12" s="5">
        <f t="shared" si="3"/>
        <v>0</v>
      </c>
      <c r="I12" s="73"/>
      <c r="J12" s="5">
        <f t="shared" si="4"/>
        <v>0</v>
      </c>
      <c r="K12" s="264">
        <f t="shared" si="5"/>
        <v>7</v>
      </c>
    </row>
    <row r="13" spans="1:11" x14ac:dyDescent="0.3">
      <c r="A13" s="35" t="s">
        <v>193</v>
      </c>
      <c r="B13" s="73"/>
      <c r="C13" s="73"/>
      <c r="D13" s="5">
        <f t="shared" si="1"/>
        <v>0</v>
      </c>
      <c r="E13" s="73"/>
      <c r="F13" s="5">
        <f t="shared" si="2"/>
        <v>0</v>
      </c>
      <c r="G13" s="73"/>
      <c r="H13" s="5">
        <f t="shared" si="3"/>
        <v>0</v>
      </c>
      <c r="I13" s="73"/>
      <c r="J13" s="5">
        <f t="shared" si="4"/>
        <v>0</v>
      </c>
      <c r="K13" s="264">
        <f t="shared" si="5"/>
        <v>8</v>
      </c>
    </row>
    <row r="14" spans="1:11" x14ac:dyDescent="0.3">
      <c r="A14" s="35" t="s">
        <v>194</v>
      </c>
      <c r="B14" s="73"/>
      <c r="C14" s="73"/>
      <c r="D14" s="5">
        <f t="shared" si="1"/>
        <v>0</v>
      </c>
      <c r="E14" s="73"/>
      <c r="F14" s="5">
        <f t="shared" si="2"/>
        <v>0</v>
      </c>
      <c r="G14" s="73"/>
      <c r="H14" s="5">
        <f t="shared" si="3"/>
        <v>0</v>
      </c>
      <c r="I14" s="73"/>
      <c r="J14" s="5">
        <f t="shared" si="4"/>
        <v>0</v>
      </c>
      <c r="K14" s="264">
        <f t="shared" si="5"/>
        <v>9</v>
      </c>
    </row>
    <row r="15" spans="1:11" x14ac:dyDescent="0.3">
      <c r="A15" s="35" t="s">
        <v>195</v>
      </c>
      <c r="B15" s="73"/>
      <c r="C15" s="73"/>
      <c r="D15" s="5">
        <f t="shared" si="1"/>
        <v>0</v>
      </c>
      <c r="E15" s="73"/>
      <c r="F15" s="5">
        <f t="shared" si="2"/>
        <v>0</v>
      </c>
      <c r="G15" s="73"/>
      <c r="H15" s="5">
        <f t="shared" si="3"/>
        <v>0</v>
      </c>
      <c r="I15" s="73"/>
      <c r="J15" s="5">
        <f t="shared" si="4"/>
        <v>0</v>
      </c>
      <c r="K15" s="264">
        <f t="shared" si="5"/>
        <v>10</v>
      </c>
    </row>
    <row r="16" spans="1:11" x14ac:dyDescent="0.3">
      <c r="A16" s="35" t="s">
        <v>196</v>
      </c>
      <c r="B16" s="73"/>
      <c r="C16" s="73"/>
      <c r="D16" s="5">
        <f t="shared" si="1"/>
        <v>0</v>
      </c>
      <c r="E16" s="73"/>
      <c r="F16" s="5">
        <f t="shared" si="2"/>
        <v>0</v>
      </c>
      <c r="G16" s="73"/>
      <c r="H16" s="5">
        <f t="shared" si="3"/>
        <v>0</v>
      </c>
      <c r="I16" s="73"/>
      <c r="J16" s="5">
        <f t="shared" si="4"/>
        <v>0</v>
      </c>
      <c r="K16" s="264">
        <f t="shared" si="5"/>
        <v>11</v>
      </c>
    </row>
    <row r="17" spans="1:11" x14ac:dyDescent="0.3">
      <c r="A17" s="35" t="s">
        <v>197</v>
      </c>
      <c r="B17" s="73"/>
      <c r="C17" s="73"/>
      <c r="D17" s="5">
        <f t="shared" si="1"/>
        <v>0</v>
      </c>
      <c r="E17" s="73"/>
      <c r="F17" s="5">
        <f t="shared" si="2"/>
        <v>0</v>
      </c>
      <c r="G17" s="73"/>
      <c r="H17" s="5">
        <f t="shared" si="3"/>
        <v>0</v>
      </c>
      <c r="I17" s="73"/>
      <c r="J17" s="5">
        <f t="shared" si="4"/>
        <v>0</v>
      </c>
      <c r="K17" s="264">
        <f t="shared" si="5"/>
        <v>12</v>
      </c>
    </row>
    <row r="18" spans="1:11" x14ac:dyDescent="0.3">
      <c r="K18" s="264">
        <f t="shared" si="5"/>
        <v>13</v>
      </c>
    </row>
    <row r="19" spans="1:11" ht="27" x14ac:dyDescent="0.3">
      <c r="A19" s="7" t="str">
        <f>'TAB5'!A10</f>
        <v>Variable : nombre de demandes de placement de CàB introduites et validées par le GRD</v>
      </c>
      <c r="B19" s="73"/>
      <c r="C19" s="73"/>
      <c r="D19" s="5">
        <f>B19-C19</f>
        <v>0</v>
      </c>
      <c r="E19" s="73"/>
      <c r="F19" s="5">
        <f>C19-E19</f>
        <v>0</v>
      </c>
      <c r="G19" s="73"/>
      <c r="H19" s="5">
        <f>E19-G19</f>
        <v>0</v>
      </c>
      <c r="I19" s="73"/>
      <c r="J19" s="5">
        <f>G19-I19</f>
        <v>0</v>
      </c>
      <c r="K19" s="264">
        <f t="shared" si="5"/>
        <v>14</v>
      </c>
    </row>
    <row r="20" spans="1:11" x14ac:dyDescent="0.3">
      <c r="K20" s="264">
        <f t="shared" si="5"/>
        <v>15</v>
      </c>
    </row>
    <row r="21" spans="1:11"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c r="K21" s="264">
        <f t="shared" si="5"/>
        <v>16</v>
      </c>
    </row>
    <row r="22" spans="1:11" s="54" customFormat="1" x14ac:dyDescent="0.3">
      <c r="A22" s="15"/>
      <c r="B22" s="52"/>
      <c r="C22" s="15"/>
      <c r="D22" s="10"/>
      <c r="K22" s="264">
        <f t="shared" si="5"/>
        <v>17</v>
      </c>
    </row>
    <row r="23" spans="1:11" x14ac:dyDescent="0.3">
      <c r="A23" s="76" t="s">
        <v>12</v>
      </c>
      <c r="B23" s="47">
        <f t="shared" ref="B23:J23" si="6">SUM(B24:B33)</f>
        <v>0</v>
      </c>
      <c r="C23" s="47">
        <f t="shared" si="6"/>
        <v>0</v>
      </c>
      <c r="D23" s="47">
        <f t="shared" si="6"/>
        <v>0</v>
      </c>
      <c r="E23" s="47">
        <f t="shared" si="6"/>
        <v>0</v>
      </c>
      <c r="F23" s="47">
        <f t="shared" si="6"/>
        <v>0</v>
      </c>
      <c r="G23" s="47">
        <f t="shared" si="6"/>
        <v>0</v>
      </c>
      <c r="H23" s="47">
        <f t="shared" si="6"/>
        <v>0</v>
      </c>
      <c r="I23" s="47">
        <f t="shared" si="6"/>
        <v>0</v>
      </c>
      <c r="J23" s="47">
        <f t="shared" si="6"/>
        <v>0</v>
      </c>
      <c r="K23" s="264">
        <f t="shared" si="5"/>
        <v>18</v>
      </c>
    </row>
    <row r="24" spans="1:11" x14ac:dyDescent="0.3">
      <c r="A24" s="35" t="s">
        <v>155</v>
      </c>
      <c r="B24" s="73"/>
      <c r="C24" s="73"/>
      <c r="D24" s="5">
        <f t="shared" ref="D24:D33" si="7">B24-C24</f>
        <v>0</v>
      </c>
      <c r="E24" s="73"/>
      <c r="F24" s="5">
        <f t="shared" ref="F24:F33" si="8">C24-E24</f>
        <v>0</v>
      </c>
      <c r="G24" s="73"/>
      <c r="H24" s="5">
        <f t="shared" ref="H24:H33" si="9">E24-G24</f>
        <v>0</v>
      </c>
      <c r="I24" s="73"/>
      <c r="J24" s="5">
        <f t="shared" ref="J24:J33" si="10">G24-I24</f>
        <v>0</v>
      </c>
      <c r="K24" s="264">
        <f t="shared" si="5"/>
        <v>19</v>
      </c>
    </row>
    <row r="25" spans="1:11" x14ac:dyDescent="0.3">
      <c r="A25" s="35" t="s">
        <v>156</v>
      </c>
      <c r="B25" s="73"/>
      <c r="C25" s="73"/>
      <c r="D25" s="5">
        <f t="shared" si="7"/>
        <v>0</v>
      </c>
      <c r="E25" s="73"/>
      <c r="F25" s="5">
        <f t="shared" si="8"/>
        <v>0</v>
      </c>
      <c r="G25" s="73"/>
      <c r="H25" s="5">
        <f t="shared" si="9"/>
        <v>0</v>
      </c>
      <c r="I25" s="73"/>
      <c r="J25" s="5">
        <f t="shared" si="10"/>
        <v>0</v>
      </c>
      <c r="K25" s="264">
        <f t="shared" si="5"/>
        <v>20</v>
      </c>
    </row>
    <row r="26" spans="1:11" x14ac:dyDescent="0.3">
      <c r="A26" s="35" t="s">
        <v>157</v>
      </c>
      <c r="B26" s="73"/>
      <c r="C26" s="73"/>
      <c r="D26" s="5">
        <f t="shared" si="7"/>
        <v>0</v>
      </c>
      <c r="E26" s="73"/>
      <c r="F26" s="5">
        <f t="shared" si="8"/>
        <v>0</v>
      </c>
      <c r="G26" s="73"/>
      <c r="H26" s="5">
        <f t="shared" si="9"/>
        <v>0</v>
      </c>
      <c r="I26" s="73"/>
      <c r="J26" s="5">
        <f t="shared" si="10"/>
        <v>0</v>
      </c>
      <c r="K26" s="264">
        <f t="shared" si="5"/>
        <v>21</v>
      </c>
    </row>
    <row r="27" spans="1:11" x14ac:dyDescent="0.3">
      <c r="A27" s="35" t="s">
        <v>158</v>
      </c>
      <c r="B27" s="73"/>
      <c r="C27" s="73"/>
      <c r="D27" s="5">
        <f t="shared" si="7"/>
        <v>0</v>
      </c>
      <c r="E27" s="73"/>
      <c r="F27" s="5">
        <f t="shared" si="8"/>
        <v>0</v>
      </c>
      <c r="G27" s="73"/>
      <c r="H27" s="5">
        <f t="shared" si="9"/>
        <v>0</v>
      </c>
      <c r="I27" s="73"/>
      <c r="J27" s="5">
        <f t="shared" si="10"/>
        <v>0</v>
      </c>
      <c r="K27" s="264">
        <f t="shared" si="5"/>
        <v>22</v>
      </c>
    </row>
    <row r="28" spans="1:11" x14ac:dyDescent="0.3">
      <c r="A28" s="35" t="s">
        <v>159</v>
      </c>
      <c r="B28" s="73"/>
      <c r="C28" s="73"/>
      <c r="D28" s="5">
        <f t="shared" si="7"/>
        <v>0</v>
      </c>
      <c r="E28" s="73"/>
      <c r="F28" s="5">
        <f t="shared" si="8"/>
        <v>0</v>
      </c>
      <c r="G28" s="73"/>
      <c r="H28" s="5">
        <f t="shared" si="9"/>
        <v>0</v>
      </c>
      <c r="I28" s="73"/>
      <c r="J28" s="5">
        <f t="shared" si="10"/>
        <v>0</v>
      </c>
      <c r="K28" s="264">
        <f t="shared" si="5"/>
        <v>23</v>
      </c>
    </row>
    <row r="29" spans="1:11" x14ac:dyDescent="0.3">
      <c r="A29" s="35" t="s">
        <v>193</v>
      </c>
      <c r="B29" s="73"/>
      <c r="C29" s="73"/>
      <c r="D29" s="5">
        <f t="shared" si="7"/>
        <v>0</v>
      </c>
      <c r="E29" s="73"/>
      <c r="F29" s="5">
        <f t="shared" si="8"/>
        <v>0</v>
      </c>
      <c r="G29" s="73"/>
      <c r="H29" s="5">
        <f t="shared" si="9"/>
        <v>0</v>
      </c>
      <c r="I29" s="73"/>
      <c r="J29" s="5">
        <f t="shared" si="10"/>
        <v>0</v>
      </c>
      <c r="K29" s="264">
        <f t="shared" si="5"/>
        <v>24</v>
      </c>
    </row>
    <row r="30" spans="1:11" x14ac:dyDescent="0.3">
      <c r="A30" s="35" t="s">
        <v>194</v>
      </c>
      <c r="B30" s="73"/>
      <c r="C30" s="73"/>
      <c r="D30" s="5">
        <f t="shared" si="7"/>
        <v>0</v>
      </c>
      <c r="E30" s="73"/>
      <c r="F30" s="5">
        <f t="shared" si="8"/>
        <v>0</v>
      </c>
      <c r="G30" s="73"/>
      <c r="H30" s="5">
        <f t="shared" si="9"/>
        <v>0</v>
      </c>
      <c r="I30" s="73"/>
      <c r="J30" s="5">
        <f t="shared" si="10"/>
        <v>0</v>
      </c>
      <c r="K30" s="264">
        <f t="shared" si="5"/>
        <v>25</v>
      </c>
    </row>
    <row r="31" spans="1:11" x14ac:dyDescent="0.3">
      <c r="A31" s="35" t="s">
        <v>195</v>
      </c>
      <c r="B31" s="73"/>
      <c r="C31" s="73"/>
      <c r="D31" s="5">
        <f t="shared" si="7"/>
        <v>0</v>
      </c>
      <c r="E31" s="73"/>
      <c r="F31" s="5">
        <f t="shared" si="8"/>
        <v>0</v>
      </c>
      <c r="G31" s="73"/>
      <c r="H31" s="5">
        <f t="shared" si="9"/>
        <v>0</v>
      </c>
      <c r="I31" s="73"/>
      <c r="J31" s="5">
        <f t="shared" si="10"/>
        <v>0</v>
      </c>
      <c r="K31" s="264">
        <f t="shared" si="5"/>
        <v>26</v>
      </c>
    </row>
    <row r="32" spans="1:11" x14ac:dyDescent="0.3">
      <c r="A32" s="35" t="s">
        <v>196</v>
      </c>
      <c r="B32" s="73"/>
      <c r="C32" s="73"/>
      <c r="D32" s="5">
        <f t="shared" si="7"/>
        <v>0</v>
      </c>
      <c r="E32" s="73"/>
      <c r="F32" s="5">
        <f t="shared" si="8"/>
        <v>0</v>
      </c>
      <c r="G32" s="73"/>
      <c r="H32" s="5">
        <f t="shared" si="9"/>
        <v>0</v>
      </c>
      <c r="I32" s="73"/>
      <c r="J32" s="5">
        <f t="shared" si="10"/>
        <v>0</v>
      </c>
      <c r="K32" s="264">
        <f t="shared" si="5"/>
        <v>27</v>
      </c>
    </row>
    <row r="33" spans="1:11" x14ac:dyDescent="0.3">
      <c r="A33" s="35" t="s">
        <v>197</v>
      </c>
      <c r="B33" s="73"/>
      <c r="C33" s="73"/>
      <c r="D33" s="5">
        <f t="shared" si="7"/>
        <v>0</v>
      </c>
      <c r="E33" s="73"/>
      <c r="F33" s="5">
        <f t="shared" si="8"/>
        <v>0</v>
      </c>
      <c r="G33" s="73"/>
      <c r="H33" s="5">
        <f t="shared" si="9"/>
        <v>0</v>
      </c>
      <c r="I33" s="73"/>
      <c r="J33" s="5">
        <f t="shared" si="10"/>
        <v>0</v>
      </c>
      <c r="K33" s="264">
        <f t="shared" si="5"/>
        <v>28</v>
      </c>
    </row>
    <row r="34" spans="1:11" x14ac:dyDescent="0.3">
      <c r="K34" s="264">
        <f t="shared" si="5"/>
        <v>29</v>
      </c>
    </row>
    <row r="35" spans="1:11" x14ac:dyDescent="0.3">
      <c r="A35" s="76" t="s">
        <v>4</v>
      </c>
      <c r="B35" s="73"/>
      <c r="C35" s="73"/>
      <c r="D35" s="5">
        <f>B35-C35</f>
        <v>0</v>
      </c>
      <c r="E35" s="73"/>
      <c r="F35" s="5">
        <f>C35-E35</f>
        <v>0</v>
      </c>
      <c r="G35" s="73"/>
      <c r="H35" s="5">
        <f>E35-G35</f>
        <v>0</v>
      </c>
      <c r="I35" s="73"/>
      <c r="J35" s="5">
        <f>G35-I35</f>
        <v>0</v>
      </c>
      <c r="K35" s="264">
        <f t="shared" si="5"/>
        <v>30</v>
      </c>
    </row>
    <row r="36" spans="1:11" s="54" customFormat="1" x14ac:dyDescent="0.3">
      <c r="A36" s="15"/>
      <c r="B36" s="52"/>
      <c r="C36" s="15"/>
      <c r="D36" s="10"/>
      <c r="K36" s="264"/>
    </row>
    <row r="37" spans="1:11" s="54" customFormat="1" x14ac:dyDescent="0.3">
      <c r="A37" s="71" t="s">
        <v>22</v>
      </c>
      <c r="B37" s="70">
        <f t="shared" ref="B37:J37" si="11">SUM(B7,B23,B35)</f>
        <v>0</v>
      </c>
      <c r="C37" s="70">
        <f t="shared" si="11"/>
        <v>0</v>
      </c>
      <c r="D37" s="70">
        <f t="shared" si="11"/>
        <v>0</v>
      </c>
      <c r="E37" s="70">
        <f t="shared" si="11"/>
        <v>0</v>
      </c>
      <c r="F37" s="70">
        <f t="shared" si="11"/>
        <v>0</v>
      </c>
      <c r="G37" s="70">
        <f t="shared" si="11"/>
        <v>0</v>
      </c>
      <c r="H37" s="70">
        <f t="shared" si="11"/>
        <v>0</v>
      </c>
      <c r="I37" s="70">
        <f t="shared" si="11"/>
        <v>0</v>
      </c>
      <c r="J37" s="70">
        <f t="shared" si="11"/>
        <v>0</v>
      </c>
      <c r="K37" s="264"/>
    </row>
    <row r="38" spans="1:11" s="54" customFormat="1" x14ac:dyDescent="0.3">
      <c r="A38" s="15"/>
      <c r="B38" s="52"/>
      <c r="C38" s="15"/>
      <c r="D38" s="10"/>
      <c r="K38" s="264"/>
    </row>
    <row r="39" spans="1:11" s="54" customFormat="1" x14ac:dyDescent="0.3">
      <c r="A39" s="15"/>
      <c r="B39" s="52"/>
      <c r="C39" s="15"/>
      <c r="D39" s="10"/>
      <c r="K39" s="264"/>
    </row>
    <row r="40" spans="1:11" s="54" customFormat="1" x14ac:dyDescent="0.3">
      <c r="A40" s="15"/>
      <c r="B40" s="52"/>
      <c r="C40" s="15"/>
      <c r="D40" s="10"/>
      <c r="K40" s="264"/>
    </row>
    <row r="41" spans="1:11" s="54" customFormat="1" x14ac:dyDescent="0.3">
      <c r="A41" s="15"/>
      <c r="B41" s="52"/>
      <c r="C41" s="15"/>
      <c r="D41" s="10"/>
      <c r="K41" s="264"/>
    </row>
    <row r="42" spans="1:11" s="54" customFormat="1" x14ac:dyDescent="0.3">
      <c r="A42" s="15"/>
      <c r="B42" s="52"/>
      <c r="C42" s="15"/>
      <c r="D42" s="10"/>
      <c r="K42" s="264"/>
    </row>
    <row r="43" spans="1:11" s="54" customFormat="1" x14ac:dyDescent="0.3">
      <c r="A43" s="15"/>
      <c r="B43" s="52"/>
      <c r="C43" s="15"/>
      <c r="D43" s="10"/>
      <c r="K43" s="264"/>
    </row>
    <row r="44" spans="1:11" s="54" customFormat="1" x14ac:dyDescent="0.3">
      <c r="A44" s="15"/>
      <c r="B44" s="52"/>
      <c r="C44" s="15"/>
      <c r="D44" s="10"/>
      <c r="K44" s="264"/>
    </row>
    <row r="45" spans="1:11" s="54" customFormat="1" x14ac:dyDescent="0.3">
      <c r="A45" s="15"/>
      <c r="B45" s="52"/>
      <c r="C45" s="15"/>
      <c r="D45" s="10"/>
      <c r="K45" s="264"/>
    </row>
    <row r="46" spans="1:11" s="54" customFormat="1" x14ac:dyDescent="0.3">
      <c r="A46" s="15"/>
      <c r="B46" s="52"/>
      <c r="C46" s="15"/>
      <c r="D46" s="10"/>
      <c r="K46" s="264"/>
    </row>
    <row r="47" spans="1:11" s="54" customFormat="1" x14ac:dyDescent="0.3">
      <c r="A47" s="15"/>
      <c r="B47" s="52"/>
      <c r="C47" s="15"/>
      <c r="D47" s="10"/>
      <c r="K47" s="264"/>
    </row>
    <row r="48" spans="1:11" s="54" customFormat="1" x14ac:dyDescent="0.3">
      <c r="A48" s="15"/>
      <c r="B48" s="52"/>
      <c r="C48" s="15"/>
      <c r="D48" s="10"/>
      <c r="K48" s="264"/>
    </row>
    <row r="49" spans="1:11" s="54" customFormat="1" x14ac:dyDescent="0.3">
      <c r="A49" s="15"/>
      <c r="B49" s="52"/>
      <c r="C49" s="15"/>
      <c r="D49" s="10"/>
      <c r="K49" s="264"/>
    </row>
    <row r="50" spans="1:11" s="54" customFormat="1" x14ac:dyDescent="0.3">
      <c r="A50" s="15"/>
      <c r="B50" s="52"/>
      <c r="C50" s="15"/>
      <c r="D50" s="10"/>
      <c r="K50" s="264"/>
    </row>
    <row r="51" spans="1:11" s="54" customFormat="1" x14ac:dyDescent="0.3">
      <c r="A51" s="15"/>
      <c r="B51" s="52"/>
      <c r="C51" s="15"/>
      <c r="D51" s="10"/>
      <c r="K51" s="264"/>
    </row>
    <row r="52" spans="1:11" s="54" customFormat="1" x14ac:dyDescent="0.3">
      <c r="A52" s="15"/>
      <c r="B52" s="52"/>
      <c r="C52" s="15"/>
      <c r="D52" s="10"/>
      <c r="K52" s="264"/>
    </row>
    <row r="53" spans="1:11" s="54" customFormat="1" x14ac:dyDescent="0.3">
      <c r="A53" s="15"/>
      <c r="B53" s="52"/>
      <c r="C53" s="15"/>
      <c r="D53" s="10"/>
      <c r="K53" s="264"/>
    </row>
    <row r="54" spans="1:11" s="54" customFormat="1" x14ac:dyDescent="0.3">
      <c r="A54" s="15"/>
      <c r="B54" s="52"/>
      <c r="C54" s="15"/>
      <c r="D54" s="10"/>
      <c r="K54" s="264"/>
    </row>
    <row r="55" spans="1:11" s="54" customFormat="1" x14ac:dyDescent="0.3">
      <c r="A55" s="15"/>
      <c r="B55" s="52"/>
      <c r="C55" s="15"/>
      <c r="D55" s="10"/>
      <c r="K55" s="264"/>
    </row>
    <row r="56" spans="1:11" s="54" customFormat="1" x14ac:dyDescent="0.3">
      <c r="A56" s="15"/>
      <c r="B56" s="52"/>
      <c r="C56" s="15"/>
      <c r="D56" s="10"/>
      <c r="K56" s="264"/>
    </row>
    <row r="57" spans="1:11" s="54" customFormat="1" x14ac:dyDescent="0.3">
      <c r="A57" s="15"/>
      <c r="B57" s="52"/>
      <c r="C57" s="15"/>
      <c r="D57" s="10"/>
      <c r="K57" s="264"/>
    </row>
    <row r="58" spans="1:11" s="54" customFormat="1" x14ac:dyDescent="0.3">
      <c r="A58" s="15"/>
      <c r="B58" s="52"/>
      <c r="C58" s="15"/>
      <c r="D58" s="10"/>
      <c r="K58" s="264"/>
    </row>
    <row r="59" spans="1:11" s="54" customFormat="1" x14ac:dyDescent="0.3">
      <c r="A59" s="15"/>
      <c r="B59" s="52"/>
      <c r="C59" s="15"/>
      <c r="D59" s="10"/>
      <c r="K59" s="264"/>
    </row>
    <row r="60" spans="1:11" s="54" customFormat="1" x14ac:dyDescent="0.3">
      <c r="A60" s="15"/>
      <c r="B60" s="52"/>
      <c r="C60" s="15"/>
      <c r="D60" s="10"/>
      <c r="K60" s="264"/>
    </row>
    <row r="61" spans="1:11" s="54" customFormat="1" x14ac:dyDescent="0.3">
      <c r="A61" s="15"/>
      <c r="B61" s="52"/>
      <c r="C61" s="15"/>
      <c r="D61" s="10"/>
      <c r="K61" s="264"/>
    </row>
    <row r="62" spans="1:11" s="54" customFormat="1" x14ac:dyDescent="0.3">
      <c r="A62" s="15"/>
      <c r="B62" s="52"/>
      <c r="C62" s="15"/>
      <c r="D62" s="10"/>
      <c r="K62" s="264"/>
    </row>
    <row r="63" spans="1:11" s="54" customFormat="1" x14ac:dyDescent="0.3">
      <c r="A63" s="15"/>
      <c r="B63" s="52"/>
      <c r="C63" s="15"/>
      <c r="D63" s="10"/>
      <c r="K63" s="264"/>
    </row>
    <row r="64" spans="1:11" s="54" customFormat="1" x14ac:dyDescent="0.3">
      <c r="A64" s="15"/>
      <c r="B64" s="52"/>
      <c r="C64" s="15"/>
      <c r="D64" s="10"/>
      <c r="K64" s="264"/>
    </row>
    <row r="65" spans="1:11" s="54" customFormat="1" x14ac:dyDescent="0.3">
      <c r="A65" s="15"/>
      <c r="B65" s="52"/>
      <c r="C65" s="15"/>
      <c r="D65" s="10"/>
      <c r="K65" s="264"/>
    </row>
    <row r="66" spans="1:11" s="54" customFormat="1" x14ac:dyDescent="0.3">
      <c r="A66" s="15"/>
      <c r="B66" s="52"/>
      <c r="C66" s="15"/>
      <c r="D66" s="10"/>
      <c r="K66" s="264"/>
    </row>
    <row r="67" spans="1:11" s="54" customFormat="1" x14ac:dyDescent="0.3">
      <c r="A67" s="15"/>
      <c r="B67" s="52"/>
      <c r="C67" s="15"/>
      <c r="D67" s="10"/>
      <c r="K67" s="264"/>
    </row>
    <row r="68" spans="1:11" s="54" customFormat="1" x14ac:dyDescent="0.3">
      <c r="A68" s="15"/>
      <c r="B68" s="52"/>
      <c r="C68" s="15"/>
      <c r="D68" s="10"/>
      <c r="K68" s="264"/>
    </row>
    <row r="69" spans="1:11" s="54" customFormat="1" x14ac:dyDescent="0.3">
      <c r="A69" s="15"/>
      <c r="B69" s="52"/>
      <c r="C69" s="15"/>
      <c r="D69" s="10"/>
      <c r="K69" s="264"/>
    </row>
    <row r="70" spans="1:11" s="54" customFormat="1" x14ac:dyDescent="0.3">
      <c r="A70" s="15"/>
      <c r="B70" s="52"/>
      <c r="C70" s="15"/>
      <c r="D70" s="10"/>
      <c r="K70" s="264"/>
    </row>
    <row r="71" spans="1:11" s="54" customFormat="1" x14ac:dyDescent="0.3">
      <c r="A71" s="15"/>
      <c r="B71" s="52"/>
      <c r="C71" s="15"/>
      <c r="D71" s="10"/>
      <c r="K71" s="264"/>
    </row>
    <row r="72" spans="1:11" s="54" customFormat="1" x14ac:dyDescent="0.3">
      <c r="A72" s="15"/>
      <c r="B72" s="52"/>
      <c r="C72" s="15"/>
      <c r="D72" s="10"/>
      <c r="K72" s="264"/>
    </row>
    <row r="73" spans="1:11" s="54" customFormat="1" x14ac:dyDescent="0.3">
      <c r="A73" s="15"/>
      <c r="B73" s="52"/>
      <c r="C73" s="15"/>
      <c r="D73" s="10"/>
      <c r="K73" s="264"/>
    </row>
    <row r="74" spans="1:11" s="54" customFormat="1" x14ac:dyDescent="0.3">
      <c r="A74" s="15"/>
      <c r="B74" s="52"/>
      <c r="C74" s="15"/>
      <c r="D74" s="10"/>
      <c r="K74" s="264"/>
    </row>
    <row r="75" spans="1:11" s="54" customFormat="1" x14ac:dyDescent="0.3">
      <c r="A75" s="15"/>
      <c r="B75" s="52"/>
      <c r="C75" s="15"/>
      <c r="D75" s="10"/>
      <c r="K75" s="264"/>
    </row>
  </sheetData>
  <mergeCells count="1">
    <mergeCell ref="A3:F3"/>
  </mergeCells>
  <hyperlinks>
    <hyperlink ref="A1" location="TAB00!A1" display="Retour page de garde" xr:uid="{00000000-0004-0000-0D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G3:K3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4"/>
  <sheetViews>
    <sheetView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43.15" customHeight="1" x14ac:dyDescent="0.35">
      <c r="A3" s="570" t="str">
        <f>TAB00!B65&amp;" : "&amp;TAB00!C65</f>
        <v>TAB5.2 : Evolution des charges nettes réelles liées au rechargement des compteurs à budget au cours de la période régulatoire</v>
      </c>
      <c r="B3" s="570"/>
      <c r="C3" s="570"/>
      <c r="D3" s="570"/>
      <c r="E3" s="570"/>
      <c r="F3" s="570"/>
      <c r="G3" s="72"/>
      <c r="H3" s="72"/>
      <c r="I3" s="72"/>
      <c r="J3" s="72"/>
    </row>
    <row r="6" spans="1:10" x14ac:dyDescent="0.3">
      <c r="B6" s="53" t="str">
        <f>IF(TAB00!$E$14=2019,"BUDGET "&amp;TAB00!E14,"REALITE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193</v>
      </c>
      <c r="B13" s="73"/>
      <c r="C13" s="73"/>
      <c r="D13" s="5">
        <f t="shared" si="1"/>
        <v>0</v>
      </c>
      <c r="E13" s="73"/>
      <c r="F13" s="5">
        <f t="shared" si="2"/>
        <v>0</v>
      </c>
      <c r="G13" s="73"/>
      <c r="H13" s="5">
        <f t="shared" si="3"/>
        <v>0</v>
      </c>
      <c r="I13" s="73"/>
      <c r="J13" s="5">
        <f t="shared" si="4"/>
        <v>0</v>
      </c>
    </row>
    <row r="14" spans="1:10" x14ac:dyDescent="0.3">
      <c r="A14" s="35" t="s">
        <v>194</v>
      </c>
      <c r="B14" s="73"/>
      <c r="C14" s="73"/>
      <c r="D14" s="5">
        <f t="shared" si="1"/>
        <v>0</v>
      </c>
      <c r="E14" s="73"/>
      <c r="F14" s="5">
        <f t="shared" si="2"/>
        <v>0</v>
      </c>
      <c r="G14" s="73"/>
      <c r="H14" s="5">
        <f t="shared" si="3"/>
        <v>0</v>
      </c>
      <c r="I14" s="73"/>
      <c r="J14" s="5">
        <f t="shared" si="4"/>
        <v>0</v>
      </c>
    </row>
    <row r="15" spans="1:10" x14ac:dyDescent="0.3">
      <c r="A15" s="35" t="s">
        <v>195</v>
      </c>
      <c r="B15" s="73"/>
      <c r="C15" s="73"/>
      <c r="D15" s="5">
        <f t="shared" si="1"/>
        <v>0</v>
      </c>
      <c r="E15" s="73"/>
      <c r="F15" s="5">
        <f t="shared" si="2"/>
        <v>0</v>
      </c>
      <c r="G15" s="73"/>
      <c r="H15" s="5">
        <f t="shared" si="3"/>
        <v>0</v>
      </c>
      <c r="I15" s="73"/>
      <c r="J15" s="5">
        <f t="shared" si="4"/>
        <v>0</v>
      </c>
    </row>
    <row r="16" spans="1:10" x14ac:dyDescent="0.3">
      <c r="A16" s="35" t="s">
        <v>196</v>
      </c>
      <c r="B16" s="73"/>
      <c r="C16" s="73"/>
      <c r="D16" s="5">
        <f t="shared" si="1"/>
        <v>0</v>
      </c>
      <c r="E16" s="73"/>
      <c r="F16" s="5">
        <f t="shared" si="2"/>
        <v>0</v>
      </c>
      <c r="G16" s="73"/>
      <c r="H16" s="5">
        <f t="shared" si="3"/>
        <v>0</v>
      </c>
      <c r="I16" s="73"/>
      <c r="J16" s="5">
        <f t="shared" si="4"/>
        <v>0</v>
      </c>
    </row>
    <row r="17" spans="1:10" x14ac:dyDescent="0.3">
      <c r="A17" s="35" t="s">
        <v>197</v>
      </c>
      <c r="B17" s="73"/>
      <c r="C17" s="73"/>
      <c r="D17" s="5">
        <f t="shared" si="1"/>
        <v>0</v>
      </c>
      <c r="E17" s="73"/>
      <c r="F17" s="5">
        <f t="shared" si="2"/>
        <v>0</v>
      </c>
      <c r="G17" s="73"/>
      <c r="H17" s="5">
        <f t="shared" si="3"/>
        <v>0</v>
      </c>
      <c r="I17" s="73"/>
      <c r="J17" s="5">
        <f t="shared" si="4"/>
        <v>0</v>
      </c>
    </row>
    <row r="19" spans="1:10" ht="27" x14ac:dyDescent="0.3">
      <c r="A19" s="3" t="str">
        <f>'TAB5'!A16</f>
        <v>Variable : nombre de CàB pour lequel un rechargement est opéré au cours de la période concernée</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193</v>
      </c>
      <c r="B29" s="73"/>
      <c r="C29" s="73"/>
      <c r="D29" s="5">
        <f t="shared" si="6"/>
        <v>0</v>
      </c>
      <c r="E29" s="73"/>
      <c r="F29" s="5">
        <f t="shared" si="7"/>
        <v>0</v>
      </c>
      <c r="G29" s="73"/>
      <c r="H29" s="5">
        <f t="shared" si="8"/>
        <v>0</v>
      </c>
      <c r="I29" s="73"/>
      <c r="J29" s="5">
        <f t="shared" si="9"/>
        <v>0</v>
      </c>
    </row>
    <row r="30" spans="1:10" x14ac:dyDescent="0.3">
      <c r="A30" s="35" t="s">
        <v>194</v>
      </c>
      <c r="B30" s="73"/>
      <c r="C30" s="73"/>
      <c r="D30" s="5">
        <f t="shared" si="6"/>
        <v>0</v>
      </c>
      <c r="E30" s="73"/>
      <c r="F30" s="5">
        <f t="shared" si="7"/>
        <v>0</v>
      </c>
      <c r="G30" s="73"/>
      <c r="H30" s="5">
        <f t="shared" si="8"/>
        <v>0</v>
      </c>
      <c r="I30" s="73"/>
      <c r="J30" s="5">
        <f t="shared" si="9"/>
        <v>0</v>
      </c>
    </row>
    <row r="31" spans="1:10" x14ac:dyDescent="0.3">
      <c r="A31" s="35" t="s">
        <v>195</v>
      </c>
      <c r="B31" s="73"/>
      <c r="C31" s="73"/>
      <c r="D31" s="5">
        <f t="shared" si="6"/>
        <v>0</v>
      </c>
      <c r="E31" s="73"/>
      <c r="F31" s="5">
        <f t="shared" si="7"/>
        <v>0</v>
      </c>
      <c r="G31" s="73"/>
      <c r="H31" s="5">
        <f t="shared" si="8"/>
        <v>0</v>
      </c>
      <c r="I31" s="73"/>
      <c r="J31" s="5">
        <f t="shared" si="9"/>
        <v>0</v>
      </c>
    </row>
    <row r="32" spans="1:10" x14ac:dyDescent="0.3">
      <c r="A32" s="35" t="s">
        <v>196</v>
      </c>
      <c r="B32" s="73"/>
      <c r="C32" s="73"/>
      <c r="D32" s="5">
        <f t="shared" si="6"/>
        <v>0</v>
      </c>
      <c r="E32" s="73"/>
      <c r="F32" s="5">
        <f t="shared" si="7"/>
        <v>0</v>
      </c>
      <c r="G32" s="73"/>
      <c r="H32" s="5">
        <f t="shared" si="8"/>
        <v>0</v>
      </c>
      <c r="I32" s="73"/>
      <c r="J32" s="5">
        <f t="shared" si="9"/>
        <v>0</v>
      </c>
    </row>
    <row r="33" spans="1:10" x14ac:dyDescent="0.3">
      <c r="A33" s="35" t="s">
        <v>197</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F3"/>
  </mergeCells>
  <hyperlinks>
    <hyperlink ref="A1" location="TAB00!A1" display="Retour page de garde" xr:uid="{00000000-0004-0000-0E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G3:K3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4"/>
  <sheetViews>
    <sheetView topLeftCell="A13"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22.15" customHeight="1" x14ac:dyDescent="0.35">
      <c r="A3" s="604" t="str">
        <f>TAB00!B66&amp;" : "&amp;TAB00!C66</f>
        <v>TAB5.3 : Evolution des charges nettes réelles liées à la gestion de la clientèle propre au cours de la période régulatoire</v>
      </c>
      <c r="B3" s="604"/>
      <c r="C3" s="604"/>
      <c r="D3" s="604"/>
      <c r="E3" s="604"/>
      <c r="F3" s="604"/>
      <c r="G3" s="604"/>
      <c r="H3" s="604"/>
      <c r="I3" s="604"/>
      <c r="J3" s="604"/>
    </row>
    <row r="6" spans="1:10" x14ac:dyDescent="0.3">
      <c r="B6" s="53" t="str">
        <f>IF(TAB00!$E$14=2019,"BUDGET "&amp;TAB00!E14,"REALITE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193</v>
      </c>
      <c r="B13" s="73"/>
      <c r="C13" s="73"/>
      <c r="D13" s="5">
        <f t="shared" si="1"/>
        <v>0</v>
      </c>
      <c r="E13" s="73"/>
      <c r="F13" s="5">
        <f t="shared" si="2"/>
        <v>0</v>
      </c>
      <c r="G13" s="73"/>
      <c r="H13" s="5">
        <f t="shared" si="3"/>
        <v>0</v>
      </c>
      <c r="I13" s="73"/>
      <c r="J13" s="5">
        <f t="shared" si="4"/>
        <v>0</v>
      </c>
    </row>
    <row r="14" spans="1:10" x14ac:dyDescent="0.3">
      <c r="A14" s="35" t="s">
        <v>194</v>
      </c>
      <c r="B14" s="73"/>
      <c r="C14" s="73"/>
      <c r="D14" s="5">
        <f t="shared" si="1"/>
        <v>0</v>
      </c>
      <c r="E14" s="73"/>
      <c r="F14" s="5">
        <f t="shared" si="2"/>
        <v>0</v>
      </c>
      <c r="G14" s="73"/>
      <c r="H14" s="5">
        <f t="shared" si="3"/>
        <v>0</v>
      </c>
      <c r="I14" s="73"/>
      <c r="J14" s="5">
        <f t="shared" si="4"/>
        <v>0</v>
      </c>
    </row>
    <row r="15" spans="1:10" x14ac:dyDescent="0.3">
      <c r="A15" s="35" t="s">
        <v>195</v>
      </c>
      <c r="B15" s="73"/>
      <c r="C15" s="73"/>
      <c r="D15" s="5">
        <f t="shared" si="1"/>
        <v>0</v>
      </c>
      <c r="E15" s="73"/>
      <c r="F15" s="5">
        <f t="shared" si="2"/>
        <v>0</v>
      </c>
      <c r="G15" s="73"/>
      <c r="H15" s="5">
        <f t="shared" si="3"/>
        <v>0</v>
      </c>
      <c r="I15" s="73"/>
      <c r="J15" s="5">
        <f t="shared" si="4"/>
        <v>0</v>
      </c>
    </row>
    <row r="16" spans="1:10" x14ac:dyDescent="0.3">
      <c r="A16" s="35" t="s">
        <v>196</v>
      </c>
      <c r="B16" s="73"/>
      <c r="C16" s="73"/>
      <c r="D16" s="5">
        <f t="shared" si="1"/>
        <v>0</v>
      </c>
      <c r="E16" s="73"/>
      <c r="F16" s="5">
        <f t="shared" si="2"/>
        <v>0</v>
      </c>
      <c r="G16" s="73"/>
      <c r="H16" s="5">
        <f t="shared" si="3"/>
        <v>0</v>
      </c>
      <c r="I16" s="73"/>
      <c r="J16" s="5">
        <f t="shared" si="4"/>
        <v>0</v>
      </c>
    </row>
    <row r="17" spans="1:10" x14ac:dyDescent="0.3">
      <c r="A17" s="35" t="s">
        <v>197</v>
      </c>
      <c r="B17" s="73"/>
      <c r="C17" s="73"/>
      <c r="D17" s="5">
        <f t="shared" si="1"/>
        <v>0</v>
      </c>
      <c r="E17" s="73"/>
      <c r="F17" s="5">
        <f t="shared" si="2"/>
        <v>0</v>
      </c>
      <c r="G17" s="73"/>
      <c r="H17" s="5">
        <f t="shared" si="3"/>
        <v>0</v>
      </c>
      <c r="I17" s="73"/>
      <c r="J17" s="5">
        <f t="shared" si="4"/>
        <v>0</v>
      </c>
    </row>
    <row r="19" spans="1:10" ht="27" x14ac:dyDescent="0.3">
      <c r="A19" s="3" t="str">
        <f>'TAB5'!A22</f>
        <v xml:space="preserve">Variable : moyenne annuelle  du nombre de clients que le gestionnaire de réseau a alimentés </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193</v>
      </c>
      <c r="B29" s="73"/>
      <c r="C29" s="73"/>
      <c r="D29" s="5">
        <f t="shared" si="6"/>
        <v>0</v>
      </c>
      <c r="E29" s="73"/>
      <c r="F29" s="5">
        <f t="shared" si="7"/>
        <v>0</v>
      </c>
      <c r="G29" s="73"/>
      <c r="H29" s="5">
        <f t="shared" si="8"/>
        <v>0</v>
      </c>
      <c r="I29" s="73"/>
      <c r="J29" s="5">
        <f t="shared" si="9"/>
        <v>0</v>
      </c>
    </row>
    <row r="30" spans="1:10" x14ac:dyDescent="0.3">
      <c r="A30" s="35" t="s">
        <v>194</v>
      </c>
      <c r="B30" s="73"/>
      <c r="C30" s="73"/>
      <c r="D30" s="5">
        <f t="shared" si="6"/>
        <v>0</v>
      </c>
      <c r="E30" s="73"/>
      <c r="F30" s="5">
        <f t="shared" si="7"/>
        <v>0</v>
      </c>
      <c r="G30" s="73"/>
      <c r="H30" s="5">
        <f t="shared" si="8"/>
        <v>0</v>
      </c>
      <c r="I30" s="73"/>
      <c r="J30" s="5">
        <f t="shared" si="9"/>
        <v>0</v>
      </c>
    </row>
    <row r="31" spans="1:10" x14ac:dyDescent="0.3">
      <c r="A31" s="35" t="s">
        <v>195</v>
      </c>
      <c r="B31" s="73"/>
      <c r="C31" s="73"/>
      <c r="D31" s="5">
        <f t="shared" si="6"/>
        <v>0</v>
      </c>
      <c r="E31" s="73"/>
      <c r="F31" s="5">
        <f t="shared" si="7"/>
        <v>0</v>
      </c>
      <c r="G31" s="73"/>
      <c r="H31" s="5">
        <f t="shared" si="8"/>
        <v>0</v>
      </c>
      <c r="I31" s="73"/>
      <c r="J31" s="5">
        <f t="shared" si="9"/>
        <v>0</v>
      </c>
    </row>
    <row r="32" spans="1:10" x14ac:dyDescent="0.3">
      <c r="A32" s="35" t="s">
        <v>196</v>
      </c>
      <c r="B32" s="73"/>
      <c r="C32" s="73"/>
      <c r="D32" s="5">
        <f t="shared" si="6"/>
        <v>0</v>
      </c>
      <c r="E32" s="73"/>
      <c r="F32" s="5">
        <f t="shared" si="7"/>
        <v>0</v>
      </c>
      <c r="G32" s="73"/>
      <c r="H32" s="5">
        <f t="shared" si="8"/>
        <v>0</v>
      </c>
      <c r="I32" s="73"/>
      <c r="J32" s="5">
        <f t="shared" si="9"/>
        <v>0</v>
      </c>
    </row>
    <row r="33" spans="1:10" x14ac:dyDescent="0.3">
      <c r="A33" s="35" t="s">
        <v>197</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xr:uid="{00000000-0004-0000-0F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4"/>
  <sheetViews>
    <sheetView zoomScaleNormal="100" workbookViewId="0">
      <selection activeCell="O11" sqref="O11"/>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21" x14ac:dyDescent="0.35">
      <c r="A3" s="604" t="str">
        <f>TAB00!B67&amp;" : "&amp;TAB00!C67</f>
        <v>TAB5.4 : Evolution des charges nettes réelles liées à la gestion des MOZA et EOC au cours de la période régulatoire</v>
      </c>
      <c r="B3" s="604"/>
      <c r="C3" s="604"/>
      <c r="D3" s="604"/>
      <c r="E3" s="604"/>
      <c r="F3" s="604"/>
      <c r="G3" s="604"/>
      <c r="H3" s="604"/>
      <c r="I3" s="604"/>
      <c r="J3" s="604"/>
    </row>
    <row r="6" spans="1:10" x14ac:dyDescent="0.3">
      <c r="B6" s="53" t="str">
        <f>IF(TAB00!$E$14=2019,"BUDGET "&amp;TAB00!E14,"REALITE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76" t="s">
        <v>13</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155</v>
      </c>
      <c r="B8" s="73"/>
      <c r="C8" s="73"/>
      <c r="D8" s="5">
        <f t="shared" ref="D8:D17" si="1">B8-C8</f>
        <v>0</v>
      </c>
      <c r="E8" s="73"/>
      <c r="F8" s="5">
        <f t="shared" ref="F8:F17" si="2">C8-E8</f>
        <v>0</v>
      </c>
      <c r="G8" s="73"/>
      <c r="H8" s="5">
        <f t="shared" ref="H8:H17" si="3">E8-G8</f>
        <v>0</v>
      </c>
      <c r="I8" s="73"/>
      <c r="J8" s="5">
        <f t="shared" ref="J8:J17" si="4">G8-I8</f>
        <v>0</v>
      </c>
    </row>
    <row r="9" spans="1:10" x14ac:dyDescent="0.3">
      <c r="A9" s="35" t="s">
        <v>156</v>
      </c>
      <c r="B9" s="73"/>
      <c r="C9" s="73"/>
      <c r="D9" s="5">
        <f t="shared" si="1"/>
        <v>0</v>
      </c>
      <c r="E9" s="73"/>
      <c r="F9" s="5">
        <f t="shared" si="2"/>
        <v>0</v>
      </c>
      <c r="G9" s="73"/>
      <c r="H9" s="5">
        <f t="shared" si="3"/>
        <v>0</v>
      </c>
      <c r="I9" s="73"/>
      <c r="J9" s="5">
        <f t="shared" si="4"/>
        <v>0</v>
      </c>
    </row>
    <row r="10" spans="1:10" x14ac:dyDescent="0.3">
      <c r="A10" s="35" t="s">
        <v>157</v>
      </c>
      <c r="B10" s="73"/>
      <c r="C10" s="73"/>
      <c r="D10" s="5">
        <f t="shared" si="1"/>
        <v>0</v>
      </c>
      <c r="E10" s="73"/>
      <c r="F10" s="5">
        <f t="shared" si="2"/>
        <v>0</v>
      </c>
      <c r="G10" s="73"/>
      <c r="H10" s="5">
        <f t="shared" si="3"/>
        <v>0</v>
      </c>
      <c r="I10" s="73"/>
      <c r="J10" s="5">
        <f t="shared" si="4"/>
        <v>0</v>
      </c>
    </row>
    <row r="11" spans="1:10" x14ac:dyDescent="0.3">
      <c r="A11" s="35" t="s">
        <v>158</v>
      </c>
      <c r="B11" s="73"/>
      <c r="C11" s="73"/>
      <c r="D11" s="5">
        <f t="shared" si="1"/>
        <v>0</v>
      </c>
      <c r="E11" s="73"/>
      <c r="F11" s="5">
        <f t="shared" si="2"/>
        <v>0</v>
      </c>
      <c r="G11" s="73"/>
      <c r="H11" s="5">
        <f t="shared" si="3"/>
        <v>0</v>
      </c>
      <c r="I11" s="73"/>
      <c r="J11" s="5">
        <f t="shared" si="4"/>
        <v>0</v>
      </c>
    </row>
    <row r="12" spans="1:10" x14ac:dyDescent="0.3">
      <c r="A12" s="35" t="s">
        <v>159</v>
      </c>
      <c r="B12" s="73"/>
      <c r="C12" s="73"/>
      <c r="D12" s="5">
        <f t="shared" si="1"/>
        <v>0</v>
      </c>
      <c r="E12" s="73"/>
      <c r="F12" s="5">
        <f t="shared" si="2"/>
        <v>0</v>
      </c>
      <c r="G12" s="73"/>
      <c r="H12" s="5">
        <f t="shared" si="3"/>
        <v>0</v>
      </c>
      <c r="I12" s="73"/>
      <c r="J12" s="5">
        <f t="shared" si="4"/>
        <v>0</v>
      </c>
    </row>
    <row r="13" spans="1:10" x14ac:dyDescent="0.3">
      <c r="A13" s="35" t="s">
        <v>193</v>
      </c>
      <c r="B13" s="73"/>
      <c r="C13" s="73"/>
      <c r="D13" s="5">
        <f t="shared" si="1"/>
        <v>0</v>
      </c>
      <c r="E13" s="73"/>
      <c r="F13" s="5">
        <f t="shared" si="2"/>
        <v>0</v>
      </c>
      <c r="G13" s="73"/>
      <c r="H13" s="5">
        <f t="shared" si="3"/>
        <v>0</v>
      </c>
      <c r="I13" s="73"/>
      <c r="J13" s="5">
        <f t="shared" si="4"/>
        <v>0</v>
      </c>
    </row>
    <row r="14" spans="1:10" x14ac:dyDescent="0.3">
      <c r="A14" s="35" t="s">
        <v>194</v>
      </c>
      <c r="B14" s="73"/>
      <c r="C14" s="73"/>
      <c r="D14" s="5">
        <f t="shared" si="1"/>
        <v>0</v>
      </c>
      <c r="E14" s="73"/>
      <c r="F14" s="5">
        <f t="shared" si="2"/>
        <v>0</v>
      </c>
      <c r="G14" s="73"/>
      <c r="H14" s="5">
        <f t="shared" si="3"/>
        <v>0</v>
      </c>
      <c r="I14" s="73"/>
      <c r="J14" s="5">
        <f t="shared" si="4"/>
        <v>0</v>
      </c>
    </row>
    <row r="15" spans="1:10" x14ac:dyDescent="0.3">
      <c r="A15" s="35" t="s">
        <v>195</v>
      </c>
      <c r="B15" s="73"/>
      <c r="C15" s="73"/>
      <c r="D15" s="5">
        <f t="shared" si="1"/>
        <v>0</v>
      </c>
      <c r="E15" s="73"/>
      <c r="F15" s="5">
        <f t="shared" si="2"/>
        <v>0</v>
      </c>
      <c r="G15" s="73"/>
      <c r="H15" s="5">
        <f t="shared" si="3"/>
        <v>0</v>
      </c>
      <c r="I15" s="73"/>
      <c r="J15" s="5">
        <f t="shared" si="4"/>
        <v>0</v>
      </c>
    </row>
    <row r="16" spans="1:10" x14ac:dyDescent="0.3">
      <c r="A16" s="35" t="s">
        <v>196</v>
      </c>
      <c r="B16" s="73"/>
      <c r="C16" s="73"/>
      <c r="D16" s="5">
        <f t="shared" si="1"/>
        <v>0</v>
      </c>
      <c r="E16" s="73"/>
      <c r="F16" s="5">
        <f t="shared" si="2"/>
        <v>0</v>
      </c>
      <c r="G16" s="73"/>
      <c r="H16" s="5">
        <f t="shared" si="3"/>
        <v>0</v>
      </c>
      <c r="I16" s="73"/>
      <c r="J16" s="5">
        <f t="shared" si="4"/>
        <v>0</v>
      </c>
    </row>
    <row r="17" spans="1:10" x14ac:dyDescent="0.3">
      <c r="A17" s="35" t="s">
        <v>197</v>
      </c>
      <c r="B17" s="73"/>
      <c r="C17" s="73"/>
      <c r="D17" s="5">
        <f t="shared" si="1"/>
        <v>0</v>
      </c>
      <c r="E17" s="73"/>
      <c r="F17" s="5">
        <f t="shared" si="2"/>
        <v>0</v>
      </c>
      <c r="G17" s="73"/>
      <c r="H17" s="5">
        <f t="shared" si="3"/>
        <v>0</v>
      </c>
      <c r="I17" s="73"/>
      <c r="J17" s="5">
        <f t="shared" si="4"/>
        <v>0</v>
      </c>
    </row>
    <row r="19" spans="1:10" ht="27" x14ac:dyDescent="0.3">
      <c r="A19" s="3" t="str">
        <f>'TAB5'!A28</f>
        <v>Variable : nombre de demandes de MOZA et EOC introduites et validées par le GRD</v>
      </c>
      <c r="B19" s="73"/>
      <c r="C19" s="73"/>
      <c r="D19" s="5">
        <f>B19-C19</f>
        <v>0</v>
      </c>
      <c r="E19" s="73"/>
      <c r="F19" s="5">
        <f>C19-E19</f>
        <v>0</v>
      </c>
      <c r="G19" s="73"/>
      <c r="H19" s="5">
        <f>E19-G19</f>
        <v>0</v>
      </c>
      <c r="I19" s="73"/>
      <c r="J19" s="5">
        <f>G19-I19</f>
        <v>0</v>
      </c>
    </row>
    <row r="21" spans="1:10" x14ac:dyDescent="0.3">
      <c r="A21" s="76" t="s">
        <v>17</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12</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155</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156</v>
      </c>
      <c r="B25" s="73"/>
      <c r="C25" s="73"/>
      <c r="D25" s="5">
        <f t="shared" si="6"/>
        <v>0</v>
      </c>
      <c r="E25" s="73"/>
      <c r="F25" s="5">
        <f t="shared" si="7"/>
        <v>0</v>
      </c>
      <c r="G25" s="73"/>
      <c r="H25" s="5">
        <f t="shared" si="8"/>
        <v>0</v>
      </c>
      <c r="I25" s="73"/>
      <c r="J25" s="5">
        <f t="shared" si="9"/>
        <v>0</v>
      </c>
    </row>
    <row r="26" spans="1:10" x14ac:dyDescent="0.3">
      <c r="A26" s="35" t="s">
        <v>157</v>
      </c>
      <c r="B26" s="73"/>
      <c r="C26" s="73"/>
      <c r="D26" s="5">
        <f t="shared" si="6"/>
        <v>0</v>
      </c>
      <c r="E26" s="73"/>
      <c r="F26" s="5">
        <f t="shared" si="7"/>
        <v>0</v>
      </c>
      <c r="G26" s="73"/>
      <c r="H26" s="5">
        <f t="shared" si="8"/>
        <v>0</v>
      </c>
      <c r="I26" s="73"/>
      <c r="J26" s="5">
        <f t="shared" si="9"/>
        <v>0</v>
      </c>
    </row>
    <row r="27" spans="1:10" x14ac:dyDescent="0.3">
      <c r="A27" s="35" t="s">
        <v>158</v>
      </c>
      <c r="B27" s="73"/>
      <c r="C27" s="73"/>
      <c r="D27" s="5">
        <f t="shared" si="6"/>
        <v>0</v>
      </c>
      <c r="E27" s="73"/>
      <c r="F27" s="5">
        <f t="shared" si="7"/>
        <v>0</v>
      </c>
      <c r="G27" s="73"/>
      <c r="H27" s="5">
        <f t="shared" si="8"/>
        <v>0</v>
      </c>
      <c r="I27" s="73"/>
      <c r="J27" s="5">
        <f t="shared" si="9"/>
        <v>0</v>
      </c>
    </row>
    <row r="28" spans="1:10" x14ac:dyDescent="0.3">
      <c r="A28" s="35" t="s">
        <v>159</v>
      </c>
      <c r="B28" s="73"/>
      <c r="C28" s="73"/>
      <c r="D28" s="5">
        <f t="shared" si="6"/>
        <v>0</v>
      </c>
      <c r="E28" s="73"/>
      <c r="F28" s="5">
        <f t="shared" si="7"/>
        <v>0</v>
      </c>
      <c r="G28" s="73"/>
      <c r="H28" s="5">
        <f t="shared" si="8"/>
        <v>0</v>
      </c>
      <c r="I28" s="73"/>
      <c r="J28" s="5">
        <f t="shared" si="9"/>
        <v>0</v>
      </c>
    </row>
    <row r="29" spans="1:10" x14ac:dyDescent="0.3">
      <c r="A29" s="35" t="s">
        <v>193</v>
      </c>
      <c r="B29" s="73"/>
      <c r="C29" s="73"/>
      <c r="D29" s="5">
        <f t="shared" si="6"/>
        <v>0</v>
      </c>
      <c r="E29" s="73"/>
      <c r="F29" s="5">
        <f t="shared" si="7"/>
        <v>0</v>
      </c>
      <c r="G29" s="73"/>
      <c r="H29" s="5">
        <f t="shared" si="8"/>
        <v>0</v>
      </c>
      <c r="I29" s="73"/>
      <c r="J29" s="5">
        <f t="shared" si="9"/>
        <v>0</v>
      </c>
    </row>
    <row r="30" spans="1:10" x14ac:dyDescent="0.3">
      <c r="A30" s="35" t="s">
        <v>194</v>
      </c>
      <c r="B30" s="73"/>
      <c r="C30" s="73"/>
      <c r="D30" s="5">
        <f t="shared" si="6"/>
        <v>0</v>
      </c>
      <c r="E30" s="73"/>
      <c r="F30" s="5">
        <f t="shared" si="7"/>
        <v>0</v>
      </c>
      <c r="G30" s="73"/>
      <c r="H30" s="5">
        <f t="shared" si="8"/>
        <v>0</v>
      </c>
      <c r="I30" s="73"/>
      <c r="J30" s="5">
        <f t="shared" si="9"/>
        <v>0</v>
      </c>
    </row>
    <row r="31" spans="1:10" x14ac:dyDescent="0.3">
      <c r="A31" s="35" t="s">
        <v>195</v>
      </c>
      <c r="B31" s="73"/>
      <c r="C31" s="73"/>
      <c r="D31" s="5">
        <f t="shared" si="6"/>
        <v>0</v>
      </c>
      <c r="E31" s="73"/>
      <c r="F31" s="5">
        <f t="shared" si="7"/>
        <v>0</v>
      </c>
      <c r="G31" s="73"/>
      <c r="H31" s="5">
        <f t="shared" si="8"/>
        <v>0</v>
      </c>
      <c r="I31" s="73"/>
      <c r="J31" s="5">
        <f t="shared" si="9"/>
        <v>0</v>
      </c>
    </row>
    <row r="32" spans="1:10" x14ac:dyDescent="0.3">
      <c r="A32" s="35" t="s">
        <v>196</v>
      </c>
      <c r="B32" s="73"/>
      <c r="C32" s="73"/>
      <c r="D32" s="5">
        <f t="shared" si="6"/>
        <v>0</v>
      </c>
      <c r="E32" s="73"/>
      <c r="F32" s="5">
        <f t="shared" si="7"/>
        <v>0</v>
      </c>
      <c r="G32" s="73"/>
      <c r="H32" s="5">
        <f t="shared" si="8"/>
        <v>0</v>
      </c>
      <c r="I32" s="73"/>
      <c r="J32" s="5">
        <f t="shared" si="9"/>
        <v>0</v>
      </c>
    </row>
    <row r="33" spans="1:10" x14ac:dyDescent="0.3">
      <c r="A33" s="35" t="s">
        <v>197</v>
      </c>
      <c r="B33" s="73"/>
      <c r="C33" s="73"/>
      <c r="D33" s="5">
        <f t="shared" si="6"/>
        <v>0</v>
      </c>
      <c r="E33" s="73"/>
      <c r="F33" s="5">
        <f t="shared" si="7"/>
        <v>0</v>
      </c>
      <c r="G33" s="73"/>
      <c r="H33" s="5">
        <f t="shared" si="8"/>
        <v>0</v>
      </c>
      <c r="I33" s="73"/>
      <c r="J33" s="5">
        <f t="shared" si="9"/>
        <v>0</v>
      </c>
    </row>
    <row r="35" spans="1:10" s="128" customFormat="1" x14ac:dyDescent="0.3">
      <c r="A35" s="76" t="s">
        <v>4</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22</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xr:uid="{00000000-0004-0000-10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1"/>
  <sheetViews>
    <sheetView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42</v>
      </c>
    </row>
    <row r="3" spans="1:10" ht="46.9" customHeight="1" x14ac:dyDescent="0.35">
      <c r="A3" s="604" t="str">
        <f>TAB00!B70&amp;" : "&amp;TAB00!C70</f>
        <v>TAB5.7 : Evolution des charges d'amortissement des raccordements standards gratuits au cours de la période régulatoire</v>
      </c>
      <c r="B3" s="604"/>
      <c r="C3" s="604"/>
      <c r="D3" s="604"/>
      <c r="E3" s="604"/>
      <c r="F3" s="604"/>
      <c r="G3" s="72"/>
      <c r="H3" s="72"/>
      <c r="I3" s="72"/>
      <c r="J3" s="72"/>
    </row>
    <row r="6" spans="1:10" x14ac:dyDescent="0.3">
      <c r="B6" s="53" t="str">
        <f>IF(TAB00!$E$14=2019,"BUDGET "&amp;TAB00!E14,"REALITE 2019")</f>
        <v>REALITE 2019</v>
      </c>
      <c r="C6" s="53" t="str">
        <f>IF(TAB00!$E$14=2019,"REALITE 2019","REALITE 2020")</f>
        <v>REALITE 2020</v>
      </c>
      <c r="D6" s="53" t="s">
        <v>8</v>
      </c>
      <c r="E6" s="53" t="s">
        <v>41</v>
      </c>
      <c r="F6" s="53" t="s">
        <v>8</v>
      </c>
      <c r="G6" s="53" t="s">
        <v>191</v>
      </c>
      <c r="H6" s="53" t="s">
        <v>8</v>
      </c>
      <c r="I6" s="53" t="s">
        <v>192</v>
      </c>
      <c r="J6" s="53" t="s">
        <v>8</v>
      </c>
    </row>
    <row r="8" spans="1:10" s="128" customFormat="1" x14ac:dyDescent="0.3">
      <c r="A8" s="76" t="s">
        <v>4</v>
      </c>
      <c r="B8" s="73"/>
      <c r="C8" s="73"/>
      <c r="D8" s="127">
        <f>B8-C8</f>
        <v>0</v>
      </c>
      <c r="E8" s="73"/>
      <c r="F8" s="127">
        <f>C8-E8</f>
        <v>0</v>
      </c>
      <c r="G8" s="73"/>
      <c r="H8" s="127">
        <f>E8-G8</f>
        <v>0</v>
      </c>
      <c r="I8" s="73"/>
      <c r="J8" s="127">
        <f>G8-I8</f>
        <v>0</v>
      </c>
    </row>
    <row r="9" spans="1:10" s="132" customFormat="1" x14ac:dyDescent="0.3">
      <c r="A9" s="15"/>
      <c r="B9" s="52"/>
      <c r="C9" s="15"/>
      <c r="D9" s="10"/>
    </row>
    <row r="10" spans="1:10" s="132" customFormat="1" x14ac:dyDescent="0.3">
      <c r="A10" s="71" t="s">
        <v>22</v>
      </c>
      <c r="B10" s="70">
        <f>B8</f>
        <v>0</v>
      </c>
      <c r="C10" s="70">
        <f t="shared" ref="C10:J10" si="0">C8</f>
        <v>0</v>
      </c>
      <c r="D10" s="70">
        <f t="shared" si="0"/>
        <v>0</v>
      </c>
      <c r="E10" s="70">
        <f t="shared" si="0"/>
        <v>0</v>
      </c>
      <c r="F10" s="70">
        <f t="shared" si="0"/>
        <v>0</v>
      </c>
      <c r="G10" s="70">
        <f t="shared" si="0"/>
        <v>0</v>
      </c>
      <c r="H10" s="70">
        <f t="shared" si="0"/>
        <v>0</v>
      </c>
      <c r="I10" s="70">
        <f t="shared" si="0"/>
        <v>0</v>
      </c>
      <c r="J10" s="70">
        <f t="shared" si="0"/>
        <v>0</v>
      </c>
    </row>
    <row r="11" spans="1:10" s="132" customFormat="1" x14ac:dyDescent="0.3">
      <c r="A11" s="15"/>
      <c r="B11" s="52"/>
      <c r="C11" s="15"/>
      <c r="D11" s="10"/>
    </row>
    <row r="12" spans="1:10" s="54" customFormat="1" ht="27" x14ac:dyDescent="0.3">
      <c r="A12" s="119" t="s">
        <v>764</v>
      </c>
      <c r="B12" s="73"/>
      <c r="C12" s="73"/>
      <c r="D12" s="127">
        <f>B12-C12</f>
        <v>0</v>
      </c>
      <c r="E12" s="73"/>
      <c r="F12" s="127">
        <f>C12-E12</f>
        <v>0</v>
      </c>
    </row>
    <row r="13" spans="1:10" s="54" customFormat="1" ht="40.5" x14ac:dyDescent="0.3">
      <c r="A13" s="428" t="s">
        <v>765</v>
      </c>
      <c r="B13" s="429">
        <f>IFERROR(B8/B12,0)</f>
        <v>0</v>
      </c>
      <c r="C13" s="429">
        <f>IFERROR(C8/C12,0)</f>
        <v>0</v>
      </c>
      <c r="D13" s="10"/>
      <c r="E13" s="429">
        <f>IFERROR(E8/E12,0)</f>
        <v>0</v>
      </c>
    </row>
    <row r="14" spans="1:10" s="54" customFormat="1" x14ac:dyDescent="0.3">
      <c r="A14" s="15"/>
      <c r="B14" s="52"/>
      <c r="C14" s="15"/>
      <c r="D14" s="10"/>
    </row>
    <row r="15" spans="1:10" s="54" customFormat="1" x14ac:dyDescent="0.3">
      <c r="A15" s="15"/>
      <c r="B15" s="52"/>
      <c r="C15" s="15"/>
      <c r="D15" s="10"/>
    </row>
    <row r="16" spans="1:10" s="54" customFormat="1" x14ac:dyDescent="0.3">
      <c r="A16" s="15"/>
      <c r="B16" s="52"/>
      <c r="C16" s="15"/>
      <c r="D16" s="10"/>
    </row>
    <row r="17" spans="1:4" s="54" customFormat="1" x14ac:dyDescent="0.3">
      <c r="A17" s="15"/>
      <c r="B17" s="52"/>
      <c r="C17" s="15"/>
      <c r="D17" s="10"/>
    </row>
    <row r="18" spans="1:4" s="54" customFormat="1" x14ac:dyDescent="0.3">
      <c r="A18" s="15"/>
      <c r="B18" s="52"/>
      <c r="C18" s="15"/>
      <c r="D18" s="10"/>
    </row>
    <row r="19" spans="1:4" s="54" customFormat="1" x14ac:dyDescent="0.3">
      <c r="A19" s="15"/>
      <c r="B19" s="52"/>
      <c r="C19" s="15"/>
      <c r="D19" s="10"/>
    </row>
    <row r="20" spans="1:4" s="54" customFormat="1" x14ac:dyDescent="0.3">
      <c r="A20" s="15"/>
      <c r="B20" s="52"/>
      <c r="C20" s="15"/>
      <c r="D20" s="10"/>
    </row>
    <row r="21" spans="1:4" s="54" customFormat="1" x14ac:dyDescent="0.3">
      <c r="A21" s="15"/>
      <c r="B21" s="52"/>
      <c r="C21" s="15"/>
      <c r="D21" s="10"/>
    </row>
    <row r="22" spans="1:4" s="54" customFormat="1" x14ac:dyDescent="0.3">
      <c r="A22" s="15"/>
      <c r="B22" s="52"/>
      <c r="C22" s="15"/>
      <c r="D22" s="10"/>
    </row>
    <row r="23" spans="1:4" s="54" customFormat="1" x14ac:dyDescent="0.3">
      <c r="A23" s="15"/>
      <c r="B23" s="52"/>
      <c r="C23" s="15"/>
      <c r="D23" s="10"/>
    </row>
    <row r="24" spans="1:4" s="54" customFormat="1" x14ac:dyDescent="0.3">
      <c r="A24" s="15"/>
      <c r="B24" s="52"/>
      <c r="C24" s="15"/>
      <c r="D24" s="10"/>
    </row>
    <row r="25" spans="1:4" s="54" customFormat="1" x14ac:dyDescent="0.3">
      <c r="A25" s="15"/>
      <c r="B25" s="52"/>
      <c r="C25" s="15"/>
      <c r="D25" s="10"/>
    </row>
    <row r="26" spans="1:4" s="54" customFormat="1" x14ac:dyDescent="0.3">
      <c r="A26" s="15"/>
      <c r="B26" s="52"/>
      <c r="C26" s="15"/>
      <c r="D26" s="10"/>
    </row>
    <row r="27" spans="1:4" s="54" customFormat="1" x14ac:dyDescent="0.3">
      <c r="A27" s="15"/>
      <c r="B27" s="52"/>
      <c r="C27" s="15"/>
      <c r="D27" s="10"/>
    </row>
    <row r="28" spans="1:4" s="54" customFormat="1" x14ac:dyDescent="0.3">
      <c r="A28" s="15"/>
      <c r="B28" s="52"/>
      <c r="C28" s="15"/>
      <c r="D28" s="10"/>
    </row>
    <row r="29" spans="1:4" s="54" customFormat="1" x14ac:dyDescent="0.3">
      <c r="A29" s="15"/>
      <c r="B29" s="52"/>
      <c r="C29" s="15"/>
      <c r="D29" s="10"/>
    </row>
    <row r="30" spans="1:4" s="54" customFormat="1" x14ac:dyDescent="0.3">
      <c r="A30" s="15"/>
      <c r="B30" s="52"/>
      <c r="C30" s="15"/>
      <c r="D30" s="10"/>
    </row>
    <row r="31" spans="1:4" s="54" customFormat="1" x14ac:dyDescent="0.3">
      <c r="A31" s="15"/>
      <c r="B31" s="52"/>
      <c r="C31" s="15"/>
      <c r="D31" s="10"/>
    </row>
    <row r="32" spans="1:4"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sheetData>
  <mergeCells count="1">
    <mergeCell ref="A3:F3"/>
  </mergeCells>
  <hyperlinks>
    <hyperlink ref="A1" location="TAB00!A1" display="Retour page de garde" xr:uid="{00000000-0004-0000-11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E14:K1048576 E1:K2 G3:K3 E4:K7 G12:K12 F13:K13</xm:sqref>
        </x14:conditionalFormatting>
        <x14:conditionalFormatting xmlns:xm="http://schemas.microsoft.com/office/excel/2006/main">
          <x14:cfRule type="expression" priority="16"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G12:K1048576 G1:K7</xm:sqref>
        </x14:conditionalFormatting>
        <x14:conditionalFormatting xmlns:xm="http://schemas.microsoft.com/office/excel/2006/main">
          <x14:cfRule type="expression" priority="15"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I12:K1048576 I1:K7</xm:sqref>
        </x14:conditionalFormatting>
        <x14:conditionalFormatting xmlns:xm="http://schemas.microsoft.com/office/excel/2006/main">
          <x14:cfRule type="expression" priority="14"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E11:K11</xm:sqref>
        </x14:conditionalFormatting>
        <x14:conditionalFormatting xmlns:xm="http://schemas.microsoft.com/office/excel/2006/main">
          <x14:cfRule type="expression" priority="13"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G11:K11</xm:sqref>
        </x14:conditionalFormatting>
        <x14:conditionalFormatting xmlns:xm="http://schemas.microsoft.com/office/excel/2006/main">
          <x14:cfRule type="expression" priority="12"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I11:K11</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E8:K10</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G8:K10</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I8:K10</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8"/>
  <sheetViews>
    <sheetView zoomScaleNormal="100" workbookViewId="0">
      <selection activeCell="B9" sqref="B9"/>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42</v>
      </c>
    </row>
    <row r="3" spans="1:8" ht="47.45" customHeight="1" x14ac:dyDescent="0.35">
      <c r="A3" s="570" t="str">
        <f>TAB00!B71&amp;" : "&amp;TAB00!C71</f>
        <v>TAB6 : Synthèse des écarts de l'année N relatifs aux charges et produits non-contrôlables - hors OSP</v>
      </c>
      <c r="B3" s="570"/>
      <c r="C3" s="570"/>
      <c r="D3" s="570"/>
      <c r="E3" s="570"/>
      <c r="F3" s="570"/>
      <c r="G3" s="570"/>
    </row>
    <row r="6" spans="1:8" s="99" customFormat="1" ht="27" x14ac:dyDescent="0.3">
      <c r="A6" s="15"/>
      <c r="B6" s="97" t="str">
        <f>"BUDGET "&amp;TAB00!E14</f>
        <v>BUDGET 2020</v>
      </c>
      <c r="C6" s="97" t="str">
        <f>"REALITE "&amp;TAB00!E14</f>
        <v>REALITE 2020</v>
      </c>
      <c r="D6" s="97" t="s">
        <v>8</v>
      </c>
      <c r="E6" s="98" t="s">
        <v>9</v>
      </c>
      <c r="F6" s="97" t="s">
        <v>10</v>
      </c>
      <c r="G6" s="97" t="s">
        <v>376</v>
      </c>
    </row>
    <row r="7" spans="1:8" s="132" customFormat="1" ht="27" x14ac:dyDescent="0.3">
      <c r="A7" s="78" t="s">
        <v>452</v>
      </c>
      <c r="B7" s="223">
        <f>'TAB6.3'!F8</f>
        <v>0</v>
      </c>
      <c r="C7" s="223">
        <f>'TAB6.3'!G8</f>
        <v>0</v>
      </c>
      <c r="D7" s="224">
        <f t="shared" ref="D7:D12" si="0">B7-C7</f>
        <v>0</v>
      </c>
      <c r="E7" s="223">
        <f t="shared" ref="E7:E12" si="1">D7</f>
        <v>0</v>
      </c>
      <c r="F7" s="227"/>
      <c r="G7" s="232" t="s">
        <v>459</v>
      </c>
      <c r="H7" s="99"/>
    </row>
    <row r="8" spans="1:8" s="132" customFormat="1" ht="15" x14ac:dyDescent="0.3">
      <c r="A8" s="78" t="s">
        <v>3</v>
      </c>
      <c r="B8" s="223">
        <f>'TAB6.4'!F7</f>
        <v>0</v>
      </c>
      <c r="C8" s="223">
        <f>'TAB6.4'!G7</f>
        <v>0</v>
      </c>
      <c r="D8" s="224">
        <f t="shared" si="0"/>
        <v>0</v>
      </c>
      <c r="E8" s="223">
        <f t="shared" si="1"/>
        <v>0</v>
      </c>
      <c r="F8" s="227"/>
      <c r="G8" s="232" t="s">
        <v>460</v>
      </c>
      <c r="H8" s="99"/>
    </row>
    <row r="9" spans="1:8" s="132" customFormat="1" ht="15" x14ac:dyDescent="0.3">
      <c r="A9" s="78" t="s">
        <v>453</v>
      </c>
      <c r="B9" s="223">
        <f>'TAB6.5'!G41</f>
        <v>0</v>
      </c>
      <c r="C9" s="223">
        <f>'TAB6.5'!H41</f>
        <v>0</v>
      </c>
      <c r="D9" s="224">
        <f t="shared" si="0"/>
        <v>0</v>
      </c>
      <c r="E9" s="223">
        <f t="shared" si="1"/>
        <v>0</v>
      </c>
      <c r="F9" s="227"/>
      <c r="G9" s="232" t="s">
        <v>461</v>
      </c>
      <c r="H9" s="99"/>
    </row>
    <row r="10" spans="1:8" s="132" customFormat="1" ht="15" x14ac:dyDescent="0.3">
      <c r="A10" s="324" t="s">
        <v>425</v>
      </c>
      <c r="B10" s="223">
        <f>'TAB6.6'!F16</f>
        <v>0</v>
      </c>
      <c r="C10" s="223">
        <f>'TAB6.6'!G16</f>
        <v>0</v>
      </c>
      <c r="D10" s="224">
        <f t="shared" si="0"/>
        <v>0</v>
      </c>
      <c r="E10" s="223">
        <f t="shared" si="1"/>
        <v>0</v>
      </c>
      <c r="F10" s="227"/>
      <c r="G10" s="232" t="s">
        <v>462</v>
      </c>
      <c r="H10" s="99"/>
    </row>
    <row r="11" spans="1:8" s="132" customFormat="1" ht="15" x14ac:dyDescent="0.3">
      <c r="A11" s="324" t="s">
        <v>791</v>
      </c>
      <c r="B11" s="223">
        <f>'TAB6.7'!F44</f>
        <v>0</v>
      </c>
      <c r="C11" s="223">
        <f>'TAB6.7'!G44</f>
        <v>0</v>
      </c>
      <c r="D11" s="224">
        <f t="shared" si="0"/>
        <v>0</v>
      </c>
      <c r="E11" s="223">
        <f t="shared" si="1"/>
        <v>0</v>
      </c>
      <c r="F11" s="227"/>
      <c r="G11" s="232" t="s">
        <v>463</v>
      </c>
      <c r="H11" s="99"/>
    </row>
    <row r="12" spans="1:8" s="132" customFormat="1" ht="15" x14ac:dyDescent="0.3">
      <c r="A12" s="78" t="s">
        <v>454</v>
      </c>
      <c r="B12" s="223">
        <f>'TAB6.8'!F37</f>
        <v>0</v>
      </c>
      <c r="C12" s="223">
        <f>'TAB6.8'!G37</f>
        <v>0</v>
      </c>
      <c r="D12" s="224">
        <f t="shared" si="0"/>
        <v>0</v>
      </c>
      <c r="E12" s="223">
        <f t="shared" si="1"/>
        <v>0</v>
      </c>
      <c r="F12" s="227"/>
      <c r="G12" s="232" t="s">
        <v>464</v>
      </c>
      <c r="H12" s="99"/>
    </row>
    <row r="13" spans="1:8" s="220" customFormat="1" x14ac:dyDescent="0.3">
      <c r="A13" s="221" t="s">
        <v>22</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xr:uid="{00000000-0004-0000-1200-000000000000}"/>
    <hyperlink ref="G7" location="TAB6.3!A1" display="TAB6.3" xr:uid="{00000000-0004-0000-1200-000001000000}"/>
    <hyperlink ref="G8" location="TAB6.4!A1" display="TAB6.4!A1" xr:uid="{00000000-0004-0000-1200-000002000000}"/>
    <hyperlink ref="G9" location="TAB6.5!A1" display="TAB6.5!A1" xr:uid="{00000000-0004-0000-1200-000003000000}"/>
    <hyperlink ref="G10" location="TAB6.6!A1" display="TAB6.6!A1" xr:uid="{00000000-0004-0000-1200-000004000000}"/>
    <hyperlink ref="G11" location="TAB6.7!A1" display="TAB6.7!A1" xr:uid="{00000000-0004-0000-1200-000005000000}"/>
    <hyperlink ref="G12" location="TAB6.8!A1" display="TAB6.8!A1" xr:uid="{00000000-0004-0000-1200-000006000000}"/>
  </hyperlinks>
  <pageMargins left="0.7" right="0.7" top="0.75" bottom="0.75" header="0.3" footer="0.3"/>
  <pageSetup paperSize="9" scale="95" orientation="landscape"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Normal="100" workbookViewId="0">
      <selection activeCell="C18" sqref="C18"/>
    </sheetView>
  </sheetViews>
  <sheetFormatPr baseColWidth="10" defaultColWidth="12" defaultRowHeight="12.75" x14ac:dyDescent="0.2"/>
  <cols>
    <col min="1" max="1" width="25.5" style="375" customWidth="1"/>
    <col min="2" max="2" width="29.6640625" style="376" customWidth="1"/>
    <col min="3" max="3" width="145.83203125" style="376" customWidth="1"/>
    <col min="4" max="4" width="6" style="375" customWidth="1"/>
    <col min="5" max="11" width="12" style="376" customWidth="1"/>
    <col min="12" max="16384" width="12" style="376"/>
  </cols>
  <sheetData>
    <row r="1" spans="1:4" ht="15" x14ac:dyDescent="0.3">
      <c r="A1" s="112" t="s">
        <v>42</v>
      </c>
      <c r="B1" s="104"/>
      <c r="C1" s="106"/>
    </row>
    <row r="2" spans="1:4" ht="14.25" x14ac:dyDescent="0.3">
      <c r="A2" s="106"/>
      <c r="B2" s="104"/>
      <c r="C2" s="106"/>
    </row>
    <row r="3" spans="1:4" ht="21" x14ac:dyDescent="0.35">
      <c r="A3" s="570" t="s">
        <v>671</v>
      </c>
      <c r="B3" s="570"/>
      <c r="C3" s="570"/>
    </row>
    <row r="4" spans="1:4" ht="14.25" x14ac:dyDescent="0.3">
      <c r="A4" s="377"/>
      <c r="B4" s="378"/>
      <c r="C4" s="133"/>
    </row>
    <row r="5" spans="1:4" ht="13.5" x14ac:dyDescent="0.2">
      <c r="A5" s="379" t="s">
        <v>619</v>
      </c>
      <c r="B5" s="380" t="s">
        <v>620</v>
      </c>
      <c r="C5" s="381" t="s">
        <v>621</v>
      </c>
    </row>
    <row r="6" spans="1:4" ht="14.25" x14ac:dyDescent="0.3">
      <c r="A6" s="128"/>
      <c r="B6" s="128"/>
      <c r="C6" s="128"/>
    </row>
    <row r="7" spans="1:4" s="384" customFormat="1" ht="30" customHeight="1" x14ac:dyDescent="0.3">
      <c r="A7" s="382" t="s">
        <v>622</v>
      </c>
      <c r="B7" s="382" t="s">
        <v>623</v>
      </c>
      <c r="C7" s="392" t="s">
        <v>624</v>
      </c>
      <c r="D7" s="383"/>
    </row>
    <row r="8" spans="1:4" s="384" customFormat="1" ht="30" customHeight="1" x14ac:dyDescent="0.3">
      <c r="A8" s="382" t="s">
        <v>625</v>
      </c>
      <c r="B8" s="382" t="s">
        <v>623</v>
      </c>
      <c r="C8" s="392" t="s">
        <v>626</v>
      </c>
      <c r="D8" s="383"/>
    </row>
    <row r="9" spans="1:4" s="384" customFormat="1" ht="30" customHeight="1" x14ac:dyDescent="0.3">
      <c r="A9" s="382" t="s">
        <v>627</v>
      </c>
      <c r="B9" s="382" t="s">
        <v>623</v>
      </c>
      <c r="C9" s="392" t="s">
        <v>628</v>
      </c>
      <c r="D9" s="383"/>
    </row>
    <row r="10" spans="1:4" s="384" customFormat="1" ht="30" customHeight="1" x14ac:dyDescent="0.3">
      <c r="A10" s="382" t="s">
        <v>629</v>
      </c>
      <c r="B10" s="382" t="s">
        <v>623</v>
      </c>
      <c r="C10" s="392" t="s">
        <v>630</v>
      </c>
      <c r="D10" s="383"/>
    </row>
    <row r="11" spans="1:4" s="384" customFormat="1" ht="30" customHeight="1" x14ac:dyDescent="0.3">
      <c r="A11" s="382" t="s">
        <v>631</v>
      </c>
      <c r="B11" s="382" t="s">
        <v>623</v>
      </c>
      <c r="C11" s="392" t="s">
        <v>632</v>
      </c>
      <c r="D11" s="383"/>
    </row>
    <row r="12" spans="1:4" s="384" customFormat="1" ht="30" customHeight="1" x14ac:dyDescent="0.3">
      <c r="A12" s="382" t="s">
        <v>633</v>
      </c>
      <c r="B12" s="382" t="s">
        <v>623</v>
      </c>
      <c r="C12" s="392" t="s">
        <v>634</v>
      </c>
      <c r="D12" s="383"/>
    </row>
    <row r="13" spans="1:4" s="384" customFormat="1" ht="30" customHeight="1" x14ac:dyDescent="0.3">
      <c r="A13" s="382" t="s">
        <v>635</v>
      </c>
      <c r="B13" s="382" t="s">
        <v>623</v>
      </c>
      <c r="C13" s="392" t="s">
        <v>636</v>
      </c>
      <c r="D13" s="383"/>
    </row>
    <row r="14" spans="1:4" s="384" customFormat="1" ht="30" customHeight="1" x14ac:dyDescent="0.3">
      <c r="A14" s="382" t="s">
        <v>637</v>
      </c>
      <c r="B14" s="382" t="s">
        <v>623</v>
      </c>
      <c r="C14" s="392" t="s">
        <v>638</v>
      </c>
      <c r="D14" s="383"/>
    </row>
    <row r="15" spans="1:4" s="384" customFormat="1" ht="30" customHeight="1" x14ac:dyDescent="0.3">
      <c r="A15" s="382" t="s">
        <v>639</v>
      </c>
      <c r="B15" s="382" t="s">
        <v>623</v>
      </c>
      <c r="C15" s="392" t="s">
        <v>640</v>
      </c>
      <c r="D15" s="383"/>
    </row>
    <row r="16" spans="1:4" s="384" customFormat="1" ht="30" customHeight="1" x14ac:dyDescent="0.3">
      <c r="A16" s="382" t="s">
        <v>641</v>
      </c>
      <c r="B16" s="382" t="s">
        <v>623</v>
      </c>
      <c r="C16" s="392" t="s">
        <v>642</v>
      </c>
      <c r="D16" s="383"/>
    </row>
    <row r="17" spans="1:11" s="384" customFormat="1" ht="74.25" customHeight="1" x14ac:dyDescent="0.3">
      <c r="A17" s="382" t="s">
        <v>643</v>
      </c>
      <c r="B17" s="382" t="s">
        <v>854</v>
      </c>
      <c r="C17" s="553" t="s">
        <v>862</v>
      </c>
      <c r="D17" s="383"/>
    </row>
    <row r="18" spans="1:11" s="384" customFormat="1" ht="30" customHeight="1" x14ac:dyDescent="0.3">
      <c r="A18" s="382" t="s">
        <v>645</v>
      </c>
      <c r="B18" s="382" t="s">
        <v>855</v>
      </c>
      <c r="C18" s="553" t="s">
        <v>857</v>
      </c>
      <c r="D18" s="383"/>
    </row>
    <row r="19" spans="1:11" s="384" customFormat="1" ht="30" customHeight="1" x14ac:dyDescent="0.3">
      <c r="A19" s="382" t="s">
        <v>647</v>
      </c>
      <c r="B19" s="382" t="s">
        <v>856</v>
      </c>
      <c r="C19" s="553" t="s">
        <v>858</v>
      </c>
      <c r="D19" s="383"/>
    </row>
    <row r="20" spans="1:11" s="384" customFormat="1" ht="30" customHeight="1" x14ac:dyDescent="0.3">
      <c r="A20" s="382" t="s">
        <v>656</v>
      </c>
      <c r="B20" s="382" t="s">
        <v>644</v>
      </c>
      <c r="C20" s="393" t="s">
        <v>781</v>
      </c>
      <c r="D20" s="383"/>
    </row>
    <row r="21" spans="1:11" s="384" customFormat="1" ht="30" customHeight="1" x14ac:dyDescent="0.3">
      <c r="A21" s="382" t="s">
        <v>651</v>
      </c>
      <c r="B21" s="382" t="s">
        <v>646</v>
      </c>
      <c r="C21" s="392" t="s">
        <v>541</v>
      </c>
      <c r="D21" s="383"/>
    </row>
    <row r="22" spans="1:11" s="384" customFormat="1" ht="30" customHeight="1" x14ac:dyDescent="0.3">
      <c r="A22" s="382" t="s">
        <v>650</v>
      </c>
      <c r="B22" s="382" t="s">
        <v>648</v>
      </c>
      <c r="C22" s="392" t="s">
        <v>649</v>
      </c>
      <c r="D22" s="385"/>
      <c r="E22" s="385"/>
    </row>
    <row r="23" spans="1:11" s="384" customFormat="1" ht="30" customHeight="1" x14ac:dyDescent="0.3">
      <c r="A23" s="382" t="s">
        <v>654</v>
      </c>
      <c r="B23" s="382" t="s">
        <v>460</v>
      </c>
      <c r="C23" s="392" t="s">
        <v>666</v>
      </c>
      <c r="D23" s="383"/>
    </row>
    <row r="24" spans="1:11" s="384" customFormat="1" ht="30" customHeight="1" x14ac:dyDescent="0.3">
      <c r="A24" s="382" t="s">
        <v>659</v>
      </c>
      <c r="B24" s="382" t="s">
        <v>652</v>
      </c>
      <c r="C24" s="392" t="s">
        <v>653</v>
      </c>
      <c r="D24" s="383"/>
    </row>
    <row r="25" spans="1:11" s="384" customFormat="1" ht="30" customHeight="1" x14ac:dyDescent="0.3">
      <c r="A25" s="382" t="s">
        <v>660</v>
      </c>
      <c r="B25" s="382" t="s">
        <v>822</v>
      </c>
      <c r="C25" s="392" t="s">
        <v>655</v>
      </c>
      <c r="D25" s="383"/>
      <c r="E25" s="571"/>
      <c r="F25" s="571"/>
      <c r="G25" s="571"/>
      <c r="H25" s="571"/>
      <c r="I25" s="571"/>
      <c r="J25" s="571"/>
      <c r="K25" s="571"/>
    </row>
    <row r="26" spans="1:11" s="384" customFormat="1" ht="30" customHeight="1" x14ac:dyDescent="0.3">
      <c r="A26" s="382" t="s">
        <v>661</v>
      </c>
      <c r="B26" s="382" t="s">
        <v>657</v>
      </c>
      <c r="C26" s="394" t="s">
        <v>658</v>
      </c>
      <c r="D26" s="383"/>
    </row>
    <row r="27" spans="1:11" s="384" customFormat="1" ht="30" customHeight="1" x14ac:dyDescent="0.3">
      <c r="A27" s="382" t="s">
        <v>663</v>
      </c>
      <c r="B27" s="382" t="s">
        <v>823</v>
      </c>
      <c r="C27" s="392" t="s">
        <v>667</v>
      </c>
      <c r="D27" s="385"/>
      <c r="E27" s="385"/>
    </row>
    <row r="28" spans="1:11" s="384" customFormat="1" ht="30" customHeight="1" x14ac:dyDescent="0.3">
      <c r="A28" s="382" t="s">
        <v>665</v>
      </c>
      <c r="B28" s="382" t="s">
        <v>824</v>
      </c>
      <c r="C28" s="392" t="s">
        <v>668</v>
      </c>
      <c r="D28" s="383"/>
    </row>
    <row r="29" spans="1:11" s="384" customFormat="1" ht="30" customHeight="1" x14ac:dyDescent="0.3">
      <c r="A29" s="382" t="s">
        <v>859</v>
      </c>
      <c r="B29" s="382" t="s">
        <v>824</v>
      </c>
      <c r="C29" s="392" t="s">
        <v>662</v>
      </c>
      <c r="D29" s="383"/>
    </row>
    <row r="30" spans="1:11" s="384" customFormat="1" ht="30" customHeight="1" x14ac:dyDescent="0.3">
      <c r="A30" s="382" t="s">
        <v>860</v>
      </c>
      <c r="B30" s="382" t="s">
        <v>825</v>
      </c>
      <c r="C30" s="395" t="s">
        <v>664</v>
      </c>
      <c r="D30" s="383"/>
    </row>
    <row r="31" spans="1:11" ht="30" customHeight="1" x14ac:dyDescent="0.2">
      <c r="A31" s="382" t="s">
        <v>861</v>
      </c>
      <c r="B31" s="382" t="s">
        <v>537</v>
      </c>
      <c r="C31" s="395" t="s">
        <v>782</v>
      </c>
      <c r="D31" s="386"/>
    </row>
    <row r="32" spans="1:11" x14ac:dyDescent="0.2">
      <c r="A32" s="386"/>
      <c r="B32" s="387"/>
      <c r="C32" s="387"/>
      <c r="D32" s="386"/>
    </row>
    <row r="33" spans="1:5" x14ac:dyDescent="0.2">
      <c r="A33" s="388"/>
      <c r="B33" s="387"/>
      <c r="C33" s="387"/>
      <c r="D33" s="386"/>
    </row>
    <row r="34" spans="1:5" x14ac:dyDescent="0.2">
      <c r="A34" s="388"/>
      <c r="B34" s="387"/>
      <c r="C34" s="387"/>
      <c r="D34" s="386"/>
    </row>
    <row r="35" spans="1:5" x14ac:dyDescent="0.2">
      <c r="A35" s="386"/>
      <c r="B35" s="387"/>
      <c r="C35" s="387"/>
      <c r="D35" s="386"/>
    </row>
    <row r="37" spans="1:5" x14ac:dyDescent="0.2">
      <c r="A37" s="389"/>
      <c r="B37" s="387"/>
      <c r="C37" s="390"/>
      <c r="D37" s="387"/>
      <c r="E37" s="387"/>
    </row>
    <row r="38" spans="1:5" x14ac:dyDescent="0.2">
      <c r="A38" s="388"/>
      <c r="B38" s="391"/>
      <c r="C38" s="388"/>
      <c r="D38" s="386"/>
    </row>
    <row r="39" spans="1:5" x14ac:dyDescent="0.2">
      <c r="A39" s="388"/>
      <c r="B39" s="391"/>
      <c r="C39" s="388"/>
      <c r="D39" s="386"/>
    </row>
    <row r="40" spans="1:5" x14ac:dyDescent="0.2">
      <c r="A40" s="376"/>
      <c r="D40" s="376"/>
    </row>
    <row r="41" spans="1:5" x14ac:dyDescent="0.2">
      <c r="A41" s="376"/>
      <c r="D41" s="376"/>
    </row>
  </sheetData>
  <mergeCells count="2">
    <mergeCell ref="A3:C3"/>
    <mergeCell ref="E25:K25"/>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6"/>
  <sheetViews>
    <sheetView zoomScaleNormal="100" workbookViewId="0">
      <selection activeCell="O11" sqref="O11"/>
    </sheetView>
  </sheetViews>
  <sheetFormatPr baseColWidth="10" defaultColWidth="9.1640625" defaultRowHeight="13.5" x14ac:dyDescent="0.3"/>
  <cols>
    <col min="1" max="1" width="55.5" style="128" customWidth="1"/>
    <col min="2" max="7" width="16.5" style="128" customWidth="1"/>
    <col min="8" max="8" width="18.33203125" style="128" customWidth="1"/>
    <col min="9" max="16384" width="9.1640625" style="128"/>
  </cols>
  <sheetData>
    <row r="1" spans="1:17" s="229" customFormat="1" ht="15" x14ac:dyDescent="0.3">
      <c r="A1" s="112" t="s">
        <v>42</v>
      </c>
    </row>
    <row r="3" spans="1:17" s="166" customFormat="1" ht="42.6" customHeight="1" x14ac:dyDescent="0.35">
      <c r="A3" s="570" t="str">
        <f>TAB00!B74&amp;" : "&amp;TAB00!C74</f>
        <v xml:space="preserve">TAB6.3 : Ecart entre le budget et la réalité relatif aux charges émanant de factures émises par la société FeReSO dans le cadre du processus de réconciliation </v>
      </c>
      <c r="B3" s="570"/>
      <c r="C3" s="570"/>
      <c r="D3" s="570"/>
      <c r="E3" s="570"/>
      <c r="F3" s="570"/>
      <c r="G3" s="570"/>
      <c r="H3" s="570"/>
    </row>
    <row r="6" spans="1:17" ht="14.25" thickBot="1" x14ac:dyDescent="0.35">
      <c r="A6" s="605" t="s">
        <v>820</v>
      </c>
      <c r="B6" s="606"/>
      <c r="C6" s="606"/>
      <c r="D6" s="606"/>
      <c r="E6" s="606"/>
      <c r="F6" s="606"/>
      <c r="G6" s="606"/>
      <c r="H6" s="606"/>
    </row>
    <row r="7" spans="1:17" s="14" customFormat="1" ht="27" x14ac:dyDescent="0.3">
      <c r="A7" s="117" t="s">
        <v>18</v>
      </c>
      <c r="B7" s="161" t="str">
        <f>"REALITE "&amp;TAB00!E14-4</f>
        <v>REALITE 2016</v>
      </c>
      <c r="C7" s="145" t="str">
        <f>"REALITE "&amp;TAB00!E14-3</f>
        <v>REALITE 2017</v>
      </c>
      <c r="D7" s="145" t="str">
        <f>"REALITE "&amp;TAB00!E14-2</f>
        <v>REALITE 2018</v>
      </c>
      <c r="E7" s="145" t="str">
        <f>"REALITE "&amp;TAB00!E14-1</f>
        <v>REALITE 2019</v>
      </c>
      <c r="F7" s="145" t="str">
        <f>"BUDGET "&amp;TAB00!E14</f>
        <v>BUDGET 2020</v>
      </c>
      <c r="G7" s="145" t="str">
        <f>"REALITE "&amp;TAB00!E14</f>
        <v>REALITE 2020</v>
      </c>
      <c r="H7" s="237" t="str">
        <f>"ECART "&amp;F7&amp;" - "&amp;G7</f>
        <v>ECART BUDGET 2020 - REALITE 2020</v>
      </c>
      <c r="I7" s="166"/>
      <c r="J7" s="166"/>
      <c r="K7" s="166"/>
      <c r="L7" s="166"/>
      <c r="M7" s="166"/>
      <c r="N7" s="166"/>
      <c r="O7" s="166"/>
      <c r="P7" s="166"/>
      <c r="Q7" s="166"/>
    </row>
    <row r="8" spans="1:17" s="14" customFormat="1" ht="39.75" customHeight="1" x14ac:dyDescent="0.3">
      <c r="A8" s="147" t="str">
        <f>'TAB6'!A7</f>
        <v xml:space="preserve">Charges et produits émanant de factures et de notes de crédit émises par la société FeReSO dans le cadre du processus de réconciliation </v>
      </c>
      <c r="B8" s="139"/>
      <c r="C8" s="139"/>
      <c r="D8" s="139"/>
      <c r="E8" s="139"/>
      <c r="F8" s="139"/>
      <c r="G8" s="139"/>
      <c r="H8" s="144">
        <f>F8-G8</f>
        <v>0</v>
      </c>
    </row>
    <row r="9" spans="1:17" s="14" customFormat="1" ht="24.6" customHeight="1" x14ac:dyDescent="0.3">
      <c r="A9" s="147" t="s">
        <v>471</v>
      </c>
      <c r="B9" s="139"/>
      <c r="C9" s="139"/>
      <c r="D9" s="139"/>
      <c r="E9" s="139"/>
      <c r="F9" s="139"/>
      <c r="G9" s="139"/>
      <c r="H9" s="144">
        <f>F9-G9</f>
        <v>0</v>
      </c>
    </row>
    <row r="10" spans="1:17" x14ac:dyDescent="0.3">
      <c r="A10" s="278" t="s">
        <v>472</v>
      </c>
      <c r="B10" s="131">
        <f>IFERROR(B8/B9,0)</f>
        <v>0</v>
      </c>
      <c r="C10" s="131">
        <f t="shared" ref="C10:H10" si="0">IFERROR(C8/C9,0)</f>
        <v>0</v>
      </c>
      <c r="D10" s="131">
        <f t="shared" si="0"/>
        <v>0</v>
      </c>
      <c r="E10" s="131">
        <f t="shared" si="0"/>
        <v>0</v>
      </c>
      <c r="F10" s="131">
        <f t="shared" si="0"/>
        <v>0</v>
      </c>
      <c r="G10" s="131">
        <f t="shared" si="0"/>
        <v>0</v>
      </c>
      <c r="H10" s="131">
        <f t="shared" si="0"/>
        <v>0</v>
      </c>
    </row>
    <row r="12" spans="1:17" ht="14.25" thickBot="1" x14ac:dyDescent="0.35">
      <c r="A12" s="605" t="s">
        <v>473</v>
      </c>
      <c r="B12" s="606"/>
      <c r="C12" s="606"/>
      <c r="D12" s="606"/>
      <c r="E12" s="606"/>
      <c r="F12" s="606"/>
      <c r="G12" s="606"/>
      <c r="H12" s="606"/>
    </row>
    <row r="13" spans="1:17" s="14" customFormat="1" ht="27" x14ac:dyDescent="0.3">
      <c r="A13" s="117" t="s">
        <v>18</v>
      </c>
      <c r="B13" s="30" t="str">
        <f>B7</f>
        <v>REALITE 2016</v>
      </c>
      <c r="C13" s="30" t="str">
        <f t="shared" ref="C13:H13" si="1">C7</f>
        <v>REALITE 2017</v>
      </c>
      <c r="D13" s="30" t="str">
        <f t="shared" si="1"/>
        <v>REALITE 2018</v>
      </c>
      <c r="E13" s="30" t="str">
        <f t="shared" si="1"/>
        <v>REALITE 2019</v>
      </c>
      <c r="F13" s="30" t="str">
        <f t="shared" si="1"/>
        <v>BUDGET 2020</v>
      </c>
      <c r="G13" s="30" t="str">
        <f t="shared" si="1"/>
        <v>REALITE 2020</v>
      </c>
      <c r="H13" s="201" t="str">
        <f t="shared" si="1"/>
        <v>ECART BUDGET 2020 - REALITE 2020</v>
      </c>
      <c r="I13" s="166"/>
      <c r="J13" s="166"/>
      <c r="K13" s="166"/>
      <c r="L13" s="166"/>
      <c r="M13" s="166"/>
      <c r="N13" s="166"/>
      <c r="O13" s="166"/>
      <c r="P13" s="166"/>
      <c r="Q13" s="166"/>
    </row>
    <row r="14" spans="1:17" s="14" customFormat="1" ht="34.9" customHeight="1" x14ac:dyDescent="0.3">
      <c r="A14" s="147" t="str">
        <f>A8</f>
        <v xml:space="preserve">Charges et produits émanant de factures et de notes de crédit émises par la société FeReSO dans le cadre du processus de réconciliation </v>
      </c>
      <c r="B14" s="139"/>
      <c r="C14" s="139"/>
      <c r="D14" s="139"/>
      <c r="E14" s="139"/>
      <c r="F14" s="139"/>
      <c r="G14" s="139"/>
      <c r="H14" s="144">
        <f>F14-G14</f>
        <v>0</v>
      </c>
    </row>
    <row r="15" spans="1:17" x14ac:dyDescent="0.3">
      <c r="A15" s="147" t="s">
        <v>471</v>
      </c>
      <c r="B15" s="139"/>
      <c r="C15" s="139"/>
      <c r="D15" s="139"/>
      <c r="E15" s="139"/>
      <c r="F15" s="139"/>
      <c r="G15" s="139"/>
      <c r="H15" s="144">
        <f>F15-G15</f>
        <v>0</v>
      </c>
    </row>
    <row r="16" spans="1:17" x14ac:dyDescent="0.3">
      <c r="A16" s="278" t="s">
        <v>472</v>
      </c>
      <c r="B16" s="131">
        <f t="shared" ref="B16:H16" si="2">IFERROR(B14/B15,0)</f>
        <v>0</v>
      </c>
      <c r="C16" s="131">
        <f t="shared" si="2"/>
        <v>0</v>
      </c>
      <c r="D16" s="131">
        <f t="shared" si="2"/>
        <v>0</v>
      </c>
      <c r="E16" s="131">
        <f t="shared" si="2"/>
        <v>0</v>
      </c>
      <c r="F16" s="131">
        <f t="shared" si="2"/>
        <v>0</v>
      </c>
      <c r="G16" s="131">
        <f t="shared" si="2"/>
        <v>0</v>
      </c>
      <c r="H16" s="131">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scale="95" orientation="landscape" verticalDpi="300" r:id="rId1"/>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
  <sheetViews>
    <sheetView zoomScaleNormal="100" workbookViewId="0">
      <selection activeCell="O11" sqref="O11"/>
    </sheetView>
  </sheetViews>
  <sheetFormatPr baseColWidth="10" defaultColWidth="9.1640625" defaultRowHeight="13.5" x14ac:dyDescent="0.3"/>
  <cols>
    <col min="1" max="1" width="40.33203125" style="128" customWidth="1"/>
    <col min="2" max="7" width="16.6640625" style="128" customWidth="1"/>
    <col min="8" max="8" width="20.83203125" style="128" customWidth="1"/>
    <col min="9" max="16384" width="9.1640625" style="128"/>
  </cols>
  <sheetData>
    <row r="1" spans="1:8" s="229" customFormat="1" ht="15" x14ac:dyDescent="0.3">
      <c r="A1" s="112" t="s">
        <v>42</v>
      </c>
    </row>
    <row r="2" spans="1:8" x14ac:dyDescent="0.3">
      <c r="A2" s="7"/>
      <c r="B2" s="7"/>
      <c r="C2" s="126"/>
      <c r="D2" s="126"/>
    </row>
    <row r="3" spans="1:8" s="166" customFormat="1" ht="22.15" customHeight="1" x14ac:dyDescent="0.35">
      <c r="A3" s="570" t="str">
        <f>TAB00!B75&amp;" : "&amp;TAB00!C75</f>
        <v>TAB6.4 : Ecart entre le budget et la réalité relatif à la redevance de voirie</v>
      </c>
      <c r="B3" s="570"/>
      <c r="C3" s="570"/>
      <c r="D3" s="570"/>
      <c r="E3" s="570"/>
      <c r="F3" s="570"/>
      <c r="G3" s="570"/>
      <c r="H3" s="570"/>
    </row>
    <row r="4" spans="1:8" s="10" customFormat="1" ht="31.9" customHeight="1" x14ac:dyDescent="0.3">
      <c r="A4" s="11"/>
      <c r="B4" s="12"/>
      <c r="C4" s="11"/>
      <c r="D4" s="11"/>
      <c r="E4" s="9"/>
      <c r="F4" s="9"/>
      <c r="G4" s="9"/>
    </row>
    <row r="5" spans="1:8" s="10" customFormat="1" ht="24" customHeight="1" x14ac:dyDescent="0.3">
      <c r="A5" s="607"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114" t="str">
        <f>"ECART "&amp;F5&amp;" - "&amp;G5</f>
        <v>ECART BUDGET 2020 - REALITE 2020</v>
      </c>
    </row>
    <row r="6" spans="1:8" s="10" customFormat="1" x14ac:dyDescent="0.3">
      <c r="A6" s="607"/>
      <c r="B6" s="162" t="s">
        <v>43</v>
      </c>
      <c r="C6" s="13" t="s">
        <v>43</v>
      </c>
      <c r="D6" s="13" t="s">
        <v>43</v>
      </c>
      <c r="E6" s="13" t="s">
        <v>43</v>
      </c>
      <c r="F6" s="13" t="s">
        <v>43</v>
      </c>
      <c r="G6" s="13" t="s">
        <v>43</v>
      </c>
      <c r="H6" s="145" t="s">
        <v>43</v>
      </c>
    </row>
    <row r="7" spans="1:8" x14ac:dyDescent="0.3">
      <c r="A7" s="196" t="s">
        <v>499</v>
      </c>
      <c r="B7" s="134"/>
      <c r="C7" s="134"/>
      <c r="D7" s="134"/>
      <c r="E7" s="134"/>
      <c r="F7" s="134"/>
      <c r="G7" s="134"/>
      <c r="H7" s="163">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3"/>
  <sheetViews>
    <sheetView topLeftCell="A28" zoomScaleNormal="100" workbookViewId="0">
      <selection activeCell="A49" sqref="A49"/>
    </sheetView>
  </sheetViews>
  <sheetFormatPr baseColWidth="10" defaultColWidth="9.1640625" defaultRowHeight="13.5" x14ac:dyDescent="0.3"/>
  <cols>
    <col min="1" max="1" width="66.5" style="106" customWidth="1"/>
    <col min="2" max="2" width="17.5" style="106" customWidth="1"/>
    <col min="3" max="3" width="16.6640625" style="104" customWidth="1"/>
    <col min="4" max="4" width="16.6640625" style="106" customWidth="1"/>
    <col min="5" max="9" width="16.6640625" style="104" customWidth="1"/>
    <col min="10" max="16384" width="9.1640625" style="104"/>
  </cols>
  <sheetData>
    <row r="1" spans="1:14" s="229" customFormat="1" ht="15" x14ac:dyDescent="0.3">
      <c r="A1" s="112" t="s">
        <v>42</v>
      </c>
    </row>
    <row r="2" spans="1:14" ht="15" x14ac:dyDescent="0.3">
      <c r="A2" s="125"/>
      <c r="B2" s="108"/>
      <c r="C2" s="124"/>
      <c r="E2" s="108"/>
      <c r="G2" s="108"/>
      <c r="I2" s="108"/>
      <c r="J2" s="108"/>
      <c r="L2" s="108"/>
      <c r="N2" s="108"/>
    </row>
    <row r="3" spans="1:14" ht="4.9000000000000004" customHeight="1" x14ac:dyDescent="0.3"/>
    <row r="4" spans="1:14" ht="22.15" customHeight="1" x14ac:dyDescent="0.35">
      <c r="A4" s="570" t="str">
        <f>TAB00!B76&amp;" : "&amp;TAB00!C76</f>
        <v>TAB6.5 : Ecart entre le budget et la réalité relatif à l'impôt des sociétés</v>
      </c>
      <c r="B4" s="570"/>
      <c r="C4" s="570"/>
      <c r="D4" s="570"/>
      <c r="E4" s="570"/>
      <c r="F4" s="570"/>
      <c r="G4" s="570"/>
      <c r="H4" s="570"/>
      <c r="I4" s="193"/>
    </row>
    <row r="5" spans="1:14" x14ac:dyDescent="0.3">
      <c r="H5" s="105"/>
      <c r="I5" s="105"/>
    </row>
    <row r="6" spans="1:14" s="105" customFormat="1" ht="24" customHeight="1" x14ac:dyDescent="0.3">
      <c r="A6" s="607" t="s">
        <v>18</v>
      </c>
      <c r="B6" s="607"/>
      <c r="C6" s="114" t="str">
        <f>"REALITE "&amp;TAB00!E14-4</f>
        <v>REALITE 2016</v>
      </c>
      <c r="D6" s="114" t="str">
        <f>"REALITE "&amp;TAB00!E14-3</f>
        <v>REALITE 2017</v>
      </c>
      <c r="E6" s="114" t="str">
        <f>"REALITE "&amp;TAB00!E14-2</f>
        <v>REALITE 2018</v>
      </c>
      <c r="F6" s="114" t="str">
        <f>"REALITE "&amp;TAB00!E14-1</f>
        <v>REALITE 2019</v>
      </c>
      <c r="G6" s="114" t="str">
        <f>"BUDGET "&amp;TAB00!E14</f>
        <v>BUDGET 2020</v>
      </c>
      <c r="H6" s="114" t="str">
        <f>"REALITE "&amp;TAB00!E14</f>
        <v>REALITE 2020</v>
      </c>
      <c r="I6" s="114" t="str">
        <f>"ECART "&amp;G6&amp;" - "&amp;H6</f>
        <v>ECART BUDGET 2020 - REALITE 2020</v>
      </c>
    </row>
    <row r="7" spans="1:14" x14ac:dyDescent="0.3">
      <c r="A7" s="106" t="s">
        <v>2</v>
      </c>
      <c r="B7" s="106" t="s">
        <v>273</v>
      </c>
      <c r="C7" s="135"/>
      <c r="D7" s="135"/>
      <c r="E7" s="135"/>
      <c r="F7" s="135"/>
      <c r="G7" s="467"/>
      <c r="H7" s="69"/>
      <c r="I7" s="108">
        <f t="shared" ref="I7:I9" si="0">G7-H7</f>
        <v>0</v>
      </c>
    </row>
    <row r="8" spans="1:14" x14ac:dyDescent="0.3">
      <c r="A8" s="106" t="s">
        <v>274</v>
      </c>
      <c r="B8" s="106" t="s">
        <v>275</v>
      </c>
      <c r="C8" s="135"/>
      <c r="D8" s="135"/>
      <c r="E8" s="135"/>
      <c r="F8" s="135"/>
      <c r="G8" s="67"/>
      <c r="H8" s="69"/>
      <c r="I8" s="108">
        <f t="shared" si="0"/>
        <v>0</v>
      </c>
    </row>
    <row r="9" spans="1:14" s="128" customFormat="1" x14ac:dyDescent="0.3">
      <c r="A9" s="128" t="s">
        <v>408</v>
      </c>
      <c r="C9" s="134"/>
      <c r="D9" s="136"/>
      <c r="E9" s="134"/>
      <c r="F9" s="134"/>
      <c r="G9" s="69"/>
      <c r="H9" s="141"/>
      <c r="I9" s="108">
        <f t="shared" si="0"/>
        <v>0</v>
      </c>
    </row>
    <row r="10" spans="1:14" x14ac:dyDescent="0.3">
      <c r="A10" s="106" t="s">
        <v>276</v>
      </c>
      <c r="C10" s="120">
        <v>0.33989999999999998</v>
      </c>
      <c r="D10" s="120">
        <v>0.33989999999999998</v>
      </c>
      <c r="E10" s="640">
        <v>0.29580000000000001</v>
      </c>
      <c r="F10" s="640">
        <v>0.29580000000000001</v>
      </c>
      <c r="G10" s="640">
        <v>0.25</v>
      </c>
      <c r="H10" s="640">
        <v>0.25</v>
      </c>
      <c r="I10" s="194">
        <f>G10-H10</f>
        <v>0</v>
      </c>
    </row>
    <row r="11" spans="1:14" ht="27" x14ac:dyDescent="0.3">
      <c r="A11" s="116" t="s">
        <v>277</v>
      </c>
      <c r="B11" s="106" t="s">
        <v>278</v>
      </c>
      <c r="C11" s="108">
        <f t="shared" ref="C11:H11" si="1">SUM(C7:C9)/(1-C10)</f>
        <v>0</v>
      </c>
      <c r="D11" s="108">
        <f t="shared" si="1"/>
        <v>0</v>
      </c>
      <c r="E11" s="108">
        <f t="shared" si="1"/>
        <v>0</v>
      </c>
      <c r="F11" s="108">
        <f t="shared" si="1"/>
        <v>0</v>
      </c>
      <c r="G11" s="108">
        <f t="shared" si="1"/>
        <v>0</v>
      </c>
      <c r="H11" s="108">
        <f t="shared" si="1"/>
        <v>0</v>
      </c>
      <c r="I11" s="108">
        <f>G11-H11</f>
        <v>0</v>
      </c>
    </row>
    <row r="12" spans="1:14" x14ac:dyDescent="0.3">
      <c r="A12" s="106" t="s">
        <v>279</v>
      </c>
      <c r="B12" s="106" t="s">
        <v>280</v>
      </c>
      <c r="C12" s="108">
        <f>C11-SUM(C7:C8)</f>
        <v>0</v>
      </c>
      <c r="D12" s="108">
        <f t="shared" ref="D12:H12" si="2">D11-SUM(D7:D8)</f>
        <v>0</v>
      </c>
      <c r="E12" s="108">
        <f t="shared" si="2"/>
        <v>0</v>
      </c>
      <c r="F12" s="108">
        <f t="shared" si="2"/>
        <v>0</v>
      </c>
      <c r="G12" s="108">
        <f t="shared" si="2"/>
        <v>0</v>
      </c>
      <c r="H12" s="108">
        <f t="shared" si="2"/>
        <v>0</v>
      </c>
      <c r="I12" s="108">
        <f>G12-H12</f>
        <v>0</v>
      </c>
    </row>
    <row r="13" spans="1:14" x14ac:dyDescent="0.3">
      <c r="D13" s="104"/>
      <c r="E13" s="106"/>
    </row>
    <row r="14" spans="1:14" x14ac:dyDescent="0.3">
      <c r="A14" s="115" t="s">
        <v>281</v>
      </c>
      <c r="B14" s="115" t="s">
        <v>282</v>
      </c>
      <c r="C14" s="137">
        <f>SUM(C15:C22)</f>
        <v>0</v>
      </c>
      <c r="D14" s="137">
        <f t="shared" ref="D14:H14" si="3">SUM(D15:D22)</f>
        <v>0</v>
      </c>
      <c r="E14" s="137">
        <f t="shared" si="3"/>
        <v>0</v>
      </c>
      <c r="F14" s="137">
        <f t="shared" si="3"/>
        <v>0</v>
      </c>
      <c r="G14" s="137">
        <f t="shared" si="3"/>
        <v>0</v>
      </c>
      <c r="H14" s="137">
        <f t="shared" si="3"/>
        <v>0</v>
      </c>
      <c r="I14" s="108">
        <f t="shared" ref="I14:I23" si="4">G14-H14</f>
        <v>0</v>
      </c>
    </row>
    <row r="15" spans="1:14" x14ac:dyDescent="0.3">
      <c r="A15" s="106" t="s">
        <v>283</v>
      </c>
      <c r="B15" s="106" t="s">
        <v>284</v>
      </c>
      <c r="C15" s="334"/>
      <c r="D15" s="334"/>
      <c r="E15" s="334"/>
      <c r="F15" s="334"/>
      <c r="G15" s="334"/>
      <c r="H15" s="334"/>
      <c r="I15" s="108">
        <f t="shared" si="4"/>
        <v>0</v>
      </c>
    </row>
    <row r="16" spans="1:14" x14ac:dyDescent="0.3">
      <c r="A16" s="106" t="s">
        <v>285</v>
      </c>
      <c r="B16" s="106" t="s">
        <v>286</v>
      </c>
      <c r="C16" s="334"/>
      <c r="D16" s="334"/>
      <c r="E16" s="334"/>
      <c r="F16" s="334"/>
      <c r="G16" s="334"/>
      <c r="H16" s="334"/>
      <c r="I16" s="108">
        <f t="shared" si="4"/>
        <v>0</v>
      </c>
    </row>
    <row r="17" spans="1:9" x14ac:dyDescent="0.3">
      <c r="A17" s="106" t="s">
        <v>287</v>
      </c>
      <c r="B17" s="106" t="s">
        <v>288</v>
      </c>
      <c r="C17" s="334"/>
      <c r="D17" s="334"/>
      <c r="E17" s="334"/>
      <c r="F17" s="334"/>
      <c r="G17" s="334"/>
      <c r="H17" s="334"/>
      <c r="I17" s="108">
        <f t="shared" si="4"/>
        <v>0</v>
      </c>
    </row>
    <row r="18" spans="1:9" x14ac:dyDescent="0.3">
      <c r="A18" s="106" t="s">
        <v>289</v>
      </c>
      <c r="B18" s="106" t="s">
        <v>290</v>
      </c>
      <c r="C18" s="334"/>
      <c r="D18" s="334"/>
      <c r="E18" s="334"/>
      <c r="F18" s="334"/>
      <c r="G18" s="334"/>
      <c r="H18" s="334"/>
      <c r="I18" s="108">
        <f t="shared" si="4"/>
        <v>0</v>
      </c>
    </row>
    <row r="19" spans="1:9" x14ac:dyDescent="0.3">
      <c r="A19" s="106" t="s">
        <v>291</v>
      </c>
      <c r="B19" s="106" t="s">
        <v>292</v>
      </c>
      <c r="C19" s="334"/>
      <c r="D19" s="334"/>
      <c r="E19" s="334"/>
      <c r="F19" s="334"/>
      <c r="G19" s="334"/>
      <c r="H19" s="334"/>
      <c r="I19" s="108">
        <f t="shared" si="4"/>
        <v>0</v>
      </c>
    </row>
    <row r="20" spans="1:9" x14ac:dyDescent="0.3">
      <c r="A20" s="106" t="s">
        <v>293</v>
      </c>
      <c r="B20" s="106" t="s">
        <v>294</v>
      </c>
      <c r="C20" s="334"/>
      <c r="D20" s="334"/>
      <c r="E20" s="334"/>
      <c r="F20" s="334"/>
      <c r="G20" s="334"/>
      <c r="H20" s="334"/>
      <c r="I20" s="108">
        <f t="shared" si="4"/>
        <v>0</v>
      </c>
    </row>
    <row r="21" spans="1:9" x14ac:dyDescent="0.3">
      <c r="A21" s="106" t="s">
        <v>295</v>
      </c>
      <c r="B21" s="106" t="s">
        <v>296</v>
      </c>
      <c r="C21" s="334"/>
      <c r="D21" s="334"/>
      <c r="E21" s="334"/>
      <c r="F21" s="334"/>
      <c r="G21" s="334"/>
      <c r="H21" s="334"/>
      <c r="I21" s="108">
        <f t="shared" si="4"/>
        <v>0</v>
      </c>
    </row>
    <row r="22" spans="1:9" x14ac:dyDescent="0.3">
      <c r="A22" s="106" t="s">
        <v>297</v>
      </c>
      <c r="B22" s="106" t="s">
        <v>298</v>
      </c>
      <c r="C22" s="334"/>
      <c r="D22" s="334"/>
      <c r="E22" s="334"/>
      <c r="F22" s="334"/>
      <c r="G22" s="334"/>
      <c r="H22" s="334"/>
      <c r="I22" s="108">
        <f t="shared" si="4"/>
        <v>0</v>
      </c>
    </row>
    <row r="23" spans="1:9" x14ac:dyDescent="0.3">
      <c r="A23" s="106" t="s">
        <v>276</v>
      </c>
      <c r="B23" s="121"/>
      <c r="C23" s="449">
        <v>0.33989999999999998</v>
      </c>
      <c r="D23" s="449">
        <v>0.33989999999999998</v>
      </c>
      <c r="E23" s="640">
        <v>0.29580000000000001</v>
      </c>
      <c r="F23" s="640">
        <v>0.29580000000000001</v>
      </c>
      <c r="G23" s="640">
        <v>0.25</v>
      </c>
      <c r="H23" s="640">
        <v>0.25</v>
      </c>
      <c r="I23" s="194">
        <f t="shared" si="4"/>
        <v>0</v>
      </c>
    </row>
    <row r="24" spans="1:9" ht="27" x14ac:dyDescent="0.3">
      <c r="A24" s="106" t="s">
        <v>299</v>
      </c>
      <c r="B24" s="106" t="s">
        <v>300</v>
      </c>
      <c r="C24" s="108">
        <f>C14*C23</f>
        <v>0</v>
      </c>
      <c r="D24" s="108">
        <f t="shared" ref="D24:H24" si="5">D14*D23</f>
        <v>0</v>
      </c>
      <c r="E24" s="108">
        <f t="shared" si="5"/>
        <v>0</v>
      </c>
      <c r="F24" s="108">
        <f t="shared" si="5"/>
        <v>0</v>
      </c>
      <c r="G24" s="108">
        <f t="shared" si="5"/>
        <v>0</v>
      </c>
      <c r="H24" s="108">
        <f t="shared" si="5"/>
        <v>0</v>
      </c>
      <c r="I24" s="108">
        <f>G24-H24</f>
        <v>0</v>
      </c>
    </row>
    <row r="25" spans="1:9" ht="27" x14ac:dyDescent="0.3">
      <c r="A25" s="116" t="s">
        <v>301</v>
      </c>
      <c r="B25" s="106" t="s">
        <v>302</v>
      </c>
      <c r="C25" s="108">
        <f>C24/(1-C23)</f>
        <v>0</v>
      </c>
      <c r="D25" s="108">
        <f t="shared" ref="D25:H25" si="6">D24/(1-D23)</f>
        <v>0</v>
      </c>
      <c r="E25" s="108">
        <f t="shared" si="6"/>
        <v>0</v>
      </c>
      <c r="F25" s="108">
        <f t="shared" si="6"/>
        <v>0</v>
      </c>
      <c r="G25" s="108">
        <f t="shared" si="6"/>
        <v>0</v>
      </c>
      <c r="H25" s="108">
        <f t="shared" si="6"/>
        <v>0</v>
      </c>
      <c r="I25" s="108">
        <f>G25-H25</f>
        <v>0</v>
      </c>
    </row>
    <row r="26" spans="1:9" x14ac:dyDescent="0.3">
      <c r="D26" s="104"/>
      <c r="E26" s="106"/>
    </row>
    <row r="27" spans="1:9" x14ac:dyDescent="0.3">
      <c r="A27" s="115" t="s">
        <v>303</v>
      </c>
      <c r="B27" s="468" t="s">
        <v>817</v>
      </c>
      <c r="C27" s="137">
        <f>-C31*C32</f>
        <v>0</v>
      </c>
      <c r="D27" s="137">
        <f t="shared" ref="D27:H27" si="7">-D31*D32</f>
        <v>0</v>
      </c>
      <c r="E27" s="137">
        <f t="shared" si="7"/>
        <v>0</v>
      </c>
      <c r="F27" s="137">
        <f t="shared" si="7"/>
        <v>0</v>
      </c>
      <c r="G27" s="137">
        <f t="shared" si="7"/>
        <v>0</v>
      </c>
      <c r="H27" s="137">
        <f t="shared" si="7"/>
        <v>0</v>
      </c>
      <c r="I27" s="108">
        <f>G27-H27</f>
        <v>0</v>
      </c>
    </row>
    <row r="28" spans="1:9" x14ac:dyDescent="0.3">
      <c r="A28" s="106" t="s">
        <v>304</v>
      </c>
      <c r="B28" s="106" t="s">
        <v>305</v>
      </c>
      <c r="C28" s="334"/>
      <c r="D28" s="334"/>
      <c r="E28" s="334"/>
      <c r="F28" s="334"/>
      <c r="G28" s="334"/>
      <c r="H28" s="334"/>
      <c r="I28" s="108">
        <f t="shared" ref="I28:I43" si="8">G28-H28</f>
        <v>0</v>
      </c>
    </row>
    <row r="29" spans="1:9" x14ac:dyDescent="0.3">
      <c r="A29" s="106" t="s">
        <v>306</v>
      </c>
      <c r="B29" s="106" t="s">
        <v>307</v>
      </c>
      <c r="C29" s="334"/>
      <c r="D29" s="334"/>
      <c r="E29" s="334"/>
      <c r="F29" s="334"/>
      <c r="G29" s="334"/>
      <c r="H29" s="334"/>
      <c r="I29" s="108">
        <f t="shared" si="8"/>
        <v>0</v>
      </c>
    </row>
    <row r="30" spans="1:9" x14ac:dyDescent="0.3">
      <c r="A30" s="106" t="s">
        <v>308</v>
      </c>
      <c r="B30" s="106" t="s">
        <v>309</v>
      </c>
      <c r="C30" s="334"/>
      <c r="D30" s="334"/>
      <c r="E30" s="334"/>
      <c r="F30" s="334"/>
      <c r="G30" s="334"/>
      <c r="H30" s="334"/>
      <c r="I30" s="108">
        <f t="shared" si="8"/>
        <v>0</v>
      </c>
    </row>
    <row r="31" spans="1:9" ht="27" x14ac:dyDescent="0.3">
      <c r="A31" s="106" t="s">
        <v>310</v>
      </c>
      <c r="B31" s="106" t="s">
        <v>311</v>
      </c>
      <c r="C31" s="108">
        <f>C28-C29-C30</f>
        <v>0</v>
      </c>
      <c r="D31" s="108">
        <f t="shared" ref="D31:H31" si="9">D28-D29-D30</f>
        <v>0</v>
      </c>
      <c r="E31" s="108">
        <f t="shared" si="9"/>
        <v>0</v>
      </c>
      <c r="F31" s="108">
        <f t="shared" si="9"/>
        <v>0</v>
      </c>
      <c r="G31" s="108">
        <f t="shared" si="9"/>
        <v>0</v>
      </c>
      <c r="H31" s="108">
        <f t="shared" si="9"/>
        <v>0</v>
      </c>
      <c r="I31" s="108">
        <f t="shared" si="8"/>
        <v>0</v>
      </c>
    </row>
    <row r="32" spans="1:9" x14ac:dyDescent="0.3">
      <c r="A32" s="122" t="s">
        <v>312</v>
      </c>
      <c r="B32" s="106" t="s">
        <v>313</v>
      </c>
      <c r="C32" s="450"/>
      <c r="D32" s="450"/>
      <c r="E32" s="450"/>
      <c r="F32" s="450"/>
      <c r="G32" s="450"/>
      <c r="H32" s="450"/>
      <c r="I32" s="108">
        <f t="shared" si="8"/>
        <v>0</v>
      </c>
    </row>
    <row r="33" spans="1:9" x14ac:dyDescent="0.3">
      <c r="A33" s="122" t="s">
        <v>276</v>
      </c>
      <c r="C33" s="109">
        <v>0.33989999999999998</v>
      </c>
      <c r="D33" s="109">
        <v>0.33989999999999998</v>
      </c>
      <c r="E33" s="640">
        <v>0.29580000000000001</v>
      </c>
      <c r="F33" s="640">
        <v>0.29580000000000001</v>
      </c>
      <c r="G33" s="640">
        <v>0.25</v>
      </c>
      <c r="H33" s="640">
        <v>0.25</v>
      </c>
      <c r="I33" s="194">
        <f t="shared" si="8"/>
        <v>0</v>
      </c>
    </row>
    <row r="34" spans="1:9" ht="27" x14ac:dyDescent="0.3">
      <c r="A34" s="122" t="s">
        <v>314</v>
      </c>
      <c r="B34" s="106" t="s">
        <v>315</v>
      </c>
      <c r="C34" s="108">
        <f>C27*C33</f>
        <v>0</v>
      </c>
      <c r="D34" s="108">
        <f t="shared" ref="D34:H34" si="10">D27*D33</f>
        <v>0</v>
      </c>
      <c r="E34" s="108">
        <f t="shared" si="10"/>
        <v>0</v>
      </c>
      <c r="F34" s="108">
        <f t="shared" si="10"/>
        <v>0</v>
      </c>
      <c r="G34" s="108">
        <f t="shared" si="10"/>
        <v>0</v>
      </c>
      <c r="H34" s="108">
        <f t="shared" si="10"/>
        <v>0</v>
      </c>
      <c r="I34" s="108">
        <f t="shared" si="8"/>
        <v>0</v>
      </c>
    </row>
    <row r="35" spans="1:9" ht="27" x14ac:dyDescent="0.3">
      <c r="A35" s="116" t="s">
        <v>316</v>
      </c>
      <c r="B35" s="106" t="s">
        <v>317</v>
      </c>
      <c r="C35" s="108">
        <f>C34/(1-C33)</f>
        <v>0</v>
      </c>
      <c r="D35" s="108">
        <f t="shared" ref="D35:H35" si="11">D34/(1-D33)</f>
        <v>0</v>
      </c>
      <c r="E35" s="108">
        <f t="shared" si="11"/>
        <v>0</v>
      </c>
      <c r="F35" s="108">
        <f t="shared" si="11"/>
        <v>0</v>
      </c>
      <c r="G35" s="108">
        <f t="shared" si="11"/>
        <v>0</v>
      </c>
      <c r="H35" s="108">
        <f t="shared" si="11"/>
        <v>0</v>
      </c>
      <c r="I35" s="108">
        <f t="shared" si="8"/>
        <v>0</v>
      </c>
    </row>
    <row r="36" spans="1:9" x14ac:dyDescent="0.3">
      <c r="C36" s="108"/>
      <c r="D36" s="108"/>
      <c r="E36" s="124"/>
      <c r="F36" s="108"/>
      <c r="G36" s="108"/>
      <c r="H36" s="108"/>
      <c r="I36" s="108">
        <f t="shared" si="8"/>
        <v>0</v>
      </c>
    </row>
    <row r="37" spans="1:9" s="107" customFormat="1" x14ac:dyDescent="0.3">
      <c r="A37" s="118" t="s">
        <v>318</v>
      </c>
      <c r="B37" s="118" t="s">
        <v>792</v>
      </c>
      <c r="C37" s="110">
        <f>SUM(C11,C25,C35)</f>
        <v>0</v>
      </c>
      <c r="D37" s="110">
        <f t="shared" ref="D37:H37" si="12">SUM(D11,D25,D35)</f>
        <v>0</v>
      </c>
      <c r="E37" s="110">
        <f t="shared" si="12"/>
        <v>0</v>
      </c>
      <c r="F37" s="110">
        <f t="shared" si="12"/>
        <v>0</v>
      </c>
      <c r="G37" s="110">
        <f t="shared" si="12"/>
        <v>0</v>
      </c>
      <c r="H37" s="110">
        <f t="shared" si="12"/>
        <v>0</v>
      </c>
      <c r="I37" s="108">
        <f t="shared" si="8"/>
        <v>0</v>
      </c>
    </row>
    <row r="38" spans="1:9" s="107" customFormat="1" x14ac:dyDescent="0.3">
      <c r="A38" s="118" t="s">
        <v>319</v>
      </c>
      <c r="B38" s="118" t="s">
        <v>320</v>
      </c>
      <c r="C38" s="110">
        <f>SUM(C37,C14,C27)</f>
        <v>0</v>
      </c>
      <c r="D38" s="110">
        <f t="shared" ref="D38:H38" si="13">SUM(D37,D14,D27)</f>
        <v>0</v>
      </c>
      <c r="E38" s="110">
        <f t="shared" si="13"/>
        <v>0</v>
      </c>
      <c r="F38" s="110">
        <f t="shared" si="13"/>
        <v>0</v>
      </c>
      <c r="G38" s="110">
        <f t="shared" si="13"/>
        <v>0</v>
      </c>
      <c r="H38" s="110">
        <f t="shared" si="13"/>
        <v>0</v>
      </c>
      <c r="I38" s="108">
        <f t="shared" si="8"/>
        <v>0</v>
      </c>
    </row>
    <row r="39" spans="1:9" s="107" customFormat="1" x14ac:dyDescent="0.3">
      <c r="A39" s="118" t="s">
        <v>276</v>
      </c>
      <c r="B39" s="118"/>
      <c r="C39" s="123">
        <v>0.33989999999999998</v>
      </c>
      <c r="D39" s="123">
        <v>0.33989999999999998</v>
      </c>
      <c r="E39" s="640">
        <v>0.29580000000000001</v>
      </c>
      <c r="F39" s="640">
        <v>0.29580000000000001</v>
      </c>
      <c r="G39" s="640">
        <v>0.25</v>
      </c>
      <c r="H39" s="640">
        <v>0.25</v>
      </c>
      <c r="I39" s="194">
        <f t="shared" si="8"/>
        <v>0</v>
      </c>
    </row>
    <row r="40" spans="1:9" s="107" customFormat="1" ht="27" x14ac:dyDescent="0.3">
      <c r="A40" s="641" t="s">
        <v>874</v>
      </c>
      <c r="B40" s="118"/>
      <c r="C40" s="642">
        <v>0</v>
      </c>
      <c r="D40" s="642">
        <v>0</v>
      </c>
      <c r="E40" s="643">
        <v>0</v>
      </c>
      <c r="F40" s="643">
        <v>0</v>
      </c>
      <c r="G40" s="643">
        <v>0</v>
      </c>
      <c r="H40" s="643"/>
      <c r="I40" s="194"/>
    </row>
    <row r="41" spans="1:9" s="107" customFormat="1" ht="40.5" x14ac:dyDescent="0.3">
      <c r="A41" s="118" t="s">
        <v>321</v>
      </c>
      <c r="B41" s="641" t="s">
        <v>875</v>
      </c>
      <c r="C41" s="638">
        <f>(C38*C39)+C40</f>
        <v>0</v>
      </c>
      <c r="D41" s="638">
        <f t="shared" ref="D41:H41" si="14">(D38*D39)+D40</f>
        <v>0</v>
      </c>
      <c r="E41" s="638">
        <f t="shared" si="14"/>
        <v>0</v>
      </c>
      <c r="F41" s="638">
        <f t="shared" si="14"/>
        <v>0</v>
      </c>
      <c r="G41" s="638">
        <f t="shared" si="14"/>
        <v>0</v>
      </c>
      <c r="H41" s="638">
        <f t="shared" si="14"/>
        <v>0</v>
      </c>
      <c r="I41" s="108">
        <f>G41-H41</f>
        <v>0</v>
      </c>
    </row>
    <row r="42" spans="1:9" s="107" customFormat="1" ht="27" x14ac:dyDescent="0.3">
      <c r="A42" s="118" t="s">
        <v>322</v>
      </c>
      <c r="B42" s="118" t="s">
        <v>323</v>
      </c>
      <c r="C42" s="451">
        <f>IFERROR(C41/C37,0)</f>
        <v>0</v>
      </c>
      <c r="D42" s="451">
        <f t="shared" ref="D42:H42" si="15">IFERROR(D41/D37,0)</f>
        <v>0</v>
      </c>
      <c r="E42" s="451">
        <f t="shared" si="15"/>
        <v>0</v>
      </c>
      <c r="F42" s="451">
        <f t="shared" si="15"/>
        <v>0</v>
      </c>
      <c r="G42" s="451">
        <f t="shared" si="15"/>
        <v>0</v>
      </c>
      <c r="H42" s="451">
        <f t="shared" si="15"/>
        <v>0</v>
      </c>
      <c r="I42" s="194">
        <f t="shared" si="8"/>
        <v>0</v>
      </c>
    </row>
    <row r="43" spans="1:9" s="107" customFormat="1" x14ac:dyDescent="0.3">
      <c r="A43" s="118" t="s">
        <v>324</v>
      </c>
      <c r="B43" s="118" t="s">
        <v>818</v>
      </c>
      <c r="C43" s="451">
        <f>IFERROR(C41/SUM(C7:C9),0)</f>
        <v>0</v>
      </c>
      <c r="D43" s="451">
        <f t="shared" ref="D43:H43" si="16">IFERROR(D41/SUM(D7:D9),0)</f>
        <v>0</v>
      </c>
      <c r="E43" s="451">
        <f t="shared" si="16"/>
        <v>0</v>
      </c>
      <c r="F43" s="451">
        <f t="shared" si="16"/>
        <v>0</v>
      </c>
      <c r="G43" s="451">
        <f t="shared" si="16"/>
        <v>0</v>
      </c>
      <c r="H43" s="451">
        <f t="shared" si="16"/>
        <v>0</v>
      </c>
      <c r="I43" s="194">
        <f t="shared" si="8"/>
        <v>0</v>
      </c>
    </row>
  </sheetData>
  <mergeCells count="2">
    <mergeCell ref="A4:H4"/>
    <mergeCell ref="A6:B6"/>
  </mergeCells>
  <hyperlinks>
    <hyperlink ref="A1" location="TAB00!A1" display="Retour page de garde" xr:uid="{00000000-0004-0000-1500-000000000000}"/>
  </hyperlinks>
  <pageMargins left="0.7" right="0.7" top="0.75" bottom="0.75" header="0.3" footer="0.3"/>
  <pageSetup paperSize="9" scale="85" orientation="landscape"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zoomScaleNormal="100" workbookViewId="0">
      <selection activeCell="O11" sqref="O11"/>
    </sheetView>
  </sheetViews>
  <sheetFormatPr baseColWidth="10" defaultColWidth="9.1640625" defaultRowHeight="13.5" x14ac:dyDescent="0.3"/>
  <cols>
    <col min="1" max="1" width="40.33203125" style="128" customWidth="1"/>
    <col min="2" max="7" width="16.6640625" style="128" customWidth="1"/>
    <col min="8" max="8" width="22.5" style="128" customWidth="1"/>
    <col min="9" max="16384" width="9.1640625" style="128"/>
  </cols>
  <sheetData>
    <row r="1" spans="1:8" s="229" customFormat="1" ht="15" x14ac:dyDescent="0.3">
      <c r="A1" s="112" t="s">
        <v>42</v>
      </c>
    </row>
    <row r="2" spans="1:8" x14ac:dyDescent="0.3">
      <c r="A2" s="7"/>
      <c r="B2" s="7"/>
      <c r="C2" s="126"/>
      <c r="D2" s="126"/>
    </row>
    <row r="3" spans="1:8" s="166" customFormat="1" ht="45" customHeight="1" x14ac:dyDescent="0.35">
      <c r="A3" s="604" t="str">
        <f>TAB00!B77&amp;" : "&amp;TAB00!C77</f>
        <v>TAB6.6 : Ecart entre le budget et la réalité relatif aux autres impôts (Redevances, taxes, surcharges)</v>
      </c>
      <c r="B3" s="604"/>
      <c r="C3" s="604"/>
      <c r="D3" s="604"/>
      <c r="E3" s="604"/>
      <c r="F3" s="604"/>
      <c r="G3" s="604"/>
      <c r="H3" s="604"/>
    </row>
    <row r="4" spans="1:8" s="10" customFormat="1" ht="31.9" customHeight="1" x14ac:dyDescent="0.3">
      <c r="A4" s="11"/>
      <c r="B4" s="12"/>
      <c r="C4" s="11"/>
      <c r="D4" s="11"/>
      <c r="E4" s="9"/>
      <c r="F4" s="9"/>
      <c r="G4" s="9"/>
    </row>
    <row r="5" spans="1:8" s="10" customFormat="1" ht="24" customHeight="1" x14ac:dyDescent="0.3">
      <c r="A5" s="113"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114" t="str">
        <f>"ECART "&amp;F5&amp;" - "&amp;G5</f>
        <v>ECART BUDGET 2020 - REALITE 2020</v>
      </c>
    </row>
    <row r="6" spans="1:8" x14ac:dyDescent="0.3">
      <c r="A6" s="85" t="s">
        <v>37</v>
      </c>
      <c r="B6" s="134"/>
      <c r="C6" s="134"/>
      <c r="D6" s="134"/>
      <c r="E6" s="134"/>
      <c r="F6" s="134"/>
      <c r="G6" s="134"/>
      <c r="H6" s="163">
        <f>F6-G6</f>
        <v>0</v>
      </c>
    </row>
    <row r="7" spans="1:8" x14ac:dyDescent="0.3">
      <c r="A7" s="85" t="s">
        <v>75</v>
      </c>
      <c r="B7" s="134"/>
      <c r="C7" s="134"/>
      <c r="D7" s="134"/>
      <c r="E7" s="134"/>
      <c r="F7" s="134"/>
      <c r="G7" s="134"/>
      <c r="H7" s="163">
        <f t="shared" ref="H7:H15" si="0">F7-G7</f>
        <v>0</v>
      </c>
    </row>
    <row r="8" spans="1:8" x14ac:dyDescent="0.3">
      <c r="A8" s="85" t="s">
        <v>76</v>
      </c>
      <c r="B8" s="134"/>
      <c r="C8" s="134"/>
      <c r="D8" s="134"/>
      <c r="E8" s="134"/>
      <c r="F8" s="134"/>
      <c r="G8" s="134"/>
      <c r="H8" s="163">
        <f t="shared" si="0"/>
        <v>0</v>
      </c>
    </row>
    <row r="9" spans="1:8" x14ac:dyDescent="0.3">
      <c r="A9" s="85" t="s">
        <v>77</v>
      </c>
      <c r="B9" s="134"/>
      <c r="C9" s="134"/>
      <c r="D9" s="134"/>
      <c r="E9" s="134"/>
      <c r="F9" s="134"/>
      <c r="G9" s="134"/>
      <c r="H9" s="163">
        <f t="shared" si="0"/>
        <v>0</v>
      </c>
    </row>
    <row r="10" spans="1:8" x14ac:dyDescent="0.3">
      <c r="A10" s="85" t="s">
        <v>78</v>
      </c>
      <c r="B10" s="134"/>
      <c r="C10" s="134"/>
      <c r="D10" s="134"/>
      <c r="E10" s="134"/>
      <c r="F10" s="134"/>
      <c r="G10" s="134"/>
      <c r="H10" s="163">
        <f t="shared" si="0"/>
        <v>0</v>
      </c>
    </row>
    <row r="11" spans="1:8" x14ac:dyDescent="0.3">
      <c r="A11" s="85" t="s">
        <v>267</v>
      </c>
      <c r="B11" s="134"/>
      <c r="C11" s="134"/>
      <c r="D11" s="134"/>
      <c r="E11" s="134"/>
      <c r="F11" s="134"/>
      <c r="G11" s="134"/>
      <c r="H11" s="163">
        <f t="shared" si="0"/>
        <v>0</v>
      </c>
    </row>
    <row r="12" spans="1:8" x14ac:dyDescent="0.3">
      <c r="A12" s="85" t="s">
        <v>268</v>
      </c>
      <c r="B12" s="134"/>
      <c r="C12" s="134"/>
      <c r="D12" s="134"/>
      <c r="E12" s="134"/>
      <c r="F12" s="134"/>
      <c r="G12" s="134"/>
      <c r="H12" s="163">
        <f t="shared" si="0"/>
        <v>0</v>
      </c>
    </row>
    <row r="13" spans="1:8" x14ac:dyDescent="0.3">
      <c r="A13" s="85" t="s">
        <v>269</v>
      </c>
      <c r="B13" s="134"/>
      <c r="C13" s="134"/>
      <c r="D13" s="134"/>
      <c r="E13" s="134"/>
      <c r="F13" s="134"/>
      <c r="G13" s="134"/>
      <c r="H13" s="163">
        <f t="shared" si="0"/>
        <v>0</v>
      </c>
    </row>
    <row r="14" spans="1:8" x14ac:dyDescent="0.3">
      <c r="A14" s="85" t="s">
        <v>270</v>
      </c>
      <c r="B14" s="134"/>
      <c r="C14" s="134"/>
      <c r="D14" s="134"/>
      <c r="E14" s="134"/>
      <c r="F14" s="134"/>
      <c r="G14" s="134"/>
      <c r="H14" s="163">
        <f t="shared" si="0"/>
        <v>0</v>
      </c>
    </row>
    <row r="15" spans="1:8" x14ac:dyDescent="0.3">
      <c r="A15" s="197" t="s">
        <v>271</v>
      </c>
      <c r="B15" s="198"/>
      <c r="C15" s="198"/>
      <c r="D15" s="198"/>
      <c r="E15" s="198"/>
      <c r="F15" s="198"/>
      <c r="G15" s="198"/>
      <c r="H15" s="167">
        <f t="shared" si="0"/>
        <v>0</v>
      </c>
    </row>
    <row r="16" spans="1:8" x14ac:dyDescent="0.3">
      <c r="A16" s="102" t="s">
        <v>22</v>
      </c>
      <c r="B16" s="199">
        <f t="shared" ref="B16:G16" si="1">SUM(B6:B15)</f>
        <v>0</v>
      </c>
      <c r="C16" s="199">
        <f t="shared" si="1"/>
        <v>0</v>
      </c>
      <c r="D16" s="199">
        <f t="shared" si="1"/>
        <v>0</v>
      </c>
      <c r="E16" s="199">
        <f t="shared" si="1"/>
        <v>0</v>
      </c>
      <c r="F16" s="199">
        <f t="shared" si="1"/>
        <v>0</v>
      </c>
      <c r="G16" s="199">
        <f t="shared" si="1"/>
        <v>0</v>
      </c>
      <c r="H16" s="200">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6"/>
  <sheetViews>
    <sheetView zoomScaleNormal="100" workbookViewId="0">
      <selection activeCell="O11" sqref="O11"/>
    </sheetView>
  </sheetViews>
  <sheetFormatPr baseColWidth="10" defaultColWidth="9.1640625" defaultRowHeight="13.5" x14ac:dyDescent="0.3"/>
  <cols>
    <col min="1" max="1" width="60" style="130" customWidth="1"/>
    <col min="2" max="7" width="14.6640625" style="130"/>
    <col min="8" max="8" width="18.6640625" style="130" customWidth="1"/>
    <col min="9" max="16384" width="9.1640625" style="130"/>
  </cols>
  <sheetData>
    <row r="1" spans="1:8" s="229" customFormat="1" ht="15" x14ac:dyDescent="0.3">
      <c r="A1" s="112" t="s">
        <v>42</v>
      </c>
    </row>
    <row r="2" spans="1:8" ht="15" x14ac:dyDescent="0.3">
      <c r="A2" s="125"/>
    </row>
    <row r="4" spans="1:8" ht="48.6" customHeight="1" x14ac:dyDescent="0.35">
      <c r="A4" s="570" t="str">
        <f>TAB00!B78&amp;" : "&amp;TAB00!C78</f>
        <v>TAB6.7 : Ecart entre le budget et la réalité relatif aux cotisations de responsabilisation de l’ONSSAPL</v>
      </c>
      <c r="B4" s="570"/>
      <c r="C4" s="570"/>
      <c r="D4" s="570"/>
      <c r="E4" s="570"/>
      <c r="F4" s="570"/>
      <c r="G4" s="570"/>
      <c r="H4" s="570"/>
    </row>
    <row r="6" spans="1:8" x14ac:dyDescent="0.3">
      <c r="A6" s="174" t="s">
        <v>380</v>
      </c>
      <c r="B6" s="174"/>
      <c r="C6" s="174"/>
      <c r="D6" s="174"/>
      <c r="E6" s="174"/>
      <c r="F6" s="174"/>
      <c r="G6" s="174"/>
      <c r="H6" s="174"/>
    </row>
    <row r="8" spans="1:8" ht="24" customHeight="1" x14ac:dyDescent="0.3">
      <c r="B8" s="173" t="str">
        <f>"REALITE "&amp;TAB00!E14-4</f>
        <v>REALITE 2016</v>
      </c>
      <c r="C8" s="114" t="str">
        <f>"REALITE "&amp;TAB00!E14-3</f>
        <v>REALITE 2017</v>
      </c>
      <c r="D8" s="114" t="str">
        <f>"REALITE "&amp;TAB00!E14-2</f>
        <v>REALITE 2018</v>
      </c>
      <c r="E8" s="114" t="str">
        <f>"REALITE "&amp;TAB00!E14-1</f>
        <v>REALITE 2019</v>
      </c>
      <c r="F8" s="114" t="str">
        <f>"BUDGET "&amp;TAB00!E14</f>
        <v>BUDGET 2020</v>
      </c>
      <c r="G8" s="114" t="str">
        <f>"REALITE "&amp;TAB00!E14</f>
        <v>REALITE 2020</v>
      </c>
      <c r="H8" s="114" t="str">
        <f>"ECART "&amp;F8&amp;" - "&amp;G8</f>
        <v>ECART BUDGET 2020 - REALITE 2020</v>
      </c>
    </row>
    <row r="9" spans="1:8" x14ac:dyDescent="0.3">
      <c r="A9" s="130" t="s">
        <v>381</v>
      </c>
      <c r="B9" s="139"/>
      <c r="C9" s="139"/>
      <c r="D9" s="139"/>
      <c r="E9" s="139"/>
      <c r="F9" s="139"/>
      <c r="G9" s="139"/>
      <c r="H9" s="163">
        <f>F9-G9</f>
        <v>0</v>
      </c>
    </row>
    <row r="10" spans="1:8" x14ac:dyDescent="0.3">
      <c r="A10" s="130" t="s">
        <v>382</v>
      </c>
      <c r="B10" s="139"/>
      <c r="C10" s="139"/>
      <c r="D10" s="139"/>
      <c r="E10" s="139"/>
      <c r="F10" s="139"/>
      <c r="G10" s="139"/>
      <c r="H10" s="163">
        <f>F10-G10</f>
        <v>0</v>
      </c>
    </row>
    <row r="11" spans="1:8" x14ac:dyDescent="0.3">
      <c r="A11" s="130" t="s">
        <v>383</v>
      </c>
      <c r="B11" s="191">
        <f t="shared" ref="B11:G11" si="0">B9+B10</f>
        <v>0</v>
      </c>
      <c r="C11" s="191">
        <f t="shared" si="0"/>
        <v>0</v>
      </c>
      <c r="D11" s="191">
        <f t="shared" si="0"/>
        <v>0</v>
      </c>
      <c r="E11" s="191">
        <f t="shared" si="0"/>
        <v>0</v>
      </c>
      <c r="F11" s="191">
        <f t="shared" si="0"/>
        <v>0</v>
      </c>
      <c r="G11" s="191">
        <f t="shared" si="0"/>
        <v>0</v>
      </c>
      <c r="H11" s="163">
        <f>F11-G11</f>
        <v>0</v>
      </c>
    </row>
    <row r="12" spans="1:8" ht="15.75" x14ac:dyDescent="0.3">
      <c r="A12" s="175" t="s">
        <v>384</v>
      </c>
      <c r="B12" s="176">
        <f>IFERROR(B9/B11,0)</f>
        <v>0</v>
      </c>
      <c r="C12" s="176">
        <f t="shared" ref="C12:G12" si="1">IFERROR(C9/C11,0)</f>
        <v>0</v>
      </c>
      <c r="D12" s="176">
        <f t="shared" si="1"/>
        <v>0</v>
      </c>
      <c r="E12" s="176">
        <f t="shared" si="1"/>
        <v>0</v>
      </c>
      <c r="F12" s="176">
        <f t="shared" si="1"/>
        <v>0</v>
      </c>
      <c r="G12" s="176">
        <f t="shared" si="1"/>
        <v>0</v>
      </c>
      <c r="H12" s="176">
        <f>F12-G12</f>
        <v>0</v>
      </c>
    </row>
    <row r="14" spans="1:8" ht="38.25" x14ac:dyDescent="0.3">
      <c r="A14" s="129" t="s">
        <v>385</v>
      </c>
      <c r="B14" s="139"/>
      <c r="C14" s="139"/>
      <c r="D14" s="139"/>
      <c r="E14" s="139"/>
      <c r="F14" s="139"/>
      <c r="G14" s="139"/>
      <c r="H14" s="163">
        <f>F14-G14</f>
        <v>0</v>
      </c>
    </row>
    <row r="15" spans="1:8" x14ac:dyDescent="0.3">
      <c r="A15" s="130" t="s">
        <v>386</v>
      </c>
      <c r="B15" s="177">
        <f t="shared" ref="B15:G15" si="2">B16*B17</f>
        <v>0</v>
      </c>
      <c r="C15" s="177">
        <f t="shared" si="2"/>
        <v>0</v>
      </c>
      <c r="D15" s="177">
        <f t="shared" si="2"/>
        <v>0</v>
      </c>
      <c r="E15" s="177">
        <f t="shared" si="2"/>
        <v>0</v>
      </c>
      <c r="F15" s="177">
        <f t="shared" si="2"/>
        <v>0</v>
      </c>
      <c r="G15" s="187">
        <f t="shared" si="2"/>
        <v>0</v>
      </c>
      <c r="H15" s="186">
        <f>F15-G15</f>
        <v>0</v>
      </c>
    </row>
    <row r="16" spans="1:8" x14ac:dyDescent="0.3">
      <c r="A16" s="178" t="s">
        <v>387</v>
      </c>
      <c r="B16" s="179">
        <f t="shared" ref="B16:G16" si="3">B14</f>
        <v>0</v>
      </c>
      <c r="C16" s="179">
        <f t="shared" si="3"/>
        <v>0</v>
      </c>
      <c r="D16" s="179">
        <f t="shared" si="3"/>
        <v>0</v>
      </c>
      <c r="E16" s="179">
        <f t="shared" si="3"/>
        <v>0</v>
      </c>
      <c r="F16" s="179">
        <f t="shared" si="3"/>
        <v>0</v>
      </c>
      <c r="G16" s="188">
        <f t="shared" si="3"/>
        <v>0</v>
      </c>
      <c r="H16" s="186">
        <f>F16-G16</f>
        <v>0</v>
      </c>
    </row>
    <row r="17" spans="1:8" x14ac:dyDescent="0.3">
      <c r="A17" s="178" t="s">
        <v>388</v>
      </c>
      <c r="B17" s="170"/>
      <c r="C17" s="170"/>
      <c r="D17" s="170"/>
      <c r="E17" s="170"/>
      <c r="F17" s="170"/>
      <c r="G17" s="170"/>
      <c r="H17" s="171">
        <f>F17-G17</f>
        <v>0</v>
      </c>
    </row>
    <row r="19" spans="1:8" x14ac:dyDescent="0.3">
      <c r="A19" s="174" t="s">
        <v>389</v>
      </c>
      <c r="B19" s="174"/>
      <c r="C19" s="174"/>
      <c r="D19" s="174"/>
      <c r="E19" s="174"/>
      <c r="F19" s="174"/>
      <c r="G19" s="174"/>
      <c r="H19" s="174"/>
    </row>
    <row r="21" spans="1:8" ht="23.45" customHeight="1" x14ac:dyDescent="0.3">
      <c r="B21" s="173" t="str">
        <f t="shared" ref="B21:H21" si="4">B8</f>
        <v>REALITE 2016</v>
      </c>
      <c r="C21" s="173" t="str">
        <f t="shared" si="4"/>
        <v>REALITE 2017</v>
      </c>
      <c r="D21" s="173" t="str">
        <f t="shared" si="4"/>
        <v>REALITE 2018</v>
      </c>
      <c r="E21" s="173" t="str">
        <f t="shared" si="4"/>
        <v>REALITE 2019</v>
      </c>
      <c r="F21" s="173" t="str">
        <f t="shared" si="4"/>
        <v>BUDGET 2020</v>
      </c>
      <c r="G21" s="173" t="str">
        <f t="shared" si="4"/>
        <v>REALITE 2020</v>
      </c>
      <c r="H21" s="185" t="str">
        <f t="shared" si="4"/>
        <v>ECART BUDGET 2020 - REALITE 2020</v>
      </c>
    </row>
    <row r="22" spans="1:8" ht="51" x14ac:dyDescent="0.3">
      <c r="A22" s="130" t="s">
        <v>390</v>
      </c>
      <c r="B22" s="139"/>
      <c r="C22" s="139"/>
      <c r="D22" s="139"/>
      <c r="E22" s="139"/>
      <c r="F22" s="139"/>
      <c r="G22" s="139"/>
      <c r="H22" s="167">
        <f>F22-G22</f>
        <v>0</v>
      </c>
    </row>
    <row r="23" spans="1:8" ht="39.75" x14ac:dyDescent="0.3">
      <c r="A23" s="130" t="s">
        <v>391</v>
      </c>
      <c r="B23" s="177">
        <f t="shared" ref="B23:G23" si="5">B14</f>
        <v>0</v>
      </c>
      <c r="C23" s="177">
        <f t="shared" si="5"/>
        <v>0</v>
      </c>
      <c r="D23" s="177">
        <f t="shared" si="5"/>
        <v>0</v>
      </c>
      <c r="E23" s="177">
        <f t="shared" si="5"/>
        <v>0</v>
      </c>
      <c r="F23" s="177">
        <f t="shared" si="5"/>
        <v>0</v>
      </c>
      <c r="G23" s="177">
        <f t="shared" si="5"/>
        <v>0</v>
      </c>
      <c r="H23" s="19">
        <f>F23-G23</f>
        <v>0</v>
      </c>
    </row>
    <row r="24" spans="1:8" ht="15.75" x14ac:dyDescent="0.3">
      <c r="A24" s="175" t="s">
        <v>392</v>
      </c>
      <c r="B24" s="176">
        <f t="shared" ref="B24:G24" si="6">IFERROR(B22/B23,0)</f>
        <v>0</v>
      </c>
      <c r="C24" s="176">
        <f t="shared" si="6"/>
        <v>0</v>
      </c>
      <c r="D24" s="176">
        <f t="shared" si="6"/>
        <v>0</v>
      </c>
      <c r="E24" s="176">
        <f t="shared" si="6"/>
        <v>0</v>
      </c>
      <c r="F24" s="176">
        <f t="shared" si="6"/>
        <v>0</v>
      </c>
      <c r="G24" s="176">
        <f t="shared" si="6"/>
        <v>0</v>
      </c>
      <c r="H24" s="176">
        <f>F24-G24</f>
        <v>0</v>
      </c>
    </row>
    <row r="26" spans="1:8" x14ac:dyDescent="0.3">
      <c r="A26" s="174" t="s">
        <v>393</v>
      </c>
      <c r="B26" s="174"/>
      <c r="C26" s="174"/>
      <c r="D26" s="174"/>
      <c r="E26" s="174"/>
      <c r="F26" s="174"/>
      <c r="G26" s="174"/>
      <c r="H26" s="174"/>
    </row>
    <row r="28" spans="1:8" ht="27" customHeight="1" x14ac:dyDescent="0.3">
      <c r="B28" s="173" t="str">
        <f t="shared" ref="B28:H28" si="7">B21</f>
        <v>REALITE 2016</v>
      </c>
      <c r="C28" s="173" t="str">
        <f t="shared" si="7"/>
        <v>REALITE 2017</v>
      </c>
      <c r="D28" s="173" t="str">
        <f t="shared" si="7"/>
        <v>REALITE 2018</v>
      </c>
      <c r="E28" s="173" t="str">
        <f t="shared" si="7"/>
        <v>REALITE 2019</v>
      </c>
      <c r="F28" s="173" t="str">
        <f t="shared" si="7"/>
        <v>BUDGET 2020</v>
      </c>
      <c r="G28" s="173" t="str">
        <f t="shared" si="7"/>
        <v>REALITE 2020</v>
      </c>
      <c r="H28" s="185" t="str">
        <f t="shared" si="7"/>
        <v>ECART BUDGET 2020 - REALITE 2020</v>
      </c>
    </row>
    <row r="29" spans="1:8" x14ac:dyDescent="0.3">
      <c r="A29" s="130" t="s">
        <v>394</v>
      </c>
      <c r="B29" s="170"/>
      <c r="C29" s="170"/>
      <c r="D29" s="170"/>
      <c r="E29" s="170"/>
      <c r="F29" s="170"/>
      <c r="G29" s="170"/>
      <c r="H29" s="172">
        <f>F29-G29</f>
        <v>0</v>
      </c>
    </row>
    <row r="30" spans="1:8" ht="24" x14ac:dyDescent="0.3">
      <c r="A30" s="180" t="s">
        <v>395</v>
      </c>
    </row>
    <row r="31" spans="1:8" x14ac:dyDescent="0.3">
      <c r="A31" s="174" t="s">
        <v>396</v>
      </c>
      <c r="B31" s="174"/>
      <c r="C31" s="174"/>
      <c r="D31" s="174"/>
      <c r="E31" s="174"/>
      <c r="F31" s="174"/>
      <c r="G31" s="174"/>
      <c r="H31" s="174"/>
    </row>
    <row r="33" spans="1:8" ht="26.45" customHeight="1" x14ac:dyDescent="0.3">
      <c r="B33" s="173" t="str">
        <f t="shared" ref="B33:H33" si="8">B28</f>
        <v>REALITE 2016</v>
      </c>
      <c r="C33" s="173" t="str">
        <f t="shared" si="8"/>
        <v>REALITE 2017</v>
      </c>
      <c r="D33" s="173" t="str">
        <f t="shared" si="8"/>
        <v>REALITE 2018</v>
      </c>
      <c r="E33" s="173" t="str">
        <f t="shared" si="8"/>
        <v>REALITE 2019</v>
      </c>
      <c r="F33" s="173" t="str">
        <f t="shared" si="8"/>
        <v>BUDGET 2020</v>
      </c>
      <c r="G33" s="173" t="str">
        <f t="shared" si="8"/>
        <v>REALITE 2020</v>
      </c>
      <c r="H33" s="185" t="str">
        <f t="shared" si="8"/>
        <v>ECART BUDGET 2020 - REALITE 2020</v>
      </c>
    </row>
    <row r="34" spans="1:8" x14ac:dyDescent="0.3">
      <c r="A34" s="130" t="s">
        <v>397</v>
      </c>
      <c r="B34" s="181">
        <f t="shared" ref="B34:G34" si="9">B22</f>
        <v>0</v>
      </c>
      <c r="C34" s="181">
        <f t="shared" si="9"/>
        <v>0</v>
      </c>
      <c r="D34" s="181">
        <f t="shared" si="9"/>
        <v>0</v>
      </c>
      <c r="E34" s="181">
        <f t="shared" si="9"/>
        <v>0</v>
      </c>
      <c r="F34" s="181">
        <f t="shared" si="9"/>
        <v>0</v>
      </c>
      <c r="G34" s="191">
        <f t="shared" si="9"/>
        <v>0</v>
      </c>
      <c r="H34" s="189">
        <f>F34-G34</f>
        <v>0</v>
      </c>
    </row>
    <row r="35" spans="1:8" x14ac:dyDescent="0.3">
      <c r="A35" s="130" t="s">
        <v>398</v>
      </c>
      <c r="B35" s="181">
        <f t="shared" ref="B35:G35" si="10">B15</f>
        <v>0</v>
      </c>
      <c r="C35" s="181">
        <f t="shared" si="10"/>
        <v>0</v>
      </c>
      <c r="D35" s="181">
        <f t="shared" si="10"/>
        <v>0</v>
      </c>
      <c r="E35" s="181">
        <f t="shared" si="10"/>
        <v>0</v>
      </c>
      <c r="F35" s="181">
        <f t="shared" si="10"/>
        <v>0</v>
      </c>
      <c r="G35" s="191">
        <f t="shared" si="10"/>
        <v>0</v>
      </c>
      <c r="H35" s="189">
        <f>F35-G35</f>
        <v>0</v>
      </c>
    </row>
    <row r="36" spans="1:8" ht="18" x14ac:dyDescent="0.35">
      <c r="A36" s="130" t="s">
        <v>399</v>
      </c>
      <c r="B36" s="181">
        <f t="shared" ref="B36:G36" si="11">B34-B35</f>
        <v>0</v>
      </c>
      <c r="C36" s="181">
        <f t="shared" si="11"/>
        <v>0</v>
      </c>
      <c r="D36" s="181">
        <f t="shared" si="11"/>
        <v>0</v>
      </c>
      <c r="E36" s="181">
        <f t="shared" si="11"/>
        <v>0</v>
      </c>
      <c r="F36" s="181">
        <f t="shared" si="11"/>
        <v>0</v>
      </c>
      <c r="G36" s="191">
        <f t="shared" si="11"/>
        <v>0</v>
      </c>
      <c r="H36" s="189">
        <f>F36-G36</f>
        <v>0</v>
      </c>
    </row>
    <row r="37" spans="1:8" x14ac:dyDescent="0.3">
      <c r="A37" s="130" t="s">
        <v>400</v>
      </c>
      <c r="B37" s="182">
        <f t="shared" ref="B37:G37" si="12">B29</f>
        <v>0</v>
      </c>
      <c r="C37" s="182">
        <f t="shared" si="12"/>
        <v>0</v>
      </c>
      <c r="D37" s="182">
        <f t="shared" si="12"/>
        <v>0</v>
      </c>
      <c r="E37" s="182">
        <f t="shared" si="12"/>
        <v>0</v>
      </c>
      <c r="F37" s="182">
        <f t="shared" si="12"/>
        <v>0</v>
      </c>
      <c r="G37" s="192">
        <f t="shared" si="12"/>
        <v>0</v>
      </c>
      <c r="H37" s="190">
        <f>F37-G37</f>
        <v>0</v>
      </c>
    </row>
    <row r="38" spans="1:8" ht="18" x14ac:dyDescent="0.35">
      <c r="A38" s="175" t="s">
        <v>401</v>
      </c>
      <c r="B38" s="183">
        <f t="shared" ref="B38:G38" si="13">IF(B36&gt;0,B36*B37,0)</f>
        <v>0</v>
      </c>
      <c r="C38" s="183">
        <f t="shared" si="13"/>
        <v>0</v>
      </c>
      <c r="D38" s="183">
        <f t="shared" si="13"/>
        <v>0</v>
      </c>
      <c r="E38" s="183">
        <f t="shared" si="13"/>
        <v>0</v>
      </c>
      <c r="F38" s="183">
        <f t="shared" si="13"/>
        <v>0</v>
      </c>
      <c r="G38" s="183">
        <f t="shared" si="13"/>
        <v>0</v>
      </c>
      <c r="H38" s="183"/>
    </row>
    <row r="40" spans="1:8" ht="27" x14ac:dyDescent="0.3">
      <c r="A40" s="174" t="s">
        <v>402</v>
      </c>
      <c r="B40" s="174"/>
      <c r="C40" s="174"/>
      <c r="D40" s="174"/>
      <c r="E40" s="174"/>
      <c r="F40" s="174"/>
      <c r="G40" s="174"/>
      <c r="H40" s="174"/>
    </row>
    <row r="42" spans="1:8" ht="24" customHeight="1" x14ac:dyDescent="0.3">
      <c r="A42" s="184" t="s">
        <v>403</v>
      </c>
      <c r="B42" s="173" t="str">
        <f t="shared" ref="B42:H42" si="14">B33</f>
        <v>REALITE 2016</v>
      </c>
      <c r="C42" s="173" t="str">
        <f t="shared" si="14"/>
        <v>REALITE 2017</v>
      </c>
      <c r="D42" s="173" t="str">
        <f t="shared" si="14"/>
        <v>REALITE 2018</v>
      </c>
      <c r="E42" s="173" t="str">
        <f t="shared" si="14"/>
        <v>REALITE 2019</v>
      </c>
      <c r="F42" s="173" t="str">
        <f t="shared" si="14"/>
        <v>BUDGET 2020</v>
      </c>
      <c r="G42" s="173" t="str">
        <f t="shared" si="14"/>
        <v>REALITE 2020</v>
      </c>
      <c r="H42" s="185" t="str">
        <f t="shared" si="14"/>
        <v>ECART BUDGET 2020 - REALITE 2020</v>
      </c>
    </row>
    <row r="43" spans="1:8" x14ac:dyDescent="0.3">
      <c r="A43" s="130" t="s">
        <v>404</v>
      </c>
      <c r="B43" s="139"/>
      <c r="C43" s="139"/>
      <c r="D43" s="139"/>
      <c r="E43" s="139"/>
      <c r="F43" s="139"/>
      <c r="G43" s="139"/>
      <c r="H43" s="189">
        <f t="shared" ref="H43:H45" si="15">F43-G43</f>
        <v>0</v>
      </c>
    </row>
    <row r="44" spans="1:8" x14ac:dyDescent="0.3">
      <c r="A44" s="130" t="s">
        <v>405</v>
      </c>
      <c r="B44" s="139"/>
      <c r="C44" s="139"/>
      <c r="D44" s="139"/>
      <c r="E44" s="139"/>
      <c r="F44" s="139"/>
      <c r="G44" s="139"/>
      <c r="H44" s="189">
        <f t="shared" si="15"/>
        <v>0</v>
      </c>
    </row>
    <row r="45" spans="1:8" x14ac:dyDescent="0.3">
      <c r="A45" s="130" t="s">
        <v>406</v>
      </c>
      <c r="B45" s="139"/>
      <c r="C45" s="139"/>
      <c r="D45" s="139"/>
      <c r="E45" s="139"/>
      <c r="F45" s="139"/>
      <c r="G45" s="139"/>
      <c r="H45" s="189">
        <f t="shared" si="15"/>
        <v>0</v>
      </c>
    </row>
    <row r="46" spans="1:8" x14ac:dyDescent="0.3">
      <c r="A46" s="130" t="s">
        <v>407</v>
      </c>
      <c r="B46" s="181">
        <f>SUM(B43:B45)</f>
        <v>0</v>
      </c>
      <c r="C46" s="181">
        <f t="shared" ref="C46:H46" si="16">SUM(C43:C45)</f>
        <v>0</v>
      </c>
      <c r="D46" s="181">
        <f t="shared" si="16"/>
        <v>0</v>
      </c>
      <c r="E46" s="181">
        <f t="shared" si="16"/>
        <v>0</v>
      </c>
      <c r="F46" s="181">
        <f t="shared" si="16"/>
        <v>0</v>
      </c>
      <c r="G46" s="181">
        <f t="shared" si="16"/>
        <v>0</v>
      </c>
      <c r="H46" s="181">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90" orientation="landscape" verticalDpi="300" r:id="rId1"/>
  <rowBreaks count="1" manualBreakCount="1">
    <brk id="25"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8"/>
  <sheetViews>
    <sheetView topLeftCell="A19" zoomScaleNormal="100" workbookViewId="0">
      <selection activeCell="C42" sqref="C42"/>
    </sheetView>
  </sheetViews>
  <sheetFormatPr baseColWidth="10" defaultColWidth="7.83203125" defaultRowHeight="13.5" x14ac:dyDescent="0.3"/>
  <cols>
    <col min="1" max="1" width="45.83203125" style="7" customWidth="1"/>
    <col min="2" max="3" width="19.5" style="7" customWidth="1"/>
    <col min="4" max="7" width="19.5" style="126" customWidth="1"/>
    <col min="8" max="8" width="19" style="126" customWidth="1"/>
    <col min="9" max="9" width="2.1640625" style="126" customWidth="1"/>
    <col min="10" max="16384" width="7.83203125" style="126"/>
  </cols>
  <sheetData>
    <row r="1" spans="1:9" s="229" customFormat="1" ht="15" x14ac:dyDescent="0.3">
      <c r="A1" s="112" t="s">
        <v>42</v>
      </c>
    </row>
    <row r="2" spans="1:9" s="128" customFormat="1" x14ac:dyDescent="0.3">
      <c r="A2" s="7"/>
      <c r="B2" s="7"/>
      <c r="C2" s="126"/>
      <c r="D2" s="126"/>
    </row>
    <row r="3" spans="1:9" s="313" customFormat="1" ht="21" x14ac:dyDescent="0.35">
      <c r="A3" s="608" t="str">
        <f>TAB00!B79&amp;" : "&amp;TAB00!C79</f>
        <v>TAB6.8 : Ecart entre le budget et la réalité relatif aux charges de pension non-capitalisées</v>
      </c>
      <c r="B3" s="609"/>
      <c r="C3" s="609"/>
      <c r="D3" s="609"/>
      <c r="E3" s="609"/>
      <c r="F3" s="609"/>
      <c r="G3" s="609"/>
      <c r="H3" s="609"/>
      <c r="I3" s="610"/>
    </row>
    <row r="4" spans="1:9" s="10" customFormat="1" ht="31.9" customHeight="1" x14ac:dyDescent="0.3">
      <c r="A4" s="11"/>
      <c r="B4" s="12"/>
      <c r="C4" s="11"/>
      <c r="D4" s="11"/>
      <c r="E4" s="9"/>
      <c r="F4" s="9"/>
      <c r="G4" s="9"/>
    </row>
    <row r="5" spans="1:9" s="10" customFormat="1" ht="31.9" customHeight="1" x14ac:dyDescent="0.3">
      <c r="A5" s="260"/>
      <c r="B5" s="279" t="s">
        <v>474</v>
      </c>
      <c r="C5" s="279" t="s">
        <v>44</v>
      </c>
      <c r="D5" s="279" t="s">
        <v>475</v>
      </c>
      <c r="E5" s="279" t="s">
        <v>476</v>
      </c>
      <c r="F5" s="279" t="s">
        <v>45</v>
      </c>
      <c r="G5" s="279" t="s">
        <v>816</v>
      </c>
      <c r="H5" s="279" t="s">
        <v>22</v>
      </c>
    </row>
    <row r="6" spans="1:9" s="10" customFormat="1" x14ac:dyDescent="0.3">
      <c r="A6" s="280" t="s">
        <v>477</v>
      </c>
      <c r="B6" s="139"/>
      <c r="C6" s="139"/>
      <c r="D6" s="139"/>
      <c r="E6" s="139"/>
      <c r="F6" s="139"/>
      <c r="G6" s="139"/>
      <c r="H6" s="281">
        <f>SUM(B6:G6)</f>
        <v>0</v>
      </c>
    </row>
    <row r="7" spans="1:9" s="10" customFormat="1" x14ac:dyDescent="0.3">
      <c r="A7" s="280" t="s">
        <v>478</v>
      </c>
      <c r="B7" s="139"/>
      <c r="C7" s="139"/>
      <c r="D7" s="139"/>
      <c r="E7" s="139"/>
      <c r="F7" s="139"/>
      <c r="G7" s="139"/>
      <c r="H7" s="281">
        <f t="shared" ref="H7:H28" si="0">SUM(B7:G7)</f>
        <v>0</v>
      </c>
    </row>
    <row r="8" spans="1:9" s="10" customFormat="1" x14ac:dyDescent="0.3">
      <c r="A8" s="280" t="s">
        <v>479</v>
      </c>
      <c r="B8" s="139"/>
      <c r="C8" s="139"/>
      <c r="D8" s="139"/>
      <c r="E8" s="139"/>
      <c r="F8" s="139"/>
      <c r="G8" s="139"/>
      <c r="H8" s="281">
        <f t="shared" si="0"/>
        <v>0</v>
      </c>
    </row>
    <row r="9" spans="1:9" s="10" customFormat="1" x14ac:dyDescent="0.3">
      <c r="A9" s="280" t="s">
        <v>480</v>
      </c>
      <c r="B9" s="139"/>
      <c r="C9" s="139"/>
      <c r="D9" s="139"/>
      <c r="E9" s="139"/>
      <c r="F9" s="139"/>
      <c r="G9" s="139"/>
      <c r="H9" s="281">
        <f t="shared" si="0"/>
        <v>0</v>
      </c>
    </row>
    <row r="10" spans="1:9" s="10" customFormat="1" x14ac:dyDescent="0.3">
      <c r="A10" s="280" t="s">
        <v>481</v>
      </c>
      <c r="B10" s="139"/>
      <c r="C10" s="139"/>
      <c r="D10" s="139"/>
      <c r="E10" s="139"/>
      <c r="F10" s="139"/>
      <c r="G10" s="139"/>
      <c r="H10" s="281">
        <f t="shared" si="0"/>
        <v>0</v>
      </c>
    </row>
    <row r="11" spans="1:9" s="10" customFormat="1" x14ac:dyDescent="0.3">
      <c r="A11" s="280" t="s">
        <v>482</v>
      </c>
      <c r="B11" s="139"/>
      <c r="C11" s="139"/>
      <c r="D11" s="139"/>
      <c r="E11" s="139"/>
      <c r="F11" s="139"/>
      <c r="G11" s="139"/>
      <c r="H11" s="281">
        <f t="shared" si="0"/>
        <v>0</v>
      </c>
    </row>
    <row r="12" spans="1:9" s="10" customFormat="1" x14ac:dyDescent="0.3">
      <c r="A12" s="280" t="s">
        <v>483</v>
      </c>
      <c r="B12" s="139"/>
      <c r="C12" s="139"/>
      <c r="D12" s="139"/>
      <c r="E12" s="139"/>
      <c r="F12" s="139"/>
      <c r="G12" s="139"/>
      <c r="H12" s="281">
        <f t="shared" si="0"/>
        <v>0</v>
      </c>
    </row>
    <row r="13" spans="1:9" s="10" customFormat="1" x14ac:dyDescent="0.3">
      <c r="A13" s="280" t="s">
        <v>484</v>
      </c>
      <c r="B13" s="139"/>
      <c r="C13" s="139"/>
      <c r="D13" s="139"/>
      <c r="E13" s="139"/>
      <c r="F13" s="139"/>
      <c r="G13" s="139"/>
      <c r="H13" s="281">
        <f t="shared" si="0"/>
        <v>0</v>
      </c>
    </row>
    <row r="14" spans="1:9" s="10" customFormat="1" x14ac:dyDescent="0.3">
      <c r="A14" s="280" t="s">
        <v>485</v>
      </c>
      <c r="B14" s="139"/>
      <c r="C14" s="139"/>
      <c r="D14" s="139"/>
      <c r="E14" s="139"/>
      <c r="F14" s="139"/>
      <c r="G14" s="139"/>
      <c r="H14" s="281">
        <f t="shared" si="0"/>
        <v>0</v>
      </c>
    </row>
    <row r="15" spans="1:9" s="10" customFormat="1" x14ac:dyDescent="0.3">
      <c r="A15" s="280" t="s">
        <v>486</v>
      </c>
      <c r="B15" s="139"/>
      <c r="C15" s="139"/>
      <c r="D15" s="139"/>
      <c r="E15" s="139"/>
      <c r="F15" s="139"/>
      <c r="G15" s="139"/>
      <c r="H15" s="281">
        <f t="shared" si="0"/>
        <v>0</v>
      </c>
    </row>
    <row r="16" spans="1:9" s="10" customFormat="1" x14ac:dyDescent="0.3">
      <c r="A16" s="280" t="s">
        <v>487</v>
      </c>
      <c r="B16" s="139"/>
      <c r="C16" s="139"/>
      <c r="D16" s="139"/>
      <c r="E16" s="139"/>
      <c r="F16" s="139"/>
      <c r="G16" s="139"/>
      <c r="H16" s="281">
        <f t="shared" si="0"/>
        <v>0</v>
      </c>
    </row>
    <row r="17" spans="1:8" s="10" customFormat="1" x14ac:dyDescent="0.3">
      <c r="A17" s="280" t="s">
        <v>488</v>
      </c>
      <c r="B17" s="139"/>
      <c r="C17" s="139"/>
      <c r="D17" s="139"/>
      <c r="E17" s="139"/>
      <c r="F17" s="139"/>
      <c r="G17" s="139"/>
      <c r="H17" s="281">
        <f t="shared" si="0"/>
        <v>0</v>
      </c>
    </row>
    <row r="18" spans="1:8" s="10" customFormat="1" x14ac:dyDescent="0.3">
      <c r="A18" s="280" t="s">
        <v>489</v>
      </c>
      <c r="B18" s="139"/>
      <c r="C18" s="139"/>
      <c r="D18" s="139"/>
      <c r="E18" s="139"/>
      <c r="F18" s="139"/>
      <c r="G18" s="139"/>
      <c r="H18" s="281">
        <f t="shared" si="0"/>
        <v>0</v>
      </c>
    </row>
    <row r="19" spans="1:8" s="10" customFormat="1" x14ac:dyDescent="0.3">
      <c r="A19" s="280" t="s">
        <v>490</v>
      </c>
      <c r="B19" s="139"/>
      <c r="C19" s="139"/>
      <c r="D19" s="139"/>
      <c r="E19" s="139"/>
      <c r="F19" s="139"/>
      <c r="G19" s="139"/>
      <c r="H19" s="281">
        <f t="shared" si="0"/>
        <v>0</v>
      </c>
    </row>
    <row r="20" spans="1:8" s="10" customFormat="1" x14ac:dyDescent="0.3">
      <c r="A20" s="280" t="s">
        <v>491</v>
      </c>
      <c r="B20" s="139"/>
      <c r="C20" s="139"/>
      <c r="D20" s="139"/>
      <c r="E20" s="139"/>
      <c r="F20" s="139"/>
      <c r="G20" s="139"/>
      <c r="H20" s="281">
        <f t="shared" si="0"/>
        <v>0</v>
      </c>
    </row>
    <row r="21" spans="1:8" s="10" customFormat="1" x14ac:dyDescent="0.3">
      <c r="A21" s="280" t="s">
        <v>492</v>
      </c>
      <c r="B21" s="139"/>
      <c r="C21" s="139"/>
      <c r="D21" s="139"/>
      <c r="E21" s="139"/>
      <c r="F21" s="139"/>
      <c r="G21" s="139"/>
      <c r="H21" s="281">
        <f t="shared" si="0"/>
        <v>0</v>
      </c>
    </row>
    <row r="22" spans="1:8" s="10" customFormat="1" x14ac:dyDescent="0.3">
      <c r="A22" s="280" t="s">
        <v>493</v>
      </c>
      <c r="B22" s="139"/>
      <c r="C22" s="139"/>
      <c r="D22" s="139"/>
      <c r="E22" s="139"/>
      <c r="F22" s="139"/>
      <c r="G22" s="139"/>
      <c r="H22" s="281">
        <f t="shared" si="0"/>
        <v>0</v>
      </c>
    </row>
    <row r="23" spans="1:8" s="10" customFormat="1" x14ac:dyDescent="0.3">
      <c r="A23" s="280" t="s">
        <v>494</v>
      </c>
      <c r="B23" s="139"/>
      <c r="C23" s="139"/>
      <c r="D23" s="139"/>
      <c r="E23" s="139"/>
      <c r="F23" s="139"/>
      <c r="G23" s="139"/>
      <c r="H23" s="281">
        <f t="shared" si="0"/>
        <v>0</v>
      </c>
    </row>
    <row r="24" spans="1:8" s="10" customFormat="1" x14ac:dyDescent="0.3">
      <c r="A24" s="280" t="s">
        <v>495</v>
      </c>
      <c r="B24" s="139"/>
      <c r="C24" s="139"/>
      <c r="D24" s="139"/>
      <c r="E24" s="139"/>
      <c r="F24" s="139"/>
      <c r="G24" s="139"/>
      <c r="H24" s="281">
        <f t="shared" si="0"/>
        <v>0</v>
      </c>
    </row>
    <row r="25" spans="1:8" s="10" customFormat="1" x14ac:dyDescent="0.3">
      <c r="A25" s="280" t="s">
        <v>496</v>
      </c>
      <c r="B25" s="139"/>
      <c r="C25" s="139"/>
      <c r="D25" s="139"/>
      <c r="E25" s="139"/>
      <c r="F25" s="139"/>
      <c r="G25" s="139"/>
      <c r="H25" s="281">
        <f t="shared" si="0"/>
        <v>0</v>
      </c>
    </row>
    <row r="26" spans="1:8" s="10" customFormat="1" x14ac:dyDescent="0.3">
      <c r="A26" s="280" t="s">
        <v>497</v>
      </c>
      <c r="B26" s="139"/>
      <c r="C26" s="139"/>
      <c r="D26" s="139"/>
      <c r="E26" s="139"/>
      <c r="F26" s="139"/>
      <c r="G26" s="139"/>
      <c r="H26" s="281">
        <f t="shared" si="0"/>
        <v>0</v>
      </c>
    </row>
    <row r="27" spans="1:8" s="10" customFormat="1" x14ac:dyDescent="0.3">
      <c r="A27" s="280" t="s">
        <v>498</v>
      </c>
      <c r="B27" s="139"/>
      <c r="C27" s="139"/>
      <c r="D27" s="139"/>
      <c r="E27" s="139"/>
      <c r="F27" s="139"/>
      <c r="G27" s="139"/>
      <c r="H27" s="281">
        <f t="shared" si="0"/>
        <v>0</v>
      </c>
    </row>
    <row r="28" spans="1:8" s="10" customFormat="1" x14ac:dyDescent="0.3">
      <c r="A28" s="260" t="s">
        <v>22</v>
      </c>
      <c r="B28" s="282">
        <f t="shared" ref="B28:G28" si="1">SUM(B6:B27)</f>
        <v>0</v>
      </c>
      <c r="C28" s="282">
        <f t="shared" si="1"/>
        <v>0</v>
      </c>
      <c r="D28" s="282">
        <f t="shared" si="1"/>
        <v>0</v>
      </c>
      <c r="E28" s="282">
        <f t="shared" si="1"/>
        <v>0</v>
      </c>
      <c r="F28" s="282">
        <f t="shared" si="1"/>
        <v>0</v>
      </c>
      <c r="G28" s="282">
        <f t="shared" si="1"/>
        <v>0</v>
      </c>
      <c r="H28" s="282">
        <f t="shared" si="0"/>
        <v>0</v>
      </c>
    </row>
    <row r="29" spans="1:8" s="10" customFormat="1" ht="7.9" customHeight="1" x14ac:dyDescent="0.3">
      <c r="A29" s="11"/>
      <c r="B29" s="12"/>
      <c r="C29" s="11"/>
      <c r="D29" s="11"/>
      <c r="E29" s="9"/>
      <c r="F29" s="9"/>
      <c r="G29" s="9"/>
    </row>
    <row r="30" spans="1:8" s="10" customFormat="1" ht="16.899999999999999" customHeight="1" x14ac:dyDescent="0.3">
      <c r="A30" s="11"/>
      <c r="B30" s="12"/>
      <c r="C30" s="11"/>
      <c r="D30" s="11"/>
      <c r="E30" s="9"/>
      <c r="F30" s="9"/>
      <c r="G30" s="9"/>
    </row>
    <row r="31" spans="1:8" s="10" customFormat="1" ht="24" customHeight="1" x14ac:dyDescent="0.3">
      <c r="A31" s="113" t="s">
        <v>18</v>
      </c>
      <c r="B31" s="161" t="str">
        <f>"REALITE "&amp;TAB00!E14-4</f>
        <v>REALITE 2016</v>
      </c>
      <c r="C31" s="145" t="str">
        <f>"REALITE "&amp;TAB00!E14-3</f>
        <v>REALITE 2017</v>
      </c>
      <c r="D31" s="145" t="str">
        <f>"REALITE "&amp;TAB00!E14-2</f>
        <v>REALITE 2018</v>
      </c>
      <c r="E31" s="145" t="str">
        <f>"REALITE "&amp;TAB00!E14-1</f>
        <v>REALITE 2019</v>
      </c>
      <c r="F31" s="145" t="str">
        <f>"BUDGET "&amp;TAB00!E14</f>
        <v>BUDGET 2020</v>
      </c>
      <c r="G31" s="145" t="str">
        <f>"REALITE "&amp;TAB00!E14</f>
        <v>REALITE 2020</v>
      </c>
      <c r="H31" s="114" t="str">
        <f>"ECART "&amp;F31&amp;" - "&amp;G31</f>
        <v>ECART BUDGET 2020 - REALITE 2020</v>
      </c>
    </row>
    <row r="32" spans="1:8" s="14" customFormat="1" ht="24.6" customHeight="1" x14ac:dyDescent="0.3">
      <c r="A32" s="106" t="s">
        <v>378</v>
      </c>
      <c r="B32" s="139"/>
      <c r="C32" s="139"/>
      <c r="D32" s="139"/>
      <c r="E32" s="139"/>
      <c r="F32" s="139"/>
      <c r="G32" s="139"/>
      <c r="H32" s="163">
        <f>F32-G32</f>
        <v>0</v>
      </c>
    </row>
    <row r="33" spans="1:8" s="14" customFormat="1" ht="24.6" customHeight="1" x14ac:dyDescent="0.3">
      <c r="A33" s="106" t="s">
        <v>379</v>
      </c>
      <c r="B33" s="139"/>
      <c r="C33" s="139"/>
      <c r="D33" s="139"/>
      <c r="E33" s="139"/>
      <c r="F33" s="139"/>
      <c r="G33" s="139"/>
      <c r="H33" s="163">
        <f>F33-G33</f>
        <v>0</v>
      </c>
    </row>
    <row r="34" spans="1:8" s="14" customFormat="1" ht="24.6" customHeight="1" x14ac:dyDescent="0.3">
      <c r="A34" s="106" t="s">
        <v>876</v>
      </c>
      <c r="B34" s="139"/>
      <c r="C34" s="139"/>
      <c r="D34" s="139"/>
      <c r="E34" s="139"/>
      <c r="F34" s="139"/>
      <c r="G34" s="139"/>
      <c r="H34" s="163">
        <f t="shared" ref="H34:H36" si="2">F34-G34</f>
        <v>0</v>
      </c>
    </row>
    <row r="35" spans="1:8" s="14" customFormat="1" ht="30.75" customHeight="1" x14ac:dyDescent="0.3">
      <c r="A35" s="106" t="s">
        <v>877</v>
      </c>
      <c r="B35" s="139"/>
      <c r="C35" s="139"/>
      <c r="D35" s="139"/>
      <c r="E35" s="139"/>
      <c r="F35" s="139"/>
      <c r="G35" s="139"/>
      <c r="H35" s="163">
        <f t="shared" si="2"/>
        <v>0</v>
      </c>
    </row>
    <row r="36" spans="1:8" s="14" customFormat="1" ht="24.6" customHeight="1" x14ac:dyDescent="0.3">
      <c r="A36" s="106" t="s">
        <v>878</v>
      </c>
      <c r="B36" s="139"/>
      <c r="C36" s="139"/>
      <c r="D36" s="139"/>
      <c r="E36" s="139"/>
      <c r="F36" s="139"/>
      <c r="G36" s="139"/>
      <c r="H36" s="163">
        <f t="shared" si="2"/>
        <v>0</v>
      </c>
    </row>
    <row r="37" spans="1:8" s="14" customFormat="1" x14ac:dyDescent="0.3">
      <c r="A37" s="168" t="s">
        <v>819</v>
      </c>
      <c r="B37" s="169">
        <f>SUM(B33:B36)</f>
        <v>0</v>
      </c>
      <c r="C37" s="169">
        <f t="shared" ref="C37:G37" si="3">SUM(C33:C36)</f>
        <v>0</v>
      </c>
      <c r="D37" s="169">
        <f t="shared" si="3"/>
        <v>0</v>
      </c>
      <c r="E37" s="169">
        <f t="shared" si="3"/>
        <v>0</v>
      </c>
      <c r="F37" s="169">
        <f t="shared" si="3"/>
        <v>0</v>
      </c>
      <c r="G37" s="169">
        <f t="shared" si="3"/>
        <v>0</v>
      </c>
      <c r="H37" s="169">
        <f>SUM(H33:H36)</f>
        <v>0</v>
      </c>
    </row>
    <row r="38" spans="1:8" s="14" customFormat="1" x14ac:dyDescent="0.3">
      <c r="A38" s="20"/>
      <c r="B38" s="21"/>
      <c r="C38" s="21"/>
      <c r="D38" s="21"/>
      <c r="E38" s="21"/>
      <c r="F38" s="21"/>
      <c r="G38" s="21"/>
      <c r="H38" s="21"/>
    </row>
  </sheetData>
  <mergeCells count="1">
    <mergeCell ref="A3:I3"/>
  </mergeCells>
  <hyperlinks>
    <hyperlink ref="A1" location="TAB00!A1" display="Retour page de garde" xr:uid="{00000000-0004-0000-18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8"/>
  <sheetViews>
    <sheetView zoomScaleNormal="100" workbookViewId="0">
      <selection activeCell="O11" sqref="O11"/>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42</v>
      </c>
    </row>
    <row r="3" spans="1:8" ht="44.45" customHeight="1" x14ac:dyDescent="0.35">
      <c r="A3" s="570" t="str">
        <f>TAB00!B80&amp;" : "&amp;TAB00!C80</f>
        <v>TAB7 : Synthèse des écarts de l'année N relatifs aux charges et produits non-contrôlables - OSP</v>
      </c>
      <c r="B3" s="570"/>
      <c r="C3" s="570"/>
      <c r="D3" s="570"/>
      <c r="E3" s="570"/>
      <c r="F3" s="570"/>
      <c r="G3" s="570"/>
    </row>
    <row r="6" spans="1:8" s="99" customFormat="1" ht="27" x14ac:dyDescent="0.3">
      <c r="A6" s="15"/>
      <c r="B6" s="97" t="str">
        <f>"BUDGET "&amp;TAB00!E14</f>
        <v>BUDGET 2020</v>
      </c>
      <c r="C6" s="97" t="str">
        <f>"REALITE "&amp;TAB00!E14</f>
        <v>REALITE 2020</v>
      </c>
      <c r="D6" s="97" t="s">
        <v>8</v>
      </c>
      <c r="E6" s="98" t="s">
        <v>9</v>
      </c>
      <c r="F6" s="97" t="s">
        <v>10</v>
      </c>
      <c r="G6" s="97" t="s">
        <v>705</v>
      </c>
    </row>
    <row r="7" spans="1:8" s="132" customFormat="1" ht="40.5" x14ac:dyDescent="0.3">
      <c r="A7" s="309" t="s">
        <v>543</v>
      </c>
      <c r="B7" s="223">
        <f>'TAB7.1'!F8</f>
        <v>0</v>
      </c>
      <c r="C7" s="223">
        <f>'TAB7.1'!G8</f>
        <v>0</v>
      </c>
      <c r="D7" s="224">
        <f t="shared" ref="D7:D12" si="0">B7-C7</f>
        <v>0</v>
      </c>
      <c r="E7" s="223">
        <f>'TAB7.1'!B18</f>
        <v>0</v>
      </c>
      <c r="F7" s="226">
        <f>'TAB7.1'!B19</f>
        <v>0</v>
      </c>
      <c r="G7" s="232" t="s">
        <v>508</v>
      </c>
      <c r="H7" s="99"/>
    </row>
    <row r="8" spans="1:8" s="132" customFormat="1" ht="15" x14ac:dyDescent="0.3">
      <c r="A8" s="309" t="s">
        <v>544</v>
      </c>
      <c r="B8" s="223">
        <f>'TAB7.2'!F8</f>
        <v>0</v>
      </c>
      <c r="C8" s="223">
        <f>'TAB7.2'!G8</f>
        <v>0</v>
      </c>
      <c r="D8" s="224">
        <f t="shared" si="0"/>
        <v>0</v>
      </c>
      <c r="E8" s="223">
        <f>D8</f>
        <v>0</v>
      </c>
      <c r="F8" s="227"/>
      <c r="G8" s="232" t="s">
        <v>509</v>
      </c>
      <c r="H8" s="99"/>
    </row>
    <row r="9" spans="1:8" s="132" customFormat="1" ht="40.5" x14ac:dyDescent="0.3">
      <c r="A9" s="310" t="s">
        <v>545</v>
      </c>
      <c r="B9" s="223">
        <f>SUM('TAB7.4'!F7,'TAB7.4'!F16,'TAB7.4'!F10,'TAB7.4'!F19,'TAB7.4'!F25)</f>
        <v>0</v>
      </c>
      <c r="C9" s="223">
        <f>SUM('TAB7.4'!G7,'TAB7.4'!G16,'TAB7.4'!G10,'TAB7.4'!G19,'TAB7.4'!G25)</f>
        <v>0</v>
      </c>
      <c r="D9" s="224">
        <f>B9-C9</f>
        <v>0</v>
      </c>
      <c r="E9" s="223">
        <f>D9</f>
        <v>0</v>
      </c>
      <c r="F9" s="227"/>
      <c r="G9" s="232" t="s">
        <v>511</v>
      </c>
      <c r="H9" s="99"/>
    </row>
    <row r="10" spans="1:8" s="132" customFormat="1" ht="27" x14ac:dyDescent="0.3">
      <c r="A10" s="309" t="s">
        <v>452</v>
      </c>
      <c r="B10" s="223">
        <f>'TAB6.3'!F14</f>
        <v>0</v>
      </c>
      <c r="C10" s="223">
        <f>'TAB6.3'!G14</f>
        <v>0</v>
      </c>
      <c r="D10" s="224">
        <f t="shared" ref="D10" si="1">B10-C10</f>
        <v>0</v>
      </c>
      <c r="E10" s="223">
        <f>D10</f>
        <v>0</v>
      </c>
      <c r="F10" s="227"/>
      <c r="G10" s="235" t="s">
        <v>459</v>
      </c>
      <c r="H10" s="99"/>
    </row>
    <row r="11" spans="1:8" s="132" customFormat="1" ht="40.5" x14ac:dyDescent="0.3">
      <c r="A11" s="310" t="s">
        <v>546</v>
      </c>
      <c r="B11" s="223">
        <f>'TAB7.7'!F6</f>
        <v>0</v>
      </c>
      <c r="C11" s="223">
        <f>'TAB7.7'!G6</f>
        <v>0</v>
      </c>
      <c r="D11" s="224">
        <f t="shared" si="0"/>
        <v>0</v>
      </c>
      <c r="E11" s="223">
        <f>'TAB7.7'!B14</f>
        <v>0</v>
      </c>
      <c r="F11" s="226">
        <f>'TAB7.7'!B15</f>
        <v>0</v>
      </c>
      <c r="G11" s="235" t="s">
        <v>514</v>
      </c>
      <c r="H11" s="99"/>
    </row>
    <row r="12" spans="1:8" s="132" customFormat="1" ht="15" x14ac:dyDescent="0.3">
      <c r="A12" s="310" t="s">
        <v>547</v>
      </c>
      <c r="B12" s="223">
        <f>'TAB7.8'!F6</f>
        <v>0</v>
      </c>
      <c r="C12" s="223">
        <f>'TAB7.8'!G6</f>
        <v>0</v>
      </c>
      <c r="D12" s="224">
        <f t="shared" si="0"/>
        <v>0</v>
      </c>
      <c r="E12" s="223">
        <f>D12</f>
        <v>0</v>
      </c>
      <c r="F12" s="227"/>
      <c r="G12" s="235" t="s">
        <v>515</v>
      </c>
      <c r="H12" s="99"/>
    </row>
    <row r="13" spans="1:8" s="220" customFormat="1" x14ac:dyDescent="0.3">
      <c r="A13" s="221" t="s">
        <v>22</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xr:uid="{00000000-0004-0000-1900-000000000000}"/>
    <hyperlink ref="G7" location="TAB7.1!A1" display="TAB7.1!A1" xr:uid="{00000000-0004-0000-1900-000001000000}"/>
    <hyperlink ref="G8" location="TAB7.2!A1" display="TAB7.2!A1" xr:uid="{00000000-0004-0000-1900-000002000000}"/>
    <hyperlink ref="G9" location="TAB7.4!A1" display="TAB7.4!A1" xr:uid="{00000000-0004-0000-1900-000003000000}"/>
    <hyperlink ref="G10" location="TAB6.3!A1" display="TAB6.3!A1" xr:uid="{00000000-0004-0000-1900-000004000000}"/>
    <hyperlink ref="G11" location="TAB7.7!A1" display="TAB7.7" xr:uid="{00000000-0004-0000-1900-000005000000}"/>
    <hyperlink ref="G12" location="TAB7.8!A1" display="TAB7.8" xr:uid="{00000000-0004-0000-1900-000006000000}"/>
  </hyperlinks>
  <pageMargins left="0.7" right="0.7" top="0.75" bottom="0.75" header="0.3" footer="0.3"/>
  <pageSetup paperSize="9" scale="95" orientation="landscape" verticalDpi="300" r:id="rId1"/>
  <rowBreaks count="1" manualBreakCount="1">
    <brk id="1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0" style="126" bestFit="1" customWidth="1"/>
    <col min="9" max="10" width="7.83203125" style="126"/>
    <col min="11"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5" customHeight="1" x14ac:dyDescent="0.35">
      <c r="A3" s="570" t="str">
        <f>TAB00!B81&amp;" : "&amp;TAB00!C81</f>
        <v>TAB7.1 : Ecart entre budget et réalité relatif aux charges émanant de factures d’achat de gaz émises par un fournisseur commercial pour l'alimentation de la clientèle propre du GRD</v>
      </c>
      <c r="B3" s="570"/>
      <c r="C3" s="570"/>
      <c r="D3" s="570"/>
      <c r="E3" s="570"/>
      <c r="F3" s="570"/>
      <c r="G3" s="570"/>
      <c r="H3" s="570"/>
      <c r="I3" s="166"/>
      <c r="J3" s="166"/>
      <c r="K3" s="166"/>
    </row>
    <row r="4" spans="1:11" x14ac:dyDescent="0.3">
      <c r="A4" s="11"/>
      <c r="B4" s="12"/>
      <c r="C4" s="11"/>
      <c r="D4" s="11"/>
      <c r="E4" s="9"/>
      <c r="F4" s="9"/>
      <c r="G4" s="9"/>
      <c r="H4" s="10"/>
      <c r="I4" s="10"/>
      <c r="J4" s="10"/>
      <c r="K4" s="10"/>
    </row>
    <row r="5" spans="1:11" ht="27" x14ac:dyDescent="0.3">
      <c r="A5" s="113"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114" t="str">
        <f>"ECART "&amp;F5&amp;" - "&amp;G5</f>
        <v>ECART BUDGET 2020 - REALITE 2020</v>
      </c>
      <c r="I5" s="10"/>
      <c r="J5" s="10"/>
      <c r="K5" s="10"/>
    </row>
    <row r="6" spans="1:11" ht="27" x14ac:dyDescent="0.3">
      <c r="A6" s="147" t="s">
        <v>503</v>
      </c>
      <c r="B6" s="139"/>
      <c r="C6" s="139"/>
      <c r="D6" s="139"/>
      <c r="E6" s="139"/>
      <c r="F6" s="139"/>
      <c r="G6" s="139"/>
      <c r="H6" s="163">
        <f>F6-G6</f>
        <v>0</v>
      </c>
      <c r="I6" s="14"/>
      <c r="J6" s="14"/>
      <c r="K6" s="14"/>
    </row>
    <row r="7" spans="1:11" ht="27" x14ac:dyDescent="0.3">
      <c r="A7" s="147" t="s">
        <v>504</v>
      </c>
      <c r="B7" s="139"/>
      <c r="C7" s="139"/>
      <c r="D7" s="139"/>
      <c r="E7" s="139"/>
      <c r="F7" s="139"/>
      <c r="G7" s="139"/>
      <c r="H7" s="163">
        <f>F7-G7</f>
        <v>0</v>
      </c>
      <c r="I7" s="14"/>
      <c r="J7" s="14"/>
      <c r="K7" s="14"/>
    </row>
    <row r="8" spans="1:11" x14ac:dyDescent="0.3">
      <c r="A8" s="34" t="s">
        <v>520</v>
      </c>
      <c r="B8" s="6">
        <f>SUM(B6:B7)</f>
        <v>0</v>
      </c>
      <c r="C8" s="6">
        <f t="shared" ref="C8:H8" si="0">SUM(C6:C7)</f>
        <v>0</v>
      </c>
      <c r="D8" s="6">
        <f t="shared" si="0"/>
        <v>0</v>
      </c>
      <c r="E8" s="6">
        <f t="shared" si="0"/>
        <v>0</v>
      </c>
      <c r="F8" s="6">
        <f t="shared" si="0"/>
        <v>0</v>
      </c>
      <c r="G8" s="6">
        <f t="shared" si="0"/>
        <v>0</v>
      </c>
      <c r="H8" s="6">
        <f t="shared" si="0"/>
        <v>0</v>
      </c>
    </row>
    <row r="9" spans="1:11" x14ac:dyDescent="0.3">
      <c r="A9" s="147" t="s">
        <v>505</v>
      </c>
      <c r="B9" s="139"/>
      <c r="C9" s="139"/>
      <c r="D9" s="139"/>
      <c r="E9" s="139"/>
      <c r="F9" s="139"/>
      <c r="G9" s="139"/>
      <c r="H9" s="163">
        <f>F9-G9</f>
        <v>0</v>
      </c>
      <c r="I9" s="14"/>
      <c r="J9" s="14"/>
      <c r="K9" s="14"/>
    </row>
    <row r="10" spans="1:11" x14ac:dyDescent="0.3">
      <c r="A10" s="147" t="s">
        <v>506</v>
      </c>
      <c r="B10" s="139"/>
      <c r="C10" s="139"/>
      <c r="D10" s="139"/>
      <c r="E10" s="139"/>
      <c r="F10" s="139"/>
      <c r="G10" s="139"/>
      <c r="H10" s="163">
        <f>F10-G10</f>
        <v>0</v>
      </c>
      <c r="I10" s="14"/>
      <c r="J10" s="14"/>
      <c r="K10" s="14"/>
    </row>
    <row r="11" spans="1:11" x14ac:dyDescent="0.3">
      <c r="A11" s="34" t="s">
        <v>521</v>
      </c>
      <c r="B11" s="6">
        <f t="shared" ref="B11:H11" si="1">SUM(B9:B10)</f>
        <v>0</v>
      </c>
      <c r="C11" s="6">
        <f t="shared" si="1"/>
        <v>0</v>
      </c>
      <c r="D11" s="6">
        <f t="shared" si="1"/>
        <v>0</v>
      </c>
      <c r="E11" s="6">
        <f t="shared" si="1"/>
        <v>0</v>
      </c>
      <c r="F11" s="6">
        <f t="shared" si="1"/>
        <v>0</v>
      </c>
      <c r="G11" s="6">
        <f t="shared" si="1"/>
        <v>0</v>
      </c>
      <c r="H11" s="6">
        <f t="shared" si="1"/>
        <v>0</v>
      </c>
    </row>
    <row r="12" spans="1:11" x14ac:dyDescent="0.3">
      <c r="A12" s="82" t="s">
        <v>507</v>
      </c>
      <c r="B12" s="437">
        <f t="shared" ref="B12:G12" si="2">IFERROR(B8/B11,)</f>
        <v>0</v>
      </c>
      <c r="C12" s="437">
        <f t="shared" si="2"/>
        <v>0</v>
      </c>
      <c r="D12" s="437">
        <f t="shared" si="2"/>
        <v>0</v>
      </c>
      <c r="E12" s="437">
        <f t="shared" si="2"/>
        <v>0</v>
      </c>
      <c r="F12" s="437">
        <f t="shared" si="2"/>
        <v>0</v>
      </c>
      <c r="G12" s="437">
        <f t="shared" si="2"/>
        <v>0</v>
      </c>
      <c r="H12" s="437">
        <f>F12-G12</f>
        <v>0</v>
      </c>
    </row>
    <row r="14" spans="1:11" s="126" customFormat="1" ht="15.75" x14ac:dyDescent="0.3">
      <c r="A14" s="164" t="s">
        <v>377</v>
      </c>
      <c r="B14" s="40"/>
      <c r="C14" s="32"/>
      <c r="D14" s="32"/>
      <c r="E14" s="32"/>
      <c r="F14" s="32"/>
      <c r="G14" s="32"/>
      <c r="H14" s="32"/>
    </row>
    <row r="15" spans="1:11" s="14" customFormat="1" ht="12.6" customHeight="1" x14ac:dyDescent="0.3">
      <c r="A15" s="20"/>
      <c r="B15" s="21"/>
      <c r="C15" s="21"/>
      <c r="D15" s="21"/>
      <c r="E15" s="21"/>
      <c r="F15" s="21"/>
      <c r="G15" s="21"/>
      <c r="H15" s="21"/>
    </row>
    <row r="16" spans="1:11" s="14" customFormat="1" ht="33.6" customHeight="1" thickBot="1" x14ac:dyDescent="0.35">
      <c r="A16" s="18" t="str">
        <f>TAB00!B42</f>
        <v xml:space="preserve">Prix minimum d'achat de gaz pour l'alimentation de la clientèle </v>
      </c>
      <c r="B16" s="277">
        <f>INDEX(TAB00!$B$37:$M$48,VLOOKUP(A16,TAB00!$B$37:$M$49,12,FALSE),HLOOKUP(RIGHT(G5,4)*1,TAB00!$B$37:$H$358,2,FALSE))</f>
        <v>8.7970000000000006</v>
      </c>
      <c r="C16" s="436" t="s">
        <v>786</v>
      </c>
      <c r="D16" s="19"/>
      <c r="E16" s="19"/>
      <c r="F16" s="19"/>
      <c r="G16" s="19"/>
      <c r="H16" s="19"/>
    </row>
    <row r="17" spans="1:8" s="14" customFormat="1" ht="36" customHeight="1" x14ac:dyDescent="0.3">
      <c r="A17" s="18" t="str">
        <f>TAB00!B43</f>
        <v xml:space="preserve">Prix maximum d'achat de gaz pour l'alimentation de la clientèle </v>
      </c>
      <c r="B17" s="277">
        <f>INDEX(TAB00!$B$37:$M$48,VLOOKUP(A17,TAB00!$B$37:$M$49,12,FALSE),HLOOKUP(RIGHT(G5,4)*1,TAB00!$B$37:$H$358,2,FALSE))</f>
        <v>14.154999999999999</v>
      </c>
      <c r="C17" s="436" t="s">
        <v>786</v>
      </c>
      <c r="D17" s="19"/>
      <c r="E17" s="19"/>
      <c r="F17" s="438" t="s">
        <v>722</v>
      </c>
      <c r="G17" s="439"/>
      <c r="H17" s="19"/>
    </row>
    <row r="18" spans="1:8" s="14" customFormat="1" ht="24.6" customHeight="1" thickBot="1" x14ac:dyDescent="0.35">
      <c r="A18" s="18" t="s">
        <v>16</v>
      </c>
      <c r="B18" s="19">
        <f>IF(AND(G12&lt;=B17,G12&gt;=B16),H8,IF(G12&gt;B17,F8-(G11*B17),IF(G12&lt;B17,F8-(G11*B16))))</f>
        <v>0</v>
      </c>
      <c r="C18" s="19"/>
      <c r="D18" s="19"/>
      <c r="E18" s="283"/>
      <c r="F18" s="440" t="s">
        <v>723</v>
      </c>
      <c r="G18" s="441"/>
      <c r="H18" s="19"/>
    </row>
    <row r="19" spans="1:8" s="14" customFormat="1" ht="24.6" customHeight="1" x14ac:dyDescent="0.3">
      <c r="A19" s="160" t="s">
        <v>500</v>
      </c>
      <c r="B19" s="19">
        <f>IF(AND(G12&lt;=B17,G12&gt;=B16),0,IF(G12&gt;B17,-(G12-B17)*G11,IF(G12&lt;B17,-(G12-B17)*G11,"Error")))</f>
        <v>0</v>
      </c>
      <c r="C19" s="19"/>
      <c r="D19" s="19"/>
      <c r="E19" s="19"/>
      <c r="F19" s="19"/>
      <c r="G19" s="19"/>
      <c r="H19" s="19"/>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5.6" customHeight="1" x14ac:dyDescent="0.35">
      <c r="A3" s="608" t="str">
        <f>TAB00!B82&amp;" : "&amp;TAB00!C82</f>
        <v>TAB7.2 : Ecart entre budget et réalité relatif aux charges de distribution supportées par le GRD pour l'alimentation de la clientèle propre</v>
      </c>
      <c r="B3" s="609"/>
      <c r="C3" s="609"/>
      <c r="D3" s="609"/>
      <c r="E3" s="609"/>
      <c r="F3" s="609"/>
      <c r="G3" s="609"/>
      <c r="H3" s="610"/>
      <c r="I3" s="166"/>
      <c r="J3" s="166"/>
      <c r="K3" s="166"/>
    </row>
    <row r="4" spans="1:11" x14ac:dyDescent="0.3">
      <c r="A4" s="11"/>
      <c r="B4" s="12"/>
      <c r="C4" s="11"/>
      <c r="D4" s="11"/>
      <c r="E4" s="9"/>
      <c r="F4" s="9"/>
      <c r="G4" s="9"/>
      <c r="H4" s="10"/>
      <c r="I4" s="10"/>
      <c r="J4" s="10"/>
      <c r="K4" s="10"/>
    </row>
    <row r="5" spans="1:11" ht="27" x14ac:dyDescent="0.3">
      <c r="A5" s="233"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234" t="str">
        <f>"ECART "&amp;F5&amp;" - "&amp;G5</f>
        <v>ECART BUDGET 2020 - REALITE 2020</v>
      </c>
      <c r="I5" s="10"/>
      <c r="J5" s="10"/>
      <c r="K5" s="10"/>
    </row>
    <row r="6" spans="1:11" ht="27" x14ac:dyDescent="0.3">
      <c r="A6" s="147" t="s">
        <v>516</v>
      </c>
      <c r="B6" s="139"/>
      <c r="C6" s="139"/>
      <c r="D6" s="139"/>
      <c r="E6" s="139"/>
      <c r="F6" s="139"/>
      <c r="G6" s="139"/>
      <c r="H6" s="163">
        <f>F6-G6</f>
        <v>0</v>
      </c>
      <c r="I6" s="14"/>
      <c r="J6" s="14"/>
      <c r="K6" s="14"/>
    </row>
    <row r="7" spans="1:11" ht="27" x14ac:dyDescent="0.3">
      <c r="A7" s="147" t="s">
        <v>517</v>
      </c>
      <c r="B7" s="139"/>
      <c r="C7" s="139"/>
      <c r="D7" s="139"/>
      <c r="E7" s="139"/>
      <c r="F7" s="139"/>
      <c r="G7" s="139"/>
      <c r="H7" s="163">
        <f>F7-G7</f>
        <v>0</v>
      </c>
      <c r="I7" s="14"/>
      <c r="J7" s="14"/>
      <c r="K7" s="14"/>
    </row>
    <row r="8" spans="1:11" x14ac:dyDescent="0.3">
      <c r="A8" s="34" t="s">
        <v>518</v>
      </c>
      <c r="B8" s="6">
        <f>SUM(B6:B7)</f>
        <v>0</v>
      </c>
      <c r="C8" s="6">
        <f t="shared" ref="C8:H8" si="0">SUM(C6:C7)</f>
        <v>0</v>
      </c>
      <c r="D8" s="6">
        <f t="shared" si="0"/>
        <v>0</v>
      </c>
      <c r="E8" s="6">
        <f t="shared" si="0"/>
        <v>0</v>
      </c>
      <c r="F8" s="6">
        <f t="shared" si="0"/>
        <v>0</v>
      </c>
      <c r="G8" s="6">
        <f t="shared" si="0"/>
        <v>0</v>
      </c>
      <c r="H8" s="6">
        <f t="shared" si="0"/>
        <v>0</v>
      </c>
    </row>
    <row r="9" spans="1:11" ht="27" x14ac:dyDescent="0.3">
      <c r="A9" s="147" t="s">
        <v>522</v>
      </c>
      <c r="B9" s="139"/>
      <c r="C9" s="139"/>
      <c r="D9" s="139"/>
      <c r="E9" s="139"/>
      <c r="F9" s="139"/>
      <c r="G9" s="139"/>
      <c r="H9" s="163">
        <f>F9-G9</f>
        <v>0</v>
      </c>
      <c r="I9" s="14"/>
      <c r="J9" s="14"/>
      <c r="K9" s="14"/>
    </row>
    <row r="10" spans="1:11" x14ac:dyDescent="0.3">
      <c r="A10" s="147" t="s">
        <v>523</v>
      </c>
      <c r="B10" s="139"/>
      <c r="C10" s="139"/>
      <c r="D10" s="139"/>
      <c r="E10" s="139"/>
      <c r="F10" s="139"/>
      <c r="G10" s="139"/>
      <c r="H10" s="163">
        <f>F10-G10</f>
        <v>0</v>
      </c>
      <c r="I10" s="14"/>
      <c r="J10" s="14"/>
      <c r="K10" s="14"/>
    </row>
    <row r="11" spans="1:11" x14ac:dyDescent="0.3">
      <c r="A11" s="34" t="s">
        <v>519</v>
      </c>
      <c r="B11" s="6">
        <f>SUM(B9:B10)</f>
        <v>0</v>
      </c>
      <c r="C11" s="6">
        <f t="shared" ref="C11:H11" si="1">SUM(C9:C10)</f>
        <v>0</v>
      </c>
      <c r="D11" s="6">
        <f t="shared" si="1"/>
        <v>0</v>
      </c>
      <c r="E11" s="6">
        <f t="shared" si="1"/>
        <v>0</v>
      </c>
      <c r="F11" s="6">
        <f t="shared" si="1"/>
        <v>0</v>
      </c>
      <c r="G11" s="6">
        <f t="shared" si="1"/>
        <v>0</v>
      </c>
      <c r="H11" s="6">
        <f t="shared" si="1"/>
        <v>0</v>
      </c>
    </row>
    <row r="12" spans="1:11" x14ac:dyDescent="0.3">
      <c r="A12" s="82" t="s">
        <v>507</v>
      </c>
      <c r="B12" s="437">
        <f t="shared" ref="B12:G12" si="2">IFERROR(B8/B11,)</f>
        <v>0</v>
      </c>
      <c r="C12" s="437">
        <f t="shared" si="2"/>
        <v>0</v>
      </c>
      <c r="D12" s="437">
        <f t="shared" si="2"/>
        <v>0</v>
      </c>
      <c r="E12" s="437">
        <f t="shared" si="2"/>
        <v>0</v>
      </c>
      <c r="F12" s="437">
        <f t="shared" si="2"/>
        <v>0</v>
      </c>
      <c r="G12" s="437">
        <f t="shared" si="2"/>
        <v>0</v>
      </c>
      <c r="H12" s="437">
        <f>F12-G12</f>
        <v>0</v>
      </c>
    </row>
    <row r="14" spans="1:11" x14ac:dyDescent="0.3">
      <c r="A14" s="100" t="s">
        <v>16</v>
      </c>
      <c r="B14" s="127">
        <f>H8</f>
        <v>0</v>
      </c>
    </row>
    <row r="15" spans="1:11" ht="14.25" thickBot="1" x14ac:dyDescent="0.35"/>
    <row r="16" spans="1:11" x14ac:dyDescent="0.3">
      <c r="A16" s="446" t="s">
        <v>789</v>
      </c>
      <c r="B16" s="439"/>
    </row>
    <row r="17" spans="1:2" ht="14.25" thickBot="1" x14ac:dyDescent="0.35">
      <c r="A17" s="447" t="s">
        <v>790</v>
      </c>
      <c r="B17" s="441"/>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3.9" customHeight="1" x14ac:dyDescent="0.35">
      <c r="A3" s="608" t="str">
        <f>TAB00!B84&amp;" : "&amp;TAB00!C84</f>
        <v xml:space="preserve">TAB7.4 : Ecart entre budget et réalité relatif aux produits issus de la facturation de la fourniture de gaz à la clientèle propre du GRD ainsi qu'au montant de la compensation versée par la CREG </v>
      </c>
      <c r="B3" s="609"/>
      <c r="C3" s="609"/>
      <c r="D3" s="609"/>
      <c r="E3" s="609"/>
      <c r="F3" s="609"/>
      <c r="G3" s="609"/>
      <c r="H3" s="609"/>
      <c r="I3" s="166"/>
      <c r="J3" s="166"/>
      <c r="K3" s="166"/>
    </row>
    <row r="4" spans="1:11" x14ac:dyDescent="0.3">
      <c r="A4" s="11"/>
      <c r="B4" s="12"/>
      <c r="C4" s="11"/>
      <c r="D4" s="11"/>
      <c r="E4" s="9"/>
      <c r="F4" s="9"/>
      <c r="G4" s="9"/>
      <c r="H4" s="10"/>
      <c r="I4" s="10"/>
      <c r="J4" s="10"/>
      <c r="K4" s="10"/>
    </row>
    <row r="5" spans="1:11" x14ac:dyDescent="0.3">
      <c r="A5" s="611" t="s">
        <v>413</v>
      </c>
      <c r="B5" s="612"/>
      <c r="C5" s="612"/>
      <c r="D5" s="612"/>
      <c r="E5" s="612"/>
      <c r="F5" s="612"/>
      <c r="G5" s="612"/>
      <c r="H5" s="612"/>
      <c r="I5" s="10"/>
      <c r="J5" s="10"/>
      <c r="K5" s="10"/>
    </row>
    <row r="6" spans="1:11" ht="27" x14ac:dyDescent="0.3">
      <c r="A6" s="113" t="s">
        <v>18</v>
      </c>
      <c r="B6" s="161" t="str">
        <f>"REALITE "&amp;TAB00!E14-4</f>
        <v>REALITE 2016</v>
      </c>
      <c r="C6" s="145" t="str">
        <f>"REALITE "&amp;TAB00!E14-3</f>
        <v>REALITE 2017</v>
      </c>
      <c r="D6" s="145" t="str">
        <f>"REALITE "&amp;TAB00!E14-2</f>
        <v>REALITE 2018</v>
      </c>
      <c r="E6" s="145" t="str">
        <f>"REALITE "&amp;TAB00!E14-1</f>
        <v>REALITE 2019</v>
      </c>
      <c r="F6" s="145" t="str">
        <f>"BUDGET "&amp;TAB00!E14</f>
        <v>BUDGET 2020</v>
      </c>
      <c r="G6" s="145" t="str">
        <f>"REALITE "&amp;TAB00!E14</f>
        <v>REALITE 2020</v>
      </c>
      <c r="H6" s="114" t="str">
        <f>"ECART "&amp;F6&amp;" - "&amp;G6</f>
        <v>ECART BUDGET 2020 - REALITE 2020</v>
      </c>
      <c r="I6" s="10"/>
      <c r="J6" s="10"/>
      <c r="K6" s="10"/>
    </row>
    <row r="7" spans="1:11" ht="27" x14ac:dyDescent="0.3">
      <c r="A7" s="147" t="s">
        <v>525</v>
      </c>
      <c r="B7" s="139"/>
      <c r="C7" s="139"/>
      <c r="D7" s="139"/>
      <c r="E7" s="139"/>
      <c r="F7" s="139"/>
      <c r="G7" s="139"/>
      <c r="H7" s="163">
        <f t="shared" ref="H7:H12" si="0">F7-G7</f>
        <v>0</v>
      </c>
      <c r="I7" s="14"/>
      <c r="J7" s="14"/>
      <c r="K7" s="14"/>
    </row>
    <row r="8" spans="1:11" x14ac:dyDescent="0.3">
      <c r="A8" s="202" t="s">
        <v>414</v>
      </c>
      <c r="B8" s="139"/>
      <c r="C8" s="139"/>
      <c r="D8" s="139"/>
      <c r="E8" s="139"/>
      <c r="F8" s="139"/>
      <c r="G8" s="139"/>
      <c r="H8" s="163">
        <f t="shared" si="0"/>
        <v>0</v>
      </c>
      <c r="I8" s="14"/>
      <c r="J8" s="14"/>
      <c r="K8" s="14"/>
    </row>
    <row r="9" spans="1:11" x14ac:dyDescent="0.3">
      <c r="A9" s="17" t="s">
        <v>415</v>
      </c>
      <c r="B9" s="442">
        <f t="shared" ref="B9:G9" si="1">-IFERROR(B7/B8,0)</f>
        <v>0</v>
      </c>
      <c r="C9" s="442">
        <f t="shared" si="1"/>
        <v>0</v>
      </c>
      <c r="D9" s="442">
        <f t="shared" si="1"/>
        <v>0</v>
      </c>
      <c r="E9" s="442">
        <f t="shared" si="1"/>
        <v>0</v>
      </c>
      <c r="F9" s="442">
        <f t="shared" si="1"/>
        <v>0</v>
      </c>
      <c r="G9" s="442">
        <f t="shared" si="1"/>
        <v>0</v>
      </c>
      <c r="H9" s="443">
        <f>F9-G9</f>
        <v>0</v>
      </c>
      <c r="I9" s="14"/>
      <c r="J9" s="14"/>
      <c r="K9" s="14"/>
    </row>
    <row r="10" spans="1:11" ht="27" x14ac:dyDescent="0.3">
      <c r="A10" s="147" t="s">
        <v>526</v>
      </c>
      <c r="B10" s="139"/>
      <c r="C10" s="139"/>
      <c r="D10" s="139"/>
      <c r="E10" s="139"/>
      <c r="F10" s="139"/>
      <c r="G10" s="139"/>
      <c r="H10" s="163">
        <f t="shared" si="0"/>
        <v>0</v>
      </c>
      <c r="I10" s="14"/>
      <c r="J10" s="14"/>
      <c r="K10" s="14"/>
    </row>
    <row r="11" spans="1:11" x14ac:dyDescent="0.3">
      <c r="A11" s="202" t="s">
        <v>501</v>
      </c>
      <c r="B11" s="139"/>
      <c r="C11" s="139"/>
      <c r="D11" s="139"/>
      <c r="E11" s="139"/>
      <c r="F11" s="139"/>
      <c r="G11" s="139"/>
      <c r="H11" s="163">
        <f t="shared" si="0"/>
        <v>0</v>
      </c>
      <c r="I11" s="14"/>
      <c r="J11" s="14"/>
      <c r="K11" s="14"/>
    </row>
    <row r="12" spans="1:11" ht="27" x14ac:dyDescent="0.3">
      <c r="A12" s="308" t="s">
        <v>524</v>
      </c>
      <c r="B12" s="442">
        <f>-IFERROR(B10/B11,0)</f>
        <v>0</v>
      </c>
      <c r="C12" s="442">
        <f t="shared" ref="C12:G12" si="2">-IFERROR(C10/C11,0)</f>
        <v>0</v>
      </c>
      <c r="D12" s="442">
        <f t="shared" si="2"/>
        <v>0</v>
      </c>
      <c r="E12" s="442">
        <f t="shared" si="2"/>
        <v>0</v>
      </c>
      <c r="F12" s="442">
        <f t="shared" si="2"/>
        <v>0</v>
      </c>
      <c r="G12" s="442">
        <f t="shared" si="2"/>
        <v>0</v>
      </c>
      <c r="H12" s="443">
        <f t="shared" si="0"/>
        <v>0</v>
      </c>
      <c r="I12" s="14"/>
      <c r="J12" s="14"/>
      <c r="K12" s="14"/>
    </row>
    <row r="14" spans="1:11" x14ac:dyDescent="0.3">
      <c r="A14" s="611" t="s">
        <v>410</v>
      </c>
      <c r="B14" s="612"/>
      <c r="C14" s="612"/>
      <c r="D14" s="612"/>
      <c r="E14" s="612"/>
      <c r="F14" s="612"/>
      <c r="G14" s="612"/>
      <c r="H14" s="612"/>
    </row>
    <row r="15" spans="1:11" ht="24" customHeight="1" x14ac:dyDescent="0.3">
      <c r="A15" s="113" t="s">
        <v>18</v>
      </c>
      <c r="B15" s="161" t="str">
        <f t="shared" ref="B15:H15" si="3">B6</f>
        <v>REALITE 2016</v>
      </c>
      <c r="C15" s="145" t="str">
        <f t="shared" si="3"/>
        <v>REALITE 2017</v>
      </c>
      <c r="D15" s="145" t="str">
        <f t="shared" si="3"/>
        <v>REALITE 2018</v>
      </c>
      <c r="E15" s="145" t="str">
        <f t="shared" si="3"/>
        <v>REALITE 2019</v>
      </c>
      <c r="F15" s="145" t="str">
        <f t="shared" si="3"/>
        <v>BUDGET 2020</v>
      </c>
      <c r="G15" s="145" t="str">
        <f t="shared" si="3"/>
        <v>REALITE 2020</v>
      </c>
      <c r="H15" s="114" t="str">
        <f t="shared" si="3"/>
        <v>ECART BUDGET 2020 - REALITE 2020</v>
      </c>
      <c r="I15" s="10"/>
      <c r="J15" s="10"/>
      <c r="K15" s="10"/>
    </row>
    <row r="16" spans="1:11" ht="27" x14ac:dyDescent="0.3">
      <c r="A16" s="147" t="s">
        <v>525</v>
      </c>
      <c r="B16" s="139"/>
      <c r="C16" s="139"/>
      <c r="D16" s="139"/>
      <c r="E16" s="139"/>
      <c r="F16" s="139"/>
      <c r="G16" s="139"/>
      <c r="H16" s="163">
        <f t="shared" ref="H16:H21" si="4">F16-G16</f>
        <v>0</v>
      </c>
      <c r="I16" s="14"/>
      <c r="J16" s="14"/>
      <c r="K16" s="14"/>
    </row>
    <row r="17" spans="1:11" x14ac:dyDescent="0.3">
      <c r="A17" s="202" t="s">
        <v>414</v>
      </c>
      <c r="B17" s="139"/>
      <c r="C17" s="139"/>
      <c r="D17" s="139"/>
      <c r="E17" s="139"/>
      <c r="F17" s="139"/>
      <c r="G17" s="139"/>
      <c r="H17" s="163">
        <f t="shared" si="4"/>
        <v>0</v>
      </c>
      <c r="I17" s="14"/>
      <c r="J17" s="14"/>
      <c r="K17" s="14"/>
    </row>
    <row r="18" spans="1:11" x14ac:dyDescent="0.3">
      <c r="A18" s="17" t="s">
        <v>415</v>
      </c>
      <c r="B18" s="442">
        <f t="shared" ref="B18:G18" si="5">-IFERROR(B16/B17,0)</f>
        <v>0</v>
      </c>
      <c r="C18" s="442">
        <f t="shared" si="5"/>
        <v>0</v>
      </c>
      <c r="D18" s="442">
        <f t="shared" si="5"/>
        <v>0</v>
      </c>
      <c r="E18" s="442">
        <f t="shared" si="5"/>
        <v>0</v>
      </c>
      <c r="F18" s="442">
        <f t="shared" si="5"/>
        <v>0</v>
      </c>
      <c r="G18" s="442">
        <f t="shared" si="5"/>
        <v>0</v>
      </c>
      <c r="H18" s="443">
        <f t="shared" si="4"/>
        <v>0</v>
      </c>
      <c r="I18" s="14"/>
      <c r="J18" s="14"/>
      <c r="K18" s="14"/>
    </row>
    <row r="19" spans="1:11" ht="27" x14ac:dyDescent="0.3">
      <c r="A19" s="147" t="s">
        <v>526</v>
      </c>
      <c r="B19" s="139"/>
      <c r="C19" s="139"/>
      <c r="D19" s="139"/>
      <c r="E19" s="139"/>
      <c r="F19" s="139"/>
      <c r="G19" s="139"/>
      <c r="H19" s="163">
        <f t="shared" si="4"/>
        <v>0</v>
      </c>
      <c r="I19" s="14"/>
      <c r="J19" s="14"/>
      <c r="K19" s="14"/>
    </row>
    <row r="20" spans="1:11" x14ac:dyDescent="0.3">
      <c r="A20" s="202" t="s">
        <v>501</v>
      </c>
      <c r="B20" s="139"/>
      <c r="C20" s="139"/>
      <c r="D20" s="139"/>
      <c r="E20" s="139"/>
      <c r="F20" s="139"/>
      <c r="G20" s="139"/>
      <c r="H20" s="163">
        <f t="shared" si="4"/>
        <v>0</v>
      </c>
      <c r="I20" s="14"/>
      <c r="J20" s="14"/>
      <c r="K20" s="14"/>
    </row>
    <row r="21" spans="1:11" ht="27" x14ac:dyDescent="0.3">
      <c r="A21" s="308" t="s">
        <v>524</v>
      </c>
      <c r="B21" s="442">
        <f t="shared" ref="B21" si="6">-IFERROR(B19/B20,0)</f>
        <v>0</v>
      </c>
      <c r="C21" s="442">
        <f t="shared" ref="C21" si="7">-IFERROR(C19/C20,0)</f>
        <v>0</v>
      </c>
      <c r="D21" s="442">
        <f t="shared" ref="D21" si="8">-IFERROR(D19/D20,0)</f>
        <v>0</v>
      </c>
      <c r="E21" s="442">
        <f t="shared" ref="E21" si="9">-IFERROR(E19/E20,0)</f>
        <v>0</v>
      </c>
      <c r="F21" s="442">
        <f t="shared" ref="F21" si="10">-IFERROR(F19/F20,0)</f>
        <v>0</v>
      </c>
      <c r="G21" s="442">
        <f t="shared" ref="G21" si="11">-IFERROR(G19/G20,0)</f>
        <v>0</v>
      </c>
      <c r="H21" s="443">
        <f t="shared" si="4"/>
        <v>0</v>
      </c>
      <c r="I21" s="14"/>
      <c r="J21" s="14"/>
      <c r="K21" s="14"/>
    </row>
    <row r="22" spans="1:11" x14ac:dyDescent="0.3">
      <c r="A22" s="19"/>
      <c r="B22" s="19"/>
      <c r="C22" s="19"/>
      <c r="D22" s="19"/>
      <c r="E22" s="19"/>
      <c r="F22" s="19"/>
      <c r="G22" s="19"/>
      <c r="H22" s="19"/>
      <c r="I22" s="14"/>
      <c r="J22" s="14"/>
      <c r="K22" s="14"/>
    </row>
    <row r="23" spans="1:11" x14ac:dyDescent="0.3">
      <c r="A23" s="611" t="s">
        <v>411</v>
      </c>
      <c r="B23" s="612"/>
      <c r="C23" s="612"/>
      <c r="D23" s="612"/>
      <c r="E23" s="612"/>
      <c r="F23" s="612"/>
      <c r="G23" s="612"/>
      <c r="H23" s="612"/>
    </row>
    <row r="24" spans="1:11" ht="25.15" customHeight="1" x14ac:dyDescent="0.3">
      <c r="A24" s="113" t="s">
        <v>18</v>
      </c>
      <c r="B24" s="161" t="str">
        <f>B15</f>
        <v>REALITE 2016</v>
      </c>
      <c r="C24" s="145" t="str">
        <f t="shared" ref="C24:H24" si="12">C15</f>
        <v>REALITE 2017</v>
      </c>
      <c r="D24" s="145" t="str">
        <f t="shared" si="12"/>
        <v>REALITE 2018</v>
      </c>
      <c r="E24" s="145" t="str">
        <f t="shared" si="12"/>
        <v>REALITE 2019</v>
      </c>
      <c r="F24" s="145" t="str">
        <f t="shared" si="12"/>
        <v>BUDGET 2020</v>
      </c>
      <c r="G24" s="145" t="str">
        <f t="shared" si="12"/>
        <v>REALITE 2020</v>
      </c>
      <c r="H24" s="114" t="str">
        <f t="shared" si="12"/>
        <v>ECART BUDGET 2020 - REALITE 2020</v>
      </c>
      <c r="I24" s="10"/>
      <c r="J24" s="10"/>
      <c r="K24" s="10"/>
    </row>
    <row r="25" spans="1:11" x14ac:dyDescent="0.3">
      <c r="A25" s="147" t="s">
        <v>527</v>
      </c>
      <c r="B25" s="139"/>
      <c r="C25" s="139"/>
      <c r="D25" s="139"/>
      <c r="E25" s="139"/>
      <c r="F25" s="139"/>
      <c r="G25" s="139"/>
      <c r="H25" s="163">
        <f>F25-G25</f>
        <v>0</v>
      </c>
      <c r="I25" s="14"/>
      <c r="J25" s="14"/>
      <c r="K25" s="14"/>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topLeftCell="A37" zoomScaleNormal="100" workbookViewId="0">
      <selection activeCell="B19" sqref="B19"/>
    </sheetView>
  </sheetViews>
  <sheetFormatPr baseColWidth="10" defaultColWidth="9.1640625" defaultRowHeight="13.5" x14ac:dyDescent="0.3"/>
  <cols>
    <col min="1" max="1" width="26.83203125" style="377" customWidth="1"/>
    <col min="2" max="2" width="83.1640625" style="427" customWidth="1"/>
    <col min="3" max="3" width="123.6640625" style="128" customWidth="1"/>
    <col min="4" max="4" width="52" style="263" customWidth="1"/>
    <col min="5" max="16384" width="9.1640625" style="128"/>
  </cols>
  <sheetData>
    <row r="1" spans="1:4" s="104" customFormat="1" ht="15" x14ac:dyDescent="0.3">
      <c r="A1" s="396" t="s">
        <v>42</v>
      </c>
      <c r="B1" s="426"/>
      <c r="D1" s="107"/>
    </row>
    <row r="2" spans="1:4" s="104" customFormat="1" x14ac:dyDescent="0.3">
      <c r="A2" s="397"/>
      <c r="B2" s="424"/>
      <c r="D2" s="107"/>
    </row>
    <row r="3" spans="1:4" s="104" customFormat="1" ht="21" x14ac:dyDescent="0.35">
      <c r="A3" s="570" t="str">
        <f>TAB00!C53</f>
        <v>Instructions pour compléter le modèle de rapport</v>
      </c>
      <c r="B3" s="570"/>
      <c r="C3" s="570"/>
      <c r="D3" s="107"/>
    </row>
    <row r="4" spans="1:4" s="104" customFormat="1" ht="21.75" thickBot="1" x14ac:dyDescent="0.4">
      <c r="A4" s="398"/>
      <c r="B4" s="399"/>
      <c r="C4" s="399"/>
      <c r="D4" s="107"/>
    </row>
    <row r="5" spans="1:4" s="104" customFormat="1" ht="39.6" customHeight="1" thickBot="1" x14ac:dyDescent="0.35">
      <c r="A5" s="572" t="s">
        <v>783</v>
      </c>
      <c r="B5" s="573"/>
      <c r="C5" s="574"/>
      <c r="D5" s="107"/>
    </row>
    <row r="6" spans="1:4" s="104" customFormat="1" ht="21.75" thickBot="1" x14ac:dyDescent="0.4">
      <c r="A6" s="398"/>
      <c r="B6" s="399"/>
      <c r="C6" s="400"/>
      <c r="D6" s="107"/>
    </row>
    <row r="7" spans="1:4" ht="36" customHeight="1" thickBot="1" x14ac:dyDescent="0.35">
      <c r="A7" s="575" t="s">
        <v>826</v>
      </c>
      <c r="B7" s="576"/>
      <c r="C7" s="577"/>
    </row>
    <row r="8" spans="1:4" x14ac:dyDescent="0.3">
      <c r="A8" s="474"/>
      <c r="B8" s="474"/>
      <c r="C8" s="474"/>
    </row>
    <row r="9" spans="1:4" x14ac:dyDescent="0.3">
      <c r="A9" s="379" t="s">
        <v>620</v>
      </c>
      <c r="B9" s="380" t="s">
        <v>784</v>
      </c>
      <c r="C9" s="431" t="s">
        <v>621</v>
      </c>
    </row>
    <row r="10" spans="1:4" x14ac:dyDescent="0.3">
      <c r="D10" s="554" t="s">
        <v>866</v>
      </c>
    </row>
    <row r="11" spans="1:4" ht="40.5" x14ac:dyDescent="0.3">
      <c r="A11" s="401" t="str">
        <f>TAB00!B54</f>
        <v xml:space="preserve">TAB1 </v>
      </c>
      <c r="B11" s="402" t="str">
        <f>TAB00!C54</f>
        <v>Compte de résultats de l'année N-4 à l'année N</v>
      </c>
      <c r="C11" s="402" t="s">
        <v>785</v>
      </c>
      <c r="D11" s="555" t="s">
        <v>867</v>
      </c>
    </row>
    <row r="12" spans="1:4" ht="27" x14ac:dyDescent="0.3">
      <c r="A12" s="401" t="str">
        <f>TAB00!B55</f>
        <v>TAB1.1</v>
      </c>
      <c r="B12" s="402" t="str">
        <f>TAB00!C55</f>
        <v>Synthèse du compte de résultats de l'année concernée par activité</v>
      </c>
      <c r="C12" s="402" t="s">
        <v>672</v>
      </c>
      <c r="D12" s="555" t="s">
        <v>867</v>
      </c>
    </row>
    <row r="13" spans="1:4" ht="67.5" x14ac:dyDescent="0.3">
      <c r="A13" s="401" t="str">
        <f>TAB00!B56</f>
        <v>TAB2</v>
      </c>
      <c r="B13" s="402" t="str">
        <f>TAB00!C56</f>
        <v>Réconciliation tarifaire</v>
      </c>
      <c r="C13" s="402" t="s">
        <v>673</v>
      </c>
      <c r="D13" s="555" t="s">
        <v>868</v>
      </c>
    </row>
    <row r="14" spans="1:4" ht="27" x14ac:dyDescent="0.3">
      <c r="A14" s="401" t="str">
        <f>TAB00!B57</f>
        <v>TAB3</v>
      </c>
      <c r="B14" s="402" t="str">
        <f>TAB00!C57</f>
        <v>Récapitulatif des soldes régulatoires et bonus/malus</v>
      </c>
      <c r="C14" s="402" t="s">
        <v>737</v>
      </c>
      <c r="D14" s="555" t="s">
        <v>868</v>
      </c>
    </row>
    <row r="15" spans="1:4" ht="27" x14ac:dyDescent="0.3">
      <c r="A15" s="401" t="str">
        <f>TAB00!B58</f>
        <v>TAB3.1</v>
      </c>
      <c r="B15" s="523" t="str">
        <f>TAB00!C58</f>
        <v xml:space="preserve">Récapitulatif des soldes régulatoires et bonus/malus par secteur </v>
      </c>
      <c r="C15" s="402" t="s">
        <v>863</v>
      </c>
      <c r="D15" s="555" t="s">
        <v>868</v>
      </c>
    </row>
    <row r="16" spans="1:4" ht="81" x14ac:dyDescent="0.3">
      <c r="A16" s="401" t="str">
        <f>TAB00!B59</f>
        <v>TAB3.2</v>
      </c>
      <c r="B16" s="523" t="str">
        <f>TAB00!C59</f>
        <v>Proposition d'affectation du solde régulatoire de l'année N et des soldes régulatoires des années précédentes non-affecté</v>
      </c>
      <c r="C16" s="402" t="s">
        <v>864</v>
      </c>
      <c r="D16" s="556" t="s">
        <v>869</v>
      </c>
    </row>
    <row r="17" spans="1:4" ht="40.5" x14ac:dyDescent="0.3">
      <c r="A17" s="401" t="str">
        <f>TAB00!B60</f>
        <v>TAB3.2.1</v>
      </c>
      <c r="B17" s="523" t="str">
        <f>TAB00!C60</f>
        <v>Proposition d'affectation du solde régulatoire par niveau de tension</v>
      </c>
      <c r="C17" s="402" t="s">
        <v>865</v>
      </c>
      <c r="D17" s="556" t="s">
        <v>869</v>
      </c>
    </row>
    <row r="18" spans="1:4" ht="40.5" x14ac:dyDescent="0.3">
      <c r="A18" s="401" t="str">
        <f>TAB00!B61</f>
        <v>TAB3.3</v>
      </c>
      <c r="B18" s="402" t="str">
        <f>TAB00!C61</f>
        <v xml:space="preserve">Budget 2019-2023 des charges nettes contrôlables </v>
      </c>
      <c r="C18" s="402" t="s">
        <v>738</v>
      </c>
      <c r="D18" s="555" t="s">
        <v>868</v>
      </c>
    </row>
    <row r="19" spans="1:4" ht="40.5" x14ac:dyDescent="0.3">
      <c r="A19" s="401" t="str">
        <f>TAB00!B62</f>
        <v>TAB4</v>
      </c>
      <c r="B19" s="402" t="str">
        <f>TAB00!C62</f>
        <v>Evolution des charges nettes contrôlables hors OSP réelles au cours de la période régulatoire</v>
      </c>
      <c r="C19" s="402" t="s">
        <v>739</v>
      </c>
      <c r="D19" s="555" t="s">
        <v>868</v>
      </c>
    </row>
    <row r="20" spans="1:4" ht="40.5" x14ac:dyDescent="0.3">
      <c r="A20" s="401" t="str">
        <f>TAB00!B63</f>
        <v>TAB5</v>
      </c>
      <c r="B20" s="402" t="str">
        <f>TAB00!C63</f>
        <v>Synthèse des écarts de l'année N relatifs aux charges nettes contrôlables OSP</v>
      </c>
      <c r="C20" s="402" t="s">
        <v>740</v>
      </c>
      <c r="D20" s="555" t="s">
        <v>868</v>
      </c>
    </row>
    <row r="21" spans="1:4" ht="54" x14ac:dyDescent="0.3">
      <c r="A21" s="401" t="str">
        <f>TAB00!B64</f>
        <v>TAB5.1</v>
      </c>
      <c r="B21" s="402" t="str">
        <f>TAB00!C64</f>
        <v>Evolution des charges nettes réelles liées à la gestion des compteurs à budget au cours de la période régulatoire</v>
      </c>
      <c r="C21" s="402" t="s">
        <v>741</v>
      </c>
      <c r="D21" s="555" t="s">
        <v>868</v>
      </c>
    </row>
    <row r="22" spans="1:4" ht="54" x14ac:dyDescent="0.3">
      <c r="A22" s="401" t="str">
        <f>TAB00!B65</f>
        <v>TAB5.2</v>
      </c>
      <c r="B22" s="402" t="str">
        <f>TAB00!C65</f>
        <v>Evolution des charges nettes réelles liées au rechargement des compteurs à budget au cours de la période régulatoire</v>
      </c>
      <c r="C22" s="402" t="s">
        <v>742</v>
      </c>
      <c r="D22" s="555" t="s">
        <v>868</v>
      </c>
    </row>
    <row r="23" spans="1:4" ht="40.5" x14ac:dyDescent="0.3">
      <c r="A23" s="401" t="str">
        <f>TAB00!B66</f>
        <v>TAB5.3</v>
      </c>
      <c r="B23" s="402" t="str">
        <f>TAB00!C66</f>
        <v>Evolution des charges nettes réelles liées à la gestion de la clientèle propre au cours de la période régulatoire</v>
      </c>
      <c r="C23" s="402" t="s">
        <v>743</v>
      </c>
      <c r="D23" s="555" t="s">
        <v>868</v>
      </c>
    </row>
    <row r="24" spans="1:4" ht="40.5" x14ac:dyDescent="0.3">
      <c r="A24" s="401" t="str">
        <f>TAB00!B67</f>
        <v>TAB5.4</v>
      </c>
      <c r="B24" s="402" t="str">
        <f>TAB00!C67</f>
        <v>Evolution des charges nettes réelles liées à la gestion des MOZA et EOC au cours de la période régulatoire</v>
      </c>
      <c r="C24" s="402" t="s">
        <v>744</v>
      </c>
      <c r="D24" s="555" t="s">
        <v>868</v>
      </c>
    </row>
    <row r="25" spans="1:4" x14ac:dyDescent="0.3">
      <c r="A25" s="401" t="str">
        <f>TAB00!B68</f>
        <v>TAB5.5</v>
      </c>
      <c r="B25" s="402" t="str">
        <f>TAB00!C68</f>
        <v>N/A</v>
      </c>
      <c r="C25" s="402"/>
      <c r="D25" s="555" t="s">
        <v>868</v>
      </c>
    </row>
    <row r="26" spans="1:4" x14ac:dyDescent="0.3">
      <c r="A26" s="401" t="str">
        <f>TAB00!B69</f>
        <v>TAB5.6</v>
      </c>
      <c r="B26" s="402" t="str">
        <f>TAB00!C69</f>
        <v>N/A</v>
      </c>
      <c r="C26" s="402"/>
      <c r="D26" s="555" t="s">
        <v>868</v>
      </c>
    </row>
    <row r="27" spans="1:4" ht="40.5" x14ac:dyDescent="0.3">
      <c r="A27" s="401" t="str">
        <f>TAB00!B70</f>
        <v>TAB5.7</v>
      </c>
      <c r="B27" s="402" t="str">
        <f>TAB00!C70</f>
        <v>Evolution des charges d'amortissement des raccordements standards gratuits au cours de la période régulatoire</v>
      </c>
      <c r="C27" s="402" t="s">
        <v>766</v>
      </c>
      <c r="D27" s="555" t="s">
        <v>868</v>
      </c>
    </row>
    <row r="28" spans="1:4" ht="40.5" x14ac:dyDescent="0.3">
      <c r="A28" s="401" t="str">
        <f>TAB00!B71</f>
        <v>TAB6</v>
      </c>
      <c r="B28" s="402" t="str">
        <f>TAB00!C71</f>
        <v>Synthèse des écarts de l'année N relatifs aux charges et produits non-contrôlables - hors OSP</v>
      </c>
      <c r="C28" s="402" t="s">
        <v>745</v>
      </c>
      <c r="D28" s="555" t="s">
        <v>868</v>
      </c>
    </row>
    <row r="29" spans="1:4" x14ac:dyDescent="0.3">
      <c r="A29" s="401" t="str">
        <f>TAB00!B72</f>
        <v>TAB6.1</v>
      </c>
      <c r="B29" s="402" t="str">
        <f>TAB00!C72</f>
        <v>N/A</v>
      </c>
      <c r="C29" s="402"/>
      <c r="D29" s="555" t="s">
        <v>868</v>
      </c>
    </row>
    <row r="30" spans="1:4" x14ac:dyDescent="0.3">
      <c r="A30" s="401" t="str">
        <f>TAB00!B73</f>
        <v>TAB6.2</v>
      </c>
      <c r="B30" s="402" t="str">
        <f>TAB00!C73</f>
        <v>N/A</v>
      </c>
      <c r="C30" s="402"/>
      <c r="D30" s="555" t="s">
        <v>868</v>
      </c>
    </row>
    <row r="31" spans="1:4" ht="40.5" x14ac:dyDescent="0.3">
      <c r="A31" s="401" t="str">
        <f>TAB00!B74</f>
        <v>TAB6.3</v>
      </c>
      <c r="B31" s="402" t="str">
        <f>TAB00!C74</f>
        <v xml:space="preserve">Ecart entre le budget et la réalité relatif aux charges émanant de factures émises par la société FeReSO dans le cadre du processus de réconciliation </v>
      </c>
      <c r="C31" s="402" t="s">
        <v>746</v>
      </c>
      <c r="D31" s="555" t="s">
        <v>868</v>
      </c>
    </row>
    <row r="32" spans="1:4" ht="27" x14ac:dyDescent="0.3">
      <c r="A32" s="401" t="str">
        <f>TAB00!B75</f>
        <v>TAB6.4</v>
      </c>
      <c r="B32" s="402" t="str">
        <f>TAB00!C75</f>
        <v>Ecart entre le budget et la réalité relatif à la redevance de voirie</v>
      </c>
      <c r="C32" s="402" t="s">
        <v>747</v>
      </c>
      <c r="D32" s="555" t="s">
        <v>868</v>
      </c>
    </row>
    <row r="33" spans="1:4" ht="40.5" x14ac:dyDescent="0.3">
      <c r="A33" s="401" t="str">
        <f>TAB00!B76</f>
        <v>TAB6.5</v>
      </c>
      <c r="B33" s="402" t="str">
        <f>TAB00!C76</f>
        <v>Ecart entre le budget et la réalité relatif à l'impôt des sociétés</v>
      </c>
      <c r="C33" s="402" t="s">
        <v>748</v>
      </c>
      <c r="D33" s="555" t="s">
        <v>868</v>
      </c>
    </row>
    <row r="34" spans="1:4" ht="27" x14ac:dyDescent="0.3">
      <c r="A34" s="401" t="str">
        <f>TAB00!B77</f>
        <v>TAB6.6</v>
      </c>
      <c r="B34" s="402" t="str">
        <f>TAB00!C77</f>
        <v>Ecart entre le budget et la réalité relatif aux autres impôts (Redevances, taxes, surcharges)</v>
      </c>
      <c r="C34" s="402" t="s">
        <v>749</v>
      </c>
      <c r="D34" s="555" t="s">
        <v>868</v>
      </c>
    </row>
    <row r="35" spans="1:4" ht="40.5" x14ac:dyDescent="0.3">
      <c r="A35" s="401" t="str">
        <f>TAB00!B78</f>
        <v>TAB6.7</v>
      </c>
      <c r="B35" s="402" t="str">
        <f>TAB00!C78</f>
        <v>Ecart entre le budget et la réalité relatif aux cotisations de responsabilisation de l’ONSSAPL</v>
      </c>
      <c r="C35" s="402" t="s">
        <v>750</v>
      </c>
      <c r="D35" s="555" t="s">
        <v>868</v>
      </c>
    </row>
    <row r="36" spans="1:4" ht="40.5" x14ac:dyDescent="0.3">
      <c r="A36" s="401" t="str">
        <f>TAB00!B79</f>
        <v>TAB6.8</v>
      </c>
      <c r="B36" s="402" t="str">
        <f>TAB00!C79</f>
        <v>Ecart entre le budget et la réalité relatif aux charges de pension non-capitalisées</v>
      </c>
      <c r="C36" s="425" t="s">
        <v>751</v>
      </c>
      <c r="D36" s="555" t="s">
        <v>868</v>
      </c>
    </row>
    <row r="37" spans="1:4" ht="40.5" x14ac:dyDescent="0.3">
      <c r="A37" s="401" t="str">
        <f>TAB00!B80</f>
        <v>TAB7</v>
      </c>
      <c r="B37" s="402" t="str">
        <f>TAB00!C80</f>
        <v>Synthèse des écarts de l'année N relatifs aux charges et produits non-contrôlables - OSP</v>
      </c>
      <c r="C37" s="402" t="s">
        <v>752</v>
      </c>
      <c r="D37" s="555" t="s">
        <v>868</v>
      </c>
    </row>
    <row r="38" spans="1:4" ht="67.5" x14ac:dyDescent="0.3">
      <c r="A38" s="401" t="str">
        <f>TAB00!B81</f>
        <v>TAB7.1</v>
      </c>
      <c r="B38" s="402" t="str">
        <f>TAB00!C81</f>
        <v>Ecart entre budget et réalité relatif aux charges émanant de factures d’achat de gaz émises par un fournisseur commercial pour l'alimentation de la clientèle propre du GRD</v>
      </c>
      <c r="C38" s="402" t="s">
        <v>768</v>
      </c>
      <c r="D38" s="555" t="s">
        <v>868</v>
      </c>
    </row>
    <row r="39" spans="1:4" ht="40.5" x14ac:dyDescent="0.3">
      <c r="A39" s="401" t="str">
        <f>TAB00!B82</f>
        <v>TAB7.2</v>
      </c>
      <c r="B39" s="402" t="str">
        <f>TAB00!C82</f>
        <v>Ecart entre budget et réalité relatif aux charges de distribution supportées par le GRD pour l'alimentation de la clientèle propre</v>
      </c>
      <c r="C39" s="402" t="s">
        <v>771</v>
      </c>
      <c r="D39" s="555" t="s">
        <v>868</v>
      </c>
    </row>
    <row r="40" spans="1:4" x14ac:dyDescent="0.3">
      <c r="A40" s="401" t="str">
        <f>TAB00!B83</f>
        <v>TAB7.3</v>
      </c>
      <c r="B40" s="402" t="str">
        <f>TAB00!C83</f>
        <v>N/A</v>
      </c>
      <c r="C40" s="402"/>
      <c r="D40" s="555" t="s">
        <v>868</v>
      </c>
    </row>
    <row r="41" spans="1:4" ht="40.5" x14ac:dyDescent="0.3">
      <c r="A41" s="401" t="str">
        <f>TAB00!B84</f>
        <v>TAB7.4</v>
      </c>
      <c r="B41" s="402" t="str">
        <f>TAB00!C84</f>
        <v xml:space="preserve">Ecart entre budget et réalité relatif aux produits issus de la facturation de la fourniture de gaz à la clientèle propre du GRD ainsi qu'au montant de la compensation versée par la CREG </v>
      </c>
      <c r="C41" s="402" t="s">
        <v>770</v>
      </c>
      <c r="D41" s="555" t="s">
        <v>868</v>
      </c>
    </row>
    <row r="42" spans="1:4" x14ac:dyDescent="0.3">
      <c r="A42" s="401" t="str">
        <f>TAB00!B85</f>
        <v>TAB7.5</v>
      </c>
      <c r="B42" s="402" t="str">
        <f>TAB00!C85</f>
        <v>N/A</v>
      </c>
      <c r="C42" s="402"/>
      <c r="D42" s="555" t="s">
        <v>868</v>
      </c>
    </row>
    <row r="43" spans="1:4" x14ac:dyDescent="0.3">
      <c r="A43" s="401" t="str">
        <f>TAB00!B86</f>
        <v>TAB7.6</v>
      </c>
      <c r="B43" s="402" t="str">
        <f>TAB00!C86</f>
        <v>N/A</v>
      </c>
      <c r="C43" s="402"/>
      <c r="D43" s="555" t="s">
        <v>868</v>
      </c>
    </row>
    <row r="44" spans="1:4" ht="54" x14ac:dyDescent="0.3">
      <c r="A44" s="401" t="str">
        <f>TAB00!B87</f>
        <v>TAB7.7</v>
      </c>
      <c r="B44" s="402" t="str">
        <f>TAB00!C87</f>
        <v xml:space="preserve">Ecart entre budget et réalité relatif aux indemnités versées aux fournisseurs de gaz résultant du retard de placement des compteurs à budget </v>
      </c>
      <c r="C44" s="402" t="s">
        <v>753</v>
      </c>
      <c r="D44" s="555" t="s">
        <v>868</v>
      </c>
    </row>
    <row r="45" spans="1:4" ht="27" x14ac:dyDescent="0.3">
      <c r="A45" s="401" t="str">
        <f>TAB00!B88</f>
        <v>TAB7.8</v>
      </c>
      <c r="B45" s="402" t="str">
        <f>TAB00!C88</f>
        <v>Ecart entre budget et réalité relatif aux charges et produits liés à l’achat de gaz SER</v>
      </c>
      <c r="C45" s="402" t="s">
        <v>776</v>
      </c>
      <c r="D45" s="555" t="s">
        <v>868</v>
      </c>
    </row>
    <row r="46" spans="1:4" ht="40.5" x14ac:dyDescent="0.3">
      <c r="A46" s="401" t="str">
        <f>TAB00!B89</f>
        <v>TAB8</v>
      </c>
      <c r="B46" s="402" t="str">
        <f>TAB00!C89</f>
        <v>Ecart entre budget et réalité relatif aux charges nettes des projets spécifiques</v>
      </c>
      <c r="C46" s="402" t="s">
        <v>754</v>
      </c>
      <c r="D46" s="555" t="s">
        <v>868</v>
      </c>
    </row>
    <row r="47" spans="1:4" ht="67.5" x14ac:dyDescent="0.3">
      <c r="A47" s="401" t="str">
        <f>TAB00!B90</f>
        <v>TAB9</v>
      </c>
      <c r="B47" s="402" t="str">
        <f>TAB00!C90</f>
        <v>Ecart entre budget et réalité relatif à la marge équitable</v>
      </c>
      <c r="C47" s="425" t="s">
        <v>755</v>
      </c>
      <c r="D47" s="555" t="s">
        <v>868</v>
      </c>
    </row>
    <row r="48" spans="1:4" ht="40.5" x14ac:dyDescent="0.3">
      <c r="A48" s="401" t="str">
        <f>TAB00!B91</f>
        <v>TAB9.1</v>
      </c>
      <c r="B48" s="402" t="str">
        <f>TAB00!C91</f>
        <v xml:space="preserve">Comparaison de l'actif régulé budgété et réel de l'année </v>
      </c>
      <c r="C48" s="402" t="s">
        <v>756</v>
      </c>
      <c r="D48" s="555" t="s">
        <v>868</v>
      </c>
    </row>
    <row r="49" spans="1:4" ht="40.5" x14ac:dyDescent="0.3">
      <c r="A49" s="401" t="str">
        <f>TAB00!B92</f>
        <v>TAB10</v>
      </c>
      <c r="B49" s="402" t="str">
        <f>TAB00!C92</f>
        <v>Ecart entre budget et réalité relatif aux produits issus des tarifs périodiques de distribution</v>
      </c>
      <c r="C49" s="402" t="s">
        <v>777</v>
      </c>
      <c r="D49" s="555" t="s">
        <v>868</v>
      </c>
    </row>
    <row r="50" spans="1:4" ht="162" x14ac:dyDescent="0.3">
      <c r="A50" s="401" t="str">
        <f>TAB00!B93</f>
        <v>TAB10.1</v>
      </c>
      <c r="B50" s="402" t="str">
        <f>TAB00!C93</f>
        <v xml:space="preserve">Comparaison des volumes, capacités et puissances budgétés et réels de l'année </v>
      </c>
      <c r="C50" s="402" t="s">
        <v>778</v>
      </c>
      <c r="D50" s="555" t="s">
        <v>868</v>
      </c>
    </row>
    <row r="51" spans="1:4" ht="40.5" x14ac:dyDescent="0.3">
      <c r="A51" s="401" t="str">
        <f>TAB00!B94</f>
        <v>TAB11</v>
      </c>
      <c r="B51" s="402" t="str">
        <f>TAB00!C94</f>
        <v>Evolution bilancielle</v>
      </c>
      <c r="C51" s="425" t="s">
        <v>757</v>
      </c>
      <c r="D51" s="555" t="s">
        <v>867</v>
      </c>
    </row>
    <row r="52" spans="1:4" x14ac:dyDescent="0.3">
      <c r="A52" s="401" t="str">
        <f>TAB00!B95</f>
        <v>TAB11.1</v>
      </c>
      <c r="B52" s="402" t="str">
        <f>TAB00!C95</f>
        <v>Détail des créances à un an au plus</v>
      </c>
      <c r="C52" s="425" t="s">
        <v>758</v>
      </c>
      <c r="D52" s="555" t="s">
        <v>867</v>
      </c>
    </row>
    <row r="53" spans="1:4" x14ac:dyDescent="0.3">
      <c r="A53" s="401" t="str">
        <f>TAB00!B96</f>
        <v>TAB11.2</v>
      </c>
      <c r="B53" s="402" t="str">
        <f>TAB00!C96</f>
        <v xml:space="preserve">Détail des comptes de régularisation </v>
      </c>
      <c r="C53" s="425" t="s">
        <v>759</v>
      </c>
      <c r="D53" s="555" t="s">
        <v>867</v>
      </c>
    </row>
    <row r="54" spans="1:4" x14ac:dyDescent="0.3">
      <c r="A54" s="401" t="str">
        <f>TAB00!B97</f>
        <v>TAB11.3</v>
      </c>
      <c r="B54" s="402" t="str">
        <f>TAB00!C97</f>
        <v>Variation des capitaux propres</v>
      </c>
      <c r="C54" s="128" t="s">
        <v>760</v>
      </c>
      <c r="D54" s="555" t="s">
        <v>867</v>
      </c>
    </row>
    <row r="55" spans="1:4" x14ac:dyDescent="0.3">
      <c r="A55" s="401" t="str">
        <f>TAB00!B98</f>
        <v>TAB11.4</v>
      </c>
      <c r="B55" s="402" t="str">
        <f>TAB00!C98</f>
        <v>Variation des provisions</v>
      </c>
      <c r="C55" s="425" t="s">
        <v>761</v>
      </c>
      <c r="D55" s="555" t="s">
        <v>867</v>
      </c>
    </row>
    <row r="56" spans="1:4" ht="27" x14ac:dyDescent="0.3">
      <c r="A56" s="401" t="str">
        <f>TAB00!B99</f>
        <v>TAB11.5</v>
      </c>
      <c r="B56" s="402" t="str">
        <f>TAB00!C99</f>
        <v>Détail des dettes financières</v>
      </c>
      <c r="C56" s="402" t="s">
        <v>762</v>
      </c>
      <c r="D56" s="555" t="s">
        <v>867</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9.15" customHeight="1" x14ac:dyDescent="0.35">
      <c r="A3" s="608" t="str">
        <f>TAB00!B87&amp;" : "&amp;TAB00!C87</f>
        <v xml:space="preserve">TAB7.7 : Ecart entre budget et réalité relatif aux indemnités versées aux fournisseurs de gaz résultant du retard de placement des compteurs à budget </v>
      </c>
      <c r="B3" s="609"/>
      <c r="C3" s="609"/>
      <c r="D3" s="609"/>
      <c r="E3" s="609"/>
      <c r="F3" s="609"/>
      <c r="G3" s="609"/>
      <c r="H3" s="609"/>
      <c r="I3" s="166"/>
      <c r="J3" s="166"/>
      <c r="K3" s="166"/>
    </row>
    <row r="4" spans="1:11" x14ac:dyDescent="0.3">
      <c r="A4" s="11"/>
      <c r="B4" s="12"/>
      <c r="C4" s="11"/>
      <c r="D4" s="11"/>
      <c r="E4" s="9"/>
      <c r="F4" s="9"/>
      <c r="G4" s="9"/>
      <c r="H4" s="10"/>
      <c r="I4" s="10"/>
      <c r="J4" s="10"/>
      <c r="K4" s="10"/>
    </row>
    <row r="5" spans="1:11" ht="27" x14ac:dyDescent="0.3">
      <c r="A5" s="113"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114" t="str">
        <f>"ECART "&amp;F5&amp;" - "&amp;G5</f>
        <v>ECART BUDGET 2020 - REALITE 2020</v>
      </c>
      <c r="I5" s="10"/>
      <c r="J5" s="10"/>
      <c r="K5" s="10"/>
    </row>
    <row r="6" spans="1:11" ht="27" x14ac:dyDescent="0.3">
      <c r="A6" s="119" t="s">
        <v>416</v>
      </c>
      <c r="B6" s="139"/>
      <c r="C6" s="139"/>
      <c r="D6" s="139"/>
      <c r="E6" s="139"/>
      <c r="F6" s="139"/>
      <c r="G6" s="139"/>
      <c r="H6" s="163">
        <f>F6-G6</f>
        <v>0</v>
      </c>
      <c r="I6" s="14"/>
      <c r="J6" s="14"/>
      <c r="K6" s="14"/>
    </row>
    <row r="7" spans="1:11" x14ac:dyDescent="0.3">
      <c r="A7" s="119" t="s">
        <v>427</v>
      </c>
      <c r="B7" s="139"/>
      <c r="C7" s="139"/>
      <c r="D7" s="139"/>
      <c r="E7" s="139"/>
      <c r="F7" s="139"/>
      <c r="G7" s="139"/>
      <c r="H7" s="163">
        <f>F7-G7</f>
        <v>0</v>
      </c>
      <c r="I7" s="14"/>
      <c r="J7" s="14"/>
      <c r="K7" s="14"/>
    </row>
    <row r="8" spans="1:11" ht="27" x14ac:dyDescent="0.3">
      <c r="A8" s="311" t="str">
        <f>TAB00!B46</f>
        <v>Délai moyen maximum de placement des compteurs à budget</v>
      </c>
      <c r="D8" s="7"/>
      <c r="E8" s="7"/>
      <c r="F8" s="7"/>
      <c r="G8" s="444">
        <f>INDEX(TAB00!$B$37:$M$48,VLOOKUP(A8,TAB00!$B$37:$M$49,12,FALSE),HLOOKUP(RIGHT(G5,4)*1,TAB00!$B$37:$H$358,2,FALSE))</f>
        <v>0</v>
      </c>
      <c r="H8" s="436" t="s">
        <v>787</v>
      </c>
      <c r="I8" s="14"/>
      <c r="J8" s="14"/>
      <c r="K8" s="14"/>
    </row>
    <row r="9" spans="1:11" ht="27" x14ac:dyDescent="0.3">
      <c r="A9" s="311" t="str">
        <f>TAB00!B47</f>
        <v>Délai  réglementaire de placement des compteurs à budget</v>
      </c>
      <c r="D9" s="7"/>
      <c r="E9" s="7"/>
      <c r="F9" s="7"/>
      <c r="G9" s="444">
        <f>INDEX(TAB00!$B$37:$M$48,VLOOKUP(A9,TAB00!$B$37:$M$49,12,FALSE),HLOOKUP(RIGHT(G5,4)*1,TAB00!$B$37:$H$358,2,FALSE))</f>
        <v>0</v>
      </c>
      <c r="H9" s="436" t="s">
        <v>787</v>
      </c>
      <c r="I9" s="14"/>
      <c r="J9" s="14"/>
      <c r="K9" s="14"/>
    </row>
    <row r="10" spans="1:11" x14ac:dyDescent="0.3">
      <c r="A10" s="311" t="s">
        <v>788</v>
      </c>
      <c r="D10" s="7"/>
      <c r="E10" s="7"/>
      <c r="F10" s="7"/>
      <c r="G10" s="445">
        <f>IFERROR(G6*(G8-G9)/(G7-G9),0)</f>
        <v>0</v>
      </c>
      <c r="H10" s="436"/>
      <c r="I10" s="14"/>
      <c r="J10" s="14"/>
      <c r="K10" s="14"/>
    </row>
    <row r="11" spans="1:11" x14ac:dyDescent="0.3">
      <c r="A11" s="100"/>
      <c r="D11" s="7"/>
      <c r="E11" s="7"/>
      <c r="F11" s="7"/>
      <c r="G11" s="7"/>
    </row>
    <row r="12" spans="1:11" s="126" customFormat="1" ht="15.75" x14ac:dyDescent="0.3">
      <c r="A12" s="164" t="s">
        <v>377</v>
      </c>
      <c r="B12" s="40"/>
      <c r="C12" s="32"/>
      <c r="D12" s="32"/>
      <c r="E12" s="32"/>
      <c r="F12" s="32"/>
      <c r="G12" s="32"/>
      <c r="H12" s="32"/>
    </row>
    <row r="13" spans="1:11" s="14" customFormat="1" ht="12.6" customHeight="1" thickBot="1" x14ac:dyDescent="0.35">
      <c r="A13" s="20"/>
      <c r="B13" s="21"/>
      <c r="C13" s="21"/>
      <c r="D13" s="21"/>
      <c r="E13" s="21"/>
      <c r="F13" s="21"/>
      <c r="G13" s="21"/>
      <c r="H13" s="21"/>
    </row>
    <row r="14" spans="1:11" s="14" customFormat="1" ht="24.6" customHeight="1" x14ac:dyDescent="0.3">
      <c r="A14" s="18" t="s">
        <v>16</v>
      </c>
      <c r="B14" s="19">
        <f>IFERROR(F6-G6*(G8-G9)/(G7-G9),0)</f>
        <v>0</v>
      </c>
      <c r="C14" s="19"/>
      <c r="D14" s="19"/>
      <c r="E14" s="438" t="s">
        <v>722</v>
      </c>
      <c r="F14" s="439"/>
      <c r="G14" s="19"/>
      <c r="H14" s="19"/>
    </row>
    <row r="15" spans="1:11" s="14" customFormat="1" ht="24.6" customHeight="1" thickBot="1" x14ac:dyDescent="0.35">
      <c r="A15" s="160" t="s">
        <v>500</v>
      </c>
      <c r="B15" s="19">
        <f>H6-B14</f>
        <v>0</v>
      </c>
      <c r="C15" s="19"/>
      <c r="D15" s="19"/>
      <c r="E15" s="440" t="s">
        <v>723</v>
      </c>
      <c r="F15" s="441"/>
      <c r="G15" s="19"/>
      <c r="H15" s="19"/>
    </row>
    <row r="17" spans="3:3" x14ac:dyDescent="0.3">
      <c r="C17" s="312"/>
    </row>
    <row r="20" spans="3:3" x14ac:dyDescent="0.3">
      <c r="C20" s="100"/>
    </row>
  </sheetData>
  <mergeCells count="1">
    <mergeCell ref="A3:H3"/>
  </mergeCells>
  <hyperlinks>
    <hyperlink ref="A1" location="TAB00!A1" display="Retour page de garde" xr:uid="{00000000-0004-0000-1D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42</v>
      </c>
    </row>
    <row r="2" spans="1:11" x14ac:dyDescent="0.3">
      <c r="C2" s="126"/>
      <c r="E2" s="128"/>
      <c r="F2" s="128"/>
      <c r="G2" s="128"/>
      <c r="H2" s="128"/>
      <c r="I2" s="128"/>
      <c r="J2" s="128"/>
      <c r="K2" s="128"/>
    </row>
    <row r="3" spans="1:11" ht="46.9" customHeight="1" x14ac:dyDescent="0.35">
      <c r="A3" s="608" t="str">
        <f>TAB00!B88&amp;" : "&amp;TAB00!C88</f>
        <v>TAB7.8 : Ecart entre budget et réalité relatif aux charges et produits liés à l’achat de gaz SER</v>
      </c>
      <c r="B3" s="609"/>
      <c r="C3" s="609"/>
      <c r="D3" s="609"/>
      <c r="E3" s="609"/>
      <c r="F3" s="609"/>
      <c r="G3" s="609"/>
      <c r="H3" s="609"/>
      <c r="I3" s="166"/>
      <c r="J3" s="166"/>
      <c r="K3" s="166"/>
    </row>
    <row r="4" spans="1:11" x14ac:dyDescent="0.3">
      <c r="A4" s="11"/>
      <c r="B4" s="12"/>
      <c r="C4" s="11"/>
      <c r="D4" s="11"/>
      <c r="E4" s="9"/>
      <c r="F4" s="9"/>
      <c r="G4" s="9"/>
      <c r="H4" s="10"/>
      <c r="I4" s="10"/>
      <c r="J4" s="10"/>
      <c r="K4" s="10"/>
    </row>
    <row r="5" spans="1:11" ht="27" x14ac:dyDescent="0.3">
      <c r="A5" s="236" t="s">
        <v>18</v>
      </c>
      <c r="B5" s="161" t="str">
        <f>"REALITE "&amp;TAB00!$E$14-4</f>
        <v>REALITE 2016</v>
      </c>
      <c r="C5" s="145" t="str">
        <f>"REALITE "&amp;TAB00!$E$14-3</f>
        <v>REALITE 2017</v>
      </c>
      <c r="D5" s="145" t="str">
        <f>"REALITE "&amp;TAB00!$E$14-2</f>
        <v>REALITE 2018</v>
      </c>
      <c r="E5" s="145" t="str">
        <f>"REALITE "&amp;TAB00!$E$14-1</f>
        <v>REALITE 2019</v>
      </c>
      <c r="F5" s="145" t="str">
        <f>"BUDGET "&amp;TAB00!$E$14</f>
        <v>BUDGET 2020</v>
      </c>
      <c r="G5" s="145" t="str">
        <f>"REALITE "&amp;TAB00!$E$14</f>
        <v>REALITE 2020</v>
      </c>
      <c r="H5" s="237" t="str">
        <f>"ECART "&amp;F5&amp;" - "&amp;G5</f>
        <v>ECART BUDGET 2020 - REALITE 2020</v>
      </c>
      <c r="I5" s="10"/>
      <c r="J5" s="10"/>
      <c r="K5" s="10"/>
    </row>
    <row r="6" spans="1:11" x14ac:dyDescent="0.3">
      <c r="A6" s="147" t="s">
        <v>772</v>
      </c>
      <c r="B6" s="139"/>
      <c r="C6" s="139"/>
      <c r="D6" s="139"/>
      <c r="E6" s="139"/>
      <c r="F6" s="139"/>
      <c r="G6" s="139"/>
      <c r="H6" s="163">
        <f>F6-G6</f>
        <v>0</v>
      </c>
      <c r="I6" s="14"/>
      <c r="J6" s="14"/>
      <c r="K6" s="14"/>
    </row>
    <row r="7" spans="1:11" ht="27" x14ac:dyDescent="0.3">
      <c r="A7" s="147" t="s">
        <v>773</v>
      </c>
      <c r="B7" s="139"/>
      <c r="C7" s="139"/>
      <c r="D7" s="139"/>
      <c r="E7" s="139"/>
      <c r="F7" s="139"/>
      <c r="G7" s="139"/>
      <c r="H7" s="163">
        <f t="shared" ref="H7:H9" si="0">F7-G7</f>
        <v>0</v>
      </c>
    </row>
    <row r="8" spans="1:11" ht="27" x14ac:dyDescent="0.3">
      <c r="A8" s="100" t="s">
        <v>774</v>
      </c>
      <c r="B8" s="139"/>
      <c r="C8" s="139"/>
      <c r="D8" s="139"/>
      <c r="E8" s="139"/>
      <c r="F8" s="139"/>
      <c r="G8" s="139"/>
      <c r="H8" s="163">
        <f t="shared" si="0"/>
        <v>0</v>
      </c>
    </row>
    <row r="9" spans="1:11" x14ac:dyDescent="0.3">
      <c r="A9" s="430" t="s">
        <v>775</v>
      </c>
      <c r="B9" s="282">
        <f>SUM(B6:B8)</f>
        <v>0</v>
      </c>
      <c r="C9" s="282">
        <f t="shared" ref="C9:G9" si="1">SUM(C6:C8)</f>
        <v>0</v>
      </c>
      <c r="D9" s="282">
        <f t="shared" si="1"/>
        <v>0</v>
      </c>
      <c r="E9" s="282">
        <f t="shared" si="1"/>
        <v>0</v>
      </c>
      <c r="F9" s="282">
        <f t="shared" si="1"/>
        <v>0</v>
      </c>
      <c r="G9" s="282">
        <f t="shared" si="1"/>
        <v>0</v>
      </c>
      <c r="H9" s="282">
        <f t="shared" si="0"/>
        <v>0</v>
      </c>
    </row>
    <row r="10" spans="1:11" x14ac:dyDescent="0.3">
      <c r="C10" s="100"/>
    </row>
    <row r="11" spans="1:11" x14ac:dyDescent="0.3">
      <c r="A11" s="100" t="s">
        <v>16</v>
      </c>
      <c r="B11" s="127">
        <f>H9</f>
        <v>0</v>
      </c>
    </row>
    <row r="12" spans="1:11" ht="14.25" thickBot="1" x14ac:dyDescent="0.35"/>
    <row r="13" spans="1:11" x14ac:dyDescent="0.3">
      <c r="A13" s="446" t="s">
        <v>789</v>
      </c>
      <c r="B13" s="439"/>
    </row>
    <row r="14" spans="1:11" ht="14.25" thickBot="1" x14ac:dyDescent="0.35">
      <c r="A14" s="447" t="s">
        <v>790</v>
      </c>
      <c r="B14" s="441"/>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9"/>
  <sheetViews>
    <sheetView zoomScaleNormal="100" workbookViewId="0">
      <selection activeCell="E8" sqref="E8"/>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126" customWidth="1"/>
    <col min="5" max="5" width="16.5" style="128" customWidth="1"/>
    <col min="6" max="6" width="20.33203125" style="128" customWidth="1"/>
    <col min="7" max="16384" width="9.1640625" style="128"/>
  </cols>
  <sheetData>
    <row r="1" spans="1:8" s="229" customFormat="1" ht="15" x14ac:dyDescent="0.3">
      <c r="A1" s="112" t="s">
        <v>42</v>
      </c>
    </row>
    <row r="3" spans="1:8" s="166" customFormat="1" ht="21" x14ac:dyDescent="0.35">
      <c r="A3" s="608" t="str">
        <f>TAB00!B89&amp;" : "&amp;TAB00!C89</f>
        <v>TAB8 : Ecart entre budget et réalité relatif aux charges nettes des projets spécifiques</v>
      </c>
      <c r="B3" s="609"/>
      <c r="C3" s="609"/>
      <c r="D3" s="609"/>
      <c r="E3" s="609"/>
      <c r="F3" s="609"/>
      <c r="G3" s="609"/>
      <c r="H3" s="609"/>
    </row>
    <row r="5" spans="1:8" x14ac:dyDescent="0.3">
      <c r="A5" s="613" t="s">
        <v>735</v>
      </c>
      <c r="B5" s="613"/>
      <c r="C5" s="613"/>
      <c r="D5" s="613"/>
      <c r="E5" s="613"/>
      <c r="F5" s="613"/>
    </row>
    <row r="6" spans="1:8" ht="40.5" x14ac:dyDescent="0.3">
      <c r="B6" s="145" t="str">
        <f>"BUDGET "&amp;TAB00!E14</f>
        <v>BUDGET 2020</v>
      </c>
      <c r="C6" s="145" t="str">
        <f>"REALITE "&amp;TAB00!E14</f>
        <v>REALITE 2020</v>
      </c>
      <c r="D6" s="234" t="str">
        <f>"ECART "&amp;B6&amp;" - "&amp;C6</f>
        <v>ECART BUDGET 2020 - REALITE 2020</v>
      </c>
      <c r="E6" s="344" t="s">
        <v>9</v>
      </c>
      <c r="F6" s="97" t="s">
        <v>10</v>
      </c>
    </row>
    <row r="7" spans="1:8" x14ac:dyDescent="0.3">
      <c r="A7" s="76" t="s">
        <v>13</v>
      </c>
      <c r="B7" s="47">
        <f>SUM(B8:B17)</f>
        <v>0</v>
      </c>
      <c r="C7" s="47">
        <f>SUM(C8:C17)</f>
        <v>0</v>
      </c>
      <c r="D7" s="47">
        <f>SUM(D8:D17)</f>
        <v>0</v>
      </c>
      <c r="E7" s="19">
        <f>(B19-C19)*B21</f>
        <v>0</v>
      </c>
      <c r="F7" s="69"/>
    </row>
    <row r="8" spans="1:8" x14ac:dyDescent="0.3">
      <c r="A8" s="35" t="s">
        <v>155</v>
      </c>
      <c r="B8" s="73"/>
      <c r="C8" s="73"/>
      <c r="D8" s="127">
        <f t="shared" ref="D8:D17" si="0">B8-C8</f>
        <v>0</v>
      </c>
      <c r="E8" s="69"/>
      <c r="F8" s="69"/>
    </row>
    <row r="9" spans="1:8" x14ac:dyDescent="0.3">
      <c r="A9" s="35" t="s">
        <v>156</v>
      </c>
      <c r="B9" s="73"/>
      <c r="C9" s="73"/>
      <c r="D9" s="127">
        <f t="shared" si="0"/>
        <v>0</v>
      </c>
      <c r="E9" s="69"/>
      <c r="F9" s="69"/>
    </row>
    <row r="10" spans="1:8" x14ac:dyDescent="0.3">
      <c r="A10" s="35" t="s">
        <v>157</v>
      </c>
      <c r="B10" s="73"/>
      <c r="C10" s="73"/>
      <c r="D10" s="127">
        <f t="shared" si="0"/>
        <v>0</v>
      </c>
      <c r="E10" s="69"/>
      <c r="F10" s="69"/>
    </row>
    <row r="11" spans="1:8" x14ac:dyDescent="0.3">
      <c r="A11" s="35" t="s">
        <v>158</v>
      </c>
      <c r="B11" s="73"/>
      <c r="C11" s="73"/>
      <c r="D11" s="127">
        <f t="shared" si="0"/>
        <v>0</v>
      </c>
      <c r="E11" s="69"/>
      <c r="F11" s="69"/>
    </row>
    <row r="12" spans="1:8" x14ac:dyDescent="0.3">
      <c r="A12" s="35" t="s">
        <v>159</v>
      </c>
      <c r="B12" s="73"/>
      <c r="C12" s="73"/>
      <c r="D12" s="127">
        <f t="shared" si="0"/>
        <v>0</v>
      </c>
      <c r="E12" s="69"/>
      <c r="F12" s="69"/>
    </row>
    <row r="13" spans="1:8" x14ac:dyDescent="0.3">
      <c r="A13" s="35" t="s">
        <v>193</v>
      </c>
      <c r="B13" s="73"/>
      <c r="C13" s="73"/>
      <c r="D13" s="127">
        <f t="shared" si="0"/>
        <v>0</v>
      </c>
      <c r="E13" s="69"/>
      <c r="F13" s="69"/>
    </row>
    <row r="14" spans="1:8" x14ac:dyDescent="0.3">
      <c r="A14" s="35" t="s">
        <v>194</v>
      </c>
      <c r="B14" s="73"/>
      <c r="C14" s="73"/>
      <c r="D14" s="127">
        <f t="shared" si="0"/>
        <v>0</v>
      </c>
      <c r="E14" s="69"/>
      <c r="F14" s="69"/>
    </row>
    <row r="15" spans="1:8" x14ac:dyDescent="0.3">
      <c r="A15" s="35" t="s">
        <v>195</v>
      </c>
      <c r="B15" s="73"/>
      <c r="C15" s="73"/>
      <c r="D15" s="127">
        <f t="shared" si="0"/>
        <v>0</v>
      </c>
      <c r="E15" s="69"/>
      <c r="F15" s="69"/>
    </row>
    <row r="16" spans="1:8" x14ac:dyDescent="0.3">
      <c r="A16" s="35" t="s">
        <v>196</v>
      </c>
      <c r="B16" s="73"/>
      <c r="C16" s="73"/>
      <c r="D16" s="127">
        <f t="shared" si="0"/>
        <v>0</v>
      </c>
      <c r="E16" s="69"/>
      <c r="F16" s="69"/>
    </row>
    <row r="17" spans="1:6" x14ac:dyDescent="0.3">
      <c r="A17" s="35" t="s">
        <v>197</v>
      </c>
      <c r="B17" s="73"/>
      <c r="C17" s="73"/>
      <c r="D17" s="127">
        <f t="shared" si="0"/>
        <v>0</v>
      </c>
      <c r="E17" s="69"/>
      <c r="F17" s="69"/>
    </row>
    <row r="19" spans="1:6" x14ac:dyDescent="0.3">
      <c r="A19" s="203" t="s">
        <v>417</v>
      </c>
      <c r="B19" s="73"/>
      <c r="C19" s="73"/>
      <c r="D19" s="127">
        <f>B19-C19</f>
        <v>0</v>
      </c>
      <c r="E19" s="69"/>
      <c r="F19" s="69"/>
    </row>
    <row r="21" spans="1:6" x14ac:dyDescent="0.3">
      <c r="A21" s="76" t="s">
        <v>17</v>
      </c>
      <c r="B21" s="46">
        <f>IFERROR(B7/B19,0)</f>
        <v>0</v>
      </c>
      <c r="C21" s="46">
        <f>IFERROR(C7/C19,0)</f>
        <v>0</v>
      </c>
      <c r="D21" s="46">
        <f>B21-C21</f>
        <v>0</v>
      </c>
      <c r="E21" s="69"/>
      <c r="F21" s="41">
        <f>(B21-C21)*C19</f>
        <v>0</v>
      </c>
    </row>
    <row r="22" spans="1:6" s="132" customFormat="1" x14ac:dyDescent="0.3">
      <c r="A22" s="15"/>
      <c r="B22" s="52"/>
      <c r="C22" s="15"/>
      <c r="D22" s="10"/>
    </row>
    <row r="23" spans="1:6" x14ac:dyDescent="0.3">
      <c r="A23" s="76" t="s">
        <v>12</v>
      </c>
      <c r="B23" s="47">
        <f>SUM(B24:B33)</f>
        <v>0</v>
      </c>
      <c r="C23" s="47">
        <f>SUM(C24:C33)</f>
        <v>0</v>
      </c>
      <c r="D23" s="47">
        <f>SUM(D24:D33)</f>
        <v>0</v>
      </c>
      <c r="E23" s="69"/>
      <c r="F23" s="131">
        <f>D23</f>
        <v>0</v>
      </c>
    </row>
    <row r="24" spans="1:6" x14ac:dyDescent="0.3">
      <c r="A24" s="35" t="s">
        <v>155</v>
      </c>
      <c r="B24" s="73"/>
      <c r="C24" s="73"/>
      <c r="D24" s="127">
        <f t="shared" ref="D24:D33" si="1">B24-C24</f>
        <v>0</v>
      </c>
      <c r="E24" s="69"/>
      <c r="F24" s="69"/>
    </row>
    <row r="25" spans="1:6" x14ac:dyDescent="0.3">
      <c r="A25" s="35" t="s">
        <v>156</v>
      </c>
      <c r="B25" s="73"/>
      <c r="C25" s="73"/>
      <c r="D25" s="127">
        <f t="shared" si="1"/>
        <v>0</v>
      </c>
      <c r="E25" s="69"/>
      <c r="F25" s="69"/>
    </row>
    <row r="26" spans="1:6" x14ac:dyDescent="0.3">
      <c r="A26" s="35" t="s">
        <v>157</v>
      </c>
      <c r="B26" s="73"/>
      <c r="C26" s="73"/>
      <c r="D26" s="127">
        <f t="shared" si="1"/>
        <v>0</v>
      </c>
      <c r="E26" s="69"/>
      <c r="F26" s="69"/>
    </row>
    <row r="27" spans="1:6" x14ac:dyDescent="0.3">
      <c r="A27" s="35" t="s">
        <v>158</v>
      </c>
      <c r="B27" s="73"/>
      <c r="C27" s="73"/>
      <c r="D27" s="127">
        <f t="shared" si="1"/>
        <v>0</v>
      </c>
      <c r="E27" s="69"/>
      <c r="F27" s="69"/>
    </row>
    <row r="28" spans="1:6" x14ac:dyDescent="0.3">
      <c r="A28" s="35" t="s">
        <v>159</v>
      </c>
      <c r="B28" s="73"/>
      <c r="C28" s="73"/>
      <c r="D28" s="127">
        <f t="shared" si="1"/>
        <v>0</v>
      </c>
      <c r="E28" s="69"/>
      <c r="F28" s="69"/>
    </row>
    <row r="29" spans="1:6" x14ac:dyDescent="0.3">
      <c r="A29" s="35" t="s">
        <v>193</v>
      </c>
      <c r="B29" s="73"/>
      <c r="C29" s="73"/>
      <c r="D29" s="127">
        <f t="shared" si="1"/>
        <v>0</v>
      </c>
      <c r="E29" s="69"/>
      <c r="F29" s="69"/>
    </row>
    <row r="30" spans="1:6" x14ac:dyDescent="0.3">
      <c r="A30" s="35" t="s">
        <v>194</v>
      </c>
      <c r="B30" s="73"/>
      <c r="C30" s="73"/>
      <c r="D30" s="127">
        <f t="shared" si="1"/>
        <v>0</v>
      </c>
      <c r="E30" s="69"/>
      <c r="F30" s="69"/>
    </row>
    <row r="31" spans="1:6" x14ac:dyDescent="0.3">
      <c r="A31" s="35" t="s">
        <v>195</v>
      </c>
      <c r="B31" s="73"/>
      <c r="C31" s="73"/>
      <c r="D31" s="127">
        <f t="shared" si="1"/>
        <v>0</v>
      </c>
      <c r="E31" s="69"/>
      <c r="F31" s="69"/>
    </row>
    <row r="32" spans="1:6" x14ac:dyDescent="0.3">
      <c r="A32" s="35" t="s">
        <v>196</v>
      </c>
      <c r="B32" s="73"/>
      <c r="C32" s="73"/>
      <c r="D32" s="127">
        <f t="shared" si="1"/>
        <v>0</v>
      </c>
      <c r="E32" s="69"/>
      <c r="F32" s="69"/>
    </row>
    <row r="33" spans="1:6" x14ac:dyDescent="0.3">
      <c r="A33" s="35" t="s">
        <v>197</v>
      </c>
      <c r="B33" s="73"/>
      <c r="C33" s="73"/>
      <c r="D33" s="127">
        <f t="shared" si="1"/>
        <v>0</v>
      </c>
      <c r="E33" s="69"/>
      <c r="F33" s="69"/>
    </row>
    <row r="35" spans="1:6" s="132" customFormat="1" x14ac:dyDescent="0.3">
      <c r="A35" s="71" t="s">
        <v>22</v>
      </c>
      <c r="B35" s="70">
        <f>SUM(B7,B23)</f>
        <v>0</v>
      </c>
      <c r="C35" s="70">
        <f>SUM(C7,C23)</f>
        <v>0</v>
      </c>
      <c r="D35" s="70">
        <f>SUM(D7,D23)</f>
        <v>0</v>
      </c>
      <c r="E35" s="70">
        <f>E7</f>
        <v>0</v>
      </c>
      <c r="F35" s="70">
        <f>F21+F23</f>
        <v>0</v>
      </c>
    </row>
    <row r="36" spans="1:6" s="132" customFormat="1" x14ac:dyDescent="0.3">
      <c r="A36" s="15"/>
      <c r="B36" s="52"/>
      <c r="C36" s="15"/>
      <c r="D36" s="10"/>
    </row>
    <row r="37" spans="1:6" s="132" customFormat="1" x14ac:dyDescent="0.3">
      <c r="A37" s="15"/>
      <c r="B37" s="52"/>
      <c r="C37" s="15"/>
      <c r="D37" s="10"/>
    </row>
    <row r="38" spans="1:6" s="132" customFormat="1" x14ac:dyDescent="0.3">
      <c r="A38" s="614" t="s">
        <v>736</v>
      </c>
      <c r="B38" s="614"/>
      <c r="C38" s="614"/>
      <c r="D38" s="614"/>
      <c r="E38" s="614"/>
      <c r="F38" s="614"/>
    </row>
    <row r="39" spans="1:6" s="132" customFormat="1" ht="27" x14ac:dyDescent="0.3">
      <c r="A39" s="7"/>
      <c r="B39" s="145" t="str">
        <f>"BUDGET "&amp;TAB00!E53</f>
        <v xml:space="preserve">BUDGET </v>
      </c>
      <c r="C39" s="145" t="str">
        <f>"REALITE "&amp;TAB00!E53</f>
        <v xml:space="preserve">REALITE </v>
      </c>
      <c r="D39" s="237" t="str">
        <f>"ECART "&amp;B39&amp;" - "&amp;C39</f>
        <v xml:space="preserve">ECART BUDGET  - REALITE </v>
      </c>
      <c r="E39" s="344" t="s">
        <v>9</v>
      </c>
      <c r="F39" s="97" t="s">
        <v>10</v>
      </c>
    </row>
    <row r="40" spans="1:6" s="132" customFormat="1" x14ac:dyDescent="0.3">
      <c r="A40" s="76" t="s">
        <v>13</v>
      </c>
      <c r="B40" s="47">
        <f>SUM(B41:B50)</f>
        <v>0</v>
      </c>
      <c r="C40" s="47">
        <f>SUM(C41:C50)</f>
        <v>0</v>
      </c>
      <c r="D40" s="47">
        <f>SUM(D41:D50)</f>
        <v>0</v>
      </c>
      <c r="E40" s="19">
        <f>(B52-C52)*B54</f>
        <v>0</v>
      </c>
      <c r="F40" s="69"/>
    </row>
    <row r="41" spans="1:6" s="132" customFormat="1" x14ac:dyDescent="0.3">
      <c r="A41" s="35" t="s">
        <v>155</v>
      </c>
      <c r="B41" s="73"/>
      <c r="C41" s="73"/>
      <c r="D41" s="127">
        <f t="shared" ref="D41:D50" si="2">B41-C41</f>
        <v>0</v>
      </c>
      <c r="E41" s="69"/>
      <c r="F41" s="69"/>
    </row>
    <row r="42" spans="1:6" s="132" customFormat="1" x14ac:dyDescent="0.3">
      <c r="A42" s="35" t="s">
        <v>156</v>
      </c>
      <c r="B42" s="73"/>
      <c r="C42" s="73"/>
      <c r="D42" s="127">
        <f t="shared" si="2"/>
        <v>0</v>
      </c>
      <c r="E42" s="69"/>
      <c r="F42" s="69"/>
    </row>
    <row r="43" spans="1:6" s="132" customFormat="1" x14ac:dyDescent="0.3">
      <c r="A43" s="35" t="s">
        <v>157</v>
      </c>
      <c r="B43" s="73"/>
      <c r="C43" s="73"/>
      <c r="D43" s="127">
        <f t="shared" si="2"/>
        <v>0</v>
      </c>
      <c r="E43" s="69"/>
      <c r="F43" s="69"/>
    </row>
    <row r="44" spans="1:6" s="132" customFormat="1" x14ac:dyDescent="0.3">
      <c r="A44" s="35" t="s">
        <v>158</v>
      </c>
      <c r="B44" s="73"/>
      <c r="C44" s="73"/>
      <c r="D44" s="127">
        <f t="shared" si="2"/>
        <v>0</v>
      </c>
      <c r="E44" s="69"/>
      <c r="F44" s="69"/>
    </row>
    <row r="45" spans="1:6" s="132" customFormat="1" x14ac:dyDescent="0.3">
      <c r="A45" s="35" t="s">
        <v>159</v>
      </c>
      <c r="B45" s="73"/>
      <c r="C45" s="73"/>
      <c r="D45" s="127">
        <f t="shared" si="2"/>
        <v>0</v>
      </c>
      <c r="E45" s="69"/>
      <c r="F45" s="69"/>
    </row>
    <row r="46" spans="1:6" s="132" customFormat="1" x14ac:dyDescent="0.3">
      <c r="A46" s="35" t="s">
        <v>193</v>
      </c>
      <c r="B46" s="73"/>
      <c r="C46" s="73"/>
      <c r="D46" s="127">
        <f t="shared" si="2"/>
        <v>0</v>
      </c>
      <c r="E46" s="69"/>
      <c r="F46" s="69"/>
    </row>
    <row r="47" spans="1:6" s="132" customFormat="1" x14ac:dyDescent="0.3">
      <c r="A47" s="35" t="s">
        <v>194</v>
      </c>
      <c r="B47" s="73"/>
      <c r="C47" s="73"/>
      <c r="D47" s="127">
        <f t="shared" si="2"/>
        <v>0</v>
      </c>
      <c r="E47" s="69"/>
      <c r="F47" s="69"/>
    </row>
    <row r="48" spans="1:6" s="132" customFormat="1" x14ac:dyDescent="0.3">
      <c r="A48" s="35" t="s">
        <v>195</v>
      </c>
      <c r="B48" s="73"/>
      <c r="C48" s="73"/>
      <c r="D48" s="127">
        <f t="shared" si="2"/>
        <v>0</v>
      </c>
      <c r="E48" s="69"/>
      <c r="F48" s="69"/>
    </row>
    <row r="49" spans="1:6" s="132" customFormat="1" x14ac:dyDescent="0.3">
      <c r="A49" s="35" t="s">
        <v>196</v>
      </c>
      <c r="B49" s="73"/>
      <c r="C49" s="73"/>
      <c r="D49" s="127">
        <f t="shared" si="2"/>
        <v>0</v>
      </c>
      <c r="E49" s="69"/>
      <c r="F49" s="69"/>
    </row>
    <row r="50" spans="1:6" s="132" customFormat="1" x14ac:dyDescent="0.3">
      <c r="A50" s="35" t="s">
        <v>197</v>
      </c>
      <c r="B50" s="73"/>
      <c r="C50" s="73"/>
      <c r="D50" s="127">
        <f t="shared" si="2"/>
        <v>0</v>
      </c>
      <c r="E50" s="69"/>
      <c r="F50" s="69"/>
    </row>
    <row r="51" spans="1:6" s="132" customFormat="1" x14ac:dyDescent="0.3">
      <c r="A51" s="7"/>
      <c r="B51" s="39"/>
      <c r="C51" s="7"/>
      <c r="D51" s="126"/>
      <c r="E51" s="128"/>
      <c r="F51" s="128"/>
    </row>
    <row r="52" spans="1:6" s="132" customFormat="1" x14ac:dyDescent="0.3">
      <c r="A52" s="203" t="s">
        <v>417</v>
      </c>
      <c r="B52" s="73"/>
      <c r="C52" s="73"/>
      <c r="D52" s="127">
        <f>B52-C52</f>
        <v>0</v>
      </c>
      <c r="E52" s="69"/>
      <c r="F52" s="69"/>
    </row>
    <row r="53" spans="1:6" s="132" customFormat="1" x14ac:dyDescent="0.3">
      <c r="A53" s="7"/>
      <c r="B53" s="39"/>
      <c r="C53" s="7"/>
      <c r="D53" s="126"/>
      <c r="E53" s="128"/>
      <c r="F53" s="128"/>
    </row>
    <row r="54" spans="1:6" s="132" customFormat="1" x14ac:dyDescent="0.3">
      <c r="A54" s="76" t="s">
        <v>17</v>
      </c>
      <c r="B54" s="46">
        <f>IFERROR(B40/B52,0)</f>
        <v>0</v>
      </c>
      <c r="C54" s="46">
        <f>IFERROR(C40/C52,0)</f>
        <v>0</v>
      </c>
      <c r="D54" s="46">
        <f>B54-C54</f>
        <v>0</v>
      </c>
      <c r="E54" s="69"/>
      <c r="F54" s="41">
        <f>(B54-C54)*C52</f>
        <v>0</v>
      </c>
    </row>
    <row r="55" spans="1:6" s="132" customFormat="1" x14ac:dyDescent="0.3">
      <c r="A55" s="15"/>
      <c r="B55" s="52"/>
      <c r="C55" s="15"/>
      <c r="D55" s="10"/>
    </row>
    <row r="56" spans="1:6" s="132" customFormat="1" x14ac:dyDescent="0.3">
      <c r="A56" s="76" t="s">
        <v>12</v>
      </c>
      <c r="B56" s="47">
        <f>SUM(B57:B66)</f>
        <v>0</v>
      </c>
      <c r="C56" s="47">
        <f>SUM(C57:C66)</f>
        <v>0</v>
      </c>
      <c r="D56" s="47">
        <f>SUM(D57:D66)</f>
        <v>0</v>
      </c>
      <c r="E56" s="69"/>
      <c r="F56" s="131">
        <f>D56</f>
        <v>0</v>
      </c>
    </row>
    <row r="57" spans="1:6" s="132" customFormat="1" x14ac:dyDescent="0.3">
      <c r="A57" s="35" t="s">
        <v>155</v>
      </c>
      <c r="B57" s="73"/>
      <c r="C57" s="73"/>
      <c r="D57" s="127">
        <f t="shared" ref="D57:D66" si="3">B57-C57</f>
        <v>0</v>
      </c>
      <c r="E57" s="69"/>
      <c r="F57" s="69"/>
    </row>
    <row r="58" spans="1:6" s="132" customFormat="1" x14ac:dyDescent="0.3">
      <c r="A58" s="35" t="s">
        <v>156</v>
      </c>
      <c r="B58" s="73"/>
      <c r="C58" s="73"/>
      <c r="D58" s="127">
        <f t="shared" si="3"/>
        <v>0</v>
      </c>
      <c r="E58" s="69"/>
      <c r="F58" s="69"/>
    </row>
    <row r="59" spans="1:6" s="132" customFormat="1" x14ac:dyDescent="0.3">
      <c r="A59" s="35" t="s">
        <v>157</v>
      </c>
      <c r="B59" s="73"/>
      <c r="C59" s="73"/>
      <c r="D59" s="127">
        <f t="shared" si="3"/>
        <v>0</v>
      </c>
      <c r="E59" s="69"/>
      <c r="F59" s="69"/>
    </row>
    <row r="60" spans="1:6" s="132" customFormat="1" x14ac:dyDescent="0.3">
      <c r="A60" s="35" t="s">
        <v>158</v>
      </c>
      <c r="B60" s="73"/>
      <c r="C60" s="73"/>
      <c r="D60" s="127">
        <f t="shared" si="3"/>
        <v>0</v>
      </c>
      <c r="E60" s="69"/>
      <c r="F60" s="69"/>
    </row>
    <row r="61" spans="1:6" s="132" customFormat="1" x14ac:dyDescent="0.3">
      <c r="A61" s="35" t="s">
        <v>159</v>
      </c>
      <c r="B61" s="73"/>
      <c r="C61" s="73"/>
      <c r="D61" s="127">
        <f t="shared" si="3"/>
        <v>0</v>
      </c>
      <c r="E61" s="69"/>
      <c r="F61" s="69"/>
    </row>
    <row r="62" spans="1:6" s="132" customFormat="1" x14ac:dyDescent="0.3">
      <c r="A62" s="35" t="s">
        <v>193</v>
      </c>
      <c r="B62" s="73"/>
      <c r="C62" s="73"/>
      <c r="D62" s="127">
        <f t="shared" si="3"/>
        <v>0</v>
      </c>
      <c r="E62" s="69"/>
      <c r="F62" s="69"/>
    </row>
    <row r="63" spans="1:6" s="132" customFormat="1" x14ac:dyDescent="0.3">
      <c r="A63" s="35" t="s">
        <v>194</v>
      </c>
      <c r="B63" s="73"/>
      <c r="C63" s="73"/>
      <c r="D63" s="127">
        <f t="shared" si="3"/>
        <v>0</v>
      </c>
      <c r="E63" s="69"/>
      <c r="F63" s="69"/>
    </row>
    <row r="64" spans="1:6" x14ac:dyDescent="0.3">
      <c r="A64" s="35" t="s">
        <v>195</v>
      </c>
      <c r="B64" s="73"/>
      <c r="C64" s="73"/>
      <c r="D64" s="127">
        <f t="shared" si="3"/>
        <v>0</v>
      </c>
      <c r="E64" s="69"/>
      <c r="F64" s="69"/>
    </row>
    <row r="65" spans="1:6" x14ac:dyDescent="0.3">
      <c r="A65" s="35" t="s">
        <v>196</v>
      </c>
      <c r="B65" s="73"/>
      <c r="C65" s="73"/>
      <c r="D65" s="127">
        <f t="shared" si="3"/>
        <v>0</v>
      </c>
      <c r="E65" s="69"/>
      <c r="F65" s="69"/>
    </row>
    <row r="66" spans="1:6" x14ac:dyDescent="0.3">
      <c r="A66" s="35" t="s">
        <v>197</v>
      </c>
      <c r="B66" s="73"/>
      <c r="C66" s="73"/>
      <c r="D66" s="127">
        <f t="shared" si="3"/>
        <v>0</v>
      </c>
      <c r="E66" s="69"/>
      <c r="F66" s="69"/>
    </row>
    <row r="68" spans="1:6" x14ac:dyDescent="0.3">
      <c r="A68" s="71" t="s">
        <v>22</v>
      </c>
      <c r="B68" s="70">
        <f>SUM(B40,B56)</f>
        <v>0</v>
      </c>
      <c r="C68" s="70">
        <f>SUM(C40,C56)</f>
        <v>0</v>
      </c>
      <c r="D68" s="70">
        <f>SUM(D40,D56)</f>
        <v>0</v>
      </c>
      <c r="E68" s="70">
        <f>E40</f>
        <v>0</v>
      </c>
      <c r="F68" s="70">
        <f>F54+F56</f>
        <v>0</v>
      </c>
    </row>
    <row r="69" spans="1:6" x14ac:dyDescent="0.3">
      <c r="A69" s="15"/>
      <c r="B69" s="52"/>
      <c r="C69" s="15"/>
      <c r="D69" s="10"/>
    </row>
  </sheetData>
  <mergeCells count="3">
    <mergeCell ref="A3:H3"/>
    <mergeCell ref="A5:F5"/>
    <mergeCell ref="A38:F38"/>
  </mergeCells>
  <hyperlinks>
    <hyperlink ref="A1" location="TAB00!A1" display="Retour page de garde" xr:uid="{00000000-0004-0000-1F00-000000000000}"/>
  </hyperlinks>
  <pageMargins left="0.7" right="0.7" top="0.75" bottom="0.75" header="0.3" footer="0.3"/>
  <pageSetup paperSize="9" scale="90" orientation="landscape" verticalDpi="300" r:id="rId1"/>
  <rowBreaks count="1" manualBreakCount="1">
    <brk id="3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topLeftCell="A28" zoomScaleNormal="100" workbookViewId="0">
      <selection activeCell="C6" sqref="C6"/>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s="229" customFormat="1" ht="15" x14ac:dyDescent="0.3">
      <c r="A1" s="112" t="s">
        <v>42</v>
      </c>
    </row>
    <row r="2" spans="1:19" s="126" customFormat="1" x14ac:dyDescent="0.3"/>
    <row r="3" spans="1:19" s="128" customFormat="1" ht="22.15" customHeight="1" x14ac:dyDescent="0.35">
      <c r="A3" s="307" t="str">
        <f>TAB00!B90&amp;" : "&amp;TAB00!C90</f>
        <v>TAB9 : Ecart entre budget et réalité relatif à la marge équitable</v>
      </c>
      <c r="B3" s="75"/>
      <c r="C3" s="75"/>
      <c r="D3" s="75"/>
      <c r="E3" s="72"/>
      <c r="F3" s="72"/>
      <c r="G3" s="72"/>
      <c r="H3" s="72"/>
      <c r="I3" s="72"/>
      <c r="J3" s="72"/>
      <c r="K3" s="72"/>
      <c r="L3" s="72"/>
      <c r="M3" s="72"/>
      <c r="N3" s="72"/>
      <c r="O3" s="72"/>
      <c r="P3" s="72"/>
      <c r="Q3" s="72"/>
      <c r="R3" s="72"/>
      <c r="S3" s="72"/>
    </row>
    <row r="4" spans="1:19" s="126" customFormat="1" x14ac:dyDescent="0.3"/>
    <row r="5" spans="1:19" ht="40.5" x14ac:dyDescent="0.3">
      <c r="A5" s="146" t="s">
        <v>18</v>
      </c>
      <c r="B5" s="145" t="str">
        <f>"BUDGET "&amp;TAB00!E14</f>
        <v>BUDGET 2020</v>
      </c>
      <c r="C5" s="145" t="str">
        <f>"REALITE "&amp;TAB00!E14</f>
        <v>REALITE 2020</v>
      </c>
      <c r="D5" s="114" t="str">
        <f>"ECART "&amp;B5&amp;" - "&amp;C5</f>
        <v>ECART BUDGET 2020 - REALITE 2020</v>
      </c>
    </row>
    <row r="6" spans="1:19" x14ac:dyDescent="0.3">
      <c r="A6" s="208" t="s">
        <v>2</v>
      </c>
      <c r="B6" s="36"/>
      <c r="C6" s="127">
        <f>SUM(G61,G78)/2*HLOOKUP(RIGHT(C5,4)*1,TAB00!$B$37:$J$39,3,FALSE)</f>
        <v>0</v>
      </c>
      <c r="D6" s="204">
        <f>B6-C6</f>
        <v>0</v>
      </c>
    </row>
    <row r="7" spans="1:19" x14ac:dyDescent="0.3">
      <c r="A7" s="208" t="s">
        <v>46</v>
      </c>
      <c r="B7" s="36"/>
      <c r="C7" s="36"/>
      <c r="D7" s="204">
        <f>B7-C7</f>
        <v>0</v>
      </c>
    </row>
    <row r="8" spans="1:19" s="126" customFormat="1" x14ac:dyDescent="0.3">
      <c r="A8" s="208" t="s">
        <v>47</v>
      </c>
      <c r="B8" s="36"/>
      <c r="C8" s="36"/>
      <c r="D8" s="204">
        <f>B8-C8</f>
        <v>0</v>
      </c>
    </row>
    <row r="9" spans="1:19" s="126" customFormat="1" x14ac:dyDescent="0.3">
      <c r="A9" s="208" t="s">
        <v>48</v>
      </c>
      <c r="B9" s="209">
        <f>B6-SUM(B7:B8)</f>
        <v>0</v>
      </c>
      <c r="C9" s="209">
        <f>C6-SUM(C7:C8)</f>
        <v>0</v>
      </c>
      <c r="D9" s="209">
        <f>D6-SUM(D7:D8)</f>
        <v>0</v>
      </c>
    </row>
    <row r="10" spans="1:19" s="126" customFormat="1" x14ac:dyDescent="0.3"/>
    <row r="11" spans="1:19" s="126" customFormat="1" x14ac:dyDescent="0.3">
      <c r="A11" s="615" t="s">
        <v>21</v>
      </c>
      <c r="B11" s="616"/>
      <c r="C11" s="616"/>
      <c r="D11" s="616"/>
      <c r="E11" s="616"/>
      <c r="F11" s="616"/>
      <c r="G11" s="616"/>
      <c r="H11" s="616"/>
    </row>
    <row r="12" spans="1:19" s="126" customFormat="1" ht="40.5" x14ac:dyDescent="0.3">
      <c r="A12" s="146" t="s">
        <v>18</v>
      </c>
      <c r="B12" s="161" t="str">
        <f>"REALITE "&amp;TAB00!$E$14-4</f>
        <v>REALITE 2016</v>
      </c>
      <c r="C12" s="145" t="str">
        <f>"REALITE "&amp;TAB00!$E$14-3</f>
        <v>REALITE 2017</v>
      </c>
      <c r="D12" s="145" t="str">
        <f>"REALITE "&amp;TAB00!$E$14-2</f>
        <v>REALITE 2018</v>
      </c>
      <c r="E12" s="145" t="str">
        <f>"REALITE "&amp;TAB00!$E$14-1</f>
        <v>REALITE 2019</v>
      </c>
      <c r="F12" s="145" t="str">
        <f>"BUDGET "&amp;TAB00!$E$14</f>
        <v>BUDGET 2020</v>
      </c>
      <c r="G12" s="145" t="str">
        <f>"REALITE "&amp;TAB00!$E$14</f>
        <v>REALITE 2020</v>
      </c>
      <c r="H12" s="114" t="str">
        <f>"ECART "&amp;F12&amp;" - "&amp;G12</f>
        <v>ECART BUDGET 2020 - REALITE 2020</v>
      </c>
    </row>
    <row r="13" spans="1:19" x14ac:dyDescent="0.3">
      <c r="A13" s="207" t="s">
        <v>421</v>
      </c>
      <c r="B13" s="204">
        <f t="shared" ref="B13:E13" si="0">SUM(B14:B16)</f>
        <v>0</v>
      </c>
      <c r="C13" s="204">
        <f t="shared" si="0"/>
        <v>0</v>
      </c>
      <c r="D13" s="204">
        <f t="shared" si="0"/>
        <v>0</v>
      </c>
      <c r="E13" s="204">
        <f t="shared" si="0"/>
        <v>0</v>
      </c>
      <c r="F13" s="204">
        <f t="shared" ref="F13" si="1">SUM(F14:F16)</f>
        <v>0</v>
      </c>
      <c r="G13" s="204">
        <f t="shared" ref="G13" si="2">SUM(G14:G16)</f>
        <v>0</v>
      </c>
      <c r="H13" s="204">
        <f>F13-G13</f>
        <v>0</v>
      </c>
    </row>
    <row r="14" spans="1:19" x14ac:dyDescent="0.3">
      <c r="A14" s="206" t="s">
        <v>49</v>
      </c>
      <c r="B14" s="36"/>
      <c r="C14" s="127">
        <f t="shared" ref="C14:E16" si="3">B31</f>
        <v>0</v>
      </c>
      <c r="D14" s="127">
        <f t="shared" si="3"/>
        <v>0</v>
      </c>
      <c r="E14" s="127">
        <f t="shared" si="3"/>
        <v>0</v>
      </c>
      <c r="F14" s="204">
        <f>'TAB9.1'!$C$26</f>
        <v>0</v>
      </c>
      <c r="G14" s="204">
        <f>'TAB9.1'!$C$59</f>
        <v>0</v>
      </c>
      <c r="H14" s="204">
        <f t="shared" ref="H14:H30" si="4">F14-G14</f>
        <v>0</v>
      </c>
    </row>
    <row r="15" spans="1:19" x14ac:dyDescent="0.3">
      <c r="A15" s="206" t="s">
        <v>50</v>
      </c>
      <c r="B15" s="36"/>
      <c r="C15" s="127">
        <f t="shared" si="3"/>
        <v>0</v>
      </c>
      <c r="D15" s="127">
        <f t="shared" si="3"/>
        <v>0</v>
      </c>
      <c r="E15" s="127">
        <f t="shared" si="3"/>
        <v>0</v>
      </c>
      <c r="F15" s="204">
        <f>'TAB9.1'!$D$26</f>
        <v>0</v>
      </c>
      <c r="G15" s="204">
        <f>'TAB9.1'!$D$59</f>
        <v>0</v>
      </c>
      <c r="H15" s="204">
        <f t="shared" si="4"/>
        <v>0</v>
      </c>
    </row>
    <row r="16" spans="1:19" x14ac:dyDescent="0.3">
      <c r="A16" s="206" t="s">
        <v>51</v>
      </c>
      <c r="B16" s="36"/>
      <c r="C16" s="127">
        <f t="shared" si="3"/>
        <v>0</v>
      </c>
      <c r="D16" s="127">
        <f t="shared" si="3"/>
        <v>0</v>
      </c>
      <c r="E16" s="127">
        <f t="shared" si="3"/>
        <v>0</v>
      </c>
      <c r="F16" s="204">
        <f>'TAB9.1'!$E$26</f>
        <v>0</v>
      </c>
      <c r="G16" s="204">
        <f>'TAB9.1'!$E$59</f>
        <v>0</v>
      </c>
      <c r="H16" s="204">
        <f t="shared" si="4"/>
        <v>0</v>
      </c>
    </row>
    <row r="17" spans="1:8" x14ac:dyDescent="0.3">
      <c r="A17" s="205" t="s">
        <v>52</v>
      </c>
      <c r="B17" s="36"/>
      <c r="C17" s="36"/>
      <c r="D17" s="36"/>
      <c r="E17" s="36"/>
      <c r="F17" s="204">
        <f>'TAB9.1'!$F$26</f>
        <v>0</v>
      </c>
      <c r="G17" s="204">
        <f>'TAB9.1'!$F$59</f>
        <v>0</v>
      </c>
      <c r="H17" s="204">
        <f t="shared" si="4"/>
        <v>0</v>
      </c>
    </row>
    <row r="18" spans="1:8" x14ac:dyDescent="0.3">
      <c r="A18" s="205" t="s">
        <v>53</v>
      </c>
      <c r="B18" s="36"/>
      <c r="C18" s="36"/>
      <c r="D18" s="36"/>
      <c r="E18" s="36"/>
      <c r="F18" s="204">
        <f>'TAB9.1'!$G$26</f>
        <v>0</v>
      </c>
      <c r="G18" s="204">
        <f>'TAB9.1'!$G$59</f>
        <v>0</v>
      </c>
      <c r="H18" s="204">
        <f t="shared" si="4"/>
        <v>0</v>
      </c>
    </row>
    <row r="19" spans="1:8" x14ac:dyDescent="0.3">
      <c r="A19" s="205" t="s">
        <v>54</v>
      </c>
      <c r="B19" s="36"/>
      <c r="C19" s="36"/>
      <c r="D19" s="36"/>
      <c r="E19" s="36"/>
      <c r="F19" s="204">
        <f>'TAB9.1'!$H$26</f>
        <v>0</v>
      </c>
      <c r="G19" s="204">
        <f>'TAB9.1'!$H$59</f>
        <v>0</v>
      </c>
      <c r="H19" s="204">
        <f t="shared" si="4"/>
        <v>0</v>
      </c>
    </row>
    <row r="20" spans="1:8" x14ac:dyDescent="0.3">
      <c r="A20" s="205" t="s">
        <v>55</v>
      </c>
      <c r="B20" s="36"/>
      <c r="C20" s="36"/>
      <c r="D20" s="36"/>
      <c r="E20" s="36"/>
      <c r="F20" s="204">
        <f>'TAB9.1'!$I$26</f>
        <v>0</v>
      </c>
      <c r="G20" s="204">
        <f>'TAB9.1'!$I$59</f>
        <v>0</v>
      </c>
      <c r="H20" s="204">
        <f t="shared" si="4"/>
        <v>0</v>
      </c>
    </row>
    <row r="21" spans="1:8" x14ac:dyDescent="0.3">
      <c r="A21" s="205" t="s">
        <v>56</v>
      </c>
      <c r="B21" s="204">
        <f t="shared" ref="B21:E21" si="5">SUM(B22:B24)</f>
        <v>0</v>
      </c>
      <c r="C21" s="204">
        <f t="shared" si="5"/>
        <v>0</v>
      </c>
      <c r="D21" s="204">
        <f t="shared" si="5"/>
        <v>0</v>
      </c>
      <c r="E21" s="204">
        <f t="shared" si="5"/>
        <v>0</v>
      </c>
      <c r="F21" s="204">
        <f t="shared" ref="F21" si="6">SUM(F22:F24)</f>
        <v>0</v>
      </c>
      <c r="G21" s="204">
        <f t="shared" ref="G21" si="7">SUM(G22:G24)</f>
        <v>0</v>
      </c>
      <c r="H21" s="204">
        <f t="shared" si="4"/>
        <v>0</v>
      </c>
    </row>
    <row r="22" spans="1:8" x14ac:dyDescent="0.3">
      <c r="A22" s="206" t="s">
        <v>49</v>
      </c>
      <c r="B22" s="36"/>
      <c r="C22" s="36"/>
      <c r="D22" s="36"/>
      <c r="E22" s="36"/>
      <c r="F22" s="204">
        <f>'TAB9.1'!$J$26</f>
        <v>0</v>
      </c>
      <c r="G22" s="204">
        <f>'TAB9.1'!$J$59</f>
        <v>0</v>
      </c>
      <c r="H22" s="204">
        <f t="shared" si="4"/>
        <v>0</v>
      </c>
    </row>
    <row r="23" spans="1:8" x14ac:dyDescent="0.3">
      <c r="A23" s="206" t="s">
        <v>50</v>
      </c>
      <c r="B23" s="36"/>
      <c r="C23" s="36"/>
      <c r="D23" s="36"/>
      <c r="E23" s="36"/>
      <c r="F23" s="204">
        <f>'TAB9.1'!$K$26</f>
        <v>0</v>
      </c>
      <c r="G23" s="204">
        <f>'TAB9.1'!$K$59</f>
        <v>0</v>
      </c>
      <c r="H23" s="204">
        <f t="shared" si="4"/>
        <v>0</v>
      </c>
    </row>
    <row r="24" spans="1:8" x14ac:dyDescent="0.3">
      <c r="A24" s="206" t="s">
        <v>51</v>
      </c>
      <c r="B24" s="36"/>
      <c r="C24" s="36"/>
      <c r="D24" s="36"/>
      <c r="E24" s="36"/>
      <c r="F24" s="204">
        <f>'TAB9.1'!$L$26</f>
        <v>0</v>
      </c>
      <c r="G24" s="204">
        <f>'TAB9.1'!$L$59</f>
        <v>0</v>
      </c>
      <c r="H24" s="204">
        <f t="shared" si="4"/>
        <v>0</v>
      </c>
    </row>
    <row r="25" spans="1:8" x14ac:dyDescent="0.3">
      <c r="A25" s="205" t="s">
        <v>57</v>
      </c>
      <c r="B25" s="204">
        <f t="shared" ref="B25:E25" si="8">SUM(B26:B29)</f>
        <v>0</v>
      </c>
      <c r="C25" s="204">
        <f t="shared" si="8"/>
        <v>0</v>
      </c>
      <c r="D25" s="204">
        <f t="shared" si="8"/>
        <v>0</v>
      </c>
      <c r="E25" s="204">
        <f t="shared" si="8"/>
        <v>0</v>
      </c>
      <c r="F25" s="204">
        <f t="shared" ref="F25" si="9">SUM(F26:F29)</f>
        <v>0</v>
      </c>
      <c r="G25" s="204">
        <f t="shared" ref="G25" si="10">SUM(G26:G29)</f>
        <v>0</v>
      </c>
      <c r="H25" s="204">
        <f t="shared" si="4"/>
        <v>0</v>
      </c>
    </row>
    <row r="26" spans="1:8" x14ac:dyDescent="0.3">
      <c r="A26" s="206" t="s">
        <v>58</v>
      </c>
      <c r="B26" s="36"/>
      <c r="C26" s="36"/>
      <c r="D26" s="36"/>
      <c r="E26" s="36"/>
      <c r="F26" s="204">
        <f>'TAB9.1'!$M$26</f>
        <v>0</v>
      </c>
      <c r="G26" s="204">
        <f>'TAB9.1'!$M$59</f>
        <v>0</v>
      </c>
      <c r="H26" s="204">
        <f t="shared" si="4"/>
        <v>0</v>
      </c>
    </row>
    <row r="27" spans="1:8" x14ac:dyDescent="0.3">
      <c r="A27" s="206" t="s">
        <v>59</v>
      </c>
      <c r="B27" s="36"/>
      <c r="C27" s="36"/>
      <c r="D27" s="36"/>
      <c r="E27" s="36"/>
      <c r="F27" s="204">
        <f>'TAB9.1'!$N$26</f>
        <v>0</v>
      </c>
      <c r="G27" s="204">
        <f>'TAB9.1'!$N$59</f>
        <v>0</v>
      </c>
      <c r="H27" s="204">
        <f t="shared" si="4"/>
        <v>0</v>
      </c>
    </row>
    <row r="28" spans="1:8" x14ac:dyDescent="0.3">
      <c r="A28" s="206" t="s">
        <v>60</v>
      </c>
      <c r="B28" s="36"/>
      <c r="C28" s="36"/>
      <c r="D28" s="36"/>
      <c r="E28" s="36"/>
      <c r="F28" s="204">
        <f>'TAB9.1'!$O$26</f>
        <v>0</v>
      </c>
      <c r="G28" s="204">
        <f>'TAB9.1'!$O$59</f>
        <v>0</v>
      </c>
      <c r="H28" s="204">
        <f t="shared" si="4"/>
        <v>0</v>
      </c>
    </row>
    <row r="29" spans="1:8" x14ac:dyDescent="0.3">
      <c r="A29" s="206" t="s">
        <v>61</v>
      </c>
      <c r="B29" s="36"/>
      <c r="C29" s="36"/>
      <c r="D29" s="36"/>
      <c r="E29" s="36"/>
      <c r="F29" s="204">
        <f>'TAB9.1'!$P$26</f>
        <v>0</v>
      </c>
      <c r="G29" s="204">
        <f>'TAB9.1'!$P$59</f>
        <v>0</v>
      </c>
      <c r="H29" s="204">
        <f t="shared" si="4"/>
        <v>0</v>
      </c>
    </row>
    <row r="30" spans="1:8" x14ac:dyDescent="0.3">
      <c r="A30" s="207" t="s">
        <v>420</v>
      </c>
      <c r="B30" s="204">
        <f t="shared" ref="B30:E30" si="11">SUM(B31:B33)</f>
        <v>0</v>
      </c>
      <c r="C30" s="204">
        <f t="shared" si="11"/>
        <v>0</v>
      </c>
      <c r="D30" s="204">
        <f t="shared" si="11"/>
        <v>0</v>
      </c>
      <c r="E30" s="204">
        <f t="shared" si="11"/>
        <v>0</v>
      </c>
      <c r="F30" s="204">
        <f t="shared" ref="F30" si="12">SUM(F31:F33)</f>
        <v>0</v>
      </c>
      <c r="G30" s="204">
        <f t="shared" ref="G30" si="13">SUM(G31:G33)</f>
        <v>0</v>
      </c>
      <c r="H30" s="204">
        <f t="shared" si="4"/>
        <v>0</v>
      </c>
    </row>
    <row r="31" spans="1:8" ht="12" customHeight="1" x14ac:dyDescent="0.3">
      <c r="A31" s="206" t="s">
        <v>49</v>
      </c>
      <c r="B31" s="127">
        <f>SUM(B14,B17:B20,B22,B26:B27)</f>
        <v>0</v>
      </c>
      <c r="C31" s="127">
        <f t="shared" ref="C31:H31" si="14">SUM(C14,C17:C20,C22,C26:C27)</f>
        <v>0</v>
      </c>
      <c r="D31" s="127">
        <f t="shared" si="14"/>
        <v>0</v>
      </c>
      <c r="E31" s="127">
        <f t="shared" si="14"/>
        <v>0</v>
      </c>
      <c r="F31" s="127">
        <f t="shared" si="14"/>
        <v>0</v>
      </c>
      <c r="G31" s="127">
        <f t="shared" si="14"/>
        <v>0</v>
      </c>
      <c r="H31" s="204">
        <f t="shared" si="14"/>
        <v>0</v>
      </c>
    </row>
    <row r="32" spans="1:8" x14ac:dyDescent="0.3">
      <c r="A32" s="206" t="s">
        <v>50</v>
      </c>
      <c r="B32" s="127">
        <f t="shared" ref="B32:B33" si="15">SUM(B15,B23,B28)</f>
        <v>0</v>
      </c>
      <c r="C32" s="127">
        <f t="shared" ref="C32:H32" si="16">SUM(C15,C23,C28)</f>
        <v>0</v>
      </c>
      <c r="D32" s="127">
        <f t="shared" si="16"/>
        <v>0</v>
      </c>
      <c r="E32" s="127">
        <f t="shared" si="16"/>
        <v>0</v>
      </c>
      <c r="F32" s="127">
        <f t="shared" si="16"/>
        <v>0</v>
      </c>
      <c r="G32" s="127">
        <f t="shared" si="16"/>
        <v>0</v>
      </c>
      <c r="H32" s="204">
        <f t="shared" si="16"/>
        <v>0</v>
      </c>
    </row>
    <row r="33" spans="1:8" x14ac:dyDescent="0.3">
      <c r="A33" s="206" t="s">
        <v>51</v>
      </c>
      <c r="B33" s="127">
        <f t="shared" si="15"/>
        <v>0</v>
      </c>
      <c r="C33" s="127">
        <f t="shared" ref="C33:H33" si="17">SUM(C16,C24,C29)</f>
        <v>0</v>
      </c>
      <c r="D33" s="127">
        <f t="shared" si="17"/>
        <v>0</v>
      </c>
      <c r="E33" s="127">
        <f t="shared" si="17"/>
        <v>0</v>
      </c>
      <c r="F33" s="127">
        <f t="shared" si="17"/>
        <v>0</v>
      </c>
      <c r="G33" s="127">
        <f t="shared" si="17"/>
        <v>0</v>
      </c>
      <c r="H33" s="204">
        <f t="shared" si="17"/>
        <v>0</v>
      </c>
    </row>
    <row r="35" spans="1:8" x14ac:dyDescent="0.3">
      <c r="A35" s="615" t="s">
        <v>419</v>
      </c>
      <c r="B35" s="616"/>
      <c r="C35" s="616"/>
      <c r="D35" s="616"/>
      <c r="E35" s="616"/>
      <c r="F35" s="616"/>
      <c r="G35" s="616"/>
      <c r="H35" s="616"/>
    </row>
    <row r="36" spans="1:8" ht="40.5" x14ac:dyDescent="0.3">
      <c r="A36" s="146" t="s">
        <v>18</v>
      </c>
      <c r="B36" s="161" t="str">
        <f>B12</f>
        <v>REALITE 2016</v>
      </c>
      <c r="C36" s="145" t="str">
        <f t="shared" ref="C36:H36" si="18">C12</f>
        <v>REALITE 2017</v>
      </c>
      <c r="D36" s="145" t="str">
        <f t="shared" si="18"/>
        <v>REALITE 2018</v>
      </c>
      <c r="E36" s="145" t="str">
        <f t="shared" si="18"/>
        <v>REALITE 2019</v>
      </c>
      <c r="F36" s="145" t="str">
        <f t="shared" si="18"/>
        <v>BUDGET 2020</v>
      </c>
      <c r="G36" s="145" t="str">
        <f t="shared" si="18"/>
        <v>REALITE 2020</v>
      </c>
      <c r="H36" s="114" t="str">
        <f t="shared" si="18"/>
        <v>ECART BUDGET 2020 - REALITE 2020</v>
      </c>
    </row>
    <row r="37" spans="1:8" x14ac:dyDescent="0.3">
      <c r="A37" s="207" t="s">
        <v>421</v>
      </c>
      <c r="B37" s="204">
        <f t="shared" ref="B37:E37" si="19">SUM(B38:B40)</f>
        <v>0</v>
      </c>
      <c r="C37" s="204">
        <f t="shared" si="19"/>
        <v>0</v>
      </c>
      <c r="D37" s="204">
        <f t="shared" si="19"/>
        <v>0</v>
      </c>
      <c r="E37" s="204">
        <f t="shared" si="19"/>
        <v>0</v>
      </c>
      <c r="F37" s="204">
        <f t="shared" ref="F37:G37" si="20">SUM(F38:F40)</f>
        <v>0</v>
      </c>
      <c r="G37" s="204">
        <f t="shared" si="20"/>
        <v>0</v>
      </c>
      <c r="H37" s="204">
        <f>F37-G37</f>
        <v>0</v>
      </c>
    </row>
    <row r="38" spans="1:8" x14ac:dyDescent="0.3">
      <c r="A38" s="206" t="s">
        <v>49</v>
      </c>
      <c r="B38" s="36"/>
      <c r="C38" s="127">
        <f t="shared" ref="C38:E40" si="21">B55</f>
        <v>0</v>
      </c>
      <c r="D38" s="127">
        <f t="shared" si="21"/>
        <v>0</v>
      </c>
      <c r="E38" s="127">
        <f t="shared" si="21"/>
        <v>0</v>
      </c>
      <c r="F38" s="204">
        <f>'TAB9.1'!$C$40</f>
        <v>0</v>
      </c>
      <c r="G38" s="204">
        <f>'TAB9.1'!$C$73</f>
        <v>0</v>
      </c>
      <c r="H38" s="204">
        <f t="shared" ref="H38:H54" si="22">F38-G38</f>
        <v>0</v>
      </c>
    </row>
    <row r="39" spans="1:8" x14ac:dyDescent="0.3">
      <c r="A39" s="206" t="s">
        <v>50</v>
      </c>
      <c r="B39" s="36"/>
      <c r="C39" s="127">
        <f t="shared" si="21"/>
        <v>0</v>
      </c>
      <c r="D39" s="127">
        <f t="shared" si="21"/>
        <v>0</v>
      </c>
      <c r="E39" s="127">
        <f t="shared" si="21"/>
        <v>0</v>
      </c>
      <c r="F39" s="204">
        <f>'TAB9.1'!$D$40</f>
        <v>0</v>
      </c>
      <c r="G39" s="204">
        <f>'TAB9.1'!$D$73</f>
        <v>0</v>
      </c>
      <c r="H39" s="204">
        <f t="shared" si="22"/>
        <v>0</v>
      </c>
    </row>
    <row r="40" spans="1:8" x14ac:dyDescent="0.3">
      <c r="A40" s="206" t="s">
        <v>51</v>
      </c>
      <c r="B40" s="36"/>
      <c r="C40" s="127">
        <f t="shared" si="21"/>
        <v>0</v>
      </c>
      <c r="D40" s="127">
        <f t="shared" si="21"/>
        <v>0</v>
      </c>
      <c r="E40" s="127">
        <f t="shared" si="21"/>
        <v>0</v>
      </c>
      <c r="F40" s="204">
        <f>'TAB9.1'!$E$40</f>
        <v>0</v>
      </c>
      <c r="G40" s="204">
        <f>'TAB9.1'!$E$73</f>
        <v>0</v>
      </c>
      <c r="H40" s="204">
        <f t="shared" si="22"/>
        <v>0</v>
      </c>
    </row>
    <row r="41" spans="1:8" x14ac:dyDescent="0.3">
      <c r="A41" s="205" t="s">
        <v>52</v>
      </c>
      <c r="B41" s="36"/>
      <c r="C41" s="36"/>
      <c r="D41" s="36"/>
      <c r="E41" s="36"/>
      <c r="F41" s="204">
        <f>'TAB9.1'!$F$40</f>
        <v>0</v>
      </c>
      <c r="G41" s="204">
        <f>'TAB9.1'!$F$73</f>
        <v>0</v>
      </c>
      <c r="H41" s="204">
        <f t="shared" si="22"/>
        <v>0</v>
      </c>
    </row>
    <row r="42" spans="1:8" x14ac:dyDescent="0.3">
      <c r="A42" s="205" t="s">
        <v>53</v>
      </c>
      <c r="B42" s="36"/>
      <c r="C42" s="36"/>
      <c r="D42" s="36"/>
      <c r="E42" s="36"/>
      <c r="F42" s="204">
        <f>'TAB9.1'!$G$40</f>
        <v>0</v>
      </c>
      <c r="G42" s="204">
        <f>'TAB9.1'!$G$73</f>
        <v>0</v>
      </c>
      <c r="H42" s="204">
        <f t="shared" si="22"/>
        <v>0</v>
      </c>
    </row>
    <row r="43" spans="1:8" x14ac:dyDescent="0.3">
      <c r="A43" s="205" t="s">
        <v>54</v>
      </c>
      <c r="B43" s="36"/>
      <c r="C43" s="36"/>
      <c r="D43" s="36"/>
      <c r="E43" s="36"/>
      <c r="F43" s="204">
        <f>'TAB9.1'!$H$40</f>
        <v>0</v>
      </c>
      <c r="G43" s="204">
        <f>'TAB9.1'!$H$73</f>
        <v>0</v>
      </c>
      <c r="H43" s="204">
        <f t="shared" si="22"/>
        <v>0</v>
      </c>
    </row>
    <row r="44" spans="1:8" x14ac:dyDescent="0.3">
      <c r="A44" s="205" t="s">
        <v>55</v>
      </c>
      <c r="B44" s="36"/>
      <c r="C44" s="36"/>
      <c r="D44" s="36"/>
      <c r="E44" s="36"/>
      <c r="F44" s="204">
        <f>'TAB9.1'!$I$40</f>
        <v>0</v>
      </c>
      <c r="G44" s="204">
        <f>'TAB9.1'!$I$73</f>
        <v>0</v>
      </c>
      <c r="H44" s="204">
        <f t="shared" si="22"/>
        <v>0</v>
      </c>
    </row>
    <row r="45" spans="1:8" x14ac:dyDescent="0.3">
      <c r="A45" s="205" t="s">
        <v>56</v>
      </c>
      <c r="B45" s="204">
        <f t="shared" ref="B45:E45" si="23">SUM(B46:B48)</f>
        <v>0</v>
      </c>
      <c r="C45" s="204">
        <f t="shared" si="23"/>
        <v>0</v>
      </c>
      <c r="D45" s="204">
        <f t="shared" si="23"/>
        <v>0</v>
      </c>
      <c r="E45" s="204">
        <f t="shared" si="23"/>
        <v>0</v>
      </c>
      <c r="F45" s="204">
        <f t="shared" ref="F45:G45" si="24">SUM(F46:F48)</f>
        <v>0</v>
      </c>
      <c r="G45" s="204">
        <f t="shared" si="24"/>
        <v>0</v>
      </c>
      <c r="H45" s="204">
        <f t="shared" si="22"/>
        <v>0</v>
      </c>
    </row>
    <row r="46" spans="1:8" x14ac:dyDescent="0.3">
      <c r="A46" s="206" t="s">
        <v>49</v>
      </c>
      <c r="B46" s="36"/>
      <c r="C46" s="36"/>
      <c r="D46" s="36"/>
      <c r="E46" s="36"/>
      <c r="F46" s="204">
        <f>'TAB9.1'!$J$40</f>
        <v>0</v>
      </c>
      <c r="G46" s="204">
        <f>'TAB9.1'!$J$73</f>
        <v>0</v>
      </c>
      <c r="H46" s="204">
        <f t="shared" si="22"/>
        <v>0</v>
      </c>
    </row>
    <row r="47" spans="1:8" x14ac:dyDescent="0.3">
      <c r="A47" s="206" t="s">
        <v>50</v>
      </c>
      <c r="B47" s="36"/>
      <c r="C47" s="36"/>
      <c r="D47" s="36"/>
      <c r="E47" s="36"/>
      <c r="F47" s="204">
        <f>'TAB9.1'!$K$40</f>
        <v>0</v>
      </c>
      <c r="G47" s="204">
        <f>'TAB9.1'!$K$73</f>
        <v>0</v>
      </c>
      <c r="H47" s="204">
        <f t="shared" si="22"/>
        <v>0</v>
      </c>
    </row>
    <row r="48" spans="1:8" x14ac:dyDescent="0.3">
      <c r="A48" s="206" t="s">
        <v>51</v>
      </c>
      <c r="B48" s="36"/>
      <c r="C48" s="36"/>
      <c r="D48" s="36"/>
      <c r="E48" s="36"/>
      <c r="F48" s="204">
        <f>'TAB9.1'!$L$40</f>
        <v>0</v>
      </c>
      <c r="G48" s="204">
        <f>'TAB9.1'!$L$73</f>
        <v>0</v>
      </c>
      <c r="H48" s="204">
        <f t="shared" si="22"/>
        <v>0</v>
      </c>
    </row>
    <row r="49" spans="1:8" x14ac:dyDescent="0.3">
      <c r="A49" s="205" t="s">
        <v>57</v>
      </c>
      <c r="B49" s="204">
        <f t="shared" ref="B49:E49" si="25">SUM(B50:B53)</f>
        <v>0</v>
      </c>
      <c r="C49" s="204">
        <f t="shared" si="25"/>
        <v>0</v>
      </c>
      <c r="D49" s="204">
        <f t="shared" si="25"/>
        <v>0</v>
      </c>
      <c r="E49" s="204">
        <f t="shared" si="25"/>
        <v>0</v>
      </c>
      <c r="F49" s="204">
        <f t="shared" ref="F49:G49" si="26">SUM(F50:F53)</f>
        <v>0</v>
      </c>
      <c r="G49" s="204">
        <f t="shared" si="26"/>
        <v>0</v>
      </c>
      <c r="H49" s="204">
        <f t="shared" si="22"/>
        <v>0</v>
      </c>
    </row>
    <row r="50" spans="1:8" x14ac:dyDescent="0.3">
      <c r="A50" s="206" t="s">
        <v>58</v>
      </c>
      <c r="B50" s="36"/>
      <c r="C50" s="36"/>
      <c r="D50" s="36"/>
      <c r="E50" s="36"/>
      <c r="F50" s="204">
        <f>'TAB9.1'!$M$40</f>
        <v>0</v>
      </c>
      <c r="G50" s="204">
        <f>'TAB9.1'!$M$73</f>
        <v>0</v>
      </c>
      <c r="H50" s="204">
        <f t="shared" si="22"/>
        <v>0</v>
      </c>
    </row>
    <row r="51" spans="1:8" x14ac:dyDescent="0.3">
      <c r="A51" s="206" t="s">
        <v>59</v>
      </c>
      <c r="B51" s="36"/>
      <c r="C51" s="36"/>
      <c r="D51" s="36"/>
      <c r="E51" s="36"/>
      <c r="F51" s="204">
        <f>'TAB9.1'!$N$40</f>
        <v>0</v>
      </c>
      <c r="G51" s="204">
        <f>'TAB9.1'!$N$73</f>
        <v>0</v>
      </c>
      <c r="H51" s="204">
        <f t="shared" si="22"/>
        <v>0</v>
      </c>
    </row>
    <row r="52" spans="1:8" x14ac:dyDescent="0.3">
      <c r="A52" s="206" t="s">
        <v>60</v>
      </c>
      <c r="B52" s="36"/>
      <c r="C52" s="36"/>
      <c r="D52" s="36"/>
      <c r="E52" s="36"/>
      <c r="F52" s="204">
        <f>'TAB9.1'!$O$40</f>
        <v>0</v>
      </c>
      <c r="G52" s="204">
        <f>'TAB9.1'!$O$73</f>
        <v>0</v>
      </c>
      <c r="H52" s="204">
        <f t="shared" si="22"/>
        <v>0</v>
      </c>
    </row>
    <row r="53" spans="1:8" x14ac:dyDescent="0.3">
      <c r="A53" s="206" t="s">
        <v>61</v>
      </c>
      <c r="B53" s="36"/>
      <c r="C53" s="36"/>
      <c r="D53" s="36"/>
      <c r="E53" s="36"/>
      <c r="F53" s="204">
        <f>'TAB9.1'!$P$40</f>
        <v>0</v>
      </c>
      <c r="G53" s="204">
        <f>'TAB9.1'!$P$73</f>
        <v>0</v>
      </c>
      <c r="H53" s="204">
        <f t="shared" si="22"/>
        <v>0</v>
      </c>
    </row>
    <row r="54" spans="1:8" x14ac:dyDescent="0.3">
      <c r="A54" s="207" t="s">
        <v>420</v>
      </c>
      <c r="B54" s="204">
        <f t="shared" ref="B54:E54" si="27">SUM(B55:B57)</f>
        <v>0</v>
      </c>
      <c r="C54" s="204">
        <f t="shared" si="27"/>
        <v>0</v>
      </c>
      <c r="D54" s="204">
        <f t="shared" si="27"/>
        <v>0</v>
      </c>
      <c r="E54" s="204">
        <f t="shared" si="27"/>
        <v>0</v>
      </c>
      <c r="F54" s="204">
        <f t="shared" ref="F54:G54" si="28">SUM(F55:F57)</f>
        <v>0</v>
      </c>
      <c r="G54" s="204">
        <f t="shared" si="28"/>
        <v>0</v>
      </c>
      <c r="H54" s="204">
        <f t="shared" si="22"/>
        <v>0</v>
      </c>
    </row>
    <row r="55" spans="1:8" x14ac:dyDescent="0.3">
      <c r="A55" s="206" t="s">
        <v>49</v>
      </c>
      <c r="B55" s="127">
        <f>SUM(B38,B41:B44,B46,B50:B51)</f>
        <v>0</v>
      </c>
      <c r="C55" s="127">
        <f t="shared" ref="C55:H55" si="29">SUM(C38,C41:C44,C46,C50:C51)</f>
        <v>0</v>
      </c>
      <c r="D55" s="127">
        <f t="shared" si="29"/>
        <v>0</v>
      </c>
      <c r="E55" s="127">
        <f t="shared" si="29"/>
        <v>0</v>
      </c>
      <c r="F55" s="127">
        <f t="shared" si="29"/>
        <v>0</v>
      </c>
      <c r="G55" s="127">
        <f t="shared" si="29"/>
        <v>0</v>
      </c>
      <c r="H55" s="204">
        <f t="shared" si="29"/>
        <v>0</v>
      </c>
    </row>
    <row r="56" spans="1:8" x14ac:dyDescent="0.3">
      <c r="A56" s="206" t="s">
        <v>50</v>
      </c>
      <c r="B56" s="127">
        <f t="shared" ref="B56:H56" si="30">SUM(B39,B47,B52)</f>
        <v>0</v>
      </c>
      <c r="C56" s="127">
        <f t="shared" si="30"/>
        <v>0</v>
      </c>
      <c r="D56" s="127">
        <f t="shared" si="30"/>
        <v>0</v>
      </c>
      <c r="E56" s="127">
        <f t="shared" si="30"/>
        <v>0</v>
      </c>
      <c r="F56" s="127">
        <f t="shared" si="30"/>
        <v>0</v>
      </c>
      <c r="G56" s="127">
        <f t="shared" si="30"/>
        <v>0</v>
      </c>
      <c r="H56" s="204">
        <f t="shared" si="30"/>
        <v>0</v>
      </c>
    </row>
    <row r="57" spans="1:8" x14ac:dyDescent="0.3">
      <c r="A57" s="206" t="s">
        <v>51</v>
      </c>
      <c r="B57" s="127">
        <f t="shared" ref="B57:H57" si="31">SUM(B40,B48,B53)</f>
        <v>0</v>
      </c>
      <c r="C57" s="127">
        <f t="shared" si="31"/>
        <v>0</v>
      </c>
      <c r="D57" s="127">
        <f t="shared" si="31"/>
        <v>0</v>
      </c>
      <c r="E57" s="127">
        <f t="shared" si="31"/>
        <v>0</v>
      </c>
      <c r="F57" s="127">
        <f t="shared" si="31"/>
        <v>0</v>
      </c>
      <c r="G57" s="127">
        <f t="shared" si="31"/>
        <v>0</v>
      </c>
      <c r="H57" s="204">
        <f t="shared" si="31"/>
        <v>0</v>
      </c>
    </row>
    <row r="59" spans="1:8" s="126" customFormat="1" x14ac:dyDescent="0.3">
      <c r="A59" s="615" t="s">
        <v>22</v>
      </c>
      <c r="B59" s="616"/>
      <c r="C59" s="616"/>
      <c r="D59" s="616"/>
      <c r="E59" s="616"/>
      <c r="F59" s="616"/>
      <c r="G59" s="616"/>
      <c r="H59" s="616"/>
    </row>
    <row r="60" spans="1:8" s="126" customFormat="1" ht="40.5" x14ac:dyDescent="0.3">
      <c r="A60" s="146" t="s">
        <v>18</v>
      </c>
      <c r="B60" s="161" t="str">
        <f>B36</f>
        <v>REALITE 2016</v>
      </c>
      <c r="C60" s="145" t="str">
        <f t="shared" ref="C60:H60" si="32">C36</f>
        <v>REALITE 2017</v>
      </c>
      <c r="D60" s="145" t="str">
        <f t="shared" si="32"/>
        <v>REALITE 2018</v>
      </c>
      <c r="E60" s="145" t="str">
        <f t="shared" si="32"/>
        <v>REALITE 2019</v>
      </c>
      <c r="F60" s="145" t="str">
        <f t="shared" si="32"/>
        <v>BUDGET 2020</v>
      </c>
      <c r="G60" s="145" t="str">
        <f t="shared" si="32"/>
        <v>REALITE 2020</v>
      </c>
      <c r="H60" s="114" t="str">
        <f t="shared" si="32"/>
        <v>ECART BUDGET 2020 - REALITE 2020</v>
      </c>
    </row>
    <row r="61" spans="1:8" s="126" customFormat="1" x14ac:dyDescent="0.3">
      <c r="A61" s="207" t="s">
        <v>421</v>
      </c>
      <c r="B61" s="204">
        <f>SUM(B13,B37)</f>
        <v>0</v>
      </c>
      <c r="C61" s="204">
        <f t="shared" ref="C61:H61" si="33">SUM(C13,C37)</f>
        <v>0</v>
      </c>
      <c r="D61" s="204">
        <f t="shared" si="33"/>
        <v>0</v>
      </c>
      <c r="E61" s="204">
        <f t="shared" si="33"/>
        <v>0</v>
      </c>
      <c r="F61" s="204">
        <f t="shared" si="33"/>
        <v>0</v>
      </c>
      <c r="G61" s="204">
        <f t="shared" si="33"/>
        <v>0</v>
      </c>
      <c r="H61" s="204">
        <f t="shared" si="33"/>
        <v>0</v>
      </c>
    </row>
    <row r="62" spans="1:8" s="126" customFormat="1" x14ac:dyDescent="0.3">
      <c r="A62" s="206" t="s">
        <v>49</v>
      </c>
      <c r="B62" s="204">
        <f t="shared" ref="B62:H62" si="34">SUM(B14,B38)</f>
        <v>0</v>
      </c>
      <c r="C62" s="204">
        <f t="shared" si="34"/>
        <v>0</v>
      </c>
      <c r="D62" s="204">
        <f t="shared" si="34"/>
        <v>0</v>
      </c>
      <c r="E62" s="204">
        <f t="shared" si="34"/>
        <v>0</v>
      </c>
      <c r="F62" s="204">
        <f t="shared" si="34"/>
        <v>0</v>
      </c>
      <c r="G62" s="204">
        <f t="shared" si="34"/>
        <v>0</v>
      </c>
      <c r="H62" s="204">
        <f t="shared" si="34"/>
        <v>0</v>
      </c>
    </row>
    <row r="63" spans="1:8" s="126" customFormat="1" x14ac:dyDescent="0.3">
      <c r="A63" s="206" t="s">
        <v>50</v>
      </c>
      <c r="B63" s="204">
        <f t="shared" ref="B63:H63" si="35">SUM(B15,B39)</f>
        <v>0</v>
      </c>
      <c r="C63" s="204">
        <f t="shared" si="35"/>
        <v>0</v>
      </c>
      <c r="D63" s="204">
        <f t="shared" si="35"/>
        <v>0</v>
      </c>
      <c r="E63" s="204">
        <f t="shared" si="35"/>
        <v>0</v>
      </c>
      <c r="F63" s="204">
        <f t="shared" si="35"/>
        <v>0</v>
      </c>
      <c r="G63" s="204">
        <f t="shared" si="35"/>
        <v>0</v>
      </c>
      <c r="H63" s="204">
        <f t="shared" si="35"/>
        <v>0</v>
      </c>
    </row>
    <row r="64" spans="1:8" s="126" customFormat="1" x14ac:dyDescent="0.3">
      <c r="A64" s="206" t="s">
        <v>51</v>
      </c>
      <c r="B64" s="204">
        <f t="shared" ref="B64:H64" si="36">SUM(B16,B40)</f>
        <v>0</v>
      </c>
      <c r="C64" s="204">
        <f t="shared" si="36"/>
        <v>0</v>
      </c>
      <c r="D64" s="204">
        <f t="shared" si="36"/>
        <v>0</v>
      </c>
      <c r="E64" s="204">
        <f t="shared" si="36"/>
        <v>0</v>
      </c>
      <c r="F64" s="204">
        <f t="shared" si="36"/>
        <v>0</v>
      </c>
      <c r="G64" s="204">
        <f t="shared" si="36"/>
        <v>0</v>
      </c>
      <c r="H64" s="204">
        <f t="shared" si="36"/>
        <v>0</v>
      </c>
    </row>
    <row r="65" spans="1:8" s="126" customFormat="1" x14ac:dyDescent="0.3">
      <c r="A65" s="205" t="s">
        <v>52</v>
      </c>
      <c r="B65" s="204">
        <f t="shared" ref="B65:H65" si="37">SUM(B17,B41)</f>
        <v>0</v>
      </c>
      <c r="C65" s="204">
        <f t="shared" si="37"/>
        <v>0</v>
      </c>
      <c r="D65" s="204">
        <f t="shared" si="37"/>
        <v>0</v>
      </c>
      <c r="E65" s="204">
        <f t="shared" si="37"/>
        <v>0</v>
      </c>
      <c r="F65" s="204">
        <f t="shared" si="37"/>
        <v>0</v>
      </c>
      <c r="G65" s="204">
        <f t="shared" si="37"/>
        <v>0</v>
      </c>
      <c r="H65" s="204">
        <f t="shared" si="37"/>
        <v>0</v>
      </c>
    </row>
    <row r="66" spans="1:8" s="126" customFormat="1" x14ac:dyDescent="0.3">
      <c r="A66" s="205" t="s">
        <v>53</v>
      </c>
      <c r="B66" s="204">
        <f t="shared" ref="B66:H66" si="38">SUM(B18,B42)</f>
        <v>0</v>
      </c>
      <c r="C66" s="204">
        <f t="shared" si="38"/>
        <v>0</v>
      </c>
      <c r="D66" s="204">
        <f t="shared" si="38"/>
        <v>0</v>
      </c>
      <c r="E66" s="204">
        <f t="shared" si="38"/>
        <v>0</v>
      </c>
      <c r="F66" s="204">
        <f t="shared" si="38"/>
        <v>0</v>
      </c>
      <c r="G66" s="204">
        <f t="shared" si="38"/>
        <v>0</v>
      </c>
      <c r="H66" s="204">
        <f t="shared" si="38"/>
        <v>0</v>
      </c>
    </row>
    <row r="67" spans="1:8" s="126" customFormat="1" x14ac:dyDescent="0.3">
      <c r="A67" s="205" t="s">
        <v>54</v>
      </c>
      <c r="B67" s="204">
        <f t="shared" ref="B67:H67" si="39">SUM(B19,B43)</f>
        <v>0</v>
      </c>
      <c r="C67" s="204">
        <f t="shared" si="39"/>
        <v>0</v>
      </c>
      <c r="D67" s="204">
        <f t="shared" si="39"/>
        <v>0</v>
      </c>
      <c r="E67" s="204">
        <f t="shared" si="39"/>
        <v>0</v>
      </c>
      <c r="F67" s="204">
        <f t="shared" si="39"/>
        <v>0</v>
      </c>
      <c r="G67" s="204">
        <f t="shared" si="39"/>
        <v>0</v>
      </c>
      <c r="H67" s="204">
        <f t="shared" si="39"/>
        <v>0</v>
      </c>
    </row>
    <row r="68" spans="1:8" s="126" customFormat="1" x14ac:dyDescent="0.3">
      <c r="A68" s="205" t="s">
        <v>55</v>
      </c>
      <c r="B68" s="204">
        <f t="shared" ref="B68:H68" si="40">SUM(B20,B44)</f>
        <v>0</v>
      </c>
      <c r="C68" s="204">
        <f t="shared" si="40"/>
        <v>0</v>
      </c>
      <c r="D68" s="204">
        <f t="shared" si="40"/>
        <v>0</v>
      </c>
      <c r="E68" s="204">
        <f t="shared" si="40"/>
        <v>0</v>
      </c>
      <c r="F68" s="204">
        <f t="shared" si="40"/>
        <v>0</v>
      </c>
      <c r="G68" s="204">
        <f t="shared" si="40"/>
        <v>0</v>
      </c>
      <c r="H68" s="204">
        <f t="shared" si="40"/>
        <v>0</v>
      </c>
    </row>
    <row r="69" spans="1:8" s="126" customFormat="1" x14ac:dyDescent="0.3">
      <c r="A69" s="205" t="s">
        <v>56</v>
      </c>
      <c r="B69" s="204">
        <f t="shared" ref="B69:H69" si="41">SUM(B21,B45)</f>
        <v>0</v>
      </c>
      <c r="C69" s="204">
        <f t="shared" si="41"/>
        <v>0</v>
      </c>
      <c r="D69" s="204">
        <f t="shared" si="41"/>
        <v>0</v>
      </c>
      <c r="E69" s="204">
        <f t="shared" si="41"/>
        <v>0</v>
      </c>
      <c r="F69" s="204">
        <f t="shared" si="41"/>
        <v>0</v>
      </c>
      <c r="G69" s="204">
        <f t="shared" si="41"/>
        <v>0</v>
      </c>
      <c r="H69" s="204">
        <f t="shared" si="41"/>
        <v>0</v>
      </c>
    </row>
    <row r="70" spans="1:8" s="126" customFormat="1" x14ac:dyDescent="0.3">
      <c r="A70" s="206" t="s">
        <v>49</v>
      </c>
      <c r="B70" s="204">
        <f t="shared" ref="B70:H70" si="42">SUM(B22,B46)</f>
        <v>0</v>
      </c>
      <c r="C70" s="204">
        <f t="shared" si="42"/>
        <v>0</v>
      </c>
      <c r="D70" s="204">
        <f t="shared" si="42"/>
        <v>0</v>
      </c>
      <c r="E70" s="204">
        <f t="shared" si="42"/>
        <v>0</v>
      </c>
      <c r="F70" s="204">
        <f t="shared" si="42"/>
        <v>0</v>
      </c>
      <c r="G70" s="204">
        <f t="shared" si="42"/>
        <v>0</v>
      </c>
      <c r="H70" s="204">
        <f t="shared" si="42"/>
        <v>0</v>
      </c>
    </row>
    <row r="71" spans="1:8" s="126" customFormat="1" x14ac:dyDescent="0.3">
      <c r="A71" s="206" t="s">
        <v>50</v>
      </c>
      <c r="B71" s="204">
        <f t="shared" ref="B71:H71" si="43">SUM(B23,B47)</f>
        <v>0</v>
      </c>
      <c r="C71" s="204">
        <f t="shared" si="43"/>
        <v>0</v>
      </c>
      <c r="D71" s="204">
        <f t="shared" si="43"/>
        <v>0</v>
      </c>
      <c r="E71" s="204">
        <f t="shared" si="43"/>
        <v>0</v>
      </c>
      <c r="F71" s="204">
        <f t="shared" si="43"/>
        <v>0</v>
      </c>
      <c r="G71" s="204">
        <f t="shared" si="43"/>
        <v>0</v>
      </c>
      <c r="H71" s="204">
        <f t="shared" si="43"/>
        <v>0</v>
      </c>
    </row>
    <row r="72" spans="1:8" s="126" customFormat="1" x14ac:dyDescent="0.3">
      <c r="A72" s="206" t="s">
        <v>51</v>
      </c>
      <c r="B72" s="204">
        <f t="shared" ref="B72:H72" si="44">SUM(B24,B48)</f>
        <v>0</v>
      </c>
      <c r="C72" s="204">
        <f t="shared" si="44"/>
        <v>0</v>
      </c>
      <c r="D72" s="204">
        <f t="shared" si="44"/>
        <v>0</v>
      </c>
      <c r="E72" s="204">
        <f t="shared" si="44"/>
        <v>0</v>
      </c>
      <c r="F72" s="204">
        <f t="shared" si="44"/>
        <v>0</v>
      </c>
      <c r="G72" s="204">
        <f t="shared" si="44"/>
        <v>0</v>
      </c>
      <c r="H72" s="204">
        <f t="shared" si="44"/>
        <v>0</v>
      </c>
    </row>
    <row r="73" spans="1:8" s="126" customFormat="1" x14ac:dyDescent="0.3">
      <c r="A73" s="205" t="s">
        <v>57</v>
      </c>
      <c r="B73" s="204">
        <f t="shared" ref="B73:H73" si="45">SUM(B25,B49)</f>
        <v>0</v>
      </c>
      <c r="C73" s="204">
        <f t="shared" si="45"/>
        <v>0</v>
      </c>
      <c r="D73" s="204">
        <f t="shared" si="45"/>
        <v>0</v>
      </c>
      <c r="E73" s="204">
        <f t="shared" si="45"/>
        <v>0</v>
      </c>
      <c r="F73" s="204">
        <f t="shared" si="45"/>
        <v>0</v>
      </c>
      <c r="G73" s="204">
        <f t="shared" si="45"/>
        <v>0</v>
      </c>
      <c r="H73" s="204">
        <f t="shared" si="45"/>
        <v>0</v>
      </c>
    </row>
    <row r="74" spans="1:8" s="126" customFormat="1" x14ac:dyDescent="0.3">
      <c r="A74" s="206" t="s">
        <v>58</v>
      </c>
      <c r="B74" s="204">
        <f t="shared" ref="B74:H74" si="46">SUM(B26,B50)</f>
        <v>0</v>
      </c>
      <c r="C74" s="204">
        <f t="shared" si="46"/>
        <v>0</v>
      </c>
      <c r="D74" s="204">
        <f t="shared" si="46"/>
        <v>0</v>
      </c>
      <c r="E74" s="204">
        <f t="shared" si="46"/>
        <v>0</v>
      </c>
      <c r="F74" s="204">
        <f t="shared" si="46"/>
        <v>0</v>
      </c>
      <c r="G74" s="204">
        <f t="shared" si="46"/>
        <v>0</v>
      </c>
      <c r="H74" s="204">
        <f t="shared" si="46"/>
        <v>0</v>
      </c>
    </row>
    <row r="75" spans="1:8" s="126" customFormat="1" x14ac:dyDescent="0.3">
      <c r="A75" s="206" t="s">
        <v>59</v>
      </c>
      <c r="B75" s="204">
        <f t="shared" ref="B75:H75" si="47">SUM(B27,B51)</f>
        <v>0</v>
      </c>
      <c r="C75" s="204">
        <f t="shared" si="47"/>
        <v>0</v>
      </c>
      <c r="D75" s="204">
        <f t="shared" si="47"/>
        <v>0</v>
      </c>
      <c r="E75" s="204">
        <f t="shared" si="47"/>
        <v>0</v>
      </c>
      <c r="F75" s="204">
        <f t="shared" si="47"/>
        <v>0</v>
      </c>
      <c r="G75" s="204">
        <f t="shared" si="47"/>
        <v>0</v>
      </c>
      <c r="H75" s="204">
        <f t="shared" si="47"/>
        <v>0</v>
      </c>
    </row>
    <row r="76" spans="1:8" s="126" customFormat="1" x14ac:dyDescent="0.3">
      <c r="A76" s="206" t="s">
        <v>60</v>
      </c>
      <c r="B76" s="204">
        <f t="shared" ref="B76:H76" si="48">SUM(B28,B52)</f>
        <v>0</v>
      </c>
      <c r="C76" s="204">
        <f t="shared" si="48"/>
        <v>0</v>
      </c>
      <c r="D76" s="204">
        <f t="shared" si="48"/>
        <v>0</v>
      </c>
      <c r="E76" s="204">
        <f t="shared" si="48"/>
        <v>0</v>
      </c>
      <c r="F76" s="204">
        <f t="shared" si="48"/>
        <v>0</v>
      </c>
      <c r="G76" s="204">
        <f t="shared" si="48"/>
        <v>0</v>
      </c>
      <c r="H76" s="204">
        <f t="shared" si="48"/>
        <v>0</v>
      </c>
    </row>
    <row r="77" spans="1:8" s="126" customFormat="1" x14ac:dyDescent="0.3">
      <c r="A77" s="206" t="s">
        <v>61</v>
      </c>
      <c r="B77" s="204">
        <f t="shared" ref="B77:H77" si="49">SUM(B29,B53)</f>
        <v>0</v>
      </c>
      <c r="C77" s="204">
        <f t="shared" si="49"/>
        <v>0</v>
      </c>
      <c r="D77" s="204">
        <f t="shared" si="49"/>
        <v>0</v>
      </c>
      <c r="E77" s="204">
        <f t="shared" si="49"/>
        <v>0</v>
      </c>
      <c r="F77" s="204">
        <f t="shared" si="49"/>
        <v>0</v>
      </c>
      <c r="G77" s="204">
        <f t="shared" si="49"/>
        <v>0</v>
      </c>
      <c r="H77" s="204">
        <f t="shared" si="49"/>
        <v>0</v>
      </c>
    </row>
    <row r="78" spans="1:8" s="126" customFormat="1" x14ac:dyDescent="0.3">
      <c r="A78" s="207" t="s">
        <v>420</v>
      </c>
      <c r="B78" s="204">
        <f t="shared" ref="B78:H78" si="50">SUM(B30,B54)</f>
        <v>0</v>
      </c>
      <c r="C78" s="204">
        <f t="shared" si="50"/>
        <v>0</v>
      </c>
      <c r="D78" s="204">
        <f t="shared" si="50"/>
        <v>0</v>
      </c>
      <c r="E78" s="204">
        <f t="shared" si="50"/>
        <v>0</v>
      </c>
      <c r="F78" s="204">
        <f t="shared" si="50"/>
        <v>0</v>
      </c>
      <c r="G78" s="204">
        <f t="shared" si="50"/>
        <v>0</v>
      </c>
      <c r="H78" s="204">
        <f t="shared" si="50"/>
        <v>0</v>
      </c>
    </row>
    <row r="79" spans="1:8" s="126" customFormat="1" x14ac:dyDescent="0.3">
      <c r="A79" s="206" t="s">
        <v>49</v>
      </c>
      <c r="B79" s="204">
        <f t="shared" ref="B79:H79" si="51">SUM(B31,B55)</f>
        <v>0</v>
      </c>
      <c r="C79" s="204">
        <f t="shared" si="51"/>
        <v>0</v>
      </c>
      <c r="D79" s="204">
        <f t="shared" si="51"/>
        <v>0</v>
      </c>
      <c r="E79" s="204">
        <f t="shared" si="51"/>
        <v>0</v>
      </c>
      <c r="F79" s="204">
        <f t="shared" si="51"/>
        <v>0</v>
      </c>
      <c r="G79" s="204">
        <f t="shared" si="51"/>
        <v>0</v>
      </c>
      <c r="H79" s="204">
        <f t="shared" si="51"/>
        <v>0</v>
      </c>
    </row>
    <row r="80" spans="1:8" s="126" customFormat="1" x14ac:dyDescent="0.3">
      <c r="A80" s="206" t="s">
        <v>50</v>
      </c>
      <c r="B80" s="204">
        <f t="shared" ref="B80:H80" si="52">SUM(B32,B56)</f>
        <v>0</v>
      </c>
      <c r="C80" s="204">
        <f t="shared" si="52"/>
        <v>0</v>
      </c>
      <c r="D80" s="204">
        <f t="shared" si="52"/>
        <v>0</v>
      </c>
      <c r="E80" s="204">
        <f t="shared" si="52"/>
        <v>0</v>
      </c>
      <c r="F80" s="204">
        <f t="shared" si="52"/>
        <v>0</v>
      </c>
      <c r="G80" s="204">
        <f t="shared" si="52"/>
        <v>0</v>
      </c>
      <c r="H80" s="204">
        <f t="shared" si="52"/>
        <v>0</v>
      </c>
    </row>
    <row r="81" spans="1:8" s="126" customFormat="1" x14ac:dyDescent="0.3">
      <c r="A81" s="206" t="s">
        <v>51</v>
      </c>
      <c r="B81" s="204">
        <f t="shared" ref="B81:H81" si="53">SUM(B33,B57)</f>
        <v>0</v>
      </c>
      <c r="C81" s="204">
        <f t="shared" si="53"/>
        <v>0</v>
      </c>
      <c r="D81" s="204">
        <f t="shared" si="53"/>
        <v>0</v>
      </c>
      <c r="E81" s="204">
        <f t="shared" si="53"/>
        <v>0</v>
      </c>
      <c r="F81" s="204">
        <f t="shared" si="53"/>
        <v>0</v>
      </c>
      <c r="G81" s="204">
        <f t="shared" si="53"/>
        <v>0</v>
      </c>
      <c r="H81" s="204">
        <f t="shared" si="53"/>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zoomScaleNormal="100" workbookViewId="0">
      <selection activeCell="O11" sqref="O11"/>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s="229" customFormat="1" ht="15" x14ac:dyDescent="0.3">
      <c r="A1" s="112" t="s">
        <v>42</v>
      </c>
    </row>
    <row r="2" spans="1:37" s="126" customFormat="1" ht="15"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row>
    <row r="3" spans="1:37" s="316" customFormat="1" ht="22.15" customHeight="1" x14ac:dyDescent="0.35">
      <c r="A3" s="307" t="str">
        <f>TAB00!B91&amp;" : "&amp;TAB00!C91</f>
        <v xml:space="preserve">TAB9.1 : Comparaison de l'actif régulé budgété et réel de l'année </v>
      </c>
      <c r="B3" s="314"/>
      <c r="C3" s="314"/>
      <c r="D3" s="314"/>
      <c r="E3" s="314"/>
      <c r="F3" s="314"/>
      <c r="G3" s="314"/>
      <c r="H3" s="314"/>
      <c r="I3" s="314"/>
      <c r="J3" s="314"/>
      <c r="K3" s="314"/>
      <c r="L3" s="314"/>
      <c r="M3" s="314"/>
      <c r="N3" s="314"/>
      <c r="O3" s="314"/>
      <c r="P3" s="314"/>
      <c r="Q3" s="314"/>
      <c r="R3" s="314"/>
      <c r="S3" s="314"/>
      <c r="T3" s="315"/>
      <c r="U3" s="315"/>
      <c r="V3" s="315"/>
      <c r="W3" s="315"/>
      <c r="X3" s="315"/>
      <c r="Y3" s="315"/>
      <c r="Z3" s="315"/>
      <c r="AA3" s="315"/>
      <c r="AB3" s="315"/>
      <c r="AC3" s="315"/>
      <c r="AD3" s="315"/>
      <c r="AE3" s="315"/>
      <c r="AF3" s="315"/>
      <c r="AG3" s="315"/>
      <c r="AH3" s="315"/>
      <c r="AI3" s="315"/>
      <c r="AJ3" s="315"/>
    </row>
    <row r="4" spans="1:37" ht="15" x14ac:dyDescent="0.3">
      <c r="A4" s="22"/>
    </row>
    <row r="5" spans="1:37" ht="15" x14ac:dyDescent="0.3">
      <c r="A5" s="22"/>
    </row>
    <row r="6" spans="1:37" s="327" customFormat="1" ht="24" customHeight="1" x14ac:dyDescent="0.3">
      <c r="C6" s="618" t="s">
        <v>548</v>
      </c>
      <c r="D6" s="619"/>
      <c r="E6" s="620"/>
      <c r="F6" s="618" t="s">
        <v>418</v>
      </c>
      <c r="G6" s="619"/>
      <c r="H6" s="619"/>
      <c r="I6" s="620"/>
      <c r="J6" s="618" t="s">
        <v>549</v>
      </c>
      <c r="K6" s="619"/>
      <c r="L6" s="620"/>
      <c r="M6" s="618" t="s">
        <v>550</v>
      </c>
      <c r="N6" s="619"/>
      <c r="O6" s="619"/>
      <c r="P6" s="620"/>
      <c r="Q6" s="618" t="s">
        <v>551</v>
      </c>
      <c r="R6" s="619"/>
      <c r="S6" s="620"/>
      <c r="T6" s="328"/>
      <c r="U6" s="329"/>
      <c r="V6" s="329"/>
      <c r="W6" s="329"/>
      <c r="X6" s="328"/>
      <c r="Y6" s="328"/>
      <c r="Z6" s="328"/>
      <c r="AA6" s="328"/>
      <c r="AB6" s="328"/>
      <c r="AC6" s="328"/>
      <c r="AD6" s="328"/>
      <c r="AE6" s="328"/>
      <c r="AF6" s="328"/>
      <c r="AG6" s="328"/>
      <c r="AH6" s="328"/>
      <c r="AI6" s="328"/>
      <c r="AJ6" s="328"/>
      <c r="AK6" s="328"/>
    </row>
    <row r="7" spans="1:37" s="327" customFormat="1" ht="54" x14ac:dyDescent="0.3">
      <c r="C7" s="330" t="s">
        <v>552</v>
      </c>
      <c r="D7" s="330" t="s">
        <v>50</v>
      </c>
      <c r="E7" s="330" t="s">
        <v>553</v>
      </c>
      <c r="F7" s="330" t="s">
        <v>62</v>
      </c>
      <c r="G7" s="330" t="s">
        <v>63</v>
      </c>
      <c r="H7" s="330" t="s">
        <v>54</v>
      </c>
      <c r="I7" s="330" t="s">
        <v>55</v>
      </c>
      <c r="J7" s="330" t="s">
        <v>554</v>
      </c>
      <c r="K7" s="330" t="s">
        <v>60</v>
      </c>
      <c r="L7" s="330" t="s">
        <v>555</v>
      </c>
      <c r="M7" s="330" t="s">
        <v>554</v>
      </c>
      <c r="N7" s="330" t="s">
        <v>64</v>
      </c>
      <c r="O7" s="330" t="s">
        <v>60</v>
      </c>
      <c r="P7" s="330" t="s">
        <v>555</v>
      </c>
      <c r="Q7" s="330" t="s">
        <v>552</v>
      </c>
      <c r="R7" s="330" t="s">
        <v>50</v>
      </c>
      <c r="S7" s="330" t="s">
        <v>553</v>
      </c>
      <c r="T7" s="328"/>
      <c r="U7" s="329"/>
      <c r="V7" s="329"/>
      <c r="W7" s="329"/>
      <c r="X7" s="328"/>
      <c r="Y7" s="328"/>
      <c r="Z7" s="328"/>
      <c r="AA7" s="328"/>
      <c r="AB7" s="328"/>
      <c r="AC7" s="328"/>
      <c r="AD7" s="328"/>
      <c r="AE7" s="328"/>
      <c r="AF7" s="328"/>
      <c r="AG7" s="328"/>
      <c r="AH7" s="328"/>
      <c r="AI7" s="328"/>
      <c r="AJ7" s="328"/>
      <c r="AK7" s="328"/>
    </row>
    <row r="8" spans="1:37" s="331" customFormat="1" ht="12" customHeight="1" x14ac:dyDescent="0.3">
      <c r="C8" s="332">
        <v>1</v>
      </c>
      <c r="D8" s="332">
        <f>C8+1</f>
        <v>2</v>
      </c>
      <c r="E8" s="332">
        <f t="shared" ref="E8:S8" si="0">D8+1</f>
        <v>3</v>
      </c>
      <c r="F8" s="332">
        <f t="shared" si="0"/>
        <v>4</v>
      </c>
      <c r="G8" s="332">
        <f t="shared" si="0"/>
        <v>5</v>
      </c>
      <c r="H8" s="332">
        <f t="shared" si="0"/>
        <v>6</v>
      </c>
      <c r="I8" s="332">
        <f t="shared" si="0"/>
        <v>7</v>
      </c>
      <c r="J8" s="332">
        <f t="shared" si="0"/>
        <v>8</v>
      </c>
      <c r="K8" s="332">
        <f t="shared" si="0"/>
        <v>9</v>
      </c>
      <c r="L8" s="332">
        <f t="shared" si="0"/>
        <v>10</v>
      </c>
      <c r="M8" s="332">
        <f t="shared" si="0"/>
        <v>11</v>
      </c>
      <c r="N8" s="332">
        <f t="shared" si="0"/>
        <v>12</v>
      </c>
      <c r="O8" s="332">
        <f t="shared" si="0"/>
        <v>13</v>
      </c>
      <c r="P8" s="332">
        <f t="shared" si="0"/>
        <v>14</v>
      </c>
      <c r="Q8" s="332">
        <f t="shared" si="0"/>
        <v>15</v>
      </c>
      <c r="R8" s="332">
        <f t="shared" si="0"/>
        <v>16</v>
      </c>
      <c r="S8" s="332">
        <f t="shared" si="0"/>
        <v>17</v>
      </c>
      <c r="T8" s="332"/>
      <c r="U8" s="332"/>
      <c r="V8" s="332"/>
      <c r="W8" s="332"/>
      <c r="X8" s="332"/>
      <c r="Y8" s="332"/>
      <c r="Z8" s="332"/>
      <c r="AA8" s="332"/>
      <c r="AB8" s="332"/>
      <c r="AC8" s="332"/>
      <c r="AD8" s="332"/>
      <c r="AE8" s="332"/>
      <c r="AF8" s="332"/>
      <c r="AG8" s="332"/>
      <c r="AH8" s="332"/>
      <c r="AI8" s="332"/>
      <c r="AJ8" s="332"/>
      <c r="AK8" s="332"/>
    </row>
    <row r="9" spans="1:37" s="337" customFormat="1" x14ac:dyDescent="0.3">
      <c r="A9" s="617" t="str">
        <f>"BUDGET "&amp;TAB00!E14</f>
        <v>BUDGET 2020</v>
      </c>
      <c r="B9" s="333" t="s">
        <v>65</v>
      </c>
      <c r="C9" s="334"/>
      <c r="D9" s="334"/>
      <c r="E9" s="334"/>
      <c r="F9" s="334"/>
      <c r="G9" s="334"/>
      <c r="H9" s="334"/>
      <c r="I9" s="334"/>
      <c r="J9" s="334"/>
      <c r="K9" s="334"/>
      <c r="L9" s="334"/>
      <c r="M9" s="334"/>
      <c r="N9" s="334"/>
      <c r="O9" s="334"/>
      <c r="P9" s="334"/>
      <c r="Q9" s="335">
        <f>SUM(C9,F9:J9,M9:N9)</f>
        <v>0</v>
      </c>
      <c r="R9" s="335">
        <f>SUM(D9,K9,O9)</f>
        <v>0</v>
      </c>
      <c r="S9" s="335">
        <f>SUM(E9,L9,P9)</f>
        <v>0</v>
      </c>
      <c r="T9" s="335"/>
      <c r="U9" s="336"/>
      <c r="V9" s="336">
        <v>1</v>
      </c>
      <c r="W9" s="336"/>
      <c r="X9" s="335"/>
      <c r="Y9" s="335"/>
      <c r="Z9" s="335"/>
      <c r="AA9" s="335"/>
      <c r="AB9" s="335"/>
      <c r="AC9" s="335"/>
      <c r="AD9" s="335"/>
      <c r="AE9" s="335"/>
      <c r="AF9" s="335"/>
      <c r="AG9" s="335"/>
      <c r="AH9" s="335"/>
      <c r="AI9" s="335"/>
      <c r="AJ9" s="335"/>
      <c r="AK9" s="335"/>
    </row>
    <row r="10" spans="1:37" s="337" customFormat="1" x14ac:dyDescent="0.3">
      <c r="A10" s="617"/>
      <c r="B10" s="333" t="s">
        <v>556</v>
      </c>
      <c r="C10" s="334"/>
      <c r="D10" s="334"/>
      <c r="E10" s="334"/>
      <c r="F10" s="334"/>
      <c r="G10" s="334"/>
      <c r="H10" s="334"/>
      <c r="I10" s="334"/>
      <c r="J10" s="334"/>
      <c r="K10" s="334"/>
      <c r="L10" s="334"/>
      <c r="M10" s="334"/>
      <c r="N10" s="334"/>
      <c r="O10" s="334"/>
      <c r="P10" s="334"/>
      <c r="Q10" s="335">
        <f t="shared" ref="Q10:Q24" si="1">SUM(C10,F10:J10,M10:N10)</f>
        <v>0</v>
      </c>
      <c r="R10" s="335">
        <f t="shared" ref="R10:S24" si="2">SUM(D10,K10,O10)</f>
        <v>0</v>
      </c>
      <c r="S10" s="335">
        <f t="shared" si="2"/>
        <v>0</v>
      </c>
      <c r="T10" s="335"/>
      <c r="U10" s="336"/>
      <c r="V10" s="336">
        <f>V9+1</f>
        <v>2</v>
      </c>
      <c r="W10" s="336"/>
      <c r="X10" s="335"/>
      <c r="Y10" s="335"/>
      <c r="Z10" s="335"/>
      <c r="AA10" s="335"/>
      <c r="AB10" s="335"/>
      <c r="AC10" s="335"/>
      <c r="AD10" s="335"/>
      <c r="AE10" s="335"/>
      <c r="AF10" s="335"/>
      <c r="AG10" s="335"/>
      <c r="AH10" s="335"/>
      <c r="AI10" s="335"/>
      <c r="AJ10" s="335"/>
      <c r="AK10" s="335"/>
    </row>
    <row r="11" spans="1:37" s="337" customFormat="1" x14ac:dyDescent="0.3">
      <c r="A11" s="617"/>
      <c r="B11" s="333" t="s">
        <v>557</v>
      </c>
      <c r="C11" s="334"/>
      <c r="D11" s="334"/>
      <c r="E11" s="334"/>
      <c r="F11" s="334"/>
      <c r="G11" s="334"/>
      <c r="H11" s="334"/>
      <c r="I11" s="334"/>
      <c r="J11" s="334"/>
      <c r="K11" s="334"/>
      <c r="L11" s="334"/>
      <c r="M11" s="334"/>
      <c r="N11" s="334"/>
      <c r="O11" s="334"/>
      <c r="P11" s="334"/>
      <c r="Q11" s="335">
        <f t="shared" si="1"/>
        <v>0</v>
      </c>
      <c r="R11" s="335">
        <f t="shared" si="2"/>
        <v>0</v>
      </c>
      <c r="S11" s="335">
        <f t="shared" si="2"/>
        <v>0</v>
      </c>
      <c r="T11" s="335"/>
      <c r="U11" s="336"/>
      <c r="V11" s="336">
        <f t="shared" ref="V11:V41" si="3">V10+1</f>
        <v>3</v>
      </c>
      <c r="W11" s="336"/>
      <c r="X11" s="335"/>
      <c r="Y11" s="335"/>
      <c r="Z11" s="335"/>
      <c r="AA11" s="335"/>
      <c r="AB11" s="335"/>
      <c r="AC11" s="335"/>
      <c r="AD11" s="335"/>
      <c r="AE11" s="335"/>
      <c r="AF11" s="335"/>
      <c r="AG11" s="335"/>
      <c r="AH11" s="335"/>
      <c r="AI11" s="335"/>
      <c r="AJ11" s="335"/>
      <c r="AK11" s="335"/>
    </row>
    <row r="12" spans="1:37" s="337" customFormat="1" x14ac:dyDescent="0.3">
      <c r="A12" s="617"/>
      <c r="B12" s="333" t="s">
        <v>558</v>
      </c>
      <c r="C12" s="334"/>
      <c r="D12" s="334"/>
      <c r="E12" s="334"/>
      <c r="F12" s="334"/>
      <c r="G12" s="334"/>
      <c r="H12" s="334"/>
      <c r="I12" s="334"/>
      <c r="J12" s="334"/>
      <c r="K12" s="334"/>
      <c r="L12" s="334"/>
      <c r="M12" s="334"/>
      <c r="N12" s="334"/>
      <c r="O12" s="334"/>
      <c r="P12" s="334"/>
      <c r="Q12" s="335">
        <f t="shared" si="1"/>
        <v>0</v>
      </c>
      <c r="R12" s="335">
        <f t="shared" si="2"/>
        <v>0</v>
      </c>
      <c r="S12" s="335">
        <f t="shared" si="2"/>
        <v>0</v>
      </c>
      <c r="T12" s="335"/>
      <c r="U12" s="336"/>
      <c r="V12" s="336">
        <f t="shared" si="3"/>
        <v>4</v>
      </c>
      <c r="W12" s="336"/>
      <c r="X12" s="335"/>
      <c r="Y12" s="335"/>
      <c r="Z12" s="335"/>
      <c r="AA12" s="335"/>
      <c r="AB12" s="335"/>
      <c r="AC12" s="335"/>
      <c r="AD12" s="335"/>
      <c r="AE12" s="335"/>
      <c r="AF12" s="335"/>
      <c r="AG12" s="335"/>
      <c r="AH12" s="335"/>
      <c r="AI12" s="335"/>
      <c r="AJ12" s="335"/>
      <c r="AK12" s="335"/>
    </row>
    <row r="13" spans="1:37" s="337" customFormat="1" x14ac:dyDescent="0.3">
      <c r="A13" s="617"/>
      <c r="B13" s="333" t="s">
        <v>559</v>
      </c>
      <c r="C13" s="334"/>
      <c r="D13" s="334"/>
      <c r="E13" s="334"/>
      <c r="F13" s="334"/>
      <c r="G13" s="334"/>
      <c r="H13" s="334"/>
      <c r="I13" s="334"/>
      <c r="J13" s="334"/>
      <c r="K13" s="334"/>
      <c r="L13" s="334"/>
      <c r="M13" s="334"/>
      <c r="N13" s="334"/>
      <c r="O13" s="334"/>
      <c r="P13" s="334"/>
      <c r="Q13" s="335">
        <f t="shared" si="1"/>
        <v>0</v>
      </c>
      <c r="R13" s="335">
        <f t="shared" si="2"/>
        <v>0</v>
      </c>
      <c r="S13" s="335">
        <f t="shared" si="2"/>
        <v>0</v>
      </c>
      <c r="T13" s="335"/>
      <c r="U13" s="336"/>
      <c r="V13" s="336">
        <f t="shared" si="3"/>
        <v>5</v>
      </c>
      <c r="W13" s="336"/>
      <c r="X13" s="335"/>
      <c r="Y13" s="335"/>
      <c r="Z13" s="335"/>
      <c r="AA13" s="335"/>
      <c r="AB13" s="335"/>
      <c r="AC13" s="335"/>
      <c r="AD13" s="335"/>
      <c r="AE13" s="335"/>
      <c r="AF13" s="335"/>
      <c r="AG13" s="335"/>
      <c r="AH13" s="335"/>
      <c r="AI13" s="335"/>
      <c r="AJ13" s="335"/>
      <c r="AK13" s="335"/>
    </row>
    <row r="14" spans="1:37" s="337" customFormat="1" x14ac:dyDescent="0.3">
      <c r="A14" s="617"/>
      <c r="B14" s="333" t="s">
        <v>560</v>
      </c>
      <c r="C14" s="334"/>
      <c r="D14" s="334"/>
      <c r="E14" s="334"/>
      <c r="F14" s="334"/>
      <c r="G14" s="334"/>
      <c r="H14" s="334"/>
      <c r="I14" s="334"/>
      <c r="J14" s="334"/>
      <c r="K14" s="334"/>
      <c r="L14" s="334"/>
      <c r="M14" s="334"/>
      <c r="N14" s="334"/>
      <c r="O14" s="334"/>
      <c r="P14" s="334"/>
      <c r="Q14" s="335">
        <f t="shared" si="1"/>
        <v>0</v>
      </c>
      <c r="R14" s="335">
        <f t="shared" si="2"/>
        <v>0</v>
      </c>
      <c r="S14" s="335">
        <f t="shared" si="2"/>
        <v>0</v>
      </c>
      <c r="T14" s="335"/>
      <c r="U14" s="336"/>
      <c r="V14" s="336">
        <f t="shared" si="3"/>
        <v>6</v>
      </c>
      <c r="W14" s="336"/>
      <c r="X14" s="335"/>
      <c r="Y14" s="335"/>
      <c r="Z14" s="335"/>
      <c r="AA14" s="335"/>
      <c r="AB14" s="335"/>
      <c r="AC14" s="335"/>
      <c r="AD14" s="335"/>
      <c r="AE14" s="335"/>
      <c r="AF14" s="335"/>
      <c r="AG14" s="335"/>
      <c r="AH14" s="335"/>
      <c r="AI14" s="335"/>
      <c r="AJ14" s="335"/>
      <c r="AK14" s="335"/>
    </row>
    <row r="15" spans="1:37" s="337" customFormat="1" x14ac:dyDescent="0.3">
      <c r="A15" s="617"/>
      <c r="B15" s="333" t="s">
        <v>561</v>
      </c>
      <c r="C15" s="334"/>
      <c r="D15" s="334"/>
      <c r="E15" s="334"/>
      <c r="F15" s="334"/>
      <c r="G15" s="334"/>
      <c r="H15" s="334"/>
      <c r="I15" s="334"/>
      <c r="J15" s="334"/>
      <c r="K15" s="334"/>
      <c r="L15" s="334"/>
      <c r="M15" s="334"/>
      <c r="N15" s="334"/>
      <c r="O15" s="334"/>
      <c r="P15" s="334"/>
      <c r="Q15" s="335">
        <f t="shared" si="1"/>
        <v>0</v>
      </c>
      <c r="R15" s="335">
        <f t="shared" si="2"/>
        <v>0</v>
      </c>
      <c r="S15" s="335">
        <f t="shared" si="2"/>
        <v>0</v>
      </c>
      <c r="T15" s="335"/>
      <c r="U15" s="336"/>
      <c r="V15" s="336">
        <f t="shared" si="3"/>
        <v>7</v>
      </c>
      <c r="W15" s="336"/>
      <c r="X15" s="335"/>
      <c r="Y15" s="335"/>
      <c r="Z15" s="335"/>
      <c r="AA15" s="335"/>
      <c r="AB15" s="335"/>
      <c r="AC15" s="335"/>
      <c r="AD15" s="335"/>
      <c r="AE15" s="335"/>
      <c r="AF15" s="335"/>
      <c r="AG15" s="335"/>
      <c r="AH15" s="335"/>
      <c r="AI15" s="335"/>
      <c r="AJ15" s="335"/>
      <c r="AK15" s="335"/>
    </row>
    <row r="16" spans="1:37" s="337" customFormat="1" x14ac:dyDescent="0.3">
      <c r="A16" s="617"/>
      <c r="B16" s="333" t="s">
        <v>562</v>
      </c>
      <c r="C16" s="334"/>
      <c r="D16" s="334"/>
      <c r="E16" s="334"/>
      <c r="F16" s="334"/>
      <c r="G16" s="334"/>
      <c r="H16" s="334"/>
      <c r="I16" s="334"/>
      <c r="J16" s="334"/>
      <c r="K16" s="334"/>
      <c r="L16" s="334"/>
      <c r="M16" s="334"/>
      <c r="N16" s="334"/>
      <c r="O16" s="334"/>
      <c r="P16" s="334"/>
      <c r="Q16" s="335">
        <f t="shared" si="1"/>
        <v>0</v>
      </c>
      <c r="R16" s="335">
        <f t="shared" si="2"/>
        <v>0</v>
      </c>
      <c r="S16" s="335">
        <f t="shared" si="2"/>
        <v>0</v>
      </c>
      <c r="T16" s="335"/>
      <c r="U16" s="336"/>
      <c r="V16" s="336">
        <f t="shared" si="3"/>
        <v>8</v>
      </c>
      <c r="W16" s="336"/>
      <c r="X16" s="335"/>
      <c r="Y16" s="335"/>
      <c r="Z16" s="335"/>
      <c r="AA16" s="335"/>
      <c r="AB16" s="335"/>
      <c r="AC16" s="335"/>
      <c r="AD16" s="335"/>
      <c r="AE16" s="335"/>
      <c r="AF16" s="335"/>
      <c r="AG16" s="335"/>
      <c r="AH16" s="335"/>
      <c r="AI16" s="335"/>
      <c r="AJ16" s="335"/>
      <c r="AK16" s="335"/>
    </row>
    <row r="17" spans="1:37" s="337" customFormat="1" x14ac:dyDescent="0.3">
      <c r="A17" s="617"/>
      <c r="B17" s="333" t="s">
        <v>563</v>
      </c>
      <c r="C17" s="334"/>
      <c r="D17" s="334"/>
      <c r="E17" s="334"/>
      <c r="F17" s="334"/>
      <c r="G17" s="334"/>
      <c r="H17" s="334"/>
      <c r="I17" s="334"/>
      <c r="J17" s="334"/>
      <c r="K17" s="334"/>
      <c r="L17" s="334"/>
      <c r="M17" s="334"/>
      <c r="N17" s="334"/>
      <c r="O17" s="334"/>
      <c r="P17" s="334"/>
      <c r="Q17" s="335">
        <f t="shared" si="1"/>
        <v>0</v>
      </c>
      <c r="R17" s="335">
        <f t="shared" si="2"/>
        <v>0</v>
      </c>
      <c r="S17" s="335">
        <f t="shared" si="2"/>
        <v>0</v>
      </c>
      <c r="T17" s="335"/>
      <c r="U17" s="336"/>
      <c r="V17" s="336">
        <f t="shared" si="3"/>
        <v>9</v>
      </c>
      <c r="W17" s="336"/>
      <c r="X17" s="335"/>
      <c r="Y17" s="335"/>
      <c r="Z17" s="335"/>
      <c r="AA17" s="335"/>
      <c r="AB17" s="335"/>
      <c r="AC17" s="335"/>
      <c r="AD17" s="335"/>
      <c r="AE17" s="335"/>
      <c r="AF17" s="335"/>
      <c r="AG17" s="335"/>
      <c r="AH17" s="335"/>
      <c r="AI17" s="335"/>
      <c r="AJ17" s="335"/>
      <c r="AK17" s="335"/>
    </row>
    <row r="18" spans="1:37" s="337" customFormat="1" x14ac:dyDescent="0.3">
      <c r="A18" s="617"/>
      <c r="B18" s="333" t="s">
        <v>564</v>
      </c>
      <c r="C18" s="334"/>
      <c r="D18" s="334"/>
      <c r="E18" s="334"/>
      <c r="F18" s="334"/>
      <c r="G18" s="334"/>
      <c r="H18" s="334"/>
      <c r="I18" s="334"/>
      <c r="J18" s="334"/>
      <c r="K18" s="334"/>
      <c r="L18" s="334"/>
      <c r="M18" s="334"/>
      <c r="N18" s="334"/>
      <c r="O18" s="334"/>
      <c r="P18" s="334"/>
      <c r="Q18" s="335">
        <f t="shared" si="1"/>
        <v>0</v>
      </c>
      <c r="R18" s="335">
        <f t="shared" si="2"/>
        <v>0</v>
      </c>
      <c r="S18" s="335">
        <f t="shared" si="2"/>
        <v>0</v>
      </c>
      <c r="T18" s="335"/>
      <c r="U18" s="336"/>
      <c r="V18" s="336">
        <f t="shared" si="3"/>
        <v>10</v>
      </c>
      <c r="W18" s="336"/>
      <c r="X18" s="335"/>
      <c r="Y18" s="335"/>
      <c r="Z18" s="335"/>
      <c r="AA18" s="335"/>
      <c r="AB18" s="335"/>
      <c r="AC18" s="335"/>
      <c r="AD18" s="335"/>
      <c r="AE18" s="335"/>
      <c r="AF18" s="335"/>
      <c r="AG18" s="335"/>
      <c r="AH18" s="335"/>
      <c r="AI18" s="335"/>
      <c r="AJ18" s="335"/>
      <c r="AK18" s="335"/>
    </row>
    <row r="19" spans="1:37" s="337" customFormat="1" x14ac:dyDescent="0.3">
      <c r="A19" s="617"/>
      <c r="B19" s="333" t="s">
        <v>565</v>
      </c>
      <c r="C19" s="334"/>
      <c r="D19" s="334"/>
      <c r="E19" s="334"/>
      <c r="F19" s="334"/>
      <c r="G19" s="334"/>
      <c r="H19" s="334"/>
      <c r="I19" s="334"/>
      <c r="J19" s="334"/>
      <c r="K19" s="334"/>
      <c r="L19" s="334"/>
      <c r="M19" s="334"/>
      <c r="N19" s="334"/>
      <c r="O19" s="334"/>
      <c r="P19" s="334"/>
      <c r="Q19" s="335">
        <f t="shared" si="1"/>
        <v>0</v>
      </c>
      <c r="R19" s="335">
        <f t="shared" si="2"/>
        <v>0</v>
      </c>
      <c r="S19" s="335">
        <f t="shared" si="2"/>
        <v>0</v>
      </c>
      <c r="T19" s="335"/>
      <c r="U19" s="336"/>
      <c r="V19" s="336">
        <f t="shared" si="3"/>
        <v>11</v>
      </c>
      <c r="W19" s="336"/>
      <c r="X19" s="335"/>
      <c r="Y19" s="335"/>
      <c r="Z19" s="335"/>
      <c r="AA19" s="335"/>
      <c r="AB19" s="335"/>
      <c r="AC19" s="335"/>
      <c r="AD19" s="335"/>
      <c r="AE19" s="335"/>
      <c r="AF19" s="335"/>
      <c r="AG19" s="335"/>
      <c r="AH19" s="335"/>
      <c r="AI19" s="335"/>
      <c r="AJ19" s="335"/>
      <c r="AK19" s="335"/>
    </row>
    <row r="20" spans="1:37" s="337" customFormat="1" x14ac:dyDescent="0.3">
      <c r="A20" s="617"/>
      <c r="B20" s="333" t="s">
        <v>66</v>
      </c>
      <c r="C20" s="334"/>
      <c r="D20" s="334"/>
      <c r="E20" s="334"/>
      <c r="F20" s="334"/>
      <c r="G20" s="334"/>
      <c r="H20" s="334"/>
      <c r="I20" s="334"/>
      <c r="J20" s="334"/>
      <c r="K20" s="334"/>
      <c r="L20" s="334"/>
      <c r="M20" s="334"/>
      <c r="N20" s="334"/>
      <c r="O20" s="334"/>
      <c r="P20" s="334"/>
      <c r="Q20" s="335">
        <f t="shared" si="1"/>
        <v>0</v>
      </c>
      <c r="R20" s="335">
        <f t="shared" si="2"/>
        <v>0</v>
      </c>
      <c r="S20" s="335">
        <f t="shared" si="2"/>
        <v>0</v>
      </c>
      <c r="T20" s="335"/>
      <c r="U20" s="336"/>
      <c r="V20" s="336">
        <f t="shared" si="3"/>
        <v>12</v>
      </c>
      <c r="W20" s="336"/>
      <c r="X20" s="335"/>
      <c r="Y20" s="335"/>
      <c r="Z20" s="335"/>
      <c r="AA20" s="335"/>
      <c r="AB20" s="335"/>
      <c r="AC20" s="335"/>
      <c r="AD20" s="335"/>
      <c r="AE20" s="335"/>
      <c r="AF20" s="335"/>
      <c r="AG20" s="335"/>
      <c r="AH20" s="335"/>
      <c r="AI20" s="335"/>
      <c r="AJ20" s="335"/>
      <c r="AK20" s="335"/>
    </row>
    <row r="21" spans="1:37" s="337" customFormat="1" x14ac:dyDescent="0.3">
      <c r="A21" s="617"/>
      <c r="B21" s="338" t="s">
        <v>37</v>
      </c>
      <c r="C21" s="334"/>
      <c r="D21" s="334"/>
      <c r="E21" s="334"/>
      <c r="F21" s="334"/>
      <c r="G21" s="334"/>
      <c r="H21" s="334"/>
      <c r="I21" s="334"/>
      <c r="J21" s="334"/>
      <c r="K21" s="334"/>
      <c r="L21" s="334"/>
      <c r="M21" s="334"/>
      <c r="N21" s="334"/>
      <c r="O21" s="334"/>
      <c r="P21" s="334"/>
      <c r="Q21" s="335">
        <f t="shared" si="1"/>
        <v>0</v>
      </c>
      <c r="R21" s="335">
        <f t="shared" si="2"/>
        <v>0</v>
      </c>
      <c r="S21" s="335">
        <f t="shared" si="2"/>
        <v>0</v>
      </c>
      <c r="T21" s="335"/>
      <c r="U21" s="336"/>
      <c r="V21" s="336">
        <f t="shared" si="3"/>
        <v>13</v>
      </c>
      <c r="W21" s="336"/>
      <c r="X21" s="335"/>
      <c r="Y21" s="335"/>
      <c r="Z21" s="335"/>
      <c r="AA21" s="335"/>
      <c r="AB21" s="335"/>
      <c r="AC21" s="335"/>
      <c r="AD21" s="335"/>
      <c r="AE21" s="335"/>
      <c r="AF21" s="335"/>
      <c r="AG21" s="335"/>
      <c r="AH21" s="335"/>
      <c r="AI21" s="335"/>
      <c r="AJ21" s="335"/>
      <c r="AK21" s="335"/>
    </row>
    <row r="22" spans="1:37" s="337" customFormat="1" x14ac:dyDescent="0.3">
      <c r="A22" s="617"/>
      <c r="B22" s="338" t="s">
        <v>75</v>
      </c>
      <c r="C22" s="334"/>
      <c r="D22" s="334"/>
      <c r="E22" s="334"/>
      <c r="F22" s="334"/>
      <c r="G22" s="334"/>
      <c r="H22" s="334"/>
      <c r="I22" s="334"/>
      <c r="J22" s="334"/>
      <c r="K22" s="334"/>
      <c r="L22" s="334"/>
      <c r="M22" s="334"/>
      <c r="N22" s="334"/>
      <c r="O22" s="334"/>
      <c r="P22" s="334"/>
      <c r="Q22" s="335">
        <f t="shared" si="1"/>
        <v>0</v>
      </c>
      <c r="R22" s="335">
        <f t="shared" si="2"/>
        <v>0</v>
      </c>
      <c r="S22" s="335">
        <f t="shared" si="2"/>
        <v>0</v>
      </c>
      <c r="T22" s="335"/>
      <c r="U22" s="336"/>
      <c r="V22" s="336">
        <f t="shared" si="3"/>
        <v>14</v>
      </c>
      <c r="W22" s="336"/>
      <c r="X22" s="335"/>
      <c r="Y22" s="335"/>
      <c r="Z22" s="335"/>
      <c r="AA22" s="335"/>
      <c r="AB22" s="335"/>
      <c r="AC22" s="335"/>
      <c r="AD22" s="335"/>
      <c r="AE22" s="335"/>
      <c r="AF22" s="335"/>
      <c r="AG22" s="335"/>
      <c r="AH22" s="335"/>
      <c r="AI22" s="335"/>
      <c r="AJ22" s="335"/>
      <c r="AK22" s="335"/>
    </row>
    <row r="23" spans="1:37" s="337" customFormat="1" x14ac:dyDescent="0.3">
      <c r="A23" s="617"/>
      <c r="B23" s="338" t="s">
        <v>76</v>
      </c>
      <c r="C23" s="334"/>
      <c r="D23" s="334"/>
      <c r="E23" s="334"/>
      <c r="F23" s="334"/>
      <c r="G23" s="334"/>
      <c r="H23" s="334"/>
      <c r="I23" s="334"/>
      <c r="J23" s="334"/>
      <c r="K23" s="334"/>
      <c r="L23" s="334"/>
      <c r="M23" s="334"/>
      <c r="N23" s="334"/>
      <c r="O23" s="334"/>
      <c r="P23" s="334"/>
      <c r="Q23" s="335">
        <f t="shared" si="1"/>
        <v>0</v>
      </c>
      <c r="R23" s="335">
        <f t="shared" si="2"/>
        <v>0</v>
      </c>
      <c r="S23" s="335">
        <f t="shared" si="2"/>
        <v>0</v>
      </c>
      <c r="T23" s="335"/>
      <c r="U23" s="336"/>
      <c r="V23" s="336">
        <f t="shared" si="3"/>
        <v>15</v>
      </c>
      <c r="W23" s="336"/>
      <c r="X23" s="335"/>
      <c r="Y23" s="335"/>
      <c r="Z23" s="335"/>
      <c r="AA23" s="335"/>
      <c r="AB23" s="335"/>
      <c r="AC23" s="335"/>
      <c r="AD23" s="335"/>
      <c r="AE23" s="335"/>
      <c r="AF23" s="335"/>
      <c r="AG23" s="335"/>
      <c r="AH23" s="335"/>
      <c r="AI23" s="335"/>
      <c r="AJ23" s="335"/>
      <c r="AK23" s="335"/>
    </row>
    <row r="24" spans="1:37" s="337" customFormat="1" x14ac:dyDescent="0.3">
      <c r="A24" s="617"/>
      <c r="B24" s="338" t="s">
        <v>77</v>
      </c>
      <c r="C24" s="334"/>
      <c r="D24" s="334"/>
      <c r="E24" s="334"/>
      <c r="F24" s="334"/>
      <c r="G24" s="334"/>
      <c r="H24" s="334"/>
      <c r="I24" s="334"/>
      <c r="J24" s="334"/>
      <c r="K24" s="334"/>
      <c r="L24" s="334"/>
      <c r="M24" s="334"/>
      <c r="N24" s="334"/>
      <c r="O24" s="334"/>
      <c r="P24" s="334"/>
      <c r="Q24" s="335">
        <f t="shared" si="1"/>
        <v>0</v>
      </c>
      <c r="R24" s="335">
        <f t="shared" si="2"/>
        <v>0</v>
      </c>
      <c r="S24" s="335">
        <f t="shared" si="2"/>
        <v>0</v>
      </c>
      <c r="T24" s="335"/>
      <c r="U24" s="336"/>
      <c r="V24" s="336">
        <f t="shared" si="3"/>
        <v>16</v>
      </c>
      <c r="W24" s="336"/>
      <c r="X24" s="335"/>
      <c r="Y24" s="335"/>
      <c r="Z24" s="335"/>
      <c r="AA24" s="335"/>
      <c r="AB24" s="335"/>
      <c r="AC24" s="335"/>
      <c r="AD24" s="335"/>
      <c r="AE24" s="335"/>
      <c r="AF24" s="335"/>
      <c r="AG24" s="335"/>
      <c r="AH24" s="335"/>
      <c r="AI24" s="335"/>
      <c r="AJ24" s="335"/>
      <c r="AK24" s="335"/>
    </row>
    <row r="25" spans="1:37" s="337" customFormat="1" x14ac:dyDescent="0.3">
      <c r="A25" s="617"/>
      <c r="B25" s="338" t="s">
        <v>78</v>
      </c>
      <c r="C25" s="334"/>
      <c r="D25" s="334"/>
      <c r="E25" s="334"/>
      <c r="F25" s="334"/>
      <c r="G25" s="334"/>
      <c r="H25" s="334"/>
      <c r="I25" s="334"/>
      <c r="J25" s="334"/>
      <c r="K25" s="334"/>
      <c r="L25" s="334"/>
      <c r="M25" s="334"/>
      <c r="N25" s="334"/>
      <c r="O25" s="334"/>
      <c r="P25" s="334"/>
      <c r="Q25" s="335">
        <f>SUM(C25,F25:J25,M25:N25)</f>
        <v>0</v>
      </c>
      <c r="R25" s="335">
        <f>SUM(D25,K25,O25)</f>
        <v>0</v>
      </c>
      <c r="S25" s="335">
        <f>SUM(E25,L25,P25)</f>
        <v>0</v>
      </c>
      <c r="T25" s="335"/>
      <c r="U25" s="336"/>
      <c r="V25" s="336">
        <f t="shared" si="3"/>
        <v>17</v>
      </c>
      <c r="W25" s="336"/>
      <c r="X25" s="335"/>
      <c r="Y25" s="335"/>
      <c r="Z25" s="335"/>
      <c r="AA25" s="335"/>
      <c r="AB25" s="335"/>
      <c r="AC25" s="335"/>
      <c r="AD25" s="335"/>
      <c r="AE25" s="335"/>
      <c r="AF25" s="335"/>
      <c r="AG25" s="335"/>
      <c r="AH25" s="335"/>
      <c r="AI25" s="335"/>
      <c r="AJ25" s="335"/>
      <c r="AK25" s="335"/>
    </row>
    <row r="26" spans="1:37" s="337" customFormat="1" ht="14.25" thickBot="1" x14ac:dyDescent="0.35">
      <c r="A26" s="617"/>
      <c r="B26" s="339" t="s">
        <v>67</v>
      </c>
      <c r="C26" s="340">
        <f t="shared" ref="C26:S26" si="4">SUM(C9:C25)</f>
        <v>0</v>
      </c>
      <c r="D26" s="340">
        <f t="shared" si="4"/>
        <v>0</v>
      </c>
      <c r="E26" s="340">
        <f t="shared" si="4"/>
        <v>0</v>
      </c>
      <c r="F26" s="340">
        <f t="shared" si="4"/>
        <v>0</v>
      </c>
      <c r="G26" s="340">
        <f t="shared" si="4"/>
        <v>0</v>
      </c>
      <c r="H26" s="340">
        <f t="shared" si="4"/>
        <v>0</v>
      </c>
      <c r="I26" s="340">
        <f t="shared" si="4"/>
        <v>0</v>
      </c>
      <c r="J26" s="340">
        <f t="shared" si="4"/>
        <v>0</v>
      </c>
      <c r="K26" s="340">
        <f t="shared" si="4"/>
        <v>0</v>
      </c>
      <c r="L26" s="340">
        <f t="shared" si="4"/>
        <v>0</v>
      </c>
      <c r="M26" s="340">
        <f t="shared" si="4"/>
        <v>0</v>
      </c>
      <c r="N26" s="340">
        <f t="shared" si="4"/>
        <v>0</v>
      </c>
      <c r="O26" s="340">
        <f t="shared" si="4"/>
        <v>0</v>
      </c>
      <c r="P26" s="340">
        <f t="shared" si="4"/>
        <v>0</v>
      </c>
      <c r="Q26" s="340">
        <f t="shared" si="4"/>
        <v>0</v>
      </c>
      <c r="R26" s="340">
        <f t="shared" si="4"/>
        <v>0</v>
      </c>
      <c r="S26" s="340">
        <f t="shared" si="4"/>
        <v>0</v>
      </c>
      <c r="T26" s="335"/>
      <c r="U26" s="336" t="str">
        <f>RIGHT(A9,4)&amp;"reseau"</f>
        <v>2020reseau</v>
      </c>
      <c r="V26" s="336">
        <f t="shared" si="3"/>
        <v>18</v>
      </c>
      <c r="W26" s="336"/>
      <c r="X26" s="335"/>
      <c r="Y26" s="335"/>
      <c r="Z26" s="335"/>
      <c r="AA26" s="335"/>
      <c r="AB26" s="335"/>
      <c r="AC26" s="335"/>
      <c r="AD26" s="335"/>
      <c r="AE26" s="335"/>
      <c r="AF26" s="335"/>
      <c r="AG26" s="335"/>
      <c r="AH26" s="335"/>
      <c r="AI26" s="335"/>
      <c r="AJ26" s="335"/>
      <c r="AK26" s="335"/>
    </row>
    <row r="27" spans="1:37" s="337" customFormat="1" x14ac:dyDescent="0.3">
      <c r="A27" s="617"/>
      <c r="B27" s="341"/>
      <c r="C27" s="335"/>
      <c r="D27" s="335"/>
      <c r="E27" s="335"/>
      <c r="F27" s="335"/>
      <c r="G27" s="335"/>
      <c r="H27" s="335"/>
      <c r="I27" s="335"/>
      <c r="J27" s="335"/>
      <c r="K27" s="335"/>
      <c r="L27" s="335"/>
      <c r="M27" s="335"/>
      <c r="N27" s="335"/>
      <c r="O27" s="335"/>
      <c r="P27" s="335"/>
      <c r="Q27" s="335"/>
      <c r="R27" s="335"/>
      <c r="S27" s="335"/>
      <c r="T27" s="335"/>
      <c r="U27" s="336"/>
      <c r="V27" s="336">
        <f t="shared" si="3"/>
        <v>19</v>
      </c>
      <c r="W27" s="336"/>
      <c r="X27" s="335"/>
      <c r="Y27" s="335"/>
      <c r="Z27" s="335"/>
      <c r="AA27" s="335"/>
      <c r="AB27" s="335"/>
      <c r="AC27" s="335"/>
      <c r="AD27" s="335"/>
      <c r="AE27" s="335"/>
      <c r="AF27" s="335"/>
      <c r="AG27" s="335"/>
      <c r="AH27" s="335"/>
      <c r="AI27" s="335"/>
      <c r="AJ27" s="335"/>
      <c r="AK27" s="335"/>
    </row>
    <row r="28" spans="1:37" s="337" customFormat="1" x14ac:dyDescent="0.3">
      <c r="A28" s="617"/>
      <c r="B28" s="333" t="s">
        <v>65</v>
      </c>
      <c r="C28" s="334"/>
      <c r="D28" s="334"/>
      <c r="E28" s="334"/>
      <c r="F28" s="334"/>
      <c r="G28" s="334"/>
      <c r="H28" s="334"/>
      <c r="I28" s="334"/>
      <c r="J28" s="334"/>
      <c r="K28" s="334"/>
      <c r="L28" s="334"/>
      <c r="M28" s="334"/>
      <c r="N28" s="334"/>
      <c r="O28" s="334"/>
      <c r="P28" s="334"/>
      <c r="Q28" s="335">
        <f>SUM(C28,F28:J28,M28:N28)</f>
        <v>0</v>
      </c>
      <c r="R28" s="335">
        <f>SUM(D28,K28,O28)</f>
        <v>0</v>
      </c>
      <c r="S28" s="335">
        <f>SUM(E28,L28,P28)</f>
        <v>0</v>
      </c>
      <c r="T28" s="335"/>
      <c r="U28" s="336"/>
      <c r="V28" s="336">
        <f t="shared" si="3"/>
        <v>20</v>
      </c>
      <c r="W28" s="336"/>
      <c r="X28" s="335"/>
      <c r="Y28" s="335"/>
      <c r="Z28" s="335"/>
      <c r="AA28" s="335"/>
      <c r="AB28" s="335"/>
      <c r="AC28" s="335"/>
      <c r="AD28" s="335"/>
      <c r="AE28" s="335"/>
      <c r="AF28" s="335"/>
      <c r="AG28" s="335"/>
      <c r="AH28" s="335"/>
      <c r="AI28" s="335"/>
      <c r="AJ28" s="335"/>
      <c r="AK28" s="335"/>
    </row>
    <row r="29" spans="1:37" s="337" customFormat="1" x14ac:dyDescent="0.3">
      <c r="A29" s="617"/>
      <c r="B29" s="333" t="s">
        <v>68</v>
      </c>
      <c r="C29" s="334"/>
      <c r="D29" s="334"/>
      <c r="E29" s="334"/>
      <c r="F29" s="334"/>
      <c r="G29" s="334"/>
      <c r="H29" s="334"/>
      <c r="I29" s="334"/>
      <c r="J29" s="334"/>
      <c r="K29" s="334"/>
      <c r="L29" s="334"/>
      <c r="M29" s="334"/>
      <c r="N29" s="334"/>
      <c r="O29" s="334"/>
      <c r="P29" s="334"/>
      <c r="Q29" s="335">
        <f t="shared" ref="Q29:Q36" si="5">SUM(C29,F29:J29,M29:N29)</f>
        <v>0</v>
      </c>
      <c r="R29" s="335">
        <f t="shared" ref="R29:S39" si="6">SUM(D29,K29,O29)</f>
        <v>0</v>
      </c>
      <c r="S29" s="335">
        <f t="shared" si="6"/>
        <v>0</v>
      </c>
      <c r="T29" s="335"/>
      <c r="U29" s="336"/>
      <c r="V29" s="336">
        <f t="shared" si="3"/>
        <v>21</v>
      </c>
      <c r="W29" s="336"/>
      <c r="X29" s="335"/>
      <c r="Y29" s="335"/>
      <c r="Z29" s="335"/>
      <c r="AA29" s="335"/>
      <c r="AB29" s="335"/>
      <c r="AC29" s="335"/>
      <c r="AD29" s="335"/>
      <c r="AE29" s="335"/>
      <c r="AF29" s="335"/>
      <c r="AG29" s="335"/>
      <c r="AH29" s="335"/>
      <c r="AI29" s="335"/>
      <c r="AJ29" s="335"/>
      <c r="AK29" s="335"/>
    </row>
    <row r="30" spans="1:37" s="337" customFormat="1" x14ac:dyDescent="0.3">
      <c r="A30" s="617"/>
      <c r="B30" s="333" t="s">
        <v>69</v>
      </c>
      <c r="C30" s="334"/>
      <c r="D30" s="334"/>
      <c r="E30" s="334"/>
      <c r="F30" s="334"/>
      <c r="G30" s="334"/>
      <c r="H30" s="334"/>
      <c r="I30" s="334"/>
      <c r="J30" s="334"/>
      <c r="K30" s="334"/>
      <c r="L30" s="334"/>
      <c r="M30" s="334"/>
      <c r="N30" s="334"/>
      <c r="O30" s="334"/>
      <c r="P30" s="334"/>
      <c r="Q30" s="335">
        <f t="shared" si="5"/>
        <v>0</v>
      </c>
      <c r="R30" s="335">
        <f t="shared" si="6"/>
        <v>0</v>
      </c>
      <c r="S30" s="335">
        <f t="shared" si="6"/>
        <v>0</v>
      </c>
      <c r="T30" s="335"/>
      <c r="U30" s="336"/>
      <c r="V30" s="336">
        <f t="shared" si="3"/>
        <v>22</v>
      </c>
      <c r="W30" s="336"/>
      <c r="X30" s="335"/>
      <c r="Y30" s="335"/>
      <c r="Z30" s="335"/>
      <c r="AA30" s="335"/>
      <c r="AB30" s="335"/>
      <c r="AC30" s="335"/>
      <c r="AD30" s="335"/>
      <c r="AE30" s="335"/>
      <c r="AF30" s="335"/>
      <c r="AG30" s="335"/>
      <c r="AH30" s="335"/>
      <c r="AI30" s="335"/>
      <c r="AJ30" s="335"/>
      <c r="AK30" s="335"/>
    </row>
    <row r="31" spans="1:37" s="337" customFormat="1" x14ac:dyDescent="0.3">
      <c r="A31" s="617"/>
      <c r="B31" s="333" t="s">
        <v>70</v>
      </c>
      <c r="C31" s="334"/>
      <c r="D31" s="334"/>
      <c r="E31" s="334"/>
      <c r="F31" s="334"/>
      <c r="G31" s="334"/>
      <c r="H31" s="334"/>
      <c r="I31" s="334"/>
      <c r="J31" s="334"/>
      <c r="K31" s="334"/>
      <c r="L31" s="334"/>
      <c r="M31" s="334"/>
      <c r="N31" s="334"/>
      <c r="O31" s="334"/>
      <c r="P31" s="334"/>
      <c r="Q31" s="335">
        <f t="shared" si="5"/>
        <v>0</v>
      </c>
      <c r="R31" s="335">
        <f t="shared" si="6"/>
        <v>0</v>
      </c>
      <c r="S31" s="335">
        <f t="shared" si="6"/>
        <v>0</v>
      </c>
      <c r="T31" s="335"/>
      <c r="U31" s="336"/>
      <c r="V31" s="336">
        <f t="shared" si="3"/>
        <v>23</v>
      </c>
      <c r="W31" s="336"/>
      <c r="X31" s="335"/>
      <c r="Y31" s="335"/>
      <c r="Z31" s="335"/>
      <c r="AA31" s="335"/>
      <c r="AB31" s="335"/>
      <c r="AC31" s="335"/>
      <c r="AD31" s="335"/>
      <c r="AE31" s="335"/>
      <c r="AF31" s="335"/>
      <c r="AG31" s="335"/>
      <c r="AH31" s="335"/>
      <c r="AI31" s="335"/>
      <c r="AJ31" s="335"/>
      <c r="AK31" s="335"/>
    </row>
    <row r="32" spans="1:37" s="337" customFormat="1" x14ac:dyDescent="0.3">
      <c r="A32" s="617"/>
      <c r="B32" s="333" t="s">
        <v>71</v>
      </c>
      <c r="C32" s="334"/>
      <c r="D32" s="334"/>
      <c r="E32" s="334"/>
      <c r="F32" s="334"/>
      <c r="G32" s="334"/>
      <c r="H32" s="334"/>
      <c r="I32" s="334"/>
      <c r="J32" s="334"/>
      <c r="K32" s="334"/>
      <c r="L32" s="334"/>
      <c r="M32" s="334"/>
      <c r="N32" s="334"/>
      <c r="O32" s="334"/>
      <c r="P32" s="334"/>
      <c r="Q32" s="335">
        <f t="shared" si="5"/>
        <v>0</v>
      </c>
      <c r="R32" s="335">
        <f t="shared" si="6"/>
        <v>0</v>
      </c>
      <c r="S32" s="335">
        <f t="shared" si="6"/>
        <v>0</v>
      </c>
      <c r="T32" s="335"/>
      <c r="U32" s="336"/>
      <c r="V32" s="336">
        <f t="shared" si="3"/>
        <v>24</v>
      </c>
      <c r="W32" s="336"/>
      <c r="X32" s="335"/>
      <c r="Y32" s="335"/>
      <c r="Z32" s="335"/>
      <c r="AA32" s="335"/>
      <c r="AB32" s="335"/>
      <c r="AC32" s="335"/>
      <c r="AD32" s="335"/>
      <c r="AE32" s="335"/>
      <c r="AF32" s="335"/>
      <c r="AG32" s="335"/>
      <c r="AH32" s="335"/>
      <c r="AI32" s="335"/>
      <c r="AJ32" s="335"/>
      <c r="AK32" s="335"/>
    </row>
    <row r="33" spans="1:37" s="337" customFormat="1" x14ac:dyDescent="0.3">
      <c r="A33" s="617"/>
      <c r="B33" s="333" t="s">
        <v>72</v>
      </c>
      <c r="C33" s="334"/>
      <c r="D33" s="334"/>
      <c r="E33" s="334"/>
      <c r="F33" s="334"/>
      <c r="G33" s="334"/>
      <c r="H33" s="334"/>
      <c r="I33" s="334"/>
      <c r="J33" s="334"/>
      <c r="K33" s="334"/>
      <c r="L33" s="334"/>
      <c r="M33" s="334"/>
      <c r="N33" s="334"/>
      <c r="O33" s="334"/>
      <c r="P33" s="334"/>
      <c r="Q33" s="335">
        <f t="shared" si="5"/>
        <v>0</v>
      </c>
      <c r="R33" s="335">
        <f t="shared" si="6"/>
        <v>0</v>
      </c>
      <c r="S33" s="335">
        <f t="shared" si="6"/>
        <v>0</v>
      </c>
      <c r="T33" s="335"/>
      <c r="U33" s="336"/>
      <c r="V33" s="336">
        <f t="shared" si="3"/>
        <v>25</v>
      </c>
      <c r="W33" s="336"/>
      <c r="X33" s="335"/>
      <c r="Y33" s="335"/>
      <c r="Z33" s="335"/>
      <c r="AA33" s="335"/>
      <c r="AB33" s="335"/>
      <c r="AC33" s="335"/>
      <c r="AD33" s="335"/>
      <c r="AE33" s="335"/>
      <c r="AF33" s="335"/>
      <c r="AG33" s="335"/>
      <c r="AH33" s="335"/>
      <c r="AI33" s="335"/>
      <c r="AJ33" s="335"/>
      <c r="AK33" s="335"/>
    </row>
    <row r="34" spans="1:37" s="337" customFormat="1" x14ac:dyDescent="0.3">
      <c r="A34" s="617"/>
      <c r="B34" s="333" t="s">
        <v>73</v>
      </c>
      <c r="C34" s="334"/>
      <c r="D34" s="334"/>
      <c r="E34" s="334"/>
      <c r="F34" s="334"/>
      <c r="G34" s="334"/>
      <c r="H34" s="334"/>
      <c r="I34" s="334"/>
      <c r="J34" s="334"/>
      <c r="K34" s="334"/>
      <c r="L34" s="334"/>
      <c r="M34" s="334"/>
      <c r="N34" s="334"/>
      <c r="O34" s="334"/>
      <c r="P34" s="334"/>
      <c r="Q34" s="335">
        <f t="shared" si="5"/>
        <v>0</v>
      </c>
      <c r="R34" s="335">
        <f t="shared" si="6"/>
        <v>0</v>
      </c>
      <c r="S34" s="335">
        <f t="shared" si="6"/>
        <v>0</v>
      </c>
      <c r="T34" s="335"/>
      <c r="U34" s="336"/>
      <c r="V34" s="336">
        <f t="shared" si="3"/>
        <v>26</v>
      </c>
      <c r="W34" s="336"/>
      <c r="X34" s="335"/>
      <c r="Y34" s="335"/>
      <c r="Z34" s="335"/>
      <c r="AA34" s="335"/>
      <c r="AB34" s="335"/>
      <c r="AC34" s="335"/>
      <c r="AD34" s="335"/>
      <c r="AE34" s="335"/>
      <c r="AF34" s="335"/>
      <c r="AG34" s="335"/>
      <c r="AH34" s="335"/>
      <c r="AI34" s="335"/>
      <c r="AJ34" s="335"/>
      <c r="AK34" s="335"/>
    </row>
    <row r="35" spans="1:37" s="337" customFormat="1" x14ac:dyDescent="0.3">
      <c r="A35" s="617"/>
      <c r="B35" s="338" t="s">
        <v>37</v>
      </c>
      <c r="C35" s="334"/>
      <c r="D35" s="334"/>
      <c r="E35" s="334"/>
      <c r="F35" s="334"/>
      <c r="G35" s="334"/>
      <c r="H35" s="334"/>
      <c r="I35" s="334"/>
      <c r="J35" s="334"/>
      <c r="K35" s="334"/>
      <c r="L35" s="334"/>
      <c r="M35" s="334"/>
      <c r="N35" s="334"/>
      <c r="O35" s="334"/>
      <c r="P35" s="334"/>
      <c r="Q35" s="335">
        <f t="shared" si="5"/>
        <v>0</v>
      </c>
      <c r="R35" s="335">
        <f t="shared" si="6"/>
        <v>0</v>
      </c>
      <c r="S35" s="335">
        <f t="shared" si="6"/>
        <v>0</v>
      </c>
      <c r="T35" s="335"/>
      <c r="U35" s="336"/>
      <c r="V35" s="336">
        <f t="shared" si="3"/>
        <v>27</v>
      </c>
      <c r="W35" s="336"/>
      <c r="X35" s="335"/>
      <c r="Y35" s="335"/>
      <c r="Z35" s="335"/>
      <c r="AA35" s="335"/>
      <c r="AB35" s="335"/>
      <c r="AC35" s="335"/>
      <c r="AD35" s="335"/>
      <c r="AE35" s="335"/>
      <c r="AF35" s="335"/>
      <c r="AG35" s="335"/>
      <c r="AH35" s="335"/>
      <c r="AI35" s="335"/>
      <c r="AJ35" s="335"/>
      <c r="AK35" s="335"/>
    </row>
    <row r="36" spans="1:37" s="337" customFormat="1" x14ac:dyDescent="0.3">
      <c r="A36" s="617"/>
      <c r="B36" s="338" t="s">
        <v>75</v>
      </c>
      <c r="C36" s="334"/>
      <c r="D36" s="334"/>
      <c r="E36" s="334"/>
      <c r="F36" s="334"/>
      <c r="G36" s="334"/>
      <c r="H36" s="334"/>
      <c r="I36" s="334"/>
      <c r="J36" s="334"/>
      <c r="K36" s="334"/>
      <c r="L36" s="334"/>
      <c r="M36" s="334"/>
      <c r="N36" s="334"/>
      <c r="O36" s="334"/>
      <c r="P36" s="334"/>
      <c r="Q36" s="335">
        <f t="shared" si="5"/>
        <v>0</v>
      </c>
      <c r="R36" s="335">
        <f t="shared" si="6"/>
        <v>0</v>
      </c>
      <c r="S36" s="335">
        <f t="shared" si="6"/>
        <v>0</v>
      </c>
      <c r="T36" s="335"/>
      <c r="U36" s="336"/>
      <c r="V36" s="336">
        <f t="shared" si="3"/>
        <v>28</v>
      </c>
      <c r="W36" s="336"/>
      <c r="X36" s="335"/>
      <c r="Y36" s="335"/>
      <c r="Z36" s="335"/>
      <c r="AA36" s="335"/>
      <c r="AB36" s="335"/>
      <c r="AC36" s="335"/>
      <c r="AD36" s="335"/>
      <c r="AE36" s="335"/>
      <c r="AF36" s="335"/>
      <c r="AG36" s="335"/>
      <c r="AH36" s="335"/>
      <c r="AI36" s="335"/>
      <c r="AJ36" s="335"/>
      <c r="AK36" s="335"/>
    </row>
    <row r="37" spans="1:37" s="337" customFormat="1" x14ac:dyDescent="0.3">
      <c r="A37" s="617"/>
      <c r="B37" s="338" t="s">
        <v>76</v>
      </c>
      <c r="C37" s="334"/>
      <c r="D37" s="334"/>
      <c r="E37" s="334"/>
      <c r="F37" s="334"/>
      <c r="G37" s="334"/>
      <c r="H37" s="334"/>
      <c r="I37" s="334"/>
      <c r="J37" s="334"/>
      <c r="K37" s="334"/>
      <c r="L37" s="334"/>
      <c r="M37" s="334"/>
      <c r="N37" s="334"/>
      <c r="O37" s="334"/>
      <c r="P37" s="334"/>
      <c r="Q37" s="335">
        <f>SUM(C37,F37:J37,M37:N37)</f>
        <v>0</v>
      </c>
      <c r="R37" s="335">
        <f t="shared" si="6"/>
        <v>0</v>
      </c>
      <c r="S37" s="335">
        <f t="shared" si="6"/>
        <v>0</v>
      </c>
      <c r="T37" s="335"/>
      <c r="U37" s="336"/>
      <c r="V37" s="336">
        <f t="shared" si="3"/>
        <v>29</v>
      </c>
      <c r="W37" s="336"/>
      <c r="X37" s="335"/>
      <c r="Y37" s="335"/>
      <c r="Z37" s="335"/>
      <c r="AA37" s="335"/>
      <c r="AB37" s="335"/>
      <c r="AC37" s="335"/>
      <c r="AD37" s="335"/>
      <c r="AE37" s="335"/>
      <c r="AF37" s="335"/>
      <c r="AG37" s="335"/>
      <c r="AH37" s="335"/>
      <c r="AI37" s="335"/>
      <c r="AJ37" s="335"/>
      <c r="AK37" s="335"/>
    </row>
    <row r="38" spans="1:37" s="337" customFormat="1" x14ac:dyDescent="0.3">
      <c r="A38" s="617"/>
      <c r="B38" s="338" t="s">
        <v>77</v>
      </c>
      <c r="C38" s="334"/>
      <c r="D38" s="334"/>
      <c r="E38" s="334"/>
      <c r="F38" s="334"/>
      <c r="G38" s="334"/>
      <c r="H38" s="334"/>
      <c r="I38" s="334"/>
      <c r="J38" s="334"/>
      <c r="K38" s="334"/>
      <c r="L38" s="334"/>
      <c r="M38" s="334"/>
      <c r="N38" s="334"/>
      <c r="O38" s="334"/>
      <c r="P38" s="334"/>
      <c r="Q38" s="335">
        <f>SUM(C38,F38:J38,M38:N38)</f>
        <v>0</v>
      </c>
      <c r="R38" s="335">
        <f t="shared" si="6"/>
        <v>0</v>
      </c>
      <c r="S38" s="335">
        <f t="shared" si="6"/>
        <v>0</v>
      </c>
      <c r="T38" s="335"/>
      <c r="U38" s="336"/>
      <c r="V38" s="336">
        <f t="shared" si="3"/>
        <v>30</v>
      </c>
      <c r="W38" s="336"/>
      <c r="X38" s="335"/>
      <c r="Y38" s="335"/>
      <c r="Z38" s="335"/>
      <c r="AA38" s="335"/>
      <c r="AB38" s="335"/>
      <c r="AC38" s="335"/>
      <c r="AD38" s="335"/>
      <c r="AE38" s="335"/>
      <c r="AF38" s="335"/>
      <c r="AG38" s="335"/>
      <c r="AH38" s="335"/>
      <c r="AI38" s="335"/>
      <c r="AJ38" s="335"/>
      <c r="AK38" s="335"/>
    </row>
    <row r="39" spans="1:37" s="337" customFormat="1" x14ac:dyDescent="0.3">
      <c r="A39" s="617"/>
      <c r="B39" s="338" t="s">
        <v>78</v>
      </c>
      <c r="C39" s="334"/>
      <c r="D39" s="334"/>
      <c r="E39" s="334"/>
      <c r="F39" s="334"/>
      <c r="G39" s="334"/>
      <c r="H39" s="334"/>
      <c r="I39" s="334"/>
      <c r="J39" s="334"/>
      <c r="K39" s="334"/>
      <c r="L39" s="334"/>
      <c r="M39" s="334"/>
      <c r="N39" s="334"/>
      <c r="O39" s="334"/>
      <c r="P39" s="334"/>
      <c r="Q39" s="335">
        <f>SUM(C39,F39:J39,M39:N39)</f>
        <v>0</v>
      </c>
      <c r="R39" s="335">
        <f t="shared" si="6"/>
        <v>0</v>
      </c>
      <c r="S39" s="335">
        <f t="shared" si="6"/>
        <v>0</v>
      </c>
      <c r="T39" s="335"/>
      <c r="U39" s="336"/>
      <c r="V39" s="336">
        <f t="shared" si="3"/>
        <v>31</v>
      </c>
      <c r="W39" s="336"/>
      <c r="X39" s="335"/>
      <c r="Y39" s="335"/>
      <c r="Z39" s="335"/>
      <c r="AA39" s="335"/>
      <c r="AB39" s="335"/>
      <c r="AC39" s="335"/>
      <c r="AD39" s="335"/>
      <c r="AE39" s="335"/>
      <c r="AF39" s="335"/>
      <c r="AG39" s="335"/>
      <c r="AH39" s="335"/>
      <c r="AI39" s="335"/>
      <c r="AJ39" s="335"/>
      <c r="AK39" s="335"/>
    </row>
    <row r="40" spans="1:37" s="337" customFormat="1" ht="14.25" thickBot="1" x14ac:dyDescent="0.35">
      <c r="A40" s="617"/>
      <c r="B40" s="339" t="s">
        <v>74</v>
      </c>
      <c r="C40" s="340">
        <f>SUM(C28:C39)</f>
        <v>0</v>
      </c>
      <c r="D40" s="340">
        <f t="shared" ref="D40:S40" si="7">SUM(D28:D39)</f>
        <v>0</v>
      </c>
      <c r="E40" s="340">
        <f t="shared" si="7"/>
        <v>0</v>
      </c>
      <c r="F40" s="340">
        <f t="shared" si="7"/>
        <v>0</v>
      </c>
      <c r="G40" s="340">
        <f t="shared" si="7"/>
        <v>0</v>
      </c>
      <c r="H40" s="340">
        <f t="shared" si="7"/>
        <v>0</v>
      </c>
      <c r="I40" s="340">
        <f t="shared" si="7"/>
        <v>0</v>
      </c>
      <c r="J40" s="340">
        <f t="shared" si="7"/>
        <v>0</v>
      </c>
      <c r="K40" s="340">
        <f t="shared" si="7"/>
        <v>0</v>
      </c>
      <c r="L40" s="340">
        <f t="shared" si="7"/>
        <v>0</v>
      </c>
      <c r="M40" s="340">
        <f t="shared" si="7"/>
        <v>0</v>
      </c>
      <c r="N40" s="340">
        <f t="shared" si="7"/>
        <v>0</v>
      </c>
      <c r="O40" s="340">
        <f t="shared" si="7"/>
        <v>0</v>
      </c>
      <c r="P40" s="340">
        <f t="shared" si="7"/>
        <v>0</v>
      </c>
      <c r="Q40" s="340">
        <f t="shared" si="7"/>
        <v>0</v>
      </c>
      <c r="R40" s="340">
        <f t="shared" si="7"/>
        <v>0</v>
      </c>
      <c r="S40" s="340">
        <f t="shared" si="7"/>
        <v>0</v>
      </c>
      <c r="T40" s="335"/>
      <c r="U40" s="336" t="str">
        <f>RIGHT(A9,4)&amp;"hors reseau"</f>
        <v>2020hors reseau</v>
      </c>
      <c r="V40" s="336">
        <f t="shared" si="3"/>
        <v>32</v>
      </c>
      <c r="W40" s="336"/>
      <c r="X40" s="335"/>
      <c r="Y40" s="335"/>
      <c r="Z40" s="335"/>
      <c r="AA40" s="335"/>
      <c r="AB40" s="335"/>
      <c r="AC40" s="335"/>
      <c r="AD40" s="335"/>
      <c r="AE40" s="335"/>
      <c r="AF40" s="335"/>
      <c r="AG40" s="335"/>
      <c r="AH40" s="335"/>
      <c r="AI40" s="335"/>
      <c r="AJ40" s="335"/>
      <c r="AK40" s="335"/>
    </row>
    <row r="41" spans="1:37" s="337" customFormat="1" x14ac:dyDescent="0.3">
      <c r="C41" s="335"/>
      <c r="D41" s="335"/>
      <c r="E41" s="335"/>
      <c r="F41" s="335"/>
      <c r="G41" s="335"/>
      <c r="H41" s="335"/>
      <c r="I41" s="335"/>
      <c r="J41" s="335"/>
      <c r="K41" s="335"/>
      <c r="L41" s="335"/>
      <c r="M41" s="335"/>
      <c r="N41" s="335"/>
      <c r="O41" s="335"/>
      <c r="P41" s="335"/>
      <c r="Q41" s="335"/>
      <c r="R41" s="335"/>
      <c r="S41" s="335"/>
      <c r="T41" s="335"/>
      <c r="U41" s="336"/>
      <c r="V41" s="336">
        <f t="shared" si="3"/>
        <v>33</v>
      </c>
      <c r="W41" s="336"/>
      <c r="X41" s="335"/>
      <c r="Y41" s="335"/>
      <c r="Z41" s="335"/>
      <c r="AA41" s="335"/>
      <c r="AB41" s="335"/>
      <c r="AC41" s="335"/>
      <c r="AD41" s="335"/>
      <c r="AE41" s="335"/>
      <c r="AF41" s="335"/>
      <c r="AG41" s="335"/>
      <c r="AH41" s="335"/>
      <c r="AI41" s="335"/>
      <c r="AJ41" s="335"/>
      <c r="AK41" s="335"/>
    </row>
    <row r="42" spans="1:37" s="337" customFormat="1" x14ac:dyDescent="0.3">
      <c r="A42" s="617" t="str">
        <f>"REALITE "&amp;TAB00!E14</f>
        <v>REALITE 2020</v>
      </c>
      <c r="B42" s="333" t="s">
        <v>65</v>
      </c>
      <c r="C42" s="334"/>
      <c r="D42" s="334"/>
      <c r="E42" s="334"/>
      <c r="F42" s="334"/>
      <c r="G42" s="334"/>
      <c r="H42" s="334"/>
      <c r="I42" s="334"/>
      <c r="J42" s="334"/>
      <c r="K42" s="334"/>
      <c r="L42" s="334"/>
      <c r="M42" s="334"/>
      <c r="N42" s="334"/>
      <c r="O42" s="334"/>
      <c r="P42" s="334"/>
      <c r="Q42" s="335">
        <f>SUM(C42,F42:J42,M42:N42)</f>
        <v>0</v>
      </c>
      <c r="R42" s="335">
        <f>SUM(D42,K42,O42)</f>
        <v>0</v>
      </c>
      <c r="S42" s="335">
        <f>SUM(E42,L42,P42)</f>
        <v>0</v>
      </c>
      <c r="T42" s="335"/>
      <c r="U42" s="336"/>
      <c r="V42" s="336">
        <v>1</v>
      </c>
      <c r="W42" s="336"/>
      <c r="X42" s="335"/>
      <c r="Y42" s="335"/>
      <c r="Z42" s="335"/>
      <c r="AA42" s="335"/>
      <c r="AB42" s="335"/>
      <c r="AC42" s="335"/>
      <c r="AD42" s="335"/>
      <c r="AE42" s="335"/>
      <c r="AF42" s="335"/>
      <c r="AG42" s="335"/>
      <c r="AH42" s="335"/>
      <c r="AI42" s="335"/>
      <c r="AJ42" s="335"/>
      <c r="AK42" s="335"/>
    </row>
    <row r="43" spans="1:37" s="337" customFormat="1" x14ac:dyDescent="0.3">
      <c r="A43" s="617"/>
      <c r="B43" s="333" t="s">
        <v>556</v>
      </c>
      <c r="C43" s="334"/>
      <c r="D43" s="334"/>
      <c r="E43" s="334"/>
      <c r="F43" s="334"/>
      <c r="G43" s="334"/>
      <c r="H43" s="334"/>
      <c r="I43" s="334"/>
      <c r="J43" s="334"/>
      <c r="K43" s="334"/>
      <c r="L43" s="334"/>
      <c r="M43" s="334"/>
      <c r="N43" s="334"/>
      <c r="O43" s="334"/>
      <c r="P43" s="334"/>
      <c r="Q43" s="335">
        <f t="shared" ref="Q43:Q57" si="8">SUM(C43,F43:J43,M43:N43)</f>
        <v>0</v>
      </c>
      <c r="R43" s="335">
        <f t="shared" ref="R43:R57" si="9">SUM(D43,K43,O43)</f>
        <v>0</v>
      </c>
      <c r="S43" s="335">
        <f t="shared" ref="S43:S57" si="10">SUM(E43,L43,P43)</f>
        <v>0</v>
      </c>
      <c r="T43" s="335"/>
      <c r="U43" s="336"/>
      <c r="V43" s="336">
        <f>V42+1</f>
        <v>2</v>
      </c>
      <c r="W43" s="336"/>
      <c r="X43" s="335"/>
      <c r="Y43" s="335"/>
      <c r="Z43" s="335"/>
      <c r="AA43" s="335"/>
      <c r="AB43" s="335"/>
      <c r="AC43" s="335"/>
      <c r="AD43" s="335"/>
      <c r="AE43" s="335"/>
      <c r="AF43" s="335"/>
      <c r="AG43" s="335"/>
      <c r="AH43" s="335"/>
      <c r="AI43" s="335"/>
      <c r="AJ43" s="335"/>
      <c r="AK43" s="335"/>
    </row>
    <row r="44" spans="1:37" s="337" customFormat="1" x14ac:dyDescent="0.3">
      <c r="A44" s="617"/>
      <c r="B44" s="333" t="s">
        <v>557</v>
      </c>
      <c r="C44" s="334"/>
      <c r="D44" s="334"/>
      <c r="E44" s="334"/>
      <c r="F44" s="334"/>
      <c r="G44" s="334"/>
      <c r="H44" s="334"/>
      <c r="I44" s="334"/>
      <c r="J44" s="334"/>
      <c r="K44" s="334"/>
      <c r="L44" s="334"/>
      <c r="M44" s="334"/>
      <c r="N44" s="334"/>
      <c r="O44" s="334"/>
      <c r="P44" s="334"/>
      <c r="Q44" s="335">
        <f t="shared" si="8"/>
        <v>0</v>
      </c>
      <c r="R44" s="335">
        <f t="shared" si="9"/>
        <v>0</v>
      </c>
      <c r="S44" s="335">
        <f t="shared" si="10"/>
        <v>0</v>
      </c>
      <c r="T44" s="335"/>
      <c r="U44" s="336"/>
      <c r="V44" s="336">
        <f t="shared" ref="V44:V73" si="11">V43+1</f>
        <v>3</v>
      </c>
      <c r="W44" s="336"/>
      <c r="X44" s="335"/>
      <c r="Y44" s="335"/>
      <c r="Z44" s="335"/>
      <c r="AA44" s="335"/>
      <c r="AB44" s="335"/>
      <c r="AC44" s="335"/>
      <c r="AD44" s="335"/>
      <c r="AE44" s="335"/>
      <c r="AF44" s="335"/>
      <c r="AG44" s="335"/>
      <c r="AH44" s="335"/>
      <c r="AI44" s="335"/>
      <c r="AJ44" s="335"/>
      <c r="AK44" s="335"/>
    </row>
    <row r="45" spans="1:37" s="337" customFormat="1" x14ac:dyDescent="0.3">
      <c r="A45" s="617"/>
      <c r="B45" s="333" t="s">
        <v>558</v>
      </c>
      <c r="C45" s="334"/>
      <c r="D45" s="334"/>
      <c r="E45" s="334"/>
      <c r="F45" s="334"/>
      <c r="G45" s="334"/>
      <c r="H45" s="334"/>
      <c r="I45" s="334"/>
      <c r="J45" s="334"/>
      <c r="K45" s="334"/>
      <c r="L45" s="334"/>
      <c r="M45" s="334"/>
      <c r="N45" s="334"/>
      <c r="O45" s="334"/>
      <c r="P45" s="334"/>
      <c r="Q45" s="335">
        <f t="shared" si="8"/>
        <v>0</v>
      </c>
      <c r="R45" s="335">
        <f t="shared" si="9"/>
        <v>0</v>
      </c>
      <c r="S45" s="335">
        <f t="shared" si="10"/>
        <v>0</v>
      </c>
      <c r="T45" s="335"/>
      <c r="U45" s="336"/>
      <c r="V45" s="336">
        <f t="shared" si="11"/>
        <v>4</v>
      </c>
      <c r="W45" s="336"/>
      <c r="X45" s="335"/>
      <c r="Y45" s="335"/>
      <c r="Z45" s="335"/>
      <c r="AA45" s="335"/>
      <c r="AB45" s="335"/>
      <c r="AC45" s="335"/>
      <c r="AD45" s="335"/>
      <c r="AE45" s="335"/>
      <c r="AF45" s="335"/>
      <c r="AG45" s="335"/>
      <c r="AH45" s="335"/>
      <c r="AI45" s="335"/>
      <c r="AJ45" s="335"/>
      <c r="AK45" s="335"/>
    </row>
    <row r="46" spans="1:37" s="337" customFormat="1" x14ac:dyDescent="0.3">
      <c r="A46" s="617"/>
      <c r="B46" s="333" t="s">
        <v>559</v>
      </c>
      <c r="C46" s="334"/>
      <c r="D46" s="334"/>
      <c r="E46" s="334"/>
      <c r="F46" s="334"/>
      <c r="G46" s="334"/>
      <c r="H46" s="334"/>
      <c r="I46" s="334"/>
      <c r="J46" s="334"/>
      <c r="K46" s="334"/>
      <c r="L46" s="334"/>
      <c r="M46" s="334"/>
      <c r="N46" s="334"/>
      <c r="O46" s="334"/>
      <c r="P46" s="334"/>
      <c r="Q46" s="335">
        <f t="shared" si="8"/>
        <v>0</v>
      </c>
      <c r="R46" s="335">
        <f t="shared" si="9"/>
        <v>0</v>
      </c>
      <c r="S46" s="335">
        <f t="shared" si="10"/>
        <v>0</v>
      </c>
      <c r="T46" s="335"/>
      <c r="U46" s="336"/>
      <c r="V46" s="336">
        <f t="shared" si="11"/>
        <v>5</v>
      </c>
      <c r="W46" s="336"/>
      <c r="X46" s="335"/>
      <c r="Y46" s="335"/>
      <c r="Z46" s="335"/>
      <c r="AA46" s="335"/>
      <c r="AB46" s="335"/>
      <c r="AC46" s="335"/>
      <c r="AD46" s="335"/>
      <c r="AE46" s="335"/>
      <c r="AF46" s="335"/>
      <c r="AG46" s="335"/>
      <c r="AH46" s="335"/>
      <c r="AI46" s="335"/>
      <c r="AJ46" s="335"/>
      <c r="AK46" s="335"/>
    </row>
    <row r="47" spans="1:37" s="337" customFormat="1" x14ac:dyDescent="0.3">
      <c r="A47" s="617"/>
      <c r="B47" s="333" t="s">
        <v>560</v>
      </c>
      <c r="C47" s="334"/>
      <c r="D47" s="334"/>
      <c r="E47" s="334"/>
      <c r="F47" s="334"/>
      <c r="G47" s="334"/>
      <c r="H47" s="334"/>
      <c r="I47" s="334"/>
      <c r="J47" s="334"/>
      <c r="K47" s="334"/>
      <c r="L47" s="334"/>
      <c r="M47" s="334"/>
      <c r="N47" s="334"/>
      <c r="O47" s="334"/>
      <c r="P47" s="334"/>
      <c r="Q47" s="335">
        <f t="shared" si="8"/>
        <v>0</v>
      </c>
      <c r="R47" s="335">
        <f t="shared" si="9"/>
        <v>0</v>
      </c>
      <c r="S47" s="335">
        <f t="shared" si="10"/>
        <v>0</v>
      </c>
      <c r="T47" s="335"/>
      <c r="U47" s="336"/>
      <c r="V47" s="336">
        <f t="shared" si="11"/>
        <v>6</v>
      </c>
      <c r="W47" s="336"/>
      <c r="X47" s="335"/>
      <c r="Y47" s="335"/>
      <c r="Z47" s="335"/>
      <c r="AA47" s="335"/>
      <c r="AB47" s="335"/>
      <c r="AC47" s="335"/>
      <c r="AD47" s="335"/>
      <c r="AE47" s="335"/>
      <c r="AF47" s="335"/>
      <c r="AG47" s="335"/>
      <c r="AH47" s="335"/>
      <c r="AI47" s="335"/>
      <c r="AJ47" s="335"/>
      <c r="AK47" s="335"/>
    </row>
    <row r="48" spans="1:37" s="337" customFormat="1" x14ac:dyDescent="0.3">
      <c r="A48" s="617"/>
      <c r="B48" s="333" t="s">
        <v>561</v>
      </c>
      <c r="C48" s="334"/>
      <c r="D48" s="334"/>
      <c r="E48" s="334"/>
      <c r="F48" s="334"/>
      <c r="G48" s="334"/>
      <c r="H48" s="334"/>
      <c r="I48" s="334"/>
      <c r="J48" s="334"/>
      <c r="K48" s="334"/>
      <c r="L48" s="334"/>
      <c r="M48" s="334"/>
      <c r="N48" s="334"/>
      <c r="O48" s="334"/>
      <c r="P48" s="334"/>
      <c r="Q48" s="335">
        <f t="shared" si="8"/>
        <v>0</v>
      </c>
      <c r="R48" s="335">
        <f t="shared" si="9"/>
        <v>0</v>
      </c>
      <c r="S48" s="335">
        <f t="shared" si="10"/>
        <v>0</v>
      </c>
      <c r="T48" s="335"/>
      <c r="U48" s="336"/>
      <c r="V48" s="336">
        <f t="shared" si="11"/>
        <v>7</v>
      </c>
      <c r="W48" s="336"/>
      <c r="X48" s="335"/>
      <c r="Y48" s="335"/>
      <c r="Z48" s="335"/>
      <c r="AA48" s="335"/>
      <c r="AB48" s="335"/>
      <c r="AC48" s="335"/>
      <c r="AD48" s="335"/>
      <c r="AE48" s="335"/>
      <c r="AF48" s="335"/>
      <c r="AG48" s="335"/>
      <c r="AH48" s="335"/>
      <c r="AI48" s="335"/>
      <c r="AJ48" s="335"/>
      <c r="AK48" s="335"/>
    </row>
    <row r="49" spans="1:37" s="337" customFormat="1" x14ac:dyDescent="0.3">
      <c r="A49" s="617"/>
      <c r="B49" s="333" t="s">
        <v>562</v>
      </c>
      <c r="C49" s="334"/>
      <c r="D49" s="334"/>
      <c r="E49" s="334"/>
      <c r="F49" s="334"/>
      <c r="G49" s="334"/>
      <c r="H49" s="334"/>
      <c r="I49" s="334"/>
      <c r="J49" s="334"/>
      <c r="K49" s="334"/>
      <c r="L49" s="334"/>
      <c r="M49" s="334"/>
      <c r="N49" s="334"/>
      <c r="O49" s="334"/>
      <c r="P49" s="334"/>
      <c r="Q49" s="335">
        <f t="shared" si="8"/>
        <v>0</v>
      </c>
      <c r="R49" s="335">
        <f t="shared" si="9"/>
        <v>0</v>
      </c>
      <c r="S49" s="335">
        <f t="shared" si="10"/>
        <v>0</v>
      </c>
      <c r="T49" s="335"/>
      <c r="U49" s="336"/>
      <c r="V49" s="336">
        <f t="shared" si="11"/>
        <v>8</v>
      </c>
      <c r="W49" s="336"/>
      <c r="X49" s="335"/>
      <c r="Y49" s="335"/>
      <c r="Z49" s="335"/>
      <c r="AA49" s="335"/>
      <c r="AB49" s="335"/>
      <c r="AC49" s="335"/>
      <c r="AD49" s="335"/>
      <c r="AE49" s="335"/>
      <c r="AF49" s="335"/>
      <c r="AG49" s="335"/>
      <c r="AH49" s="335"/>
      <c r="AI49" s="335"/>
      <c r="AJ49" s="335"/>
      <c r="AK49" s="335"/>
    </row>
    <row r="50" spans="1:37" s="337" customFormat="1" x14ac:dyDescent="0.3">
      <c r="A50" s="617"/>
      <c r="B50" s="333" t="s">
        <v>563</v>
      </c>
      <c r="C50" s="334"/>
      <c r="D50" s="334"/>
      <c r="E50" s="334"/>
      <c r="F50" s="334"/>
      <c r="G50" s="334"/>
      <c r="H50" s="334"/>
      <c r="I50" s="334"/>
      <c r="J50" s="334"/>
      <c r="K50" s="334"/>
      <c r="L50" s="334"/>
      <c r="M50" s="334"/>
      <c r="N50" s="334"/>
      <c r="O50" s="334"/>
      <c r="P50" s="334"/>
      <c r="Q50" s="335">
        <f t="shared" si="8"/>
        <v>0</v>
      </c>
      <c r="R50" s="335">
        <f t="shared" si="9"/>
        <v>0</v>
      </c>
      <c r="S50" s="335">
        <f t="shared" si="10"/>
        <v>0</v>
      </c>
      <c r="T50" s="335"/>
      <c r="U50" s="336"/>
      <c r="V50" s="336">
        <f t="shared" si="11"/>
        <v>9</v>
      </c>
      <c r="W50" s="336"/>
      <c r="X50" s="335"/>
      <c r="Y50" s="335"/>
      <c r="Z50" s="335"/>
      <c r="AA50" s="335"/>
      <c r="AB50" s="335"/>
      <c r="AC50" s="335"/>
      <c r="AD50" s="335"/>
      <c r="AE50" s="335"/>
      <c r="AF50" s="335"/>
      <c r="AG50" s="335"/>
      <c r="AH50" s="335"/>
      <c r="AI50" s="335"/>
      <c r="AJ50" s="335"/>
      <c r="AK50" s="335"/>
    </row>
    <row r="51" spans="1:37" s="337" customFormat="1" x14ac:dyDescent="0.3">
      <c r="A51" s="617"/>
      <c r="B51" s="333" t="s">
        <v>564</v>
      </c>
      <c r="C51" s="334"/>
      <c r="D51" s="334"/>
      <c r="E51" s="334"/>
      <c r="F51" s="334"/>
      <c r="G51" s="334"/>
      <c r="H51" s="334"/>
      <c r="I51" s="334"/>
      <c r="J51" s="334"/>
      <c r="K51" s="334"/>
      <c r="L51" s="334"/>
      <c r="M51" s="334"/>
      <c r="N51" s="334"/>
      <c r="O51" s="334"/>
      <c r="P51" s="334"/>
      <c r="Q51" s="335">
        <f t="shared" si="8"/>
        <v>0</v>
      </c>
      <c r="R51" s="335">
        <f t="shared" si="9"/>
        <v>0</v>
      </c>
      <c r="S51" s="335">
        <f t="shared" si="10"/>
        <v>0</v>
      </c>
      <c r="T51" s="335"/>
      <c r="U51" s="336"/>
      <c r="V51" s="336">
        <f t="shared" si="11"/>
        <v>10</v>
      </c>
      <c r="W51" s="336"/>
      <c r="X51" s="335"/>
      <c r="Y51" s="335"/>
      <c r="Z51" s="335"/>
      <c r="AA51" s="335"/>
      <c r="AB51" s="335"/>
      <c r="AC51" s="335"/>
      <c r="AD51" s="335"/>
      <c r="AE51" s="335"/>
      <c r="AF51" s="335"/>
      <c r="AG51" s="335"/>
      <c r="AH51" s="335"/>
      <c r="AI51" s="335"/>
      <c r="AJ51" s="335"/>
      <c r="AK51" s="335"/>
    </row>
    <row r="52" spans="1:37" s="337" customFormat="1" x14ac:dyDescent="0.3">
      <c r="A52" s="617"/>
      <c r="B52" s="333" t="s">
        <v>565</v>
      </c>
      <c r="C52" s="334"/>
      <c r="D52" s="334"/>
      <c r="E52" s="334"/>
      <c r="F52" s="334"/>
      <c r="G52" s="334"/>
      <c r="H52" s="334"/>
      <c r="I52" s="334"/>
      <c r="J52" s="334"/>
      <c r="K52" s="334"/>
      <c r="L52" s="334"/>
      <c r="M52" s="334"/>
      <c r="N52" s="334"/>
      <c r="O52" s="334"/>
      <c r="P52" s="334"/>
      <c r="Q52" s="335">
        <f t="shared" si="8"/>
        <v>0</v>
      </c>
      <c r="R52" s="335">
        <f t="shared" si="9"/>
        <v>0</v>
      </c>
      <c r="S52" s="335">
        <f t="shared" si="10"/>
        <v>0</v>
      </c>
      <c r="T52" s="335"/>
      <c r="U52" s="336"/>
      <c r="V52" s="336">
        <f t="shared" si="11"/>
        <v>11</v>
      </c>
      <c r="W52" s="336"/>
      <c r="X52" s="335"/>
      <c r="Y52" s="335"/>
      <c r="Z52" s="335"/>
      <c r="AA52" s="335"/>
      <c r="AB52" s="335"/>
      <c r="AC52" s="335"/>
      <c r="AD52" s="335"/>
      <c r="AE52" s="335"/>
      <c r="AF52" s="335"/>
      <c r="AG52" s="335"/>
      <c r="AH52" s="335"/>
      <c r="AI52" s="335"/>
      <c r="AJ52" s="335"/>
      <c r="AK52" s="335"/>
    </row>
    <row r="53" spans="1:37" s="337" customFormat="1" x14ac:dyDescent="0.3">
      <c r="A53" s="617"/>
      <c r="B53" s="333" t="s">
        <v>66</v>
      </c>
      <c r="C53" s="334"/>
      <c r="D53" s="334"/>
      <c r="E53" s="334"/>
      <c r="F53" s="334"/>
      <c r="G53" s="334"/>
      <c r="H53" s="334"/>
      <c r="I53" s="334"/>
      <c r="J53" s="334"/>
      <c r="K53" s="334"/>
      <c r="L53" s="334"/>
      <c r="M53" s="334"/>
      <c r="N53" s="334"/>
      <c r="O53" s="334"/>
      <c r="P53" s="334"/>
      <c r="Q53" s="335">
        <f t="shared" si="8"/>
        <v>0</v>
      </c>
      <c r="R53" s="335">
        <f t="shared" si="9"/>
        <v>0</v>
      </c>
      <c r="S53" s="335">
        <f t="shared" si="10"/>
        <v>0</v>
      </c>
      <c r="T53" s="335"/>
      <c r="U53" s="336"/>
      <c r="V53" s="336">
        <f t="shared" si="11"/>
        <v>12</v>
      </c>
      <c r="W53" s="336"/>
      <c r="X53" s="335"/>
      <c r="Y53" s="335"/>
      <c r="Z53" s="335"/>
      <c r="AA53" s="335"/>
      <c r="AB53" s="335"/>
      <c r="AC53" s="335"/>
      <c r="AD53" s="335"/>
      <c r="AE53" s="335"/>
      <c r="AF53" s="335"/>
      <c r="AG53" s="335"/>
      <c r="AH53" s="335"/>
      <c r="AI53" s="335"/>
      <c r="AJ53" s="335"/>
      <c r="AK53" s="335"/>
    </row>
    <row r="54" spans="1:37" s="337" customFormat="1" x14ac:dyDescent="0.3">
      <c r="A54" s="617"/>
      <c r="B54" s="342" t="str">
        <f>B21</f>
        <v>Intitulé libre 1</v>
      </c>
      <c r="C54" s="334"/>
      <c r="D54" s="334"/>
      <c r="E54" s="334"/>
      <c r="F54" s="334"/>
      <c r="G54" s="334"/>
      <c r="H54" s="334"/>
      <c r="I54" s="334"/>
      <c r="J54" s="334"/>
      <c r="K54" s="334"/>
      <c r="L54" s="334"/>
      <c r="M54" s="334"/>
      <c r="N54" s="334"/>
      <c r="O54" s="334"/>
      <c r="P54" s="334"/>
      <c r="Q54" s="335">
        <f t="shared" si="8"/>
        <v>0</v>
      </c>
      <c r="R54" s="335">
        <f t="shared" si="9"/>
        <v>0</v>
      </c>
      <c r="S54" s="335">
        <f t="shared" si="10"/>
        <v>0</v>
      </c>
      <c r="T54" s="335"/>
      <c r="U54" s="336"/>
      <c r="V54" s="336">
        <f t="shared" si="11"/>
        <v>13</v>
      </c>
      <c r="W54" s="336"/>
      <c r="X54" s="335"/>
      <c r="Y54" s="335"/>
      <c r="Z54" s="335"/>
      <c r="AA54" s="335"/>
      <c r="AB54" s="335"/>
      <c r="AC54" s="335"/>
      <c r="AD54" s="335"/>
      <c r="AE54" s="335"/>
      <c r="AF54" s="335"/>
      <c r="AG54" s="335"/>
      <c r="AH54" s="335"/>
      <c r="AI54" s="335"/>
      <c r="AJ54" s="335"/>
      <c r="AK54" s="335"/>
    </row>
    <row r="55" spans="1:37" s="337" customFormat="1" x14ac:dyDescent="0.3">
      <c r="A55" s="617"/>
      <c r="B55" s="342" t="str">
        <f t="shared" ref="B55:B58" si="12">B22</f>
        <v>Intitulé libre 2</v>
      </c>
      <c r="C55" s="334"/>
      <c r="D55" s="334"/>
      <c r="E55" s="334"/>
      <c r="F55" s="334"/>
      <c r="G55" s="334"/>
      <c r="H55" s="334"/>
      <c r="I55" s="334"/>
      <c r="J55" s="334"/>
      <c r="K55" s="334"/>
      <c r="L55" s="334"/>
      <c r="M55" s="334"/>
      <c r="N55" s="334"/>
      <c r="O55" s="334"/>
      <c r="P55" s="334"/>
      <c r="Q55" s="335">
        <f t="shared" si="8"/>
        <v>0</v>
      </c>
      <c r="R55" s="335">
        <f t="shared" si="9"/>
        <v>0</v>
      </c>
      <c r="S55" s="335">
        <f t="shared" si="10"/>
        <v>0</v>
      </c>
      <c r="T55" s="335"/>
      <c r="U55" s="336"/>
      <c r="V55" s="336">
        <f t="shared" si="11"/>
        <v>14</v>
      </c>
      <c r="W55" s="336"/>
      <c r="X55" s="335"/>
      <c r="Y55" s="335"/>
      <c r="Z55" s="335"/>
      <c r="AA55" s="335"/>
      <c r="AB55" s="335"/>
      <c r="AC55" s="335"/>
      <c r="AD55" s="335"/>
      <c r="AE55" s="335"/>
      <c r="AF55" s="335"/>
      <c r="AG55" s="335"/>
      <c r="AH55" s="335"/>
      <c r="AI55" s="335"/>
      <c r="AJ55" s="335"/>
      <c r="AK55" s="335"/>
    </row>
    <row r="56" spans="1:37" s="337" customFormat="1" x14ac:dyDescent="0.3">
      <c r="A56" s="617"/>
      <c r="B56" s="342" t="str">
        <f t="shared" si="12"/>
        <v>Intitulé libre 3</v>
      </c>
      <c r="C56" s="334"/>
      <c r="D56" s="334"/>
      <c r="E56" s="334"/>
      <c r="F56" s="334"/>
      <c r="G56" s="334"/>
      <c r="H56" s="334"/>
      <c r="I56" s="334"/>
      <c r="J56" s="334"/>
      <c r="K56" s="334"/>
      <c r="L56" s="334"/>
      <c r="M56" s="334"/>
      <c r="N56" s="334"/>
      <c r="O56" s="334"/>
      <c r="P56" s="334"/>
      <c r="Q56" s="335">
        <f t="shared" si="8"/>
        <v>0</v>
      </c>
      <c r="R56" s="335">
        <f t="shared" si="9"/>
        <v>0</v>
      </c>
      <c r="S56" s="335">
        <f t="shared" si="10"/>
        <v>0</v>
      </c>
      <c r="T56" s="335"/>
      <c r="U56" s="336"/>
      <c r="V56" s="336">
        <f t="shared" si="11"/>
        <v>15</v>
      </c>
      <c r="W56" s="336"/>
      <c r="X56" s="335"/>
      <c r="Y56" s="335"/>
      <c r="Z56" s="335"/>
      <c r="AA56" s="335"/>
      <c r="AB56" s="335"/>
      <c r="AC56" s="335"/>
      <c r="AD56" s="335"/>
      <c r="AE56" s="335"/>
      <c r="AF56" s="335"/>
      <c r="AG56" s="335"/>
      <c r="AH56" s="335"/>
      <c r="AI56" s="335"/>
      <c r="AJ56" s="335"/>
      <c r="AK56" s="335"/>
    </row>
    <row r="57" spans="1:37" s="337" customFormat="1" x14ac:dyDescent="0.3">
      <c r="A57" s="617"/>
      <c r="B57" s="342" t="str">
        <f t="shared" si="12"/>
        <v>Intitulé libre 4</v>
      </c>
      <c r="C57" s="334"/>
      <c r="D57" s="334"/>
      <c r="E57" s="334"/>
      <c r="F57" s="334"/>
      <c r="G57" s="334"/>
      <c r="H57" s="334"/>
      <c r="I57" s="334"/>
      <c r="J57" s="334"/>
      <c r="K57" s="334"/>
      <c r="L57" s="334"/>
      <c r="M57" s="334"/>
      <c r="N57" s="334"/>
      <c r="O57" s="334"/>
      <c r="P57" s="334"/>
      <c r="Q57" s="335">
        <f t="shared" si="8"/>
        <v>0</v>
      </c>
      <c r="R57" s="335">
        <f t="shared" si="9"/>
        <v>0</v>
      </c>
      <c r="S57" s="335">
        <f t="shared" si="10"/>
        <v>0</v>
      </c>
      <c r="T57" s="335"/>
      <c r="U57" s="336"/>
      <c r="V57" s="336">
        <f t="shared" si="11"/>
        <v>16</v>
      </c>
      <c r="W57" s="336"/>
      <c r="X57" s="335"/>
      <c r="Y57" s="335"/>
      <c r="Z57" s="335"/>
      <c r="AA57" s="335"/>
      <c r="AB57" s="335"/>
      <c r="AC57" s="335"/>
      <c r="AD57" s="335"/>
      <c r="AE57" s="335"/>
      <c r="AF57" s="335"/>
      <c r="AG57" s="335"/>
      <c r="AH57" s="335"/>
      <c r="AI57" s="335"/>
      <c r="AJ57" s="335"/>
      <c r="AK57" s="335"/>
    </row>
    <row r="58" spans="1:37" s="337" customFormat="1" x14ac:dyDescent="0.3">
      <c r="A58" s="617"/>
      <c r="B58" s="342" t="str">
        <f t="shared" si="12"/>
        <v>Intitulé libre 5</v>
      </c>
      <c r="C58" s="334"/>
      <c r="D58" s="334"/>
      <c r="E58" s="334"/>
      <c r="F58" s="334"/>
      <c r="G58" s="334"/>
      <c r="H58" s="334"/>
      <c r="I58" s="334"/>
      <c r="J58" s="334"/>
      <c r="K58" s="334"/>
      <c r="L58" s="334"/>
      <c r="M58" s="334"/>
      <c r="N58" s="334"/>
      <c r="O58" s="334"/>
      <c r="P58" s="334"/>
      <c r="Q58" s="335">
        <f>SUM(C58,F58:J58,M58:N58)</f>
        <v>0</v>
      </c>
      <c r="R58" s="335">
        <f>SUM(D58,K58,O58)</f>
        <v>0</v>
      </c>
      <c r="S58" s="335">
        <f>SUM(E58,L58,P58)</f>
        <v>0</v>
      </c>
      <c r="T58" s="335"/>
      <c r="U58" s="336"/>
      <c r="V58" s="336">
        <f t="shared" si="11"/>
        <v>17</v>
      </c>
      <c r="W58" s="336"/>
      <c r="X58" s="335"/>
      <c r="Y58" s="335"/>
      <c r="Z58" s="335"/>
      <c r="AA58" s="335"/>
      <c r="AB58" s="335"/>
      <c r="AC58" s="335"/>
      <c r="AD58" s="335"/>
      <c r="AE58" s="335"/>
      <c r="AF58" s="335"/>
      <c r="AG58" s="335"/>
      <c r="AH58" s="335"/>
      <c r="AI58" s="335"/>
      <c r="AJ58" s="335"/>
      <c r="AK58" s="335"/>
    </row>
    <row r="59" spans="1:37" s="337" customFormat="1" ht="14.25" thickBot="1" x14ac:dyDescent="0.35">
      <c r="A59" s="617"/>
      <c r="B59" s="339" t="s">
        <v>67</v>
      </c>
      <c r="C59" s="340">
        <f t="shared" ref="C59:S59" si="13">SUM(C42:C58)</f>
        <v>0</v>
      </c>
      <c r="D59" s="340">
        <f t="shared" si="13"/>
        <v>0</v>
      </c>
      <c r="E59" s="340">
        <f t="shared" si="13"/>
        <v>0</v>
      </c>
      <c r="F59" s="340">
        <f t="shared" si="13"/>
        <v>0</v>
      </c>
      <c r="G59" s="340">
        <f t="shared" si="13"/>
        <v>0</v>
      </c>
      <c r="H59" s="340">
        <f t="shared" si="13"/>
        <v>0</v>
      </c>
      <c r="I59" s="340">
        <f t="shared" si="13"/>
        <v>0</v>
      </c>
      <c r="J59" s="340">
        <f t="shared" si="13"/>
        <v>0</v>
      </c>
      <c r="K59" s="340">
        <f t="shared" si="13"/>
        <v>0</v>
      </c>
      <c r="L59" s="340">
        <f t="shared" si="13"/>
        <v>0</v>
      </c>
      <c r="M59" s="340">
        <f t="shared" si="13"/>
        <v>0</v>
      </c>
      <c r="N59" s="340">
        <f t="shared" si="13"/>
        <v>0</v>
      </c>
      <c r="O59" s="340">
        <f t="shared" si="13"/>
        <v>0</v>
      </c>
      <c r="P59" s="340">
        <f t="shared" si="13"/>
        <v>0</v>
      </c>
      <c r="Q59" s="340">
        <f t="shared" si="13"/>
        <v>0</v>
      </c>
      <c r="R59" s="340">
        <f t="shared" si="13"/>
        <v>0</v>
      </c>
      <c r="S59" s="340">
        <f t="shared" si="13"/>
        <v>0</v>
      </c>
      <c r="T59" s="335"/>
      <c r="U59" s="336" t="str">
        <f>RIGHT(A42,4)&amp;"reseau"</f>
        <v>2020reseau</v>
      </c>
      <c r="V59" s="336">
        <f t="shared" si="11"/>
        <v>18</v>
      </c>
      <c r="W59" s="336"/>
      <c r="X59" s="335"/>
      <c r="Y59" s="335"/>
      <c r="Z59" s="335"/>
      <c r="AA59" s="335"/>
      <c r="AB59" s="335"/>
      <c r="AC59" s="335"/>
      <c r="AD59" s="335"/>
      <c r="AE59" s="335"/>
      <c r="AF59" s="335"/>
      <c r="AG59" s="335"/>
      <c r="AH59" s="335"/>
      <c r="AI59" s="335"/>
      <c r="AJ59" s="335"/>
      <c r="AK59" s="335"/>
    </row>
    <row r="60" spans="1:37" s="337" customFormat="1" x14ac:dyDescent="0.3">
      <c r="A60" s="617"/>
      <c r="B60" s="341"/>
      <c r="C60" s="335"/>
      <c r="D60" s="335"/>
      <c r="E60" s="335"/>
      <c r="F60" s="335"/>
      <c r="G60" s="335"/>
      <c r="H60" s="335"/>
      <c r="I60" s="335"/>
      <c r="J60" s="335"/>
      <c r="K60" s="335"/>
      <c r="L60" s="335"/>
      <c r="M60" s="335"/>
      <c r="N60" s="335"/>
      <c r="O60" s="335"/>
      <c r="P60" s="335"/>
      <c r="Q60" s="335"/>
      <c r="R60" s="335"/>
      <c r="S60" s="335"/>
      <c r="T60" s="335"/>
      <c r="U60" s="336"/>
      <c r="V60" s="336">
        <f t="shared" si="11"/>
        <v>19</v>
      </c>
      <c r="W60" s="336"/>
      <c r="X60" s="335"/>
      <c r="Y60" s="335"/>
      <c r="Z60" s="335"/>
      <c r="AA60" s="335"/>
      <c r="AB60" s="335"/>
      <c r="AC60" s="335"/>
      <c r="AD60" s="335"/>
      <c r="AE60" s="335"/>
      <c r="AF60" s="335"/>
      <c r="AG60" s="335"/>
      <c r="AH60" s="335"/>
      <c r="AI60" s="335"/>
      <c r="AJ60" s="335"/>
      <c r="AK60" s="335"/>
    </row>
    <row r="61" spans="1:37" s="337" customFormat="1" x14ac:dyDescent="0.3">
      <c r="A61" s="617"/>
      <c r="B61" s="333" t="s">
        <v>65</v>
      </c>
      <c r="C61" s="334"/>
      <c r="D61" s="334"/>
      <c r="E61" s="334"/>
      <c r="F61" s="334"/>
      <c r="G61" s="334"/>
      <c r="H61" s="334"/>
      <c r="I61" s="334"/>
      <c r="J61" s="334"/>
      <c r="K61" s="334"/>
      <c r="L61" s="334"/>
      <c r="M61" s="334"/>
      <c r="N61" s="334"/>
      <c r="O61" s="334"/>
      <c r="P61" s="334"/>
      <c r="Q61" s="335">
        <f t="shared" ref="Q61:Q72" si="14">SUM(C61,F61:J61,M61:N61)</f>
        <v>0</v>
      </c>
      <c r="R61" s="335">
        <f t="shared" ref="R61:R72" si="15">SUM(D61,K61,O61)</f>
        <v>0</v>
      </c>
      <c r="S61" s="335">
        <f t="shared" ref="S61:S72" si="16">SUM(E61,L61,P61)</f>
        <v>0</v>
      </c>
      <c r="T61" s="335"/>
      <c r="U61" s="336"/>
      <c r="V61" s="336">
        <f t="shared" si="11"/>
        <v>20</v>
      </c>
      <c r="W61" s="336"/>
      <c r="X61" s="335"/>
      <c r="Y61" s="335"/>
      <c r="Z61" s="335"/>
      <c r="AA61" s="335"/>
      <c r="AB61" s="335"/>
      <c r="AC61" s="335"/>
      <c r="AD61" s="335"/>
      <c r="AE61" s="335"/>
      <c r="AF61" s="335"/>
      <c r="AG61" s="335"/>
      <c r="AH61" s="335"/>
      <c r="AI61" s="335"/>
      <c r="AJ61" s="335"/>
      <c r="AK61" s="335"/>
    </row>
    <row r="62" spans="1:37" s="337" customFormat="1" x14ac:dyDescent="0.3">
      <c r="A62" s="617"/>
      <c r="B62" s="333" t="s">
        <v>68</v>
      </c>
      <c r="C62" s="334"/>
      <c r="D62" s="334"/>
      <c r="E62" s="334"/>
      <c r="F62" s="334"/>
      <c r="G62" s="334"/>
      <c r="H62" s="334"/>
      <c r="I62" s="334"/>
      <c r="J62" s="334"/>
      <c r="K62" s="334"/>
      <c r="L62" s="334"/>
      <c r="M62" s="334"/>
      <c r="N62" s="334"/>
      <c r="O62" s="334"/>
      <c r="P62" s="334"/>
      <c r="Q62" s="335">
        <f t="shared" si="14"/>
        <v>0</v>
      </c>
      <c r="R62" s="335">
        <f t="shared" si="15"/>
        <v>0</v>
      </c>
      <c r="S62" s="335">
        <f t="shared" si="16"/>
        <v>0</v>
      </c>
      <c r="T62" s="335"/>
      <c r="U62" s="336"/>
      <c r="V62" s="336">
        <f t="shared" si="11"/>
        <v>21</v>
      </c>
      <c r="W62" s="336"/>
      <c r="X62" s="335"/>
      <c r="Y62" s="335"/>
      <c r="Z62" s="335"/>
      <c r="AA62" s="335"/>
      <c r="AB62" s="335"/>
      <c r="AC62" s="335"/>
      <c r="AD62" s="335"/>
      <c r="AE62" s="335"/>
      <c r="AF62" s="335"/>
      <c r="AG62" s="335"/>
      <c r="AH62" s="335"/>
      <c r="AI62" s="335"/>
      <c r="AJ62" s="335"/>
      <c r="AK62" s="335"/>
    </row>
    <row r="63" spans="1:37" s="337" customFormat="1" x14ac:dyDescent="0.3">
      <c r="A63" s="617"/>
      <c r="B63" s="333" t="s">
        <v>69</v>
      </c>
      <c r="C63" s="334"/>
      <c r="D63" s="334"/>
      <c r="E63" s="334"/>
      <c r="F63" s="334"/>
      <c r="G63" s="334"/>
      <c r="H63" s="334"/>
      <c r="I63" s="334"/>
      <c r="J63" s="334"/>
      <c r="K63" s="334"/>
      <c r="L63" s="334"/>
      <c r="M63" s="334"/>
      <c r="N63" s="334"/>
      <c r="O63" s="334"/>
      <c r="P63" s="334"/>
      <c r="Q63" s="335">
        <f t="shared" si="14"/>
        <v>0</v>
      </c>
      <c r="R63" s="335">
        <f t="shared" si="15"/>
        <v>0</v>
      </c>
      <c r="S63" s="335">
        <f t="shared" si="16"/>
        <v>0</v>
      </c>
      <c r="T63" s="335"/>
      <c r="U63" s="336"/>
      <c r="V63" s="336">
        <f t="shared" si="11"/>
        <v>22</v>
      </c>
      <c r="W63" s="336"/>
      <c r="X63" s="335"/>
      <c r="Y63" s="335"/>
      <c r="Z63" s="335"/>
      <c r="AA63" s="335"/>
      <c r="AB63" s="335"/>
      <c r="AC63" s="335"/>
      <c r="AD63" s="335"/>
      <c r="AE63" s="335"/>
      <c r="AF63" s="335"/>
      <c r="AG63" s="335"/>
      <c r="AH63" s="335"/>
      <c r="AI63" s="335"/>
      <c r="AJ63" s="335"/>
      <c r="AK63" s="335"/>
    </row>
    <row r="64" spans="1:37" s="337" customFormat="1" x14ac:dyDescent="0.3">
      <c r="A64" s="617"/>
      <c r="B64" s="333" t="s">
        <v>70</v>
      </c>
      <c r="C64" s="334"/>
      <c r="D64" s="334"/>
      <c r="E64" s="334"/>
      <c r="F64" s="334"/>
      <c r="G64" s="334"/>
      <c r="H64" s="334"/>
      <c r="I64" s="334"/>
      <c r="J64" s="334"/>
      <c r="K64" s="334"/>
      <c r="L64" s="334"/>
      <c r="M64" s="334"/>
      <c r="N64" s="334"/>
      <c r="O64" s="334"/>
      <c r="P64" s="334"/>
      <c r="Q64" s="335">
        <f t="shared" si="14"/>
        <v>0</v>
      </c>
      <c r="R64" s="335">
        <f t="shared" si="15"/>
        <v>0</v>
      </c>
      <c r="S64" s="335">
        <f t="shared" si="16"/>
        <v>0</v>
      </c>
      <c r="T64" s="335"/>
      <c r="U64" s="336"/>
      <c r="V64" s="336">
        <f t="shared" si="11"/>
        <v>23</v>
      </c>
      <c r="W64" s="336"/>
      <c r="X64" s="335"/>
      <c r="Y64" s="335"/>
      <c r="Z64" s="335"/>
      <c r="AA64" s="335"/>
      <c r="AB64" s="335"/>
      <c r="AC64" s="335"/>
      <c r="AD64" s="335"/>
      <c r="AE64" s="335"/>
      <c r="AF64" s="335"/>
      <c r="AG64" s="335"/>
      <c r="AH64" s="335"/>
      <c r="AI64" s="335"/>
      <c r="AJ64" s="335"/>
      <c r="AK64" s="335"/>
    </row>
    <row r="65" spans="1:37" s="337" customFormat="1" x14ac:dyDescent="0.3">
      <c r="A65" s="617"/>
      <c r="B65" s="333" t="s">
        <v>71</v>
      </c>
      <c r="C65" s="334"/>
      <c r="D65" s="334"/>
      <c r="E65" s="334"/>
      <c r="F65" s="334"/>
      <c r="G65" s="334"/>
      <c r="H65" s="334"/>
      <c r="I65" s="334"/>
      <c r="J65" s="334"/>
      <c r="K65" s="334"/>
      <c r="L65" s="334"/>
      <c r="M65" s="334"/>
      <c r="N65" s="334"/>
      <c r="O65" s="334"/>
      <c r="P65" s="334"/>
      <c r="Q65" s="335">
        <f t="shared" si="14"/>
        <v>0</v>
      </c>
      <c r="R65" s="335">
        <f t="shared" si="15"/>
        <v>0</v>
      </c>
      <c r="S65" s="335">
        <f t="shared" si="16"/>
        <v>0</v>
      </c>
      <c r="T65" s="335"/>
      <c r="U65" s="336"/>
      <c r="V65" s="336">
        <f t="shared" si="11"/>
        <v>24</v>
      </c>
      <c r="W65" s="336"/>
      <c r="X65" s="335"/>
      <c r="Y65" s="335"/>
      <c r="Z65" s="335"/>
      <c r="AA65" s="335"/>
      <c r="AB65" s="335"/>
      <c r="AC65" s="335"/>
      <c r="AD65" s="335"/>
      <c r="AE65" s="335"/>
      <c r="AF65" s="335"/>
      <c r="AG65" s="335"/>
      <c r="AH65" s="335"/>
      <c r="AI65" s="335"/>
      <c r="AJ65" s="335"/>
      <c r="AK65" s="335"/>
    </row>
    <row r="66" spans="1:37" s="337" customFormat="1" x14ac:dyDescent="0.3">
      <c r="A66" s="617"/>
      <c r="B66" s="333" t="s">
        <v>72</v>
      </c>
      <c r="C66" s="334"/>
      <c r="D66" s="334"/>
      <c r="E66" s="334"/>
      <c r="F66" s="334"/>
      <c r="G66" s="334"/>
      <c r="H66" s="334"/>
      <c r="I66" s="334"/>
      <c r="J66" s="334"/>
      <c r="K66" s="334"/>
      <c r="L66" s="334"/>
      <c r="M66" s="334"/>
      <c r="N66" s="334"/>
      <c r="O66" s="334"/>
      <c r="P66" s="334"/>
      <c r="Q66" s="335">
        <f t="shared" si="14"/>
        <v>0</v>
      </c>
      <c r="R66" s="335">
        <f t="shared" si="15"/>
        <v>0</v>
      </c>
      <c r="S66" s="335">
        <f t="shared" si="16"/>
        <v>0</v>
      </c>
      <c r="T66" s="335"/>
      <c r="U66" s="336"/>
      <c r="V66" s="336">
        <f t="shared" si="11"/>
        <v>25</v>
      </c>
      <c r="W66" s="336"/>
      <c r="X66" s="335"/>
      <c r="Y66" s="335"/>
      <c r="Z66" s="335"/>
      <c r="AA66" s="335"/>
      <c r="AB66" s="335"/>
      <c r="AC66" s="335"/>
      <c r="AD66" s="335"/>
      <c r="AE66" s="335"/>
      <c r="AF66" s="335"/>
      <c r="AG66" s="335"/>
      <c r="AH66" s="335"/>
      <c r="AI66" s="335"/>
      <c r="AJ66" s="335"/>
      <c r="AK66" s="335"/>
    </row>
    <row r="67" spans="1:37" s="337" customFormat="1" x14ac:dyDescent="0.3">
      <c r="A67" s="617"/>
      <c r="B67" s="333" t="s">
        <v>73</v>
      </c>
      <c r="C67" s="334"/>
      <c r="D67" s="334"/>
      <c r="E67" s="334"/>
      <c r="F67" s="334"/>
      <c r="G67" s="334"/>
      <c r="H67" s="334"/>
      <c r="I67" s="334"/>
      <c r="J67" s="334"/>
      <c r="K67" s="334"/>
      <c r="L67" s="334"/>
      <c r="M67" s="334"/>
      <c r="N67" s="334"/>
      <c r="O67" s="334"/>
      <c r="P67" s="334"/>
      <c r="Q67" s="335">
        <f t="shared" si="14"/>
        <v>0</v>
      </c>
      <c r="R67" s="335">
        <f t="shared" si="15"/>
        <v>0</v>
      </c>
      <c r="S67" s="335">
        <f t="shared" si="16"/>
        <v>0</v>
      </c>
      <c r="T67" s="335"/>
      <c r="U67" s="336"/>
      <c r="V67" s="336">
        <f t="shared" si="11"/>
        <v>26</v>
      </c>
      <c r="W67" s="336"/>
      <c r="X67" s="335"/>
      <c r="Y67" s="335"/>
      <c r="Z67" s="335"/>
      <c r="AA67" s="335"/>
      <c r="AB67" s="335"/>
      <c r="AC67" s="335"/>
      <c r="AD67" s="335"/>
      <c r="AE67" s="335"/>
      <c r="AF67" s="335"/>
      <c r="AG67" s="335"/>
      <c r="AH67" s="335"/>
      <c r="AI67" s="335"/>
      <c r="AJ67" s="335"/>
      <c r="AK67" s="335"/>
    </row>
    <row r="68" spans="1:37" s="337" customFormat="1" x14ac:dyDescent="0.3">
      <c r="A68" s="617"/>
      <c r="B68" s="342" t="str">
        <f>B35</f>
        <v>Intitulé libre 1</v>
      </c>
      <c r="C68" s="334"/>
      <c r="D68" s="334"/>
      <c r="E68" s="334"/>
      <c r="F68" s="334"/>
      <c r="G68" s="334"/>
      <c r="H68" s="334"/>
      <c r="I68" s="334"/>
      <c r="J68" s="334"/>
      <c r="K68" s="334"/>
      <c r="L68" s="334"/>
      <c r="M68" s="334"/>
      <c r="N68" s="334"/>
      <c r="O68" s="334"/>
      <c r="P68" s="334"/>
      <c r="Q68" s="335">
        <f t="shared" si="14"/>
        <v>0</v>
      </c>
      <c r="R68" s="335">
        <f t="shared" si="15"/>
        <v>0</v>
      </c>
      <c r="S68" s="335">
        <f t="shared" si="16"/>
        <v>0</v>
      </c>
      <c r="T68" s="335"/>
      <c r="U68" s="336"/>
      <c r="V68" s="336">
        <f t="shared" si="11"/>
        <v>27</v>
      </c>
      <c r="W68" s="336"/>
      <c r="X68" s="335"/>
      <c r="Y68" s="335"/>
      <c r="Z68" s="335"/>
      <c r="AA68" s="335"/>
      <c r="AB68" s="335"/>
      <c r="AC68" s="335"/>
      <c r="AD68" s="335"/>
      <c r="AE68" s="335"/>
      <c r="AF68" s="335"/>
      <c r="AG68" s="335"/>
      <c r="AH68" s="335"/>
      <c r="AI68" s="335"/>
      <c r="AJ68" s="335"/>
      <c r="AK68" s="335"/>
    </row>
    <row r="69" spans="1:37" s="337" customFormat="1" x14ac:dyDescent="0.3">
      <c r="A69" s="617"/>
      <c r="B69" s="342" t="str">
        <f t="shared" ref="B69:B72" si="17">B36</f>
        <v>Intitulé libre 2</v>
      </c>
      <c r="C69" s="334"/>
      <c r="D69" s="334"/>
      <c r="E69" s="334"/>
      <c r="F69" s="334"/>
      <c r="G69" s="334"/>
      <c r="H69" s="334"/>
      <c r="I69" s="334"/>
      <c r="J69" s="334"/>
      <c r="K69" s="334"/>
      <c r="L69" s="334"/>
      <c r="M69" s="334"/>
      <c r="N69" s="334"/>
      <c r="O69" s="334"/>
      <c r="P69" s="334"/>
      <c r="Q69" s="335">
        <f t="shared" si="14"/>
        <v>0</v>
      </c>
      <c r="R69" s="335">
        <f t="shared" si="15"/>
        <v>0</v>
      </c>
      <c r="S69" s="335">
        <f t="shared" si="16"/>
        <v>0</v>
      </c>
      <c r="T69" s="335"/>
      <c r="U69" s="336"/>
      <c r="V69" s="336">
        <f t="shared" si="11"/>
        <v>28</v>
      </c>
      <c r="W69" s="336"/>
      <c r="X69" s="335"/>
      <c r="Y69" s="335"/>
      <c r="Z69" s="335"/>
      <c r="AA69" s="335"/>
      <c r="AB69" s="335"/>
      <c r="AC69" s="335"/>
      <c r="AD69" s="335"/>
      <c r="AE69" s="335"/>
      <c r="AF69" s="335"/>
      <c r="AG69" s="335"/>
      <c r="AH69" s="335"/>
      <c r="AI69" s="335"/>
      <c r="AJ69" s="335"/>
      <c r="AK69" s="335"/>
    </row>
    <row r="70" spans="1:37" s="337" customFormat="1" x14ac:dyDescent="0.3">
      <c r="A70" s="617"/>
      <c r="B70" s="342" t="str">
        <f t="shared" si="17"/>
        <v>Intitulé libre 3</v>
      </c>
      <c r="C70" s="334"/>
      <c r="D70" s="334"/>
      <c r="E70" s="334"/>
      <c r="F70" s="334"/>
      <c r="G70" s="334"/>
      <c r="H70" s="334"/>
      <c r="I70" s="334"/>
      <c r="J70" s="334"/>
      <c r="K70" s="334"/>
      <c r="L70" s="334"/>
      <c r="M70" s="334"/>
      <c r="N70" s="334"/>
      <c r="O70" s="334"/>
      <c r="P70" s="334"/>
      <c r="Q70" s="335">
        <f t="shared" si="14"/>
        <v>0</v>
      </c>
      <c r="R70" s="335">
        <f t="shared" si="15"/>
        <v>0</v>
      </c>
      <c r="S70" s="335">
        <f t="shared" si="16"/>
        <v>0</v>
      </c>
      <c r="T70" s="335"/>
      <c r="U70" s="336"/>
      <c r="V70" s="336">
        <f t="shared" si="11"/>
        <v>29</v>
      </c>
      <c r="W70" s="336"/>
      <c r="X70" s="335"/>
      <c r="Y70" s="335"/>
      <c r="Z70" s="335"/>
      <c r="AA70" s="335"/>
      <c r="AB70" s="335"/>
      <c r="AC70" s="335"/>
      <c r="AD70" s="335"/>
      <c r="AE70" s="335"/>
      <c r="AF70" s="335"/>
      <c r="AG70" s="335"/>
      <c r="AH70" s="335"/>
      <c r="AI70" s="335"/>
      <c r="AJ70" s="335"/>
      <c r="AK70" s="335"/>
    </row>
    <row r="71" spans="1:37" s="337" customFormat="1" x14ac:dyDescent="0.3">
      <c r="A71" s="617"/>
      <c r="B71" s="342" t="str">
        <f t="shared" si="17"/>
        <v>Intitulé libre 4</v>
      </c>
      <c r="C71" s="334"/>
      <c r="D71" s="334"/>
      <c r="E71" s="334"/>
      <c r="F71" s="334"/>
      <c r="G71" s="334"/>
      <c r="H71" s="334"/>
      <c r="I71" s="334"/>
      <c r="J71" s="334"/>
      <c r="K71" s="334"/>
      <c r="L71" s="334"/>
      <c r="M71" s="334"/>
      <c r="N71" s="334"/>
      <c r="O71" s="334"/>
      <c r="P71" s="334"/>
      <c r="Q71" s="335">
        <f t="shared" si="14"/>
        <v>0</v>
      </c>
      <c r="R71" s="335">
        <f t="shared" si="15"/>
        <v>0</v>
      </c>
      <c r="S71" s="335">
        <f t="shared" si="16"/>
        <v>0</v>
      </c>
      <c r="T71" s="335"/>
      <c r="U71" s="336"/>
      <c r="V71" s="336">
        <f t="shared" si="11"/>
        <v>30</v>
      </c>
      <c r="W71" s="336"/>
      <c r="X71" s="335"/>
      <c r="Y71" s="335"/>
      <c r="Z71" s="335"/>
      <c r="AA71" s="335"/>
      <c r="AB71" s="335"/>
      <c r="AC71" s="335"/>
      <c r="AD71" s="335"/>
      <c r="AE71" s="335"/>
      <c r="AF71" s="335"/>
      <c r="AG71" s="335"/>
      <c r="AH71" s="335"/>
      <c r="AI71" s="335"/>
      <c r="AJ71" s="335"/>
      <c r="AK71" s="335"/>
    </row>
    <row r="72" spans="1:37" s="337" customFormat="1" x14ac:dyDescent="0.3">
      <c r="A72" s="617"/>
      <c r="B72" s="342" t="str">
        <f t="shared" si="17"/>
        <v>Intitulé libre 5</v>
      </c>
      <c r="C72" s="334"/>
      <c r="D72" s="334"/>
      <c r="E72" s="334"/>
      <c r="F72" s="334"/>
      <c r="G72" s="334"/>
      <c r="H72" s="334"/>
      <c r="I72" s="334"/>
      <c r="J72" s="334"/>
      <c r="K72" s="334"/>
      <c r="L72" s="334"/>
      <c r="M72" s="334"/>
      <c r="N72" s="334"/>
      <c r="O72" s="334"/>
      <c r="P72" s="334"/>
      <c r="Q72" s="335">
        <f t="shared" si="14"/>
        <v>0</v>
      </c>
      <c r="R72" s="335">
        <f t="shared" si="15"/>
        <v>0</v>
      </c>
      <c r="S72" s="335">
        <f t="shared" si="16"/>
        <v>0</v>
      </c>
      <c r="T72" s="335"/>
      <c r="U72" s="336"/>
      <c r="V72" s="336">
        <f t="shared" si="11"/>
        <v>31</v>
      </c>
      <c r="W72" s="336"/>
      <c r="X72" s="335"/>
      <c r="Y72" s="335"/>
      <c r="Z72" s="335"/>
      <c r="AA72" s="335"/>
      <c r="AB72" s="335"/>
      <c r="AC72" s="335"/>
      <c r="AD72" s="335"/>
      <c r="AE72" s="335"/>
      <c r="AF72" s="335"/>
      <c r="AG72" s="335"/>
      <c r="AH72" s="335"/>
      <c r="AI72" s="335"/>
      <c r="AJ72" s="335"/>
      <c r="AK72" s="335"/>
    </row>
    <row r="73" spans="1:37" s="337" customFormat="1" ht="14.25" thickBot="1" x14ac:dyDescent="0.35">
      <c r="A73" s="617"/>
      <c r="B73" s="339" t="s">
        <v>74</v>
      </c>
      <c r="C73" s="340">
        <f>SUM(C61:C72)</f>
        <v>0</v>
      </c>
      <c r="D73" s="340">
        <f t="shared" ref="D73:S73" si="18">SUM(D61:D72)</f>
        <v>0</v>
      </c>
      <c r="E73" s="340">
        <f t="shared" si="18"/>
        <v>0</v>
      </c>
      <c r="F73" s="340">
        <f t="shared" si="18"/>
        <v>0</v>
      </c>
      <c r="G73" s="340">
        <f t="shared" si="18"/>
        <v>0</v>
      </c>
      <c r="H73" s="340">
        <f t="shared" si="18"/>
        <v>0</v>
      </c>
      <c r="I73" s="340">
        <f t="shared" si="18"/>
        <v>0</v>
      </c>
      <c r="J73" s="340">
        <f t="shared" si="18"/>
        <v>0</v>
      </c>
      <c r="K73" s="340">
        <f t="shared" si="18"/>
        <v>0</v>
      </c>
      <c r="L73" s="340">
        <f t="shared" si="18"/>
        <v>0</v>
      </c>
      <c r="M73" s="340">
        <f t="shared" si="18"/>
        <v>0</v>
      </c>
      <c r="N73" s="340">
        <f t="shared" si="18"/>
        <v>0</v>
      </c>
      <c r="O73" s="340">
        <f t="shared" si="18"/>
        <v>0</v>
      </c>
      <c r="P73" s="340">
        <f t="shared" si="18"/>
        <v>0</v>
      </c>
      <c r="Q73" s="340">
        <f t="shared" si="18"/>
        <v>0</v>
      </c>
      <c r="R73" s="340">
        <f t="shared" si="18"/>
        <v>0</v>
      </c>
      <c r="S73" s="340">
        <f t="shared" si="18"/>
        <v>0</v>
      </c>
      <c r="T73" s="335"/>
      <c r="U73" s="336" t="str">
        <f>RIGHT(A42,4)&amp;"hors reseau"</f>
        <v>2020hors reseau</v>
      </c>
      <c r="V73" s="336">
        <f t="shared" si="11"/>
        <v>32</v>
      </c>
      <c r="W73" s="336"/>
      <c r="X73" s="335"/>
      <c r="Y73" s="335"/>
      <c r="Z73" s="335"/>
      <c r="AA73" s="335"/>
      <c r="AB73" s="335"/>
      <c r="AC73" s="335"/>
      <c r="AD73" s="335"/>
      <c r="AE73" s="335"/>
      <c r="AF73" s="335"/>
      <c r="AG73" s="335"/>
      <c r="AH73" s="335"/>
      <c r="AI73" s="335"/>
      <c r="AJ73" s="335"/>
      <c r="AK73" s="335"/>
    </row>
    <row r="75" spans="1:37" s="337" customFormat="1" x14ac:dyDescent="0.3">
      <c r="A75" s="617" t="str">
        <f>"Ecart entre le"&amp;A9&amp;"et la "&amp;A42</f>
        <v>Ecart entre leBUDGET 2020et la REALITE 2020</v>
      </c>
      <c r="B75" s="333" t="s">
        <v>65</v>
      </c>
      <c r="C75" s="342">
        <f>C9-C42</f>
        <v>0</v>
      </c>
      <c r="D75" s="342">
        <f t="shared" ref="D75:S75" si="19">D9-D42</f>
        <v>0</v>
      </c>
      <c r="E75" s="342">
        <f t="shared" si="19"/>
        <v>0</v>
      </c>
      <c r="F75" s="342">
        <f t="shared" si="19"/>
        <v>0</v>
      </c>
      <c r="G75" s="342">
        <f t="shared" si="19"/>
        <v>0</v>
      </c>
      <c r="H75" s="342">
        <f t="shared" si="19"/>
        <v>0</v>
      </c>
      <c r="I75" s="342">
        <f t="shared" si="19"/>
        <v>0</v>
      </c>
      <c r="J75" s="342">
        <f t="shared" si="19"/>
        <v>0</v>
      </c>
      <c r="K75" s="342">
        <f t="shared" si="19"/>
        <v>0</v>
      </c>
      <c r="L75" s="342">
        <f t="shared" si="19"/>
        <v>0</v>
      </c>
      <c r="M75" s="342">
        <f t="shared" si="19"/>
        <v>0</v>
      </c>
      <c r="N75" s="342">
        <f t="shared" si="19"/>
        <v>0</v>
      </c>
      <c r="O75" s="342">
        <f t="shared" si="19"/>
        <v>0</v>
      </c>
      <c r="P75" s="342">
        <f t="shared" si="19"/>
        <v>0</v>
      </c>
      <c r="Q75" s="342">
        <f t="shared" si="19"/>
        <v>0</v>
      </c>
      <c r="R75" s="342">
        <f t="shared" si="19"/>
        <v>0</v>
      </c>
      <c r="S75" s="342">
        <f t="shared" si="19"/>
        <v>0</v>
      </c>
      <c r="T75" s="335"/>
      <c r="U75" s="336"/>
      <c r="V75" s="336">
        <v>1</v>
      </c>
      <c r="W75" s="336"/>
      <c r="X75" s="335"/>
      <c r="Y75" s="335"/>
      <c r="Z75" s="335"/>
      <c r="AA75" s="335"/>
      <c r="AB75" s="335"/>
      <c r="AC75" s="335"/>
      <c r="AD75" s="335"/>
      <c r="AE75" s="335"/>
      <c r="AF75" s="335"/>
      <c r="AG75" s="335"/>
      <c r="AH75" s="335"/>
      <c r="AI75" s="335"/>
      <c r="AJ75" s="335"/>
      <c r="AK75" s="335"/>
    </row>
    <row r="76" spans="1:37" s="337" customFormat="1" x14ac:dyDescent="0.3">
      <c r="A76" s="617"/>
      <c r="B76" s="333" t="s">
        <v>556</v>
      </c>
      <c r="C76" s="342">
        <f t="shared" ref="C76:S76" si="20">C10-C43</f>
        <v>0</v>
      </c>
      <c r="D76" s="342">
        <f t="shared" si="20"/>
        <v>0</v>
      </c>
      <c r="E76" s="342">
        <f t="shared" si="20"/>
        <v>0</v>
      </c>
      <c r="F76" s="342">
        <f t="shared" si="20"/>
        <v>0</v>
      </c>
      <c r="G76" s="342">
        <f t="shared" si="20"/>
        <v>0</v>
      </c>
      <c r="H76" s="342">
        <f t="shared" si="20"/>
        <v>0</v>
      </c>
      <c r="I76" s="342">
        <f t="shared" si="20"/>
        <v>0</v>
      </c>
      <c r="J76" s="342">
        <f t="shared" si="20"/>
        <v>0</v>
      </c>
      <c r="K76" s="342">
        <f t="shared" si="20"/>
        <v>0</v>
      </c>
      <c r="L76" s="342">
        <f t="shared" si="20"/>
        <v>0</v>
      </c>
      <c r="M76" s="342">
        <f t="shared" si="20"/>
        <v>0</v>
      </c>
      <c r="N76" s="342">
        <f t="shared" si="20"/>
        <v>0</v>
      </c>
      <c r="O76" s="342">
        <f t="shared" si="20"/>
        <v>0</v>
      </c>
      <c r="P76" s="342">
        <f t="shared" si="20"/>
        <v>0</v>
      </c>
      <c r="Q76" s="342">
        <f t="shared" si="20"/>
        <v>0</v>
      </c>
      <c r="R76" s="342">
        <f t="shared" si="20"/>
        <v>0</v>
      </c>
      <c r="S76" s="342">
        <f t="shared" si="20"/>
        <v>0</v>
      </c>
      <c r="T76" s="335"/>
      <c r="U76" s="336"/>
      <c r="V76" s="336">
        <f>V75+1</f>
        <v>2</v>
      </c>
      <c r="W76" s="336"/>
      <c r="X76" s="335"/>
      <c r="Y76" s="335"/>
      <c r="Z76" s="335"/>
      <c r="AA76" s="335"/>
      <c r="AB76" s="335"/>
      <c r="AC76" s="335"/>
      <c r="AD76" s="335"/>
      <c r="AE76" s="335"/>
      <c r="AF76" s="335"/>
      <c r="AG76" s="335"/>
      <c r="AH76" s="335"/>
      <c r="AI76" s="335"/>
      <c r="AJ76" s="335"/>
      <c r="AK76" s="335"/>
    </row>
    <row r="77" spans="1:37" s="337" customFormat="1" x14ac:dyDescent="0.3">
      <c r="A77" s="617"/>
      <c r="B77" s="333" t="s">
        <v>557</v>
      </c>
      <c r="C77" s="342">
        <f t="shared" ref="C77:S77" si="21">C11-C44</f>
        <v>0</v>
      </c>
      <c r="D77" s="342">
        <f t="shared" si="21"/>
        <v>0</v>
      </c>
      <c r="E77" s="342">
        <f t="shared" si="21"/>
        <v>0</v>
      </c>
      <c r="F77" s="342">
        <f t="shared" si="21"/>
        <v>0</v>
      </c>
      <c r="G77" s="342">
        <f t="shared" si="21"/>
        <v>0</v>
      </c>
      <c r="H77" s="342">
        <f t="shared" si="21"/>
        <v>0</v>
      </c>
      <c r="I77" s="342">
        <f t="shared" si="21"/>
        <v>0</v>
      </c>
      <c r="J77" s="342">
        <f t="shared" si="21"/>
        <v>0</v>
      </c>
      <c r="K77" s="342">
        <f t="shared" si="21"/>
        <v>0</v>
      </c>
      <c r="L77" s="342">
        <f t="shared" si="21"/>
        <v>0</v>
      </c>
      <c r="M77" s="342">
        <f t="shared" si="21"/>
        <v>0</v>
      </c>
      <c r="N77" s="342">
        <f t="shared" si="21"/>
        <v>0</v>
      </c>
      <c r="O77" s="342">
        <f t="shared" si="21"/>
        <v>0</v>
      </c>
      <c r="P77" s="342">
        <f t="shared" si="21"/>
        <v>0</v>
      </c>
      <c r="Q77" s="342">
        <f t="shared" si="21"/>
        <v>0</v>
      </c>
      <c r="R77" s="342">
        <f t="shared" si="21"/>
        <v>0</v>
      </c>
      <c r="S77" s="342">
        <f t="shared" si="21"/>
        <v>0</v>
      </c>
      <c r="T77" s="335"/>
      <c r="U77" s="336"/>
      <c r="V77" s="336">
        <f t="shared" ref="V77:V106" si="22">V76+1</f>
        <v>3</v>
      </c>
      <c r="W77" s="336"/>
      <c r="X77" s="335"/>
      <c r="Y77" s="335"/>
      <c r="Z77" s="335"/>
      <c r="AA77" s="335"/>
      <c r="AB77" s="335"/>
      <c r="AC77" s="335"/>
      <c r="AD77" s="335"/>
      <c r="AE77" s="335"/>
      <c r="AF77" s="335"/>
      <c r="AG77" s="335"/>
      <c r="AH77" s="335"/>
      <c r="AI77" s="335"/>
      <c r="AJ77" s="335"/>
      <c r="AK77" s="335"/>
    </row>
    <row r="78" spans="1:37" s="337" customFormat="1" x14ac:dyDescent="0.3">
      <c r="A78" s="617"/>
      <c r="B78" s="333" t="s">
        <v>558</v>
      </c>
      <c r="C78" s="342">
        <f t="shared" ref="C78:S78" si="23">C12-C45</f>
        <v>0</v>
      </c>
      <c r="D78" s="342">
        <f t="shared" si="23"/>
        <v>0</v>
      </c>
      <c r="E78" s="342">
        <f t="shared" si="23"/>
        <v>0</v>
      </c>
      <c r="F78" s="342">
        <f t="shared" si="23"/>
        <v>0</v>
      </c>
      <c r="G78" s="342">
        <f t="shared" si="23"/>
        <v>0</v>
      </c>
      <c r="H78" s="342">
        <f t="shared" si="23"/>
        <v>0</v>
      </c>
      <c r="I78" s="342">
        <f t="shared" si="23"/>
        <v>0</v>
      </c>
      <c r="J78" s="342">
        <f t="shared" si="23"/>
        <v>0</v>
      </c>
      <c r="K78" s="342">
        <f t="shared" si="23"/>
        <v>0</v>
      </c>
      <c r="L78" s="342">
        <f t="shared" si="23"/>
        <v>0</v>
      </c>
      <c r="M78" s="342">
        <f t="shared" si="23"/>
        <v>0</v>
      </c>
      <c r="N78" s="342">
        <f t="shared" si="23"/>
        <v>0</v>
      </c>
      <c r="O78" s="342">
        <f t="shared" si="23"/>
        <v>0</v>
      </c>
      <c r="P78" s="342">
        <f t="shared" si="23"/>
        <v>0</v>
      </c>
      <c r="Q78" s="342">
        <f t="shared" si="23"/>
        <v>0</v>
      </c>
      <c r="R78" s="342">
        <f t="shared" si="23"/>
        <v>0</v>
      </c>
      <c r="S78" s="342">
        <f t="shared" si="23"/>
        <v>0</v>
      </c>
      <c r="T78" s="335"/>
      <c r="U78" s="336"/>
      <c r="V78" s="336">
        <f t="shared" si="22"/>
        <v>4</v>
      </c>
      <c r="W78" s="336"/>
      <c r="X78" s="335"/>
      <c r="Y78" s="335"/>
      <c r="Z78" s="335"/>
      <c r="AA78" s="335"/>
      <c r="AB78" s="335"/>
      <c r="AC78" s="335"/>
      <c r="AD78" s="335"/>
      <c r="AE78" s="335"/>
      <c r="AF78" s="335"/>
      <c r="AG78" s="335"/>
      <c r="AH78" s="335"/>
      <c r="AI78" s="335"/>
      <c r="AJ78" s="335"/>
      <c r="AK78" s="335"/>
    </row>
    <row r="79" spans="1:37" s="337" customFormat="1" x14ac:dyDescent="0.3">
      <c r="A79" s="617"/>
      <c r="B79" s="333" t="s">
        <v>559</v>
      </c>
      <c r="C79" s="342">
        <f t="shared" ref="C79:S79" si="24">C13-C46</f>
        <v>0</v>
      </c>
      <c r="D79" s="342">
        <f t="shared" si="24"/>
        <v>0</v>
      </c>
      <c r="E79" s="342">
        <f t="shared" si="24"/>
        <v>0</v>
      </c>
      <c r="F79" s="342">
        <f t="shared" si="24"/>
        <v>0</v>
      </c>
      <c r="G79" s="342">
        <f t="shared" si="24"/>
        <v>0</v>
      </c>
      <c r="H79" s="342">
        <f t="shared" si="24"/>
        <v>0</v>
      </c>
      <c r="I79" s="342">
        <f t="shared" si="24"/>
        <v>0</v>
      </c>
      <c r="J79" s="342">
        <f t="shared" si="24"/>
        <v>0</v>
      </c>
      <c r="K79" s="342">
        <f t="shared" si="24"/>
        <v>0</v>
      </c>
      <c r="L79" s="342">
        <f t="shared" si="24"/>
        <v>0</v>
      </c>
      <c r="M79" s="342">
        <f t="shared" si="24"/>
        <v>0</v>
      </c>
      <c r="N79" s="342">
        <f t="shared" si="24"/>
        <v>0</v>
      </c>
      <c r="O79" s="342">
        <f t="shared" si="24"/>
        <v>0</v>
      </c>
      <c r="P79" s="342">
        <f t="shared" si="24"/>
        <v>0</v>
      </c>
      <c r="Q79" s="342">
        <f t="shared" si="24"/>
        <v>0</v>
      </c>
      <c r="R79" s="342">
        <f t="shared" si="24"/>
        <v>0</v>
      </c>
      <c r="S79" s="342">
        <f t="shared" si="24"/>
        <v>0</v>
      </c>
      <c r="T79" s="335"/>
      <c r="U79" s="336"/>
      <c r="V79" s="336">
        <f t="shared" si="22"/>
        <v>5</v>
      </c>
      <c r="W79" s="336"/>
      <c r="X79" s="335"/>
      <c r="Y79" s="335"/>
      <c r="Z79" s="335"/>
      <c r="AA79" s="335"/>
      <c r="AB79" s="335"/>
      <c r="AC79" s="335"/>
      <c r="AD79" s="335"/>
      <c r="AE79" s="335"/>
      <c r="AF79" s="335"/>
      <c r="AG79" s="335"/>
      <c r="AH79" s="335"/>
      <c r="AI79" s="335"/>
      <c r="AJ79" s="335"/>
      <c r="AK79" s="335"/>
    </row>
    <row r="80" spans="1:37" s="337" customFormat="1" x14ac:dyDescent="0.3">
      <c r="A80" s="617"/>
      <c r="B80" s="333" t="s">
        <v>560</v>
      </c>
      <c r="C80" s="342">
        <f t="shared" ref="C80:S80" si="25">C14-C47</f>
        <v>0</v>
      </c>
      <c r="D80" s="342">
        <f t="shared" si="25"/>
        <v>0</v>
      </c>
      <c r="E80" s="342">
        <f t="shared" si="25"/>
        <v>0</v>
      </c>
      <c r="F80" s="342">
        <f t="shared" si="25"/>
        <v>0</v>
      </c>
      <c r="G80" s="342">
        <f t="shared" si="25"/>
        <v>0</v>
      </c>
      <c r="H80" s="342">
        <f t="shared" si="25"/>
        <v>0</v>
      </c>
      <c r="I80" s="342">
        <f t="shared" si="25"/>
        <v>0</v>
      </c>
      <c r="J80" s="342">
        <f t="shared" si="25"/>
        <v>0</v>
      </c>
      <c r="K80" s="342">
        <f t="shared" si="25"/>
        <v>0</v>
      </c>
      <c r="L80" s="342">
        <f t="shared" si="25"/>
        <v>0</v>
      </c>
      <c r="M80" s="342">
        <f t="shared" si="25"/>
        <v>0</v>
      </c>
      <c r="N80" s="342">
        <f t="shared" si="25"/>
        <v>0</v>
      </c>
      <c r="O80" s="342">
        <f t="shared" si="25"/>
        <v>0</v>
      </c>
      <c r="P80" s="342">
        <f t="shared" si="25"/>
        <v>0</v>
      </c>
      <c r="Q80" s="342">
        <f t="shared" si="25"/>
        <v>0</v>
      </c>
      <c r="R80" s="342">
        <f t="shared" si="25"/>
        <v>0</v>
      </c>
      <c r="S80" s="342">
        <f t="shared" si="25"/>
        <v>0</v>
      </c>
      <c r="T80" s="335"/>
      <c r="U80" s="336"/>
      <c r="V80" s="336">
        <f t="shared" si="22"/>
        <v>6</v>
      </c>
      <c r="W80" s="336"/>
      <c r="X80" s="335"/>
      <c r="Y80" s="335"/>
      <c r="Z80" s="335"/>
      <c r="AA80" s="335"/>
      <c r="AB80" s="335"/>
      <c r="AC80" s="335"/>
      <c r="AD80" s="335"/>
      <c r="AE80" s="335"/>
      <c r="AF80" s="335"/>
      <c r="AG80" s="335"/>
      <c r="AH80" s="335"/>
      <c r="AI80" s="335"/>
      <c r="AJ80" s="335"/>
      <c r="AK80" s="335"/>
    </row>
    <row r="81" spans="1:37" s="337" customFormat="1" x14ac:dyDescent="0.3">
      <c r="A81" s="617"/>
      <c r="B81" s="333" t="s">
        <v>561</v>
      </c>
      <c r="C81" s="342">
        <f t="shared" ref="C81:S81" si="26">C15-C48</f>
        <v>0</v>
      </c>
      <c r="D81" s="342">
        <f t="shared" si="26"/>
        <v>0</v>
      </c>
      <c r="E81" s="342">
        <f t="shared" si="26"/>
        <v>0</v>
      </c>
      <c r="F81" s="342">
        <f t="shared" si="26"/>
        <v>0</v>
      </c>
      <c r="G81" s="342">
        <f t="shared" si="26"/>
        <v>0</v>
      </c>
      <c r="H81" s="342">
        <f t="shared" si="26"/>
        <v>0</v>
      </c>
      <c r="I81" s="342">
        <f t="shared" si="26"/>
        <v>0</v>
      </c>
      <c r="J81" s="342">
        <f t="shared" si="26"/>
        <v>0</v>
      </c>
      <c r="K81" s="342">
        <f t="shared" si="26"/>
        <v>0</v>
      </c>
      <c r="L81" s="342">
        <f t="shared" si="26"/>
        <v>0</v>
      </c>
      <c r="M81" s="342">
        <f t="shared" si="26"/>
        <v>0</v>
      </c>
      <c r="N81" s="342">
        <f t="shared" si="26"/>
        <v>0</v>
      </c>
      <c r="O81" s="342">
        <f t="shared" si="26"/>
        <v>0</v>
      </c>
      <c r="P81" s="342">
        <f t="shared" si="26"/>
        <v>0</v>
      </c>
      <c r="Q81" s="342">
        <f t="shared" si="26"/>
        <v>0</v>
      </c>
      <c r="R81" s="342">
        <f t="shared" si="26"/>
        <v>0</v>
      </c>
      <c r="S81" s="342">
        <f t="shared" si="26"/>
        <v>0</v>
      </c>
      <c r="T81" s="335"/>
      <c r="U81" s="336"/>
      <c r="V81" s="336">
        <f t="shared" si="22"/>
        <v>7</v>
      </c>
      <c r="W81" s="336"/>
      <c r="X81" s="335"/>
      <c r="Y81" s="335"/>
      <c r="Z81" s="335"/>
      <c r="AA81" s="335"/>
      <c r="AB81" s="335"/>
      <c r="AC81" s="335"/>
      <c r="AD81" s="335"/>
      <c r="AE81" s="335"/>
      <c r="AF81" s="335"/>
      <c r="AG81" s="335"/>
      <c r="AH81" s="335"/>
      <c r="AI81" s="335"/>
      <c r="AJ81" s="335"/>
      <c r="AK81" s="335"/>
    </row>
    <row r="82" spans="1:37" s="337" customFormat="1" x14ac:dyDescent="0.3">
      <c r="A82" s="617"/>
      <c r="B82" s="333" t="s">
        <v>562</v>
      </c>
      <c r="C82" s="342">
        <f t="shared" ref="C82:S82" si="27">C16-C49</f>
        <v>0</v>
      </c>
      <c r="D82" s="342">
        <f t="shared" si="27"/>
        <v>0</v>
      </c>
      <c r="E82" s="342">
        <f t="shared" si="27"/>
        <v>0</v>
      </c>
      <c r="F82" s="342">
        <f t="shared" si="27"/>
        <v>0</v>
      </c>
      <c r="G82" s="342">
        <f t="shared" si="27"/>
        <v>0</v>
      </c>
      <c r="H82" s="342">
        <f t="shared" si="27"/>
        <v>0</v>
      </c>
      <c r="I82" s="342">
        <f t="shared" si="27"/>
        <v>0</v>
      </c>
      <c r="J82" s="342">
        <f t="shared" si="27"/>
        <v>0</v>
      </c>
      <c r="K82" s="342">
        <f t="shared" si="27"/>
        <v>0</v>
      </c>
      <c r="L82" s="342">
        <f t="shared" si="27"/>
        <v>0</v>
      </c>
      <c r="M82" s="342">
        <f t="shared" si="27"/>
        <v>0</v>
      </c>
      <c r="N82" s="342">
        <f t="shared" si="27"/>
        <v>0</v>
      </c>
      <c r="O82" s="342">
        <f t="shared" si="27"/>
        <v>0</v>
      </c>
      <c r="P82" s="342">
        <f t="shared" si="27"/>
        <v>0</v>
      </c>
      <c r="Q82" s="342">
        <f t="shared" si="27"/>
        <v>0</v>
      </c>
      <c r="R82" s="342">
        <f t="shared" si="27"/>
        <v>0</v>
      </c>
      <c r="S82" s="342">
        <f t="shared" si="27"/>
        <v>0</v>
      </c>
      <c r="T82" s="335"/>
      <c r="U82" s="336"/>
      <c r="V82" s="336">
        <f t="shared" si="22"/>
        <v>8</v>
      </c>
      <c r="W82" s="336"/>
      <c r="X82" s="335"/>
      <c r="Y82" s="335"/>
      <c r="Z82" s="335"/>
      <c r="AA82" s="335"/>
      <c r="AB82" s="335"/>
      <c r="AC82" s="335"/>
      <c r="AD82" s="335"/>
      <c r="AE82" s="335"/>
      <c r="AF82" s="335"/>
      <c r="AG82" s="335"/>
      <c r="AH82" s="335"/>
      <c r="AI82" s="335"/>
      <c r="AJ82" s="335"/>
      <c r="AK82" s="335"/>
    </row>
    <row r="83" spans="1:37" s="337" customFormat="1" x14ac:dyDescent="0.3">
      <c r="A83" s="617"/>
      <c r="B83" s="333" t="s">
        <v>563</v>
      </c>
      <c r="C83" s="342">
        <f t="shared" ref="C83:S83" si="28">C17-C50</f>
        <v>0</v>
      </c>
      <c r="D83" s="342">
        <f t="shared" si="28"/>
        <v>0</v>
      </c>
      <c r="E83" s="342">
        <f t="shared" si="28"/>
        <v>0</v>
      </c>
      <c r="F83" s="342">
        <f t="shared" si="28"/>
        <v>0</v>
      </c>
      <c r="G83" s="342">
        <f t="shared" si="28"/>
        <v>0</v>
      </c>
      <c r="H83" s="342">
        <f t="shared" si="28"/>
        <v>0</v>
      </c>
      <c r="I83" s="342">
        <f t="shared" si="28"/>
        <v>0</v>
      </c>
      <c r="J83" s="342">
        <f t="shared" si="28"/>
        <v>0</v>
      </c>
      <c r="K83" s="342">
        <f t="shared" si="28"/>
        <v>0</v>
      </c>
      <c r="L83" s="342">
        <f t="shared" si="28"/>
        <v>0</v>
      </c>
      <c r="M83" s="342">
        <f t="shared" si="28"/>
        <v>0</v>
      </c>
      <c r="N83" s="342">
        <f t="shared" si="28"/>
        <v>0</v>
      </c>
      <c r="O83" s="342">
        <f t="shared" si="28"/>
        <v>0</v>
      </c>
      <c r="P83" s="342">
        <f t="shared" si="28"/>
        <v>0</v>
      </c>
      <c r="Q83" s="342">
        <f t="shared" si="28"/>
        <v>0</v>
      </c>
      <c r="R83" s="342">
        <f t="shared" si="28"/>
        <v>0</v>
      </c>
      <c r="S83" s="342">
        <f t="shared" si="28"/>
        <v>0</v>
      </c>
      <c r="T83" s="335"/>
      <c r="U83" s="336"/>
      <c r="V83" s="336">
        <f t="shared" si="22"/>
        <v>9</v>
      </c>
      <c r="W83" s="336"/>
      <c r="X83" s="335"/>
      <c r="Y83" s="335"/>
      <c r="Z83" s="335"/>
      <c r="AA83" s="335"/>
      <c r="AB83" s="335"/>
      <c r="AC83" s="335"/>
      <c r="AD83" s="335"/>
      <c r="AE83" s="335"/>
      <c r="AF83" s="335"/>
      <c r="AG83" s="335"/>
      <c r="AH83" s="335"/>
      <c r="AI83" s="335"/>
      <c r="AJ83" s="335"/>
      <c r="AK83" s="335"/>
    </row>
    <row r="84" spans="1:37" s="337" customFormat="1" x14ac:dyDescent="0.3">
      <c r="A84" s="617"/>
      <c r="B84" s="333" t="s">
        <v>564</v>
      </c>
      <c r="C84" s="342">
        <f t="shared" ref="C84:S84" si="29">C18-C51</f>
        <v>0</v>
      </c>
      <c r="D84" s="342">
        <f t="shared" si="29"/>
        <v>0</v>
      </c>
      <c r="E84" s="342">
        <f t="shared" si="29"/>
        <v>0</v>
      </c>
      <c r="F84" s="342">
        <f t="shared" si="29"/>
        <v>0</v>
      </c>
      <c r="G84" s="342">
        <f t="shared" si="29"/>
        <v>0</v>
      </c>
      <c r="H84" s="342">
        <f t="shared" si="29"/>
        <v>0</v>
      </c>
      <c r="I84" s="342">
        <f t="shared" si="29"/>
        <v>0</v>
      </c>
      <c r="J84" s="342">
        <f t="shared" si="29"/>
        <v>0</v>
      </c>
      <c r="K84" s="342">
        <f t="shared" si="29"/>
        <v>0</v>
      </c>
      <c r="L84" s="342">
        <f t="shared" si="29"/>
        <v>0</v>
      </c>
      <c r="M84" s="342">
        <f t="shared" si="29"/>
        <v>0</v>
      </c>
      <c r="N84" s="342">
        <f t="shared" si="29"/>
        <v>0</v>
      </c>
      <c r="O84" s="342">
        <f t="shared" si="29"/>
        <v>0</v>
      </c>
      <c r="P84" s="342">
        <f t="shared" si="29"/>
        <v>0</v>
      </c>
      <c r="Q84" s="342">
        <f t="shared" si="29"/>
        <v>0</v>
      </c>
      <c r="R84" s="342">
        <f t="shared" si="29"/>
        <v>0</v>
      </c>
      <c r="S84" s="342">
        <f t="shared" si="29"/>
        <v>0</v>
      </c>
      <c r="T84" s="335"/>
      <c r="U84" s="336"/>
      <c r="V84" s="336">
        <f t="shared" si="22"/>
        <v>10</v>
      </c>
      <c r="W84" s="336"/>
      <c r="X84" s="335"/>
      <c r="Y84" s="335"/>
      <c r="Z84" s="335"/>
      <c r="AA84" s="335"/>
      <c r="AB84" s="335"/>
      <c r="AC84" s="335"/>
      <c r="AD84" s="335"/>
      <c r="AE84" s="335"/>
      <c r="AF84" s="335"/>
      <c r="AG84" s="335"/>
      <c r="AH84" s="335"/>
      <c r="AI84" s="335"/>
      <c r="AJ84" s="335"/>
      <c r="AK84" s="335"/>
    </row>
    <row r="85" spans="1:37" s="337" customFormat="1" x14ac:dyDescent="0.3">
      <c r="A85" s="617"/>
      <c r="B85" s="333" t="s">
        <v>565</v>
      </c>
      <c r="C85" s="342">
        <f t="shared" ref="C85:S85" si="30">C19-C52</f>
        <v>0</v>
      </c>
      <c r="D85" s="342">
        <f t="shared" si="30"/>
        <v>0</v>
      </c>
      <c r="E85" s="342">
        <f t="shared" si="30"/>
        <v>0</v>
      </c>
      <c r="F85" s="342">
        <f t="shared" si="30"/>
        <v>0</v>
      </c>
      <c r="G85" s="342">
        <f t="shared" si="30"/>
        <v>0</v>
      </c>
      <c r="H85" s="342">
        <f t="shared" si="30"/>
        <v>0</v>
      </c>
      <c r="I85" s="342">
        <f t="shared" si="30"/>
        <v>0</v>
      </c>
      <c r="J85" s="342">
        <f t="shared" si="30"/>
        <v>0</v>
      </c>
      <c r="K85" s="342">
        <f t="shared" si="30"/>
        <v>0</v>
      </c>
      <c r="L85" s="342">
        <f t="shared" si="30"/>
        <v>0</v>
      </c>
      <c r="M85" s="342">
        <f t="shared" si="30"/>
        <v>0</v>
      </c>
      <c r="N85" s="342">
        <f t="shared" si="30"/>
        <v>0</v>
      </c>
      <c r="O85" s="342">
        <f t="shared" si="30"/>
        <v>0</v>
      </c>
      <c r="P85" s="342">
        <f t="shared" si="30"/>
        <v>0</v>
      </c>
      <c r="Q85" s="342">
        <f t="shared" si="30"/>
        <v>0</v>
      </c>
      <c r="R85" s="342">
        <f t="shared" si="30"/>
        <v>0</v>
      </c>
      <c r="S85" s="342">
        <f t="shared" si="30"/>
        <v>0</v>
      </c>
      <c r="T85" s="335"/>
      <c r="U85" s="336"/>
      <c r="V85" s="336">
        <f t="shared" si="22"/>
        <v>11</v>
      </c>
      <c r="W85" s="336"/>
      <c r="X85" s="335"/>
      <c r="Y85" s="335"/>
      <c r="Z85" s="335"/>
      <c r="AA85" s="335"/>
      <c r="AB85" s="335"/>
      <c r="AC85" s="335"/>
      <c r="AD85" s="335"/>
      <c r="AE85" s="335"/>
      <c r="AF85" s="335"/>
      <c r="AG85" s="335"/>
      <c r="AH85" s="335"/>
      <c r="AI85" s="335"/>
      <c r="AJ85" s="335"/>
      <c r="AK85" s="335"/>
    </row>
    <row r="86" spans="1:37" s="337" customFormat="1" x14ac:dyDescent="0.3">
      <c r="A86" s="617"/>
      <c r="B86" s="333" t="s">
        <v>66</v>
      </c>
      <c r="C86" s="342">
        <f t="shared" ref="C86:S86" si="31">C20-C53</f>
        <v>0</v>
      </c>
      <c r="D86" s="342">
        <f t="shared" si="31"/>
        <v>0</v>
      </c>
      <c r="E86" s="342">
        <f t="shared" si="31"/>
        <v>0</v>
      </c>
      <c r="F86" s="342">
        <f t="shared" si="31"/>
        <v>0</v>
      </c>
      <c r="G86" s="342">
        <f t="shared" si="31"/>
        <v>0</v>
      </c>
      <c r="H86" s="342">
        <f t="shared" si="31"/>
        <v>0</v>
      </c>
      <c r="I86" s="342">
        <f t="shared" si="31"/>
        <v>0</v>
      </c>
      <c r="J86" s="342">
        <f t="shared" si="31"/>
        <v>0</v>
      </c>
      <c r="K86" s="342">
        <f t="shared" si="31"/>
        <v>0</v>
      </c>
      <c r="L86" s="342">
        <f t="shared" si="31"/>
        <v>0</v>
      </c>
      <c r="M86" s="342">
        <f t="shared" si="31"/>
        <v>0</v>
      </c>
      <c r="N86" s="342">
        <f t="shared" si="31"/>
        <v>0</v>
      </c>
      <c r="O86" s="342">
        <f t="shared" si="31"/>
        <v>0</v>
      </c>
      <c r="P86" s="342">
        <f t="shared" si="31"/>
        <v>0</v>
      </c>
      <c r="Q86" s="342">
        <f t="shared" si="31"/>
        <v>0</v>
      </c>
      <c r="R86" s="342">
        <f t="shared" si="31"/>
        <v>0</v>
      </c>
      <c r="S86" s="342">
        <f t="shared" si="31"/>
        <v>0</v>
      </c>
      <c r="T86" s="335"/>
      <c r="U86" s="336"/>
      <c r="V86" s="336">
        <f t="shared" si="22"/>
        <v>12</v>
      </c>
      <c r="W86" s="336"/>
      <c r="X86" s="335"/>
      <c r="Y86" s="335"/>
      <c r="Z86" s="335"/>
      <c r="AA86" s="335"/>
      <c r="AB86" s="335"/>
      <c r="AC86" s="335"/>
      <c r="AD86" s="335"/>
      <c r="AE86" s="335"/>
      <c r="AF86" s="335"/>
      <c r="AG86" s="335"/>
      <c r="AH86" s="335"/>
      <c r="AI86" s="335"/>
      <c r="AJ86" s="335"/>
      <c r="AK86" s="335"/>
    </row>
    <row r="87" spans="1:37" s="337" customFormat="1" x14ac:dyDescent="0.3">
      <c r="A87" s="617"/>
      <c r="B87" s="342" t="str">
        <f>B54</f>
        <v>Intitulé libre 1</v>
      </c>
      <c r="C87" s="342">
        <f t="shared" ref="C87:S87" si="32">C21-C54</f>
        <v>0</v>
      </c>
      <c r="D87" s="342">
        <f t="shared" si="32"/>
        <v>0</v>
      </c>
      <c r="E87" s="342">
        <f t="shared" si="32"/>
        <v>0</v>
      </c>
      <c r="F87" s="342">
        <f t="shared" si="32"/>
        <v>0</v>
      </c>
      <c r="G87" s="342">
        <f t="shared" si="32"/>
        <v>0</v>
      </c>
      <c r="H87" s="342">
        <f t="shared" si="32"/>
        <v>0</v>
      </c>
      <c r="I87" s="342">
        <f t="shared" si="32"/>
        <v>0</v>
      </c>
      <c r="J87" s="342">
        <f t="shared" si="32"/>
        <v>0</v>
      </c>
      <c r="K87" s="342">
        <f t="shared" si="32"/>
        <v>0</v>
      </c>
      <c r="L87" s="342">
        <f t="shared" si="32"/>
        <v>0</v>
      </c>
      <c r="M87" s="342">
        <f t="shared" si="32"/>
        <v>0</v>
      </c>
      <c r="N87" s="342">
        <f t="shared" si="32"/>
        <v>0</v>
      </c>
      <c r="O87" s="342">
        <f t="shared" si="32"/>
        <v>0</v>
      </c>
      <c r="P87" s="342">
        <f t="shared" si="32"/>
        <v>0</v>
      </c>
      <c r="Q87" s="342">
        <f t="shared" si="32"/>
        <v>0</v>
      </c>
      <c r="R87" s="342">
        <f t="shared" si="32"/>
        <v>0</v>
      </c>
      <c r="S87" s="342">
        <f t="shared" si="32"/>
        <v>0</v>
      </c>
      <c r="T87" s="335"/>
      <c r="U87" s="336"/>
      <c r="V87" s="336">
        <f t="shared" si="22"/>
        <v>13</v>
      </c>
      <c r="W87" s="336"/>
      <c r="X87" s="335"/>
      <c r="Y87" s="335"/>
      <c r="Z87" s="335"/>
      <c r="AA87" s="335"/>
      <c r="AB87" s="335"/>
      <c r="AC87" s="335"/>
      <c r="AD87" s="335"/>
      <c r="AE87" s="335"/>
      <c r="AF87" s="335"/>
      <c r="AG87" s="335"/>
      <c r="AH87" s="335"/>
      <c r="AI87" s="335"/>
      <c r="AJ87" s="335"/>
      <c r="AK87" s="335"/>
    </row>
    <row r="88" spans="1:37" s="337" customFormat="1" x14ac:dyDescent="0.3">
      <c r="A88" s="617"/>
      <c r="B88" s="342" t="str">
        <f t="shared" ref="B88:B91" si="33">B55</f>
        <v>Intitulé libre 2</v>
      </c>
      <c r="C88" s="342">
        <f t="shared" ref="C88:S88" si="34">C22-C55</f>
        <v>0</v>
      </c>
      <c r="D88" s="342">
        <f t="shared" si="34"/>
        <v>0</v>
      </c>
      <c r="E88" s="342">
        <f t="shared" si="34"/>
        <v>0</v>
      </c>
      <c r="F88" s="342">
        <f t="shared" si="34"/>
        <v>0</v>
      </c>
      <c r="G88" s="342">
        <f t="shared" si="34"/>
        <v>0</v>
      </c>
      <c r="H88" s="342">
        <f t="shared" si="34"/>
        <v>0</v>
      </c>
      <c r="I88" s="342">
        <f t="shared" si="34"/>
        <v>0</v>
      </c>
      <c r="J88" s="342">
        <f t="shared" si="34"/>
        <v>0</v>
      </c>
      <c r="K88" s="342">
        <f t="shared" si="34"/>
        <v>0</v>
      </c>
      <c r="L88" s="342">
        <f t="shared" si="34"/>
        <v>0</v>
      </c>
      <c r="M88" s="342">
        <f t="shared" si="34"/>
        <v>0</v>
      </c>
      <c r="N88" s="342">
        <f t="shared" si="34"/>
        <v>0</v>
      </c>
      <c r="O88" s="342">
        <f t="shared" si="34"/>
        <v>0</v>
      </c>
      <c r="P88" s="342">
        <f t="shared" si="34"/>
        <v>0</v>
      </c>
      <c r="Q88" s="342">
        <f t="shared" si="34"/>
        <v>0</v>
      </c>
      <c r="R88" s="342">
        <f t="shared" si="34"/>
        <v>0</v>
      </c>
      <c r="S88" s="342">
        <f t="shared" si="34"/>
        <v>0</v>
      </c>
      <c r="T88" s="335"/>
      <c r="U88" s="336"/>
      <c r="V88" s="336">
        <f t="shared" si="22"/>
        <v>14</v>
      </c>
      <c r="W88" s="336"/>
      <c r="X88" s="335"/>
      <c r="Y88" s="335"/>
      <c r="Z88" s="335"/>
      <c r="AA88" s="335"/>
      <c r="AB88" s="335"/>
      <c r="AC88" s="335"/>
      <c r="AD88" s="335"/>
      <c r="AE88" s="335"/>
      <c r="AF88" s="335"/>
      <c r="AG88" s="335"/>
      <c r="AH88" s="335"/>
      <c r="AI88" s="335"/>
      <c r="AJ88" s="335"/>
      <c r="AK88" s="335"/>
    </row>
    <row r="89" spans="1:37" s="337" customFormat="1" x14ac:dyDescent="0.3">
      <c r="A89" s="617"/>
      <c r="B89" s="342" t="str">
        <f t="shared" si="33"/>
        <v>Intitulé libre 3</v>
      </c>
      <c r="C89" s="342">
        <f t="shared" ref="C89:S89" si="35">C23-C56</f>
        <v>0</v>
      </c>
      <c r="D89" s="342">
        <f t="shared" si="35"/>
        <v>0</v>
      </c>
      <c r="E89" s="342">
        <f t="shared" si="35"/>
        <v>0</v>
      </c>
      <c r="F89" s="342">
        <f t="shared" si="35"/>
        <v>0</v>
      </c>
      <c r="G89" s="342">
        <f t="shared" si="35"/>
        <v>0</v>
      </c>
      <c r="H89" s="342">
        <f t="shared" si="35"/>
        <v>0</v>
      </c>
      <c r="I89" s="342">
        <f t="shared" si="35"/>
        <v>0</v>
      </c>
      <c r="J89" s="342">
        <f t="shared" si="35"/>
        <v>0</v>
      </c>
      <c r="K89" s="342">
        <f t="shared" si="35"/>
        <v>0</v>
      </c>
      <c r="L89" s="342">
        <f t="shared" si="35"/>
        <v>0</v>
      </c>
      <c r="M89" s="342">
        <f t="shared" si="35"/>
        <v>0</v>
      </c>
      <c r="N89" s="342">
        <f t="shared" si="35"/>
        <v>0</v>
      </c>
      <c r="O89" s="342">
        <f t="shared" si="35"/>
        <v>0</v>
      </c>
      <c r="P89" s="342">
        <f t="shared" si="35"/>
        <v>0</v>
      </c>
      <c r="Q89" s="342">
        <f t="shared" si="35"/>
        <v>0</v>
      </c>
      <c r="R89" s="342">
        <f t="shared" si="35"/>
        <v>0</v>
      </c>
      <c r="S89" s="342">
        <f t="shared" si="35"/>
        <v>0</v>
      </c>
      <c r="T89" s="335"/>
      <c r="U89" s="336"/>
      <c r="V89" s="336">
        <f t="shared" si="22"/>
        <v>15</v>
      </c>
      <c r="W89" s="336"/>
      <c r="X89" s="335"/>
      <c r="Y89" s="335"/>
      <c r="Z89" s="335"/>
      <c r="AA89" s="335"/>
      <c r="AB89" s="335"/>
      <c r="AC89" s="335"/>
      <c r="AD89" s="335"/>
      <c r="AE89" s="335"/>
      <c r="AF89" s="335"/>
      <c r="AG89" s="335"/>
      <c r="AH89" s="335"/>
      <c r="AI89" s="335"/>
      <c r="AJ89" s="335"/>
      <c r="AK89" s="335"/>
    </row>
    <row r="90" spans="1:37" s="337" customFormat="1" x14ac:dyDescent="0.3">
      <c r="A90" s="617"/>
      <c r="B90" s="342" t="str">
        <f t="shared" si="33"/>
        <v>Intitulé libre 4</v>
      </c>
      <c r="C90" s="342">
        <f t="shared" ref="C90:S90" si="36">C24-C57</f>
        <v>0</v>
      </c>
      <c r="D90" s="342">
        <f t="shared" si="36"/>
        <v>0</v>
      </c>
      <c r="E90" s="342">
        <f t="shared" si="36"/>
        <v>0</v>
      </c>
      <c r="F90" s="342">
        <f t="shared" si="36"/>
        <v>0</v>
      </c>
      <c r="G90" s="342">
        <f t="shared" si="36"/>
        <v>0</v>
      </c>
      <c r="H90" s="342">
        <f t="shared" si="36"/>
        <v>0</v>
      </c>
      <c r="I90" s="342">
        <f t="shared" si="36"/>
        <v>0</v>
      </c>
      <c r="J90" s="342">
        <f t="shared" si="36"/>
        <v>0</v>
      </c>
      <c r="K90" s="342">
        <f t="shared" si="36"/>
        <v>0</v>
      </c>
      <c r="L90" s="342">
        <f t="shared" si="36"/>
        <v>0</v>
      </c>
      <c r="M90" s="342">
        <f t="shared" si="36"/>
        <v>0</v>
      </c>
      <c r="N90" s="342">
        <f t="shared" si="36"/>
        <v>0</v>
      </c>
      <c r="O90" s="342">
        <f t="shared" si="36"/>
        <v>0</v>
      </c>
      <c r="P90" s="342">
        <f t="shared" si="36"/>
        <v>0</v>
      </c>
      <c r="Q90" s="342">
        <f t="shared" si="36"/>
        <v>0</v>
      </c>
      <c r="R90" s="342">
        <f t="shared" si="36"/>
        <v>0</v>
      </c>
      <c r="S90" s="342">
        <f t="shared" si="36"/>
        <v>0</v>
      </c>
      <c r="T90" s="335"/>
      <c r="U90" s="336"/>
      <c r="V90" s="336">
        <f t="shared" si="22"/>
        <v>16</v>
      </c>
      <c r="W90" s="336"/>
      <c r="X90" s="335"/>
      <c r="Y90" s="335"/>
      <c r="Z90" s="335"/>
      <c r="AA90" s="335"/>
      <c r="AB90" s="335"/>
      <c r="AC90" s="335"/>
      <c r="AD90" s="335"/>
      <c r="AE90" s="335"/>
      <c r="AF90" s="335"/>
      <c r="AG90" s="335"/>
      <c r="AH90" s="335"/>
      <c r="AI90" s="335"/>
      <c r="AJ90" s="335"/>
      <c r="AK90" s="335"/>
    </row>
    <row r="91" spans="1:37" s="337" customFormat="1" x14ac:dyDescent="0.3">
      <c r="A91" s="617"/>
      <c r="B91" s="342" t="str">
        <f t="shared" si="33"/>
        <v>Intitulé libre 5</v>
      </c>
      <c r="C91" s="342">
        <f t="shared" ref="C91:S91" si="37">C25-C58</f>
        <v>0</v>
      </c>
      <c r="D91" s="342">
        <f t="shared" si="37"/>
        <v>0</v>
      </c>
      <c r="E91" s="342">
        <f t="shared" si="37"/>
        <v>0</v>
      </c>
      <c r="F91" s="342">
        <f t="shared" si="37"/>
        <v>0</v>
      </c>
      <c r="G91" s="342">
        <f t="shared" si="37"/>
        <v>0</v>
      </c>
      <c r="H91" s="342">
        <f t="shared" si="37"/>
        <v>0</v>
      </c>
      <c r="I91" s="342">
        <f t="shared" si="37"/>
        <v>0</v>
      </c>
      <c r="J91" s="342">
        <f t="shared" si="37"/>
        <v>0</v>
      </c>
      <c r="K91" s="342">
        <f t="shared" si="37"/>
        <v>0</v>
      </c>
      <c r="L91" s="342">
        <f t="shared" si="37"/>
        <v>0</v>
      </c>
      <c r="M91" s="342">
        <f t="shared" si="37"/>
        <v>0</v>
      </c>
      <c r="N91" s="342">
        <f t="shared" si="37"/>
        <v>0</v>
      </c>
      <c r="O91" s="342">
        <f t="shared" si="37"/>
        <v>0</v>
      </c>
      <c r="P91" s="342">
        <f t="shared" si="37"/>
        <v>0</v>
      </c>
      <c r="Q91" s="342">
        <f t="shared" si="37"/>
        <v>0</v>
      </c>
      <c r="R91" s="342">
        <f t="shared" si="37"/>
        <v>0</v>
      </c>
      <c r="S91" s="342">
        <f t="shared" si="37"/>
        <v>0</v>
      </c>
      <c r="T91" s="335"/>
      <c r="U91" s="336"/>
      <c r="V91" s="336">
        <f t="shared" si="22"/>
        <v>17</v>
      </c>
      <c r="W91" s="336"/>
      <c r="X91" s="335"/>
      <c r="Y91" s="335"/>
      <c r="Z91" s="335"/>
      <c r="AA91" s="335"/>
      <c r="AB91" s="335"/>
      <c r="AC91" s="335"/>
      <c r="AD91" s="335"/>
      <c r="AE91" s="335"/>
      <c r="AF91" s="335"/>
      <c r="AG91" s="335"/>
      <c r="AH91" s="335"/>
      <c r="AI91" s="335"/>
      <c r="AJ91" s="335"/>
      <c r="AK91" s="335"/>
    </row>
    <row r="92" spans="1:37" s="337" customFormat="1" ht="14.25" thickBot="1" x14ac:dyDescent="0.35">
      <c r="A92" s="617"/>
      <c r="B92" s="339" t="s">
        <v>67</v>
      </c>
      <c r="C92" s="340">
        <f t="shared" ref="C92:S92" si="38">SUM(C75:C91)</f>
        <v>0</v>
      </c>
      <c r="D92" s="340">
        <f t="shared" si="38"/>
        <v>0</v>
      </c>
      <c r="E92" s="340">
        <f t="shared" si="38"/>
        <v>0</v>
      </c>
      <c r="F92" s="340">
        <f t="shared" si="38"/>
        <v>0</v>
      </c>
      <c r="G92" s="340">
        <f t="shared" si="38"/>
        <v>0</v>
      </c>
      <c r="H92" s="340">
        <f t="shared" si="38"/>
        <v>0</v>
      </c>
      <c r="I92" s="340">
        <f t="shared" si="38"/>
        <v>0</v>
      </c>
      <c r="J92" s="340">
        <f t="shared" si="38"/>
        <v>0</v>
      </c>
      <c r="K92" s="340">
        <f t="shared" si="38"/>
        <v>0</v>
      </c>
      <c r="L92" s="340">
        <f t="shared" si="38"/>
        <v>0</v>
      </c>
      <c r="M92" s="340">
        <f t="shared" si="38"/>
        <v>0</v>
      </c>
      <c r="N92" s="340">
        <f t="shared" si="38"/>
        <v>0</v>
      </c>
      <c r="O92" s="340">
        <f t="shared" si="38"/>
        <v>0</v>
      </c>
      <c r="P92" s="340">
        <f t="shared" si="38"/>
        <v>0</v>
      </c>
      <c r="Q92" s="340">
        <f t="shared" si="38"/>
        <v>0</v>
      </c>
      <c r="R92" s="340">
        <f t="shared" si="38"/>
        <v>0</v>
      </c>
      <c r="S92" s="340">
        <f t="shared" si="38"/>
        <v>0</v>
      </c>
      <c r="T92" s="335"/>
      <c r="U92" s="336" t="str">
        <f>RIGHT(A75,4)&amp;"reseau"</f>
        <v>2020reseau</v>
      </c>
      <c r="V92" s="336">
        <f t="shared" si="22"/>
        <v>18</v>
      </c>
      <c r="W92" s="336"/>
      <c r="X92" s="335"/>
      <c r="Y92" s="335"/>
      <c r="Z92" s="335"/>
      <c r="AA92" s="335"/>
      <c r="AB92" s="335"/>
      <c r="AC92" s="335"/>
      <c r="AD92" s="335"/>
      <c r="AE92" s="335"/>
      <c r="AF92" s="335"/>
      <c r="AG92" s="335"/>
      <c r="AH92" s="335"/>
      <c r="AI92" s="335"/>
      <c r="AJ92" s="335"/>
      <c r="AK92" s="335"/>
    </row>
    <row r="93" spans="1:37" s="337" customFormat="1" x14ac:dyDescent="0.3">
      <c r="A93" s="617"/>
      <c r="B93" s="341"/>
      <c r="C93" s="335"/>
      <c r="D93" s="335"/>
      <c r="E93" s="335"/>
      <c r="F93" s="335"/>
      <c r="G93" s="335"/>
      <c r="H93" s="335"/>
      <c r="I93" s="335"/>
      <c r="J93" s="335"/>
      <c r="K93" s="335"/>
      <c r="L93" s="335"/>
      <c r="M93" s="335"/>
      <c r="N93" s="335"/>
      <c r="O93" s="335"/>
      <c r="P93" s="335"/>
      <c r="Q93" s="335"/>
      <c r="R93" s="335"/>
      <c r="S93" s="335"/>
      <c r="T93" s="335"/>
      <c r="U93" s="336"/>
      <c r="V93" s="336">
        <f t="shared" si="22"/>
        <v>19</v>
      </c>
      <c r="W93" s="336"/>
      <c r="X93" s="335"/>
      <c r="Y93" s="335"/>
      <c r="Z93" s="335"/>
      <c r="AA93" s="335"/>
      <c r="AB93" s="335"/>
      <c r="AC93" s="335"/>
      <c r="AD93" s="335"/>
      <c r="AE93" s="335"/>
      <c r="AF93" s="335"/>
      <c r="AG93" s="335"/>
      <c r="AH93" s="335"/>
      <c r="AI93" s="335"/>
      <c r="AJ93" s="335"/>
      <c r="AK93" s="335"/>
    </row>
    <row r="94" spans="1:37" s="337" customFormat="1" x14ac:dyDescent="0.3">
      <c r="A94" s="617"/>
      <c r="B94" s="333" t="s">
        <v>65</v>
      </c>
      <c r="C94" s="342">
        <f>C28-C61</f>
        <v>0</v>
      </c>
      <c r="D94" s="342">
        <f t="shared" ref="D94:S94" si="39">D28-D61</f>
        <v>0</v>
      </c>
      <c r="E94" s="342">
        <f t="shared" si="39"/>
        <v>0</v>
      </c>
      <c r="F94" s="342">
        <f t="shared" si="39"/>
        <v>0</v>
      </c>
      <c r="G94" s="342">
        <f t="shared" si="39"/>
        <v>0</v>
      </c>
      <c r="H94" s="342">
        <f t="shared" si="39"/>
        <v>0</v>
      </c>
      <c r="I94" s="342">
        <f t="shared" si="39"/>
        <v>0</v>
      </c>
      <c r="J94" s="342">
        <f t="shared" si="39"/>
        <v>0</v>
      </c>
      <c r="K94" s="342">
        <f t="shared" si="39"/>
        <v>0</v>
      </c>
      <c r="L94" s="342">
        <f t="shared" si="39"/>
        <v>0</v>
      </c>
      <c r="M94" s="342">
        <f t="shared" si="39"/>
        <v>0</v>
      </c>
      <c r="N94" s="342">
        <f t="shared" si="39"/>
        <v>0</v>
      </c>
      <c r="O94" s="342">
        <f t="shared" si="39"/>
        <v>0</v>
      </c>
      <c r="P94" s="342">
        <f t="shared" si="39"/>
        <v>0</v>
      </c>
      <c r="Q94" s="342">
        <f t="shared" si="39"/>
        <v>0</v>
      </c>
      <c r="R94" s="342">
        <f t="shared" si="39"/>
        <v>0</v>
      </c>
      <c r="S94" s="342">
        <f t="shared" si="39"/>
        <v>0</v>
      </c>
      <c r="T94" s="335"/>
      <c r="U94" s="336"/>
      <c r="V94" s="336">
        <f t="shared" si="22"/>
        <v>20</v>
      </c>
      <c r="W94" s="336"/>
      <c r="X94" s="335"/>
      <c r="Y94" s="335"/>
      <c r="Z94" s="335"/>
      <c r="AA94" s="335"/>
      <c r="AB94" s="335"/>
      <c r="AC94" s="335"/>
      <c r="AD94" s="335"/>
      <c r="AE94" s="335"/>
      <c r="AF94" s="335"/>
      <c r="AG94" s="335"/>
      <c r="AH94" s="335"/>
      <c r="AI94" s="335"/>
      <c r="AJ94" s="335"/>
      <c r="AK94" s="335"/>
    </row>
    <row r="95" spans="1:37" s="337" customFormat="1" x14ac:dyDescent="0.3">
      <c r="A95" s="617"/>
      <c r="B95" s="333" t="s">
        <v>68</v>
      </c>
      <c r="C95" s="342">
        <f t="shared" ref="C95:S95" si="40">C29-C62</f>
        <v>0</v>
      </c>
      <c r="D95" s="342">
        <f t="shared" si="40"/>
        <v>0</v>
      </c>
      <c r="E95" s="342">
        <f t="shared" si="40"/>
        <v>0</v>
      </c>
      <c r="F95" s="342">
        <f t="shared" si="40"/>
        <v>0</v>
      </c>
      <c r="G95" s="342">
        <f t="shared" si="40"/>
        <v>0</v>
      </c>
      <c r="H95" s="342">
        <f t="shared" si="40"/>
        <v>0</v>
      </c>
      <c r="I95" s="342">
        <f t="shared" si="40"/>
        <v>0</v>
      </c>
      <c r="J95" s="342">
        <f t="shared" si="40"/>
        <v>0</v>
      </c>
      <c r="K95" s="342">
        <f t="shared" si="40"/>
        <v>0</v>
      </c>
      <c r="L95" s="342">
        <f t="shared" si="40"/>
        <v>0</v>
      </c>
      <c r="M95" s="342">
        <f t="shared" si="40"/>
        <v>0</v>
      </c>
      <c r="N95" s="342">
        <f t="shared" si="40"/>
        <v>0</v>
      </c>
      <c r="O95" s="342">
        <f t="shared" si="40"/>
        <v>0</v>
      </c>
      <c r="P95" s="342">
        <f t="shared" si="40"/>
        <v>0</v>
      </c>
      <c r="Q95" s="342">
        <f t="shared" si="40"/>
        <v>0</v>
      </c>
      <c r="R95" s="342">
        <f t="shared" si="40"/>
        <v>0</v>
      </c>
      <c r="S95" s="342">
        <f t="shared" si="40"/>
        <v>0</v>
      </c>
      <c r="T95" s="335"/>
      <c r="U95" s="336"/>
      <c r="V95" s="336">
        <f t="shared" si="22"/>
        <v>21</v>
      </c>
      <c r="W95" s="336"/>
      <c r="X95" s="335"/>
      <c r="Y95" s="335"/>
      <c r="Z95" s="335"/>
      <c r="AA95" s="335"/>
      <c r="AB95" s="335"/>
      <c r="AC95" s="335"/>
      <c r="AD95" s="335"/>
      <c r="AE95" s="335"/>
      <c r="AF95" s="335"/>
      <c r="AG95" s="335"/>
      <c r="AH95" s="335"/>
      <c r="AI95" s="335"/>
      <c r="AJ95" s="335"/>
      <c r="AK95" s="335"/>
    </row>
    <row r="96" spans="1:37" s="337" customFormat="1" x14ac:dyDescent="0.3">
      <c r="A96" s="617"/>
      <c r="B96" s="333" t="s">
        <v>69</v>
      </c>
      <c r="C96" s="342">
        <f t="shared" ref="C96:S96" si="41">C30-C63</f>
        <v>0</v>
      </c>
      <c r="D96" s="342">
        <f t="shared" si="41"/>
        <v>0</v>
      </c>
      <c r="E96" s="342">
        <f t="shared" si="41"/>
        <v>0</v>
      </c>
      <c r="F96" s="342">
        <f t="shared" si="41"/>
        <v>0</v>
      </c>
      <c r="G96" s="342">
        <f t="shared" si="41"/>
        <v>0</v>
      </c>
      <c r="H96" s="342">
        <f t="shared" si="41"/>
        <v>0</v>
      </c>
      <c r="I96" s="342">
        <f t="shared" si="41"/>
        <v>0</v>
      </c>
      <c r="J96" s="342">
        <f t="shared" si="41"/>
        <v>0</v>
      </c>
      <c r="K96" s="342">
        <f t="shared" si="41"/>
        <v>0</v>
      </c>
      <c r="L96" s="342">
        <f t="shared" si="41"/>
        <v>0</v>
      </c>
      <c r="M96" s="342">
        <f t="shared" si="41"/>
        <v>0</v>
      </c>
      <c r="N96" s="342">
        <f t="shared" si="41"/>
        <v>0</v>
      </c>
      <c r="O96" s="342">
        <f t="shared" si="41"/>
        <v>0</v>
      </c>
      <c r="P96" s="342">
        <f t="shared" si="41"/>
        <v>0</v>
      </c>
      <c r="Q96" s="342">
        <f t="shared" si="41"/>
        <v>0</v>
      </c>
      <c r="R96" s="342">
        <f t="shared" si="41"/>
        <v>0</v>
      </c>
      <c r="S96" s="342">
        <f t="shared" si="41"/>
        <v>0</v>
      </c>
      <c r="T96" s="335"/>
      <c r="U96" s="336"/>
      <c r="V96" s="336">
        <f t="shared" si="22"/>
        <v>22</v>
      </c>
      <c r="W96" s="336"/>
      <c r="X96" s="335"/>
      <c r="Y96" s="335"/>
      <c r="Z96" s="335"/>
      <c r="AA96" s="335"/>
      <c r="AB96" s="335"/>
      <c r="AC96" s="335"/>
      <c r="AD96" s="335"/>
      <c r="AE96" s="335"/>
      <c r="AF96" s="335"/>
      <c r="AG96" s="335"/>
      <c r="AH96" s="335"/>
      <c r="AI96" s="335"/>
      <c r="AJ96" s="335"/>
      <c r="AK96" s="335"/>
    </row>
    <row r="97" spans="1:37" s="337" customFormat="1" x14ac:dyDescent="0.3">
      <c r="A97" s="617"/>
      <c r="B97" s="333" t="s">
        <v>70</v>
      </c>
      <c r="C97" s="342">
        <f t="shared" ref="C97:S97" si="42">C31-C64</f>
        <v>0</v>
      </c>
      <c r="D97" s="342">
        <f t="shared" si="42"/>
        <v>0</v>
      </c>
      <c r="E97" s="342">
        <f t="shared" si="42"/>
        <v>0</v>
      </c>
      <c r="F97" s="342">
        <f t="shared" si="42"/>
        <v>0</v>
      </c>
      <c r="G97" s="342">
        <f t="shared" si="42"/>
        <v>0</v>
      </c>
      <c r="H97" s="342">
        <f t="shared" si="42"/>
        <v>0</v>
      </c>
      <c r="I97" s="342">
        <f t="shared" si="42"/>
        <v>0</v>
      </c>
      <c r="J97" s="342">
        <f t="shared" si="42"/>
        <v>0</v>
      </c>
      <c r="K97" s="342">
        <f t="shared" si="42"/>
        <v>0</v>
      </c>
      <c r="L97" s="342">
        <f t="shared" si="42"/>
        <v>0</v>
      </c>
      <c r="M97" s="342">
        <f t="shared" si="42"/>
        <v>0</v>
      </c>
      <c r="N97" s="342">
        <f t="shared" si="42"/>
        <v>0</v>
      </c>
      <c r="O97" s="342">
        <f t="shared" si="42"/>
        <v>0</v>
      </c>
      <c r="P97" s="342">
        <f t="shared" si="42"/>
        <v>0</v>
      </c>
      <c r="Q97" s="342">
        <f t="shared" si="42"/>
        <v>0</v>
      </c>
      <c r="R97" s="342">
        <f t="shared" si="42"/>
        <v>0</v>
      </c>
      <c r="S97" s="342">
        <f t="shared" si="42"/>
        <v>0</v>
      </c>
      <c r="T97" s="335"/>
      <c r="U97" s="336"/>
      <c r="V97" s="336">
        <f t="shared" si="22"/>
        <v>23</v>
      </c>
      <c r="W97" s="336"/>
      <c r="X97" s="335"/>
      <c r="Y97" s="335"/>
      <c r="Z97" s="335"/>
      <c r="AA97" s="335"/>
      <c r="AB97" s="335"/>
      <c r="AC97" s="335"/>
      <c r="AD97" s="335"/>
      <c r="AE97" s="335"/>
      <c r="AF97" s="335"/>
      <c r="AG97" s="335"/>
      <c r="AH97" s="335"/>
      <c r="AI97" s="335"/>
      <c r="AJ97" s="335"/>
      <c r="AK97" s="335"/>
    </row>
    <row r="98" spans="1:37" s="337" customFormat="1" x14ac:dyDescent="0.3">
      <c r="A98" s="617"/>
      <c r="B98" s="333" t="s">
        <v>71</v>
      </c>
      <c r="C98" s="342">
        <f t="shared" ref="C98:S98" si="43">C32-C65</f>
        <v>0</v>
      </c>
      <c r="D98" s="342">
        <f t="shared" si="43"/>
        <v>0</v>
      </c>
      <c r="E98" s="342">
        <f t="shared" si="43"/>
        <v>0</v>
      </c>
      <c r="F98" s="342">
        <f t="shared" si="43"/>
        <v>0</v>
      </c>
      <c r="G98" s="342">
        <f t="shared" si="43"/>
        <v>0</v>
      </c>
      <c r="H98" s="342">
        <f t="shared" si="43"/>
        <v>0</v>
      </c>
      <c r="I98" s="342">
        <f t="shared" si="43"/>
        <v>0</v>
      </c>
      <c r="J98" s="342">
        <f t="shared" si="43"/>
        <v>0</v>
      </c>
      <c r="K98" s="342">
        <f t="shared" si="43"/>
        <v>0</v>
      </c>
      <c r="L98" s="342">
        <f t="shared" si="43"/>
        <v>0</v>
      </c>
      <c r="M98" s="342">
        <f t="shared" si="43"/>
        <v>0</v>
      </c>
      <c r="N98" s="342">
        <f t="shared" si="43"/>
        <v>0</v>
      </c>
      <c r="O98" s="342">
        <f t="shared" si="43"/>
        <v>0</v>
      </c>
      <c r="P98" s="342">
        <f t="shared" si="43"/>
        <v>0</v>
      </c>
      <c r="Q98" s="342">
        <f t="shared" si="43"/>
        <v>0</v>
      </c>
      <c r="R98" s="342">
        <f t="shared" si="43"/>
        <v>0</v>
      </c>
      <c r="S98" s="342">
        <f t="shared" si="43"/>
        <v>0</v>
      </c>
      <c r="T98" s="335"/>
      <c r="U98" s="336"/>
      <c r="V98" s="336">
        <f t="shared" si="22"/>
        <v>24</v>
      </c>
      <c r="W98" s="336"/>
      <c r="X98" s="335"/>
      <c r="Y98" s="335"/>
      <c r="Z98" s="335"/>
      <c r="AA98" s="335"/>
      <c r="AB98" s="335"/>
      <c r="AC98" s="335"/>
      <c r="AD98" s="335"/>
      <c r="AE98" s="335"/>
      <c r="AF98" s="335"/>
      <c r="AG98" s="335"/>
      <c r="AH98" s="335"/>
      <c r="AI98" s="335"/>
      <c r="AJ98" s="335"/>
      <c r="AK98" s="335"/>
    </row>
    <row r="99" spans="1:37" s="337" customFormat="1" x14ac:dyDescent="0.3">
      <c r="A99" s="617"/>
      <c r="B99" s="333" t="s">
        <v>72</v>
      </c>
      <c r="C99" s="342">
        <f t="shared" ref="C99:S99" si="44">C33-C66</f>
        <v>0</v>
      </c>
      <c r="D99" s="342">
        <f t="shared" si="44"/>
        <v>0</v>
      </c>
      <c r="E99" s="342">
        <f t="shared" si="44"/>
        <v>0</v>
      </c>
      <c r="F99" s="342">
        <f t="shared" si="44"/>
        <v>0</v>
      </c>
      <c r="G99" s="342">
        <f t="shared" si="44"/>
        <v>0</v>
      </c>
      <c r="H99" s="342">
        <f t="shared" si="44"/>
        <v>0</v>
      </c>
      <c r="I99" s="342">
        <f t="shared" si="44"/>
        <v>0</v>
      </c>
      <c r="J99" s="342">
        <f t="shared" si="44"/>
        <v>0</v>
      </c>
      <c r="K99" s="342">
        <f t="shared" si="44"/>
        <v>0</v>
      </c>
      <c r="L99" s="342">
        <f t="shared" si="44"/>
        <v>0</v>
      </c>
      <c r="M99" s="342">
        <f t="shared" si="44"/>
        <v>0</v>
      </c>
      <c r="N99" s="342">
        <f t="shared" si="44"/>
        <v>0</v>
      </c>
      <c r="O99" s="342">
        <f t="shared" si="44"/>
        <v>0</v>
      </c>
      <c r="P99" s="342">
        <f t="shared" si="44"/>
        <v>0</v>
      </c>
      <c r="Q99" s="342">
        <f t="shared" si="44"/>
        <v>0</v>
      </c>
      <c r="R99" s="342">
        <f t="shared" si="44"/>
        <v>0</v>
      </c>
      <c r="S99" s="342">
        <f t="shared" si="44"/>
        <v>0</v>
      </c>
      <c r="T99" s="335"/>
      <c r="U99" s="336"/>
      <c r="V99" s="336">
        <f t="shared" si="22"/>
        <v>25</v>
      </c>
      <c r="W99" s="336"/>
      <c r="X99" s="335"/>
      <c r="Y99" s="335"/>
      <c r="Z99" s="335"/>
      <c r="AA99" s="335"/>
      <c r="AB99" s="335"/>
      <c r="AC99" s="335"/>
      <c r="AD99" s="335"/>
      <c r="AE99" s="335"/>
      <c r="AF99" s="335"/>
      <c r="AG99" s="335"/>
      <c r="AH99" s="335"/>
      <c r="AI99" s="335"/>
      <c r="AJ99" s="335"/>
      <c r="AK99" s="335"/>
    </row>
    <row r="100" spans="1:37" s="337" customFormat="1" x14ac:dyDescent="0.3">
      <c r="A100" s="617"/>
      <c r="B100" s="333" t="s">
        <v>73</v>
      </c>
      <c r="C100" s="342">
        <f t="shared" ref="C100:S100" si="45">C34-C67</f>
        <v>0</v>
      </c>
      <c r="D100" s="342">
        <f t="shared" si="45"/>
        <v>0</v>
      </c>
      <c r="E100" s="342">
        <f t="shared" si="45"/>
        <v>0</v>
      </c>
      <c r="F100" s="342">
        <f t="shared" si="45"/>
        <v>0</v>
      </c>
      <c r="G100" s="342">
        <f t="shared" si="45"/>
        <v>0</v>
      </c>
      <c r="H100" s="342">
        <f t="shared" si="45"/>
        <v>0</v>
      </c>
      <c r="I100" s="342">
        <f t="shared" si="45"/>
        <v>0</v>
      </c>
      <c r="J100" s="342">
        <f t="shared" si="45"/>
        <v>0</v>
      </c>
      <c r="K100" s="342">
        <f t="shared" si="45"/>
        <v>0</v>
      </c>
      <c r="L100" s="342">
        <f t="shared" si="45"/>
        <v>0</v>
      </c>
      <c r="M100" s="342">
        <f t="shared" si="45"/>
        <v>0</v>
      </c>
      <c r="N100" s="342">
        <f t="shared" si="45"/>
        <v>0</v>
      </c>
      <c r="O100" s="342">
        <f t="shared" si="45"/>
        <v>0</v>
      </c>
      <c r="P100" s="342">
        <f t="shared" si="45"/>
        <v>0</v>
      </c>
      <c r="Q100" s="342">
        <f t="shared" si="45"/>
        <v>0</v>
      </c>
      <c r="R100" s="342">
        <f t="shared" si="45"/>
        <v>0</v>
      </c>
      <c r="S100" s="342">
        <f t="shared" si="45"/>
        <v>0</v>
      </c>
      <c r="T100" s="335"/>
      <c r="U100" s="336"/>
      <c r="V100" s="336">
        <f t="shared" si="22"/>
        <v>26</v>
      </c>
      <c r="W100" s="336"/>
      <c r="X100" s="335"/>
      <c r="Y100" s="335"/>
      <c r="Z100" s="335"/>
      <c r="AA100" s="335"/>
      <c r="AB100" s="335"/>
      <c r="AC100" s="335"/>
      <c r="AD100" s="335"/>
      <c r="AE100" s="335"/>
      <c r="AF100" s="335"/>
      <c r="AG100" s="335"/>
      <c r="AH100" s="335"/>
      <c r="AI100" s="335"/>
      <c r="AJ100" s="335"/>
      <c r="AK100" s="335"/>
    </row>
    <row r="101" spans="1:37" s="337" customFormat="1" x14ac:dyDescent="0.3">
      <c r="A101" s="617"/>
      <c r="B101" s="342" t="str">
        <f>B68</f>
        <v>Intitulé libre 1</v>
      </c>
      <c r="C101" s="342">
        <f t="shared" ref="C101:S101" si="46">C35-C68</f>
        <v>0</v>
      </c>
      <c r="D101" s="342">
        <f t="shared" si="46"/>
        <v>0</v>
      </c>
      <c r="E101" s="342">
        <f t="shared" si="46"/>
        <v>0</v>
      </c>
      <c r="F101" s="342">
        <f t="shared" si="46"/>
        <v>0</v>
      </c>
      <c r="G101" s="342">
        <f t="shared" si="46"/>
        <v>0</v>
      </c>
      <c r="H101" s="342">
        <f t="shared" si="46"/>
        <v>0</v>
      </c>
      <c r="I101" s="342">
        <f t="shared" si="46"/>
        <v>0</v>
      </c>
      <c r="J101" s="342">
        <f t="shared" si="46"/>
        <v>0</v>
      </c>
      <c r="K101" s="342">
        <f t="shared" si="46"/>
        <v>0</v>
      </c>
      <c r="L101" s="342">
        <f t="shared" si="46"/>
        <v>0</v>
      </c>
      <c r="M101" s="342">
        <f t="shared" si="46"/>
        <v>0</v>
      </c>
      <c r="N101" s="342">
        <f t="shared" si="46"/>
        <v>0</v>
      </c>
      <c r="O101" s="342">
        <f t="shared" si="46"/>
        <v>0</v>
      </c>
      <c r="P101" s="342">
        <f t="shared" si="46"/>
        <v>0</v>
      </c>
      <c r="Q101" s="342">
        <f t="shared" si="46"/>
        <v>0</v>
      </c>
      <c r="R101" s="342">
        <f t="shared" si="46"/>
        <v>0</v>
      </c>
      <c r="S101" s="342">
        <f t="shared" si="46"/>
        <v>0</v>
      </c>
      <c r="T101" s="335"/>
      <c r="U101" s="336"/>
      <c r="V101" s="336">
        <f t="shared" si="22"/>
        <v>27</v>
      </c>
      <c r="W101" s="336"/>
      <c r="X101" s="335"/>
      <c r="Y101" s="335"/>
      <c r="Z101" s="335"/>
      <c r="AA101" s="335"/>
      <c r="AB101" s="335"/>
      <c r="AC101" s="335"/>
      <c r="AD101" s="335"/>
      <c r="AE101" s="335"/>
      <c r="AF101" s="335"/>
      <c r="AG101" s="335"/>
      <c r="AH101" s="335"/>
      <c r="AI101" s="335"/>
      <c r="AJ101" s="335"/>
      <c r="AK101" s="335"/>
    </row>
    <row r="102" spans="1:37" s="337" customFormat="1" x14ac:dyDescent="0.3">
      <c r="A102" s="617"/>
      <c r="B102" s="342" t="str">
        <f t="shared" ref="B102:B105" si="47">B69</f>
        <v>Intitulé libre 2</v>
      </c>
      <c r="C102" s="342">
        <f t="shared" ref="C102:S102" si="48">C36-C69</f>
        <v>0</v>
      </c>
      <c r="D102" s="342">
        <f t="shared" si="48"/>
        <v>0</v>
      </c>
      <c r="E102" s="342">
        <f t="shared" si="48"/>
        <v>0</v>
      </c>
      <c r="F102" s="342">
        <f t="shared" si="48"/>
        <v>0</v>
      </c>
      <c r="G102" s="342">
        <f t="shared" si="48"/>
        <v>0</v>
      </c>
      <c r="H102" s="342">
        <f t="shared" si="48"/>
        <v>0</v>
      </c>
      <c r="I102" s="342">
        <f t="shared" si="48"/>
        <v>0</v>
      </c>
      <c r="J102" s="342">
        <f t="shared" si="48"/>
        <v>0</v>
      </c>
      <c r="K102" s="342">
        <f t="shared" si="48"/>
        <v>0</v>
      </c>
      <c r="L102" s="342">
        <f t="shared" si="48"/>
        <v>0</v>
      </c>
      <c r="M102" s="342">
        <f t="shared" si="48"/>
        <v>0</v>
      </c>
      <c r="N102" s="342">
        <f t="shared" si="48"/>
        <v>0</v>
      </c>
      <c r="O102" s="342">
        <f t="shared" si="48"/>
        <v>0</v>
      </c>
      <c r="P102" s="342">
        <f t="shared" si="48"/>
        <v>0</v>
      </c>
      <c r="Q102" s="342">
        <f t="shared" si="48"/>
        <v>0</v>
      </c>
      <c r="R102" s="342">
        <f t="shared" si="48"/>
        <v>0</v>
      </c>
      <c r="S102" s="342">
        <f t="shared" si="48"/>
        <v>0</v>
      </c>
      <c r="T102" s="335"/>
      <c r="U102" s="336"/>
      <c r="V102" s="336">
        <f t="shared" si="22"/>
        <v>28</v>
      </c>
      <c r="W102" s="336"/>
      <c r="X102" s="335"/>
      <c r="Y102" s="335"/>
      <c r="Z102" s="335"/>
      <c r="AA102" s="335"/>
      <c r="AB102" s="335"/>
      <c r="AC102" s="335"/>
      <c r="AD102" s="335"/>
      <c r="AE102" s="335"/>
      <c r="AF102" s="335"/>
      <c r="AG102" s="335"/>
      <c r="AH102" s="335"/>
      <c r="AI102" s="335"/>
      <c r="AJ102" s="335"/>
      <c r="AK102" s="335"/>
    </row>
    <row r="103" spans="1:37" s="337" customFormat="1" x14ac:dyDescent="0.3">
      <c r="A103" s="617"/>
      <c r="B103" s="342" t="str">
        <f t="shared" si="47"/>
        <v>Intitulé libre 3</v>
      </c>
      <c r="C103" s="342">
        <f t="shared" ref="C103:S103" si="49">C37-C70</f>
        <v>0</v>
      </c>
      <c r="D103" s="342">
        <f t="shared" si="49"/>
        <v>0</v>
      </c>
      <c r="E103" s="342">
        <f t="shared" si="49"/>
        <v>0</v>
      </c>
      <c r="F103" s="342">
        <f t="shared" si="49"/>
        <v>0</v>
      </c>
      <c r="G103" s="342">
        <f t="shared" si="49"/>
        <v>0</v>
      </c>
      <c r="H103" s="342">
        <f t="shared" si="49"/>
        <v>0</v>
      </c>
      <c r="I103" s="342">
        <f t="shared" si="49"/>
        <v>0</v>
      </c>
      <c r="J103" s="342">
        <f t="shared" si="49"/>
        <v>0</v>
      </c>
      <c r="K103" s="342">
        <f t="shared" si="49"/>
        <v>0</v>
      </c>
      <c r="L103" s="342">
        <f t="shared" si="49"/>
        <v>0</v>
      </c>
      <c r="M103" s="342">
        <f t="shared" si="49"/>
        <v>0</v>
      </c>
      <c r="N103" s="342">
        <f t="shared" si="49"/>
        <v>0</v>
      </c>
      <c r="O103" s="342">
        <f t="shared" si="49"/>
        <v>0</v>
      </c>
      <c r="P103" s="342">
        <f t="shared" si="49"/>
        <v>0</v>
      </c>
      <c r="Q103" s="342">
        <f t="shared" si="49"/>
        <v>0</v>
      </c>
      <c r="R103" s="342">
        <f t="shared" si="49"/>
        <v>0</v>
      </c>
      <c r="S103" s="342">
        <f t="shared" si="49"/>
        <v>0</v>
      </c>
      <c r="T103" s="335"/>
      <c r="U103" s="336"/>
      <c r="V103" s="336">
        <f t="shared" si="22"/>
        <v>29</v>
      </c>
      <c r="W103" s="336"/>
      <c r="X103" s="335"/>
      <c r="Y103" s="335"/>
      <c r="Z103" s="335"/>
      <c r="AA103" s="335"/>
      <c r="AB103" s="335"/>
      <c r="AC103" s="335"/>
      <c r="AD103" s="335"/>
      <c r="AE103" s="335"/>
      <c r="AF103" s="335"/>
      <c r="AG103" s="335"/>
      <c r="AH103" s="335"/>
      <c r="AI103" s="335"/>
      <c r="AJ103" s="335"/>
      <c r="AK103" s="335"/>
    </row>
    <row r="104" spans="1:37" s="337" customFormat="1" x14ac:dyDescent="0.3">
      <c r="A104" s="617"/>
      <c r="B104" s="342" t="str">
        <f t="shared" si="47"/>
        <v>Intitulé libre 4</v>
      </c>
      <c r="C104" s="342">
        <f t="shared" ref="C104:S104" si="50">C38-C71</f>
        <v>0</v>
      </c>
      <c r="D104" s="342">
        <f t="shared" si="50"/>
        <v>0</v>
      </c>
      <c r="E104" s="342">
        <f t="shared" si="50"/>
        <v>0</v>
      </c>
      <c r="F104" s="342">
        <f t="shared" si="50"/>
        <v>0</v>
      </c>
      <c r="G104" s="342">
        <f t="shared" si="50"/>
        <v>0</v>
      </c>
      <c r="H104" s="342">
        <f t="shared" si="50"/>
        <v>0</v>
      </c>
      <c r="I104" s="342">
        <f t="shared" si="50"/>
        <v>0</v>
      </c>
      <c r="J104" s="342">
        <f t="shared" si="50"/>
        <v>0</v>
      </c>
      <c r="K104" s="342">
        <f t="shared" si="50"/>
        <v>0</v>
      </c>
      <c r="L104" s="342">
        <f t="shared" si="50"/>
        <v>0</v>
      </c>
      <c r="M104" s="342">
        <f t="shared" si="50"/>
        <v>0</v>
      </c>
      <c r="N104" s="342">
        <f t="shared" si="50"/>
        <v>0</v>
      </c>
      <c r="O104" s="342">
        <f t="shared" si="50"/>
        <v>0</v>
      </c>
      <c r="P104" s="342">
        <f t="shared" si="50"/>
        <v>0</v>
      </c>
      <c r="Q104" s="342">
        <f t="shared" si="50"/>
        <v>0</v>
      </c>
      <c r="R104" s="342">
        <f t="shared" si="50"/>
        <v>0</v>
      </c>
      <c r="S104" s="342">
        <f t="shared" si="50"/>
        <v>0</v>
      </c>
      <c r="T104" s="335"/>
      <c r="U104" s="336"/>
      <c r="V104" s="336">
        <f t="shared" si="22"/>
        <v>30</v>
      </c>
      <c r="W104" s="336"/>
      <c r="X104" s="335"/>
      <c r="Y104" s="335"/>
      <c r="Z104" s="335"/>
      <c r="AA104" s="335"/>
      <c r="AB104" s="335"/>
      <c r="AC104" s="335"/>
      <c r="AD104" s="335"/>
      <c r="AE104" s="335"/>
      <c r="AF104" s="335"/>
      <c r="AG104" s="335"/>
      <c r="AH104" s="335"/>
      <c r="AI104" s="335"/>
      <c r="AJ104" s="335"/>
      <c r="AK104" s="335"/>
    </row>
    <row r="105" spans="1:37" s="337" customFormat="1" x14ac:dyDescent="0.3">
      <c r="A105" s="617"/>
      <c r="B105" s="342" t="str">
        <f t="shared" si="47"/>
        <v>Intitulé libre 5</v>
      </c>
      <c r="C105" s="342">
        <f t="shared" ref="C105:S105" si="51">C39-C72</f>
        <v>0</v>
      </c>
      <c r="D105" s="342">
        <f t="shared" si="51"/>
        <v>0</v>
      </c>
      <c r="E105" s="342">
        <f t="shared" si="51"/>
        <v>0</v>
      </c>
      <c r="F105" s="342">
        <f t="shared" si="51"/>
        <v>0</v>
      </c>
      <c r="G105" s="342">
        <f t="shared" si="51"/>
        <v>0</v>
      </c>
      <c r="H105" s="342">
        <f t="shared" si="51"/>
        <v>0</v>
      </c>
      <c r="I105" s="342">
        <f t="shared" si="51"/>
        <v>0</v>
      </c>
      <c r="J105" s="342">
        <f t="shared" si="51"/>
        <v>0</v>
      </c>
      <c r="K105" s="342">
        <f t="shared" si="51"/>
        <v>0</v>
      </c>
      <c r="L105" s="342">
        <f t="shared" si="51"/>
        <v>0</v>
      </c>
      <c r="M105" s="342">
        <f t="shared" si="51"/>
        <v>0</v>
      </c>
      <c r="N105" s="342">
        <f t="shared" si="51"/>
        <v>0</v>
      </c>
      <c r="O105" s="342">
        <f t="shared" si="51"/>
        <v>0</v>
      </c>
      <c r="P105" s="342">
        <f t="shared" si="51"/>
        <v>0</v>
      </c>
      <c r="Q105" s="342">
        <f t="shared" si="51"/>
        <v>0</v>
      </c>
      <c r="R105" s="342">
        <f t="shared" si="51"/>
        <v>0</v>
      </c>
      <c r="S105" s="342">
        <f t="shared" si="51"/>
        <v>0</v>
      </c>
      <c r="T105" s="335"/>
      <c r="U105" s="336"/>
      <c r="V105" s="336">
        <f t="shared" si="22"/>
        <v>31</v>
      </c>
      <c r="W105" s="336"/>
      <c r="X105" s="335"/>
      <c r="Y105" s="335"/>
      <c r="Z105" s="335"/>
      <c r="AA105" s="335"/>
      <c r="AB105" s="335"/>
      <c r="AC105" s="335"/>
      <c r="AD105" s="335"/>
      <c r="AE105" s="335"/>
      <c r="AF105" s="335"/>
      <c r="AG105" s="335"/>
      <c r="AH105" s="335"/>
      <c r="AI105" s="335"/>
      <c r="AJ105" s="335"/>
      <c r="AK105" s="335"/>
    </row>
    <row r="106" spans="1:37" s="337" customFormat="1" ht="14.25" thickBot="1" x14ac:dyDescent="0.35">
      <c r="A106" s="617"/>
      <c r="B106" s="339" t="s">
        <v>74</v>
      </c>
      <c r="C106" s="340">
        <f>SUM(C94:C105)</f>
        <v>0</v>
      </c>
      <c r="D106" s="340">
        <f t="shared" ref="D106:S106" si="52">SUM(D94:D105)</f>
        <v>0</v>
      </c>
      <c r="E106" s="340">
        <f t="shared" si="52"/>
        <v>0</v>
      </c>
      <c r="F106" s="340">
        <f t="shared" si="52"/>
        <v>0</v>
      </c>
      <c r="G106" s="340">
        <f t="shared" si="52"/>
        <v>0</v>
      </c>
      <c r="H106" s="340">
        <f t="shared" si="52"/>
        <v>0</v>
      </c>
      <c r="I106" s="340">
        <f t="shared" si="52"/>
        <v>0</v>
      </c>
      <c r="J106" s="340">
        <f t="shared" si="52"/>
        <v>0</v>
      </c>
      <c r="K106" s="340">
        <f t="shared" si="52"/>
        <v>0</v>
      </c>
      <c r="L106" s="340">
        <f t="shared" si="52"/>
        <v>0</v>
      </c>
      <c r="M106" s="340">
        <f t="shared" si="52"/>
        <v>0</v>
      </c>
      <c r="N106" s="340">
        <f t="shared" si="52"/>
        <v>0</v>
      </c>
      <c r="O106" s="340">
        <f t="shared" si="52"/>
        <v>0</v>
      </c>
      <c r="P106" s="340">
        <f t="shared" si="52"/>
        <v>0</v>
      </c>
      <c r="Q106" s="340">
        <f t="shared" si="52"/>
        <v>0</v>
      </c>
      <c r="R106" s="340">
        <f t="shared" si="52"/>
        <v>0</v>
      </c>
      <c r="S106" s="340">
        <f t="shared" si="52"/>
        <v>0</v>
      </c>
      <c r="T106" s="335"/>
      <c r="U106" s="336" t="str">
        <f>RIGHT(A75,4)&amp;"hors reseau"</f>
        <v>2020hors reseau</v>
      </c>
      <c r="V106" s="336">
        <f t="shared" si="22"/>
        <v>32</v>
      </c>
      <c r="W106" s="336"/>
      <c r="X106" s="335"/>
      <c r="Y106" s="335"/>
      <c r="Z106" s="335"/>
      <c r="AA106" s="335"/>
      <c r="AB106" s="335"/>
      <c r="AC106" s="335"/>
      <c r="AD106" s="335"/>
      <c r="AE106" s="335"/>
      <c r="AF106" s="335"/>
      <c r="AG106" s="335"/>
      <c r="AH106" s="335"/>
      <c r="AI106" s="335"/>
      <c r="AJ106" s="335"/>
      <c r="AK106" s="335"/>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74" orientation="landscape" verticalDpi="300" r:id="rId1"/>
  <rowBreaks count="1" manualBreakCount="1">
    <brk id="74"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37"/>
  <sheetViews>
    <sheetView zoomScaleNormal="100" workbookViewId="0">
      <selection activeCell="B36" sqref="B36:C36"/>
    </sheetView>
  </sheetViews>
  <sheetFormatPr baseColWidth="10" defaultColWidth="8.83203125" defaultRowHeight="15" x14ac:dyDescent="0.3"/>
  <cols>
    <col min="1" max="1" width="40.5" style="23" customWidth="1"/>
    <col min="2" max="12" width="16.5" style="23" customWidth="1"/>
    <col min="13" max="13" width="16.5" style="24" customWidth="1"/>
    <col min="14" max="15" width="16.5" style="23" customWidth="1"/>
    <col min="16" max="16" width="16.5" style="24" customWidth="1"/>
    <col min="17" max="18" width="16.5" style="23" customWidth="1"/>
    <col min="19" max="19" width="16.5" style="24" customWidth="1"/>
    <col min="20" max="21" width="16.5" style="23" customWidth="1"/>
    <col min="22" max="22" width="16.5" style="24" customWidth="1"/>
    <col min="23" max="25" width="18.5" style="23" customWidth="1"/>
    <col min="26" max="16384" width="8.83203125" style="23"/>
  </cols>
  <sheetData>
    <row r="1" spans="1:45" s="229" customFormat="1" x14ac:dyDescent="0.3">
      <c r="A1" s="112" t="s">
        <v>42</v>
      </c>
    </row>
    <row r="2" spans="1:45" s="126" customFormat="1"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row>
    <row r="3" spans="1:45" s="316" customFormat="1" ht="22.15" customHeight="1" x14ac:dyDescent="0.35">
      <c r="A3" s="307" t="str">
        <f>TAB00!B92&amp;" : "&amp;TAB00!C92</f>
        <v>TAB10 : Ecart entre budget et réalité relatif aux produits issus des tarifs périodiques de distribution</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5"/>
      <c r="AD3" s="315"/>
      <c r="AE3" s="315"/>
      <c r="AF3" s="315"/>
      <c r="AG3" s="315"/>
      <c r="AH3" s="315"/>
      <c r="AI3" s="315"/>
      <c r="AJ3" s="315"/>
      <c r="AK3" s="315"/>
      <c r="AL3" s="315"/>
      <c r="AM3" s="315"/>
      <c r="AN3" s="315"/>
      <c r="AO3" s="315"/>
      <c r="AP3" s="315"/>
      <c r="AQ3" s="315"/>
      <c r="AR3" s="315"/>
      <c r="AS3" s="315"/>
    </row>
    <row r="4" spans="1:45" s="230" customFormat="1" x14ac:dyDescent="0.3">
      <c r="M4" s="231"/>
      <c r="P4" s="231"/>
      <c r="S4" s="231"/>
      <c r="V4" s="231"/>
    </row>
    <row r="5" spans="1:45" x14ac:dyDescent="0.3">
      <c r="B5" s="627" t="str">
        <f>"ANNEE "&amp;TAB00!E14</f>
        <v>ANNEE 2020</v>
      </c>
      <c r="C5" s="627"/>
      <c r="D5" s="627"/>
      <c r="E5" s="627"/>
      <c r="F5" s="627"/>
      <c r="G5" s="627"/>
      <c r="H5" s="627"/>
      <c r="I5" s="627"/>
      <c r="J5" s="627"/>
      <c r="K5" s="627"/>
      <c r="L5" s="627"/>
      <c r="M5" s="627"/>
      <c r="N5" s="627"/>
      <c r="O5" s="627"/>
      <c r="P5" s="627"/>
      <c r="Q5" s="627"/>
      <c r="R5" s="627"/>
      <c r="S5" s="627"/>
      <c r="T5" s="627"/>
      <c r="U5" s="627"/>
      <c r="V5" s="627"/>
      <c r="W5" s="627"/>
      <c r="X5" s="627"/>
      <c r="Y5" s="627"/>
    </row>
    <row r="6" spans="1:45" s="349" customFormat="1" x14ac:dyDescent="0.3">
      <c r="A6" s="621" t="s">
        <v>18</v>
      </c>
      <c r="B6" s="622" t="s">
        <v>22</v>
      </c>
      <c r="C6" s="622"/>
      <c r="D6" s="623"/>
      <c r="E6" s="624" t="s">
        <v>569</v>
      </c>
      <c r="F6" s="622"/>
      <c r="G6" s="623"/>
      <c r="H6" s="624" t="s">
        <v>570</v>
      </c>
      <c r="I6" s="622"/>
      <c r="J6" s="623"/>
      <c r="K6" s="624" t="s">
        <v>571</v>
      </c>
      <c r="L6" s="622"/>
      <c r="M6" s="623"/>
      <c r="N6" s="624" t="s">
        <v>572</v>
      </c>
      <c r="O6" s="622"/>
      <c r="P6" s="623"/>
      <c r="Q6" s="624" t="s">
        <v>573</v>
      </c>
      <c r="R6" s="622"/>
      <c r="S6" s="623"/>
      <c r="T6" s="624" t="s">
        <v>574</v>
      </c>
      <c r="U6" s="622"/>
      <c r="V6" s="623"/>
      <c r="W6" s="624" t="s">
        <v>575</v>
      </c>
      <c r="X6" s="622"/>
      <c r="Y6" s="623"/>
    </row>
    <row r="7" spans="1:45" s="350" customFormat="1" ht="27" x14ac:dyDescent="0.3">
      <c r="A7" s="621"/>
      <c r="B7" s="326" t="s">
        <v>530</v>
      </c>
      <c r="C7" s="326" t="s">
        <v>531</v>
      </c>
      <c r="D7" s="326" t="s">
        <v>86</v>
      </c>
      <c r="E7" s="326" t="s">
        <v>530</v>
      </c>
      <c r="F7" s="326" t="s">
        <v>531</v>
      </c>
      <c r="G7" s="326" t="s">
        <v>86</v>
      </c>
      <c r="H7" s="326" t="s">
        <v>530</v>
      </c>
      <c r="I7" s="326" t="s">
        <v>531</v>
      </c>
      <c r="J7" s="326" t="s">
        <v>86</v>
      </c>
      <c r="K7" s="326" t="s">
        <v>530</v>
      </c>
      <c r="L7" s="326" t="s">
        <v>531</v>
      </c>
      <c r="M7" s="326" t="s">
        <v>86</v>
      </c>
      <c r="N7" s="326" t="s">
        <v>530</v>
      </c>
      <c r="O7" s="326" t="s">
        <v>531</v>
      </c>
      <c r="P7" s="326" t="s">
        <v>86</v>
      </c>
      <c r="Q7" s="326" t="s">
        <v>530</v>
      </c>
      <c r="R7" s="326" t="s">
        <v>531</v>
      </c>
      <c r="S7" s="326" t="s">
        <v>86</v>
      </c>
      <c r="T7" s="326" t="s">
        <v>530</v>
      </c>
      <c r="U7" s="326" t="s">
        <v>531</v>
      </c>
      <c r="V7" s="326" t="s">
        <v>86</v>
      </c>
      <c r="W7" s="326" t="s">
        <v>530</v>
      </c>
      <c r="X7" s="326" t="s">
        <v>531</v>
      </c>
      <c r="Y7" s="326" t="s">
        <v>86</v>
      </c>
    </row>
    <row r="8" spans="1:45" s="351" customFormat="1" ht="14.45" customHeight="1" x14ac:dyDescent="0.3">
      <c r="A8" s="212" t="s">
        <v>79</v>
      </c>
      <c r="B8" s="25">
        <f t="shared" ref="B8:B24" si="0">SUM(E8,H8,K8,N8,Q8,T8,W8)</f>
        <v>0</v>
      </c>
      <c r="C8" s="25">
        <f t="shared" ref="C8:C24" si="1">SUM(F8,I8,L8,O8,R8,U8,X8)</f>
        <v>0</v>
      </c>
      <c r="D8" s="25">
        <f t="shared" ref="D8:D18" si="2">B8-C8</f>
        <v>0</v>
      </c>
      <c r="E8" s="25">
        <f>SUM(E9:E11)</f>
        <v>0</v>
      </c>
      <c r="F8" s="25">
        <f>SUM(F9:F11)</f>
        <v>0</v>
      </c>
      <c r="G8" s="25">
        <f t="shared" ref="G8:G18" si="3">E8-F8</f>
        <v>0</v>
      </c>
      <c r="H8" s="25">
        <f>SUM(H9:H11)</f>
        <v>0</v>
      </c>
      <c r="I8" s="25">
        <f>SUM(I9:I11)</f>
        <v>0</v>
      </c>
      <c r="J8" s="25">
        <f t="shared" ref="J8:J18" si="4">H8-I8</f>
        <v>0</v>
      </c>
      <c r="K8" s="25">
        <f>SUM(K9:K11)</f>
        <v>0</v>
      </c>
      <c r="L8" s="25">
        <f>SUM(L9:L11)</f>
        <v>0</v>
      </c>
      <c r="M8" s="25">
        <f t="shared" ref="M8:M18" si="5">K8-L8</f>
        <v>0</v>
      </c>
      <c r="N8" s="25">
        <f t="shared" ref="N8:O8" si="6">SUM(N9:N11)</f>
        <v>0</v>
      </c>
      <c r="O8" s="25">
        <f t="shared" si="6"/>
        <v>0</v>
      </c>
      <c r="P8" s="25">
        <f t="shared" ref="P8:P18" si="7">N8-O8</f>
        <v>0</v>
      </c>
      <c r="Q8" s="25">
        <f>SUM(Q9:Q11)</f>
        <v>0</v>
      </c>
      <c r="R8" s="25">
        <f>SUM(R9:R11)</f>
        <v>0</v>
      </c>
      <c r="S8" s="25">
        <f t="shared" ref="S8:S18" si="8">Q8-R8</f>
        <v>0</v>
      </c>
      <c r="T8" s="25">
        <f>SUM(T9:T11)</f>
        <v>0</v>
      </c>
      <c r="U8" s="25">
        <f>SUM(U9:U11)</f>
        <v>0</v>
      </c>
      <c r="V8" s="25">
        <f t="shared" ref="V8:V18" si="9">T8-U8</f>
        <v>0</v>
      </c>
      <c r="W8" s="25">
        <f>SUM(W9:W11)</f>
        <v>0</v>
      </c>
      <c r="X8" s="25">
        <f>SUM(X9:X11)</f>
        <v>0</v>
      </c>
      <c r="Y8" s="25">
        <f t="shared" ref="Y8:Y18" si="10">W8-X8</f>
        <v>0</v>
      </c>
    </row>
    <row r="9" spans="1:45" s="351" customFormat="1" ht="14.45" customHeight="1" x14ac:dyDescent="0.3">
      <c r="A9" s="352" t="s">
        <v>576</v>
      </c>
      <c r="B9" s="25">
        <f t="shared" si="0"/>
        <v>0</v>
      </c>
      <c r="C9" s="25">
        <f t="shared" si="1"/>
        <v>0</v>
      </c>
      <c r="D9" s="25">
        <f t="shared" si="2"/>
        <v>0</v>
      </c>
      <c r="E9" s="26"/>
      <c r="F9" s="26"/>
      <c r="G9" s="25">
        <f>E9-F9</f>
        <v>0</v>
      </c>
      <c r="H9" s="26"/>
      <c r="I9" s="26"/>
      <c r="J9" s="25">
        <f t="shared" si="4"/>
        <v>0</v>
      </c>
      <c r="K9" s="26"/>
      <c r="L9" s="26"/>
      <c r="M9" s="25">
        <f t="shared" si="5"/>
        <v>0</v>
      </c>
      <c r="N9" s="26"/>
      <c r="O9" s="26"/>
      <c r="P9" s="25">
        <f t="shared" si="7"/>
        <v>0</v>
      </c>
      <c r="Q9" s="26"/>
      <c r="R9" s="26"/>
      <c r="S9" s="25">
        <f t="shared" si="8"/>
        <v>0</v>
      </c>
      <c r="T9" s="26"/>
      <c r="U9" s="26"/>
      <c r="V9" s="25">
        <f t="shared" si="9"/>
        <v>0</v>
      </c>
      <c r="W9" s="26"/>
      <c r="X9" s="26"/>
      <c r="Y9" s="25">
        <f t="shared" si="10"/>
        <v>0</v>
      </c>
    </row>
    <row r="10" spans="1:45" s="351" customFormat="1" ht="14.45" customHeight="1" x14ac:dyDescent="0.3">
      <c r="A10" s="352" t="s">
        <v>577</v>
      </c>
      <c r="B10" s="25">
        <f t="shared" si="0"/>
        <v>0</v>
      </c>
      <c r="C10" s="25">
        <f t="shared" si="1"/>
        <v>0</v>
      </c>
      <c r="D10" s="25">
        <f t="shared" si="2"/>
        <v>0</v>
      </c>
      <c r="E10" s="26"/>
      <c r="F10" s="26"/>
      <c r="G10" s="25">
        <f t="shared" si="3"/>
        <v>0</v>
      </c>
      <c r="H10" s="26"/>
      <c r="I10" s="26"/>
      <c r="J10" s="25">
        <f t="shared" si="4"/>
        <v>0</v>
      </c>
      <c r="K10" s="26"/>
      <c r="L10" s="26"/>
      <c r="M10" s="25">
        <f t="shared" si="5"/>
        <v>0</v>
      </c>
      <c r="N10" s="26"/>
      <c r="O10" s="26"/>
      <c r="P10" s="25">
        <f t="shared" si="7"/>
        <v>0</v>
      </c>
      <c r="Q10" s="26"/>
      <c r="R10" s="26"/>
      <c r="S10" s="25">
        <f t="shared" si="8"/>
        <v>0</v>
      </c>
      <c r="T10" s="26"/>
      <c r="U10" s="26"/>
      <c r="V10" s="25">
        <f t="shared" si="9"/>
        <v>0</v>
      </c>
      <c r="W10" s="26"/>
      <c r="X10" s="26"/>
      <c r="Y10" s="25">
        <f t="shared" si="10"/>
        <v>0</v>
      </c>
    </row>
    <row r="11" spans="1:45" s="351" customFormat="1" ht="14.45" customHeight="1" x14ac:dyDescent="0.3">
      <c r="A11" s="352" t="s">
        <v>578</v>
      </c>
      <c r="B11" s="25">
        <f t="shared" si="0"/>
        <v>0</v>
      </c>
      <c r="C11" s="25">
        <f t="shared" si="1"/>
        <v>0</v>
      </c>
      <c r="D11" s="25">
        <f t="shared" si="2"/>
        <v>0</v>
      </c>
      <c r="E11" s="26"/>
      <c r="F11" s="26"/>
      <c r="G11" s="25">
        <f t="shared" si="3"/>
        <v>0</v>
      </c>
      <c r="H11" s="26"/>
      <c r="I11" s="26"/>
      <c r="J11" s="25">
        <f t="shared" si="4"/>
        <v>0</v>
      </c>
      <c r="K11" s="26"/>
      <c r="L11" s="26"/>
      <c r="M11" s="25">
        <f t="shared" si="5"/>
        <v>0</v>
      </c>
      <c r="N11" s="26"/>
      <c r="O11" s="26"/>
      <c r="P11" s="25">
        <f t="shared" si="7"/>
        <v>0</v>
      </c>
      <c r="Q11" s="26"/>
      <c r="R11" s="26"/>
      <c r="S11" s="25">
        <f t="shared" si="8"/>
        <v>0</v>
      </c>
      <c r="T11" s="26"/>
      <c r="U11" s="26"/>
      <c r="V11" s="25">
        <f t="shared" si="9"/>
        <v>0</v>
      </c>
      <c r="W11" s="26"/>
      <c r="X11" s="26"/>
      <c r="Y11" s="25">
        <f t="shared" si="10"/>
        <v>0</v>
      </c>
    </row>
    <row r="12" spans="1:45" s="351" customFormat="1" ht="14.45" customHeight="1" x14ac:dyDescent="0.3">
      <c r="A12" s="212" t="s">
        <v>80</v>
      </c>
      <c r="B12" s="25">
        <f t="shared" si="0"/>
        <v>0</v>
      </c>
      <c r="C12" s="25">
        <f t="shared" si="1"/>
        <v>0</v>
      </c>
      <c r="D12" s="25">
        <f t="shared" si="2"/>
        <v>0</v>
      </c>
      <c r="E12" s="26"/>
      <c r="F12" s="26"/>
      <c r="G12" s="25">
        <f t="shared" si="3"/>
        <v>0</v>
      </c>
      <c r="H12" s="26"/>
      <c r="I12" s="26"/>
      <c r="J12" s="25">
        <f t="shared" si="4"/>
        <v>0</v>
      </c>
      <c r="K12" s="26"/>
      <c r="L12" s="26"/>
      <c r="M12" s="25">
        <f t="shared" si="5"/>
        <v>0</v>
      </c>
      <c r="N12" s="26"/>
      <c r="O12" s="26"/>
      <c r="P12" s="25">
        <f t="shared" si="7"/>
        <v>0</v>
      </c>
      <c r="Q12" s="26"/>
      <c r="R12" s="26"/>
      <c r="S12" s="25">
        <f t="shared" si="8"/>
        <v>0</v>
      </c>
      <c r="T12" s="26"/>
      <c r="U12" s="26"/>
      <c r="V12" s="25">
        <f t="shared" si="9"/>
        <v>0</v>
      </c>
      <c r="W12" s="26"/>
      <c r="X12" s="26"/>
      <c r="Y12" s="25">
        <f t="shared" si="10"/>
        <v>0</v>
      </c>
    </row>
    <row r="13" spans="1:45" s="351" customFormat="1" ht="14.45" customHeight="1" x14ac:dyDescent="0.3">
      <c r="A13" s="212" t="s">
        <v>81</v>
      </c>
      <c r="B13" s="25">
        <f t="shared" si="0"/>
        <v>0</v>
      </c>
      <c r="C13" s="25">
        <f t="shared" si="1"/>
        <v>0</v>
      </c>
      <c r="D13" s="25">
        <f t="shared" si="2"/>
        <v>0</v>
      </c>
      <c r="E13" s="25">
        <f>SUM(E14:E16)</f>
        <v>0</v>
      </c>
      <c r="F13" s="25">
        <f>SUM(F14:F16)</f>
        <v>0</v>
      </c>
      <c r="G13" s="25">
        <f t="shared" si="3"/>
        <v>0</v>
      </c>
      <c r="H13" s="25">
        <f>SUM(H14:H16)</f>
        <v>0</v>
      </c>
      <c r="I13" s="25">
        <f>SUM(I14:I16)</f>
        <v>0</v>
      </c>
      <c r="J13" s="25">
        <f t="shared" si="4"/>
        <v>0</v>
      </c>
      <c r="K13" s="25">
        <f>SUM(K14:K16)</f>
        <v>0</v>
      </c>
      <c r="L13" s="25">
        <f>SUM(L14:L16)</f>
        <v>0</v>
      </c>
      <c r="M13" s="25">
        <f t="shared" si="5"/>
        <v>0</v>
      </c>
      <c r="N13" s="25">
        <f>SUM(N14:N16)</f>
        <v>0</v>
      </c>
      <c r="O13" s="25">
        <f>SUM(O14:O16)</f>
        <v>0</v>
      </c>
      <c r="P13" s="25">
        <f t="shared" si="7"/>
        <v>0</v>
      </c>
      <c r="Q13" s="25">
        <f>SUM(Q14:Q16)</f>
        <v>0</v>
      </c>
      <c r="R13" s="25">
        <f>SUM(R14:R16)</f>
        <v>0</v>
      </c>
      <c r="S13" s="25">
        <f t="shared" si="8"/>
        <v>0</v>
      </c>
      <c r="T13" s="25">
        <f>SUM(T14:T16)</f>
        <v>0</v>
      </c>
      <c r="U13" s="25">
        <f>SUM(U14:U16)</f>
        <v>0</v>
      </c>
      <c r="V13" s="25">
        <f t="shared" si="9"/>
        <v>0</v>
      </c>
      <c r="W13" s="25">
        <f>SUM(W14:W16)</f>
        <v>0</v>
      </c>
      <c r="X13" s="25">
        <f>SUM(X14:X16)</f>
        <v>0</v>
      </c>
      <c r="Y13" s="25">
        <f t="shared" si="10"/>
        <v>0</v>
      </c>
    </row>
    <row r="14" spans="1:45" s="351" customFormat="1" ht="14.45" customHeight="1" x14ac:dyDescent="0.3">
      <c r="A14" s="213" t="s">
        <v>3</v>
      </c>
      <c r="B14" s="25">
        <f t="shared" si="0"/>
        <v>0</v>
      </c>
      <c r="C14" s="25">
        <f t="shared" si="1"/>
        <v>0</v>
      </c>
      <c r="D14" s="25">
        <f t="shared" si="2"/>
        <v>0</v>
      </c>
      <c r="E14" s="26"/>
      <c r="F14" s="26"/>
      <c r="G14" s="25">
        <f t="shared" si="3"/>
        <v>0</v>
      </c>
      <c r="H14" s="26"/>
      <c r="I14" s="26"/>
      <c r="J14" s="25">
        <f t="shared" si="4"/>
        <v>0</v>
      </c>
      <c r="K14" s="26"/>
      <c r="L14" s="26"/>
      <c r="M14" s="25">
        <f t="shared" si="5"/>
        <v>0</v>
      </c>
      <c r="N14" s="26"/>
      <c r="O14" s="26"/>
      <c r="P14" s="25">
        <f t="shared" si="7"/>
        <v>0</v>
      </c>
      <c r="Q14" s="26"/>
      <c r="R14" s="26"/>
      <c r="S14" s="25">
        <f t="shared" si="8"/>
        <v>0</v>
      </c>
      <c r="T14" s="26"/>
      <c r="U14" s="26"/>
      <c r="V14" s="25">
        <f t="shared" si="9"/>
        <v>0</v>
      </c>
      <c r="W14" s="26"/>
      <c r="X14" s="26"/>
      <c r="Y14" s="25">
        <f t="shared" si="10"/>
        <v>0</v>
      </c>
    </row>
    <row r="15" spans="1:45" s="351" customFormat="1" ht="14.45" customHeight="1" x14ac:dyDescent="0.3">
      <c r="A15" s="213" t="s">
        <v>82</v>
      </c>
      <c r="B15" s="25">
        <f t="shared" si="0"/>
        <v>0</v>
      </c>
      <c r="C15" s="25">
        <f t="shared" si="1"/>
        <v>0</v>
      </c>
      <c r="D15" s="25">
        <f t="shared" si="2"/>
        <v>0</v>
      </c>
      <c r="E15" s="26"/>
      <c r="F15" s="26"/>
      <c r="G15" s="25">
        <f t="shared" si="3"/>
        <v>0</v>
      </c>
      <c r="H15" s="26"/>
      <c r="I15" s="26"/>
      <c r="J15" s="25">
        <f t="shared" si="4"/>
        <v>0</v>
      </c>
      <c r="K15" s="26"/>
      <c r="L15" s="26"/>
      <c r="M15" s="25">
        <f t="shared" si="5"/>
        <v>0</v>
      </c>
      <c r="N15" s="26"/>
      <c r="O15" s="26"/>
      <c r="P15" s="25">
        <f t="shared" si="7"/>
        <v>0</v>
      </c>
      <c r="Q15" s="26"/>
      <c r="R15" s="26"/>
      <c r="S15" s="25">
        <f t="shared" si="8"/>
        <v>0</v>
      </c>
      <c r="T15" s="26"/>
      <c r="U15" s="26"/>
      <c r="V15" s="25">
        <f t="shared" si="9"/>
        <v>0</v>
      </c>
      <c r="W15" s="26"/>
      <c r="X15" s="26"/>
      <c r="Y15" s="25">
        <f t="shared" si="10"/>
        <v>0</v>
      </c>
    </row>
    <row r="16" spans="1:45" s="351" customFormat="1" ht="14.45" customHeight="1" x14ac:dyDescent="0.3">
      <c r="A16" s="213" t="s">
        <v>83</v>
      </c>
      <c r="B16" s="25">
        <f t="shared" si="0"/>
        <v>0</v>
      </c>
      <c r="C16" s="25">
        <f t="shared" si="1"/>
        <v>0</v>
      </c>
      <c r="D16" s="25">
        <f t="shared" si="2"/>
        <v>0</v>
      </c>
      <c r="E16" s="26"/>
      <c r="F16" s="26"/>
      <c r="G16" s="25">
        <f t="shared" si="3"/>
        <v>0</v>
      </c>
      <c r="H16" s="26"/>
      <c r="I16" s="26"/>
      <c r="J16" s="25">
        <f t="shared" si="4"/>
        <v>0</v>
      </c>
      <c r="K16" s="26"/>
      <c r="L16" s="26"/>
      <c r="M16" s="25">
        <f t="shared" si="5"/>
        <v>0</v>
      </c>
      <c r="N16" s="26"/>
      <c r="O16" s="26"/>
      <c r="P16" s="25">
        <f t="shared" si="7"/>
        <v>0</v>
      </c>
      <c r="Q16" s="26"/>
      <c r="R16" s="26"/>
      <c r="S16" s="25">
        <f t="shared" si="8"/>
        <v>0</v>
      </c>
      <c r="T16" s="26"/>
      <c r="U16" s="26"/>
      <c r="V16" s="25">
        <f t="shared" si="9"/>
        <v>0</v>
      </c>
      <c r="W16" s="26"/>
      <c r="X16" s="26"/>
      <c r="Y16" s="25">
        <f t="shared" si="10"/>
        <v>0</v>
      </c>
    </row>
    <row r="17" spans="1:25" s="351" customFormat="1" ht="14.45" customHeight="1" x14ac:dyDescent="0.3">
      <c r="A17" s="212" t="s">
        <v>84</v>
      </c>
      <c r="B17" s="25">
        <f t="shared" si="0"/>
        <v>0</v>
      </c>
      <c r="C17" s="25">
        <f t="shared" si="1"/>
        <v>0</v>
      </c>
      <c r="D17" s="25">
        <f t="shared" si="2"/>
        <v>0</v>
      </c>
      <c r="E17" s="26"/>
      <c r="F17" s="26"/>
      <c r="G17" s="25">
        <f t="shared" si="3"/>
        <v>0</v>
      </c>
      <c r="H17" s="26"/>
      <c r="I17" s="26"/>
      <c r="J17" s="25">
        <f t="shared" si="4"/>
        <v>0</v>
      </c>
      <c r="K17" s="26"/>
      <c r="L17" s="26"/>
      <c r="M17" s="25">
        <f t="shared" si="5"/>
        <v>0</v>
      </c>
      <c r="N17" s="26"/>
      <c r="O17" s="26"/>
      <c r="P17" s="25">
        <f t="shared" si="7"/>
        <v>0</v>
      </c>
      <c r="Q17" s="26"/>
      <c r="R17" s="26"/>
      <c r="S17" s="25">
        <f t="shared" si="8"/>
        <v>0</v>
      </c>
      <c r="T17" s="26"/>
      <c r="U17" s="26"/>
      <c r="V17" s="25">
        <f t="shared" si="9"/>
        <v>0</v>
      </c>
      <c r="W17" s="26"/>
      <c r="X17" s="26"/>
      <c r="Y17" s="25">
        <f t="shared" si="10"/>
        <v>0</v>
      </c>
    </row>
    <row r="18" spans="1:25" s="351" customFormat="1" ht="14.45" customHeight="1" x14ac:dyDescent="0.3">
      <c r="A18" s="215" t="s">
        <v>85</v>
      </c>
      <c r="B18" s="25">
        <f t="shared" si="0"/>
        <v>0</v>
      </c>
      <c r="C18" s="25">
        <f t="shared" si="1"/>
        <v>0</v>
      </c>
      <c r="D18" s="25">
        <f t="shared" si="2"/>
        <v>0</v>
      </c>
      <c r="E18" s="26"/>
      <c r="F18" s="26"/>
      <c r="G18" s="25">
        <f t="shared" si="3"/>
        <v>0</v>
      </c>
      <c r="H18" s="26"/>
      <c r="I18" s="26"/>
      <c r="J18" s="25">
        <f t="shared" si="4"/>
        <v>0</v>
      </c>
      <c r="K18" s="26"/>
      <c r="L18" s="26"/>
      <c r="M18" s="25">
        <f t="shared" si="5"/>
        <v>0</v>
      </c>
      <c r="N18" s="26"/>
      <c r="O18" s="26"/>
      <c r="P18" s="25">
        <f t="shared" si="7"/>
        <v>0</v>
      </c>
      <c r="Q18" s="26"/>
      <c r="R18" s="26"/>
      <c r="S18" s="25">
        <f t="shared" si="8"/>
        <v>0</v>
      </c>
      <c r="T18" s="26"/>
      <c r="U18" s="26"/>
      <c r="V18" s="25">
        <f t="shared" si="9"/>
        <v>0</v>
      </c>
      <c r="W18" s="26"/>
      <c r="X18" s="26"/>
      <c r="Y18" s="25">
        <f t="shared" si="10"/>
        <v>0</v>
      </c>
    </row>
    <row r="19" spans="1:25" s="353" customFormat="1" ht="14.45" customHeight="1" x14ac:dyDescent="0.3">
      <c r="A19" s="214" t="s">
        <v>88</v>
      </c>
      <c r="B19" s="25">
        <f>SUM(E19,H19,K19,N19,Q19,T19,W19)</f>
        <v>0</v>
      </c>
      <c r="C19" s="25">
        <f t="shared" si="1"/>
        <v>0</v>
      </c>
      <c r="D19" s="25">
        <f t="shared" ref="D19:Y19" si="11">SUM(D8,D12:D13,D17:D18)</f>
        <v>0</v>
      </c>
      <c r="E19" s="25">
        <f t="shared" si="11"/>
        <v>0</v>
      </c>
      <c r="F19" s="25">
        <f t="shared" si="11"/>
        <v>0</v>
      </c>
      <c r="G19" s="25">
        <f t="shared" si="11"/>
        <v>0</v>
      </c>
      <c r="H19" s="25">
        <f t="shared" si="11"/>
        <v>0</v>
      </c>
      <c r="I19" s="25">
        <f t="shared" si="11"/>
        <v>0</v>
      </c>
      <c r="J19" s="25">
        <f t="shared" si="11"/>
        <v>0</v>
      </c>
      <c r="K19" s="25">
        <f t="shared" si="11"/>
        <v>0</v>
      </c>
      <c r="L19" s="25">
        <f t="shared" si="11"/>
        <v>0</v>
      </c>
      <c r="M19" s="25">
        <f t="shared" si="11"/>
        <v>0</v>
      </c>
      <c r="N19" s="25">
        <f t="shared" si="11"/>
        <v>0</v>
      </c>
      <c r="O19" s="25">
        <f t="shared" si="11"/>
        <v>0</v>
      </c>
      <c r="P19" s="25">
        <f t="shared" si="11"/>
        <v>0</v>
      </c>
      <c r="Q19" s="25">
        <f t="shared" si="11"/>
        <v>0</v>
      </c>
      <c r="R19" s="25">
        <f t="shared" si="11"/>
        <v>0</v>
      </c>
      <c r="S19" s="25">
        <f t="shared" si="11"/>
        <v>0</v>
      </c>
      <c r="T19" s="25">
        <f t="shared" si="11"/>
        <v>0</v>
      </c>
      <c r="U19" s="25">
        <f t="shared" si="11"/>
        <v>0</v>
      </c>
      <c r="V19" s="25">
        <f t="shared" si="11"/>
        <v>0</v>
      </c>
      <c r="W19" s="25">
        <f t="shared" si="11"/>
        <v>0</v>
      </c>
      <c r="X19" s="25">
        <f t="shared" si="11"/>
        <v>0</v>
      </c>
      <c r="Y19" s="25">
        <f t="shared" si="11"/>
        <v>0</v>
      </c>
    </row>
    <row r="20" spans="1:25" s="218" customFormat="1" ht="14.45" customHeight="1" x14ac:dyDescent="0.3">
      <c r="A20" s="217" t="s">
        <v>90</v>
      </c>
      <c r="B20" s="25">
        <f>SUM(E20,H20,K20,N20,Q20,T20,W20)</f>
        <v>0</v>
      </c>
      <c r="C20" s="25">
        <f t="shared" si="1"/>
        <v>0</v>
      </c>
      <c r="D20" s="25">
        <f t="shared" ref="D20:Y20" si="12">SUM(D21:D24)</f>
        <v>0</v>
      </c>
      <c r="E20" s="25">
        <f t="shared" si="12"/>
        <v>0</v>
      </c>
      <c r="F20" s="25">
        <f t="shared" si="12"/>
        <v>0</v>
      </c>
      <c r="G20" s="25">
        <f t="shared" si="12"/>
        <v>0</v>
      </c>
      <c r="H20" s="25">
        <f t="shared" si="12"/>
        <v>0</v>
      </c>
      <c r="I20" s="25">
        <f t="shared" si="12"/>
        <v>0</v>
      </c>
      <c r="J20" s="25">
        <f t="shared" si="12"/>
        <v>0</v>
      </c>
      <c r="K20" s="25">
        <f t="shared" si="12"/>
        <v>0</v>
      </c>
      <c r="L20" s="25">
        <f t="shared" si="12"/>
        <v>0</v>
      </c>
      <c r="M20" s="25">
        <f t="shared" si="12"/>
        <v>0</v>
      </c>
      <c r="N20" s="25">
        <f t="shared" si="12"/>
        <v>0</v>
      </c>
      <c r="O20" s="25">
        <f t="shared" si="12"/>
        <v>0</v>
      </c>
      <c r="P20" s="25">
        <f t="shared" si="12"/>
        <v>0</v>
      </c>
      <c r="Q20" s="25">
        <f t="shared" si="12"/>
        <v>0</v>
      </c>
      <c r="R20" s="25">
        <f t="shared" si="12"/>
        <v>0</v>
      </c>
      <c r="S20" s="25">
        <f t="shared" si="12"/>
        <v>0</v>
      </c>
      <c r="T20" s="25">
        <f t="shared" si="12"/>
        <v>0</v>
      </c>
      <c r="U20" s="25">
        <f t="shared" si="12"/>
        <v>0</v>
      </c>
      <c r="V20" s="25">
        <f t="shared" si="12"/>
        <v>0</v>
      </c>
      <c r="W20" s="25">
        <f t="shared" si="12"/>
        <v>0</v>
      </c>
      <c r="X20" s="25">
        <f t="shared" si="12"/>
        <v>0</v>
      </c>
      <c r="Y20" s="25">
        <f t="shared" si="12"/>
        <v>0</v>
      </c>
    </row>
    <row r="21" spans="1:25" ht="27" x14ac:dyDescent="0.3">
      <c r="A21" s="506" t="s">
        <v>87</v>
      </c>
      <c r="B21" s="25">
        <f t="shared" si="0"/>
        <v>0</v>
      </c>
      <c r="C21" s="25">
        <f t="shared" si="1"/>
        <v>0</v>
      </c>
      <c r="D21" s="25">
        <f>B21-C21</f>
        <v>0</v>
      </c>
      <c r="E21" s="26"/>
      <c r="F21" s="26"/>
      <c r="G21" s="25">
        <f>E21-F21</f>
        <v>0</v>
      </c>
      <c r="H21" s="26"/>
      <c r="I21" s="26"/>
      <c r="J21" s="25">
        <f>H21-I21</f>
        <v>0</v>
      </c>
      <c r="K21" s="26"/>
      <c r="L21" s="26"/>
      <c r="M21" s="25">
        <f>K21-L21</f>
        <v>0</v>
      </c>
      <c r="N21" s="26"/>
      <c r="O21" s="26"/>
      <c r="P21" s="25">
        <f>N21-O21</f>
        <v>0</v>
      </c>
      <c r="Q21" s="26"/>
      <c r="R21" s="26"/>
      <c r="S21" s="25">
        <f>Q21-R21</f>
        <v>0</v>
      </c>
      <c r="T21" s="26"/>
      <c r="U21" s="26"/>
      <c r="V21" s="25">
        <f>T21-U21</f>
        <v>0</v>
      </c>
      <c r="W21" s="26"/>
      <c r="X21" s="26"/>
      <c r="Y21" s="25">
        <f>W21-X21</f>
        <v>0</v>
      </c>
    </row>
    <row r="22" spans="1:25" ht="27" x14ac:dyDescent="0.3">
      <c r="A22" s="505" t="s">
        <v>798</v>
      </c>
      <c r="B22" s="25">
        <f t="shared" si="0"/>
        <v>0</v>
      </c>
      <c r="C22" s="25">
        <f t="shared" si="1"/>
        <v>0</v>
      </c>
      <c r="D22" s="25">
        <f>B22-C22</f>
        <v>0</v>
      </c>
      <c r="E22" s="26"/>
      <c r="F22" s="26"/>
      <c r="G22" s="25">
        <f>E22-F22</f>
        <v>0</v>
      </c>
      <c r="H22" s="26"/>
      <c r="I22" s="26"/>
      <c r="J22" s="25">
        <f>H22-I22</f>
        <v>0</v>
      </c>
      <c r="K22" s="26"/>
      <c r="L22" s="26"/>
      <c r="M22" s="25">
        <f>K22-L22</f>
        <v>0</v>
      </c>
      <c r="N22" s="26"/>
      <c r="O22" s="26"/>
      <c r="P22" s="25">
        <f>N22-O22</f>
        <v>0</v>
      </c>
      <c r="Q22" s="26"/>
      <c r="R22" s="26"/>
      <c r="S22" s="25">
        <f>Q22-R22</f>
        <v>0</v>
      </c>
      <c r="T22" s="26"/>
      <c r="U22" s="26"/>
      <c r="V22" s="25">
        <f>T22-U22</f>
        <v>0</v>
      </c>
      <c r="W22" s="26"/>
      <c r="X22" s="26"/>
      <c r="Y22" s="25">
        <f>W22-X22</f>
        <v>0</v>
      </c>
    </row>
    <row r="23" spans="1:25" x14ac:dyDescent="0.3">
      <c r="A23" s="27" t="s">
        <v>91</v>
      </c>
      <c r="B23" s="25">
        <f t="shared" si="0"/>
        <v>0</v>
      </c>
      <c r="C23" s="25">
        <f t="shared" si="1"/>
        <v>0</v>
      </c>
      <c r="D23" s="25">
        <f>B23-C23</f>
        <v>0</v>
      </c>
      <c r="E23" s="26"/>
      <c r="F23" s="26"/>
      <c r="G23" s="25">
        <f>E23-F23</f>
        <v>0</v>
      </c>
      <c r="H23" s="26"/>
      <c r="I23" s="26"/>
      <c r="J23" s="25">
        <f>H23-I23</f>
        <v>0</v>
      </c>
      <c r="K23" s="26"/>
      <c r="L23" s="26"/>
      <c r="M23" s="25">
        <f>K23-L23</f>
        <v>0</v>
      </c>
      <c r="N23" s="26"/>
      <c r="O23" s="26"/>
      <c r="P23" s="25">
        <f>N23-O23</f>
        <v>0</v>
      </c>
      <c r="Q23" s="26"/>
      <c r="R23" s="26"/>
      <c r="S23" s="25">
        <f>Q23-R23</f>
        <v>0</v>
      </c>
      <c r="T23" s="26"/>
      <c r="U23" s="26"/>
      <c r="V23" s="25">
        <f>T23-U23</f>
        <v>0</v>
      </c>
      <c r="W23" s="26"/>
      <c r="X23" s="26"/>
      <c r="Y23" s="25">
        <f>W23-X23</f>
        <v>0</v>
      </c>
    </row>
    <row r="24" spans="1:25" x14ac:dyDescent="0.3">
      <c r="A24" s="27" t="s">
        <v>91</v>
      </c>
      <c r="B24" s="25">
        <f t="shared" si="0"/>
        <v>0</v>
      </c>
      <c r="C24" s="25">
        <f t="shared" si="1"/>
        <v>0</v>
      </c>
      <c r="D24" s="25">
        <f>B24-C24</f>
        <v>0</v>
      </c>
      <c r="E24" s="216"/>
      <c r="F24" s="216"/>
      <c r="G24" s="25">
        <f>E24-F24</f>
        <v>0</v>
      </c>
      <c r="H24" s="216"/>
      <c r="I24" s="216"/>
      <c r="J24" s="25">
        <f>H24-I24</f>
        <v>0</v>
      </c>
      <c r="K24" s="216"/>
      <c r="L24" s="216"/>
      <c r="M24" s="25">
        <f>K24-L24</f>
        <v>0</v>
      </c>
      <c r="N24" s="216"/>
      <c r="O24" s="216"/>
      <c r="P24" s="25">
        <f>N24-O24</f>
        <v>0</v>
      </c>
      <c r="Q24" s="216"/>
      <c r="R24" s="216"/>
      <c r="S24" s="25">
        <f>Q24-R24</f>
        <v>0</v>
      </c>
      <c r="T24" s="216"/>
      <c r="U24" s="216"/>
      <c r="V24" s="25">
        <f>T24-U24</f>
        <v>0</v>
      </c>
      <c r="W24" s="216"/>
      <c r="X24" s="216"/>
      <c r="Y24" s="25">
        <f>W24-X24</f>
        <v>0</v>
      </c>
    </row>
    <row r="25" spans="1:25" s="351" customFormat="1" ht="14.45" customHeight="1" thickBot="1" x14ac:dyDescent="0.35">
      <c r="A25" s="28" t="s">
        <v>89</v>
      </c>
      <c r="B25" s="29">
        <f t="shared" ref="B25:Y25" si="13">SUM(B19:B20)</f>
        <v>0</v>
      </c>
      <c r="C25" s="29">
        <f t="shared" si="13"/>
        <v>0</v>
      </c>
      <c r="D25" s="29">
        <f t="shared" si="13"/>
        <v>0</v>
      </c>
      <c r="E25" s="29">
        <f t="shared" si="13"/>
        <v>0</v>
      </c>
      <c r="F25" s="29">
        <f t="shared" si="13"/>
        <v>0</v>
      </c>
      <c r="G25" s="29">
        <f t="shared" si="13"/>
        <v>0</v>
      </c>
      <c r="H25" s="29">
        <f t="shared" si="13"/>
        <v>0</v>
      </c>
      <c r="I25" s="29">
        <f t="shared" si="13"/>
        <v>0</v>
      </c>
      <c r="J25" s="29">
        <f t="shared" si="13"/>
        <v>0</v>
      </c>
      <c r="K25" s="29">
        <f t="shared" si="13"/>
        <v>0</v>
      </c>
      <c r="L25" s="29">
        <f t="shared" si="13"/>
        <v>0</v>
      </c>
      <c r="M25" s="29">
        <f t="shared" si="13"/>
        <v>0</v>
      </c>
      <c r="N25" s="29">
        <f t="shared" si="13"/>
        <v>0</v>
      </c>
      <c r="O25" s="29">
        <f t="shared" si="13"/>
        <v>0</v>
      </c>
      <c r="P25" s="29">
        <f t="shared" si="13"/>
        <v>0</v>
      </c>
      <c r="Q25" s="29">
        <f t="shared" si="13"/>
        <v>0</v>
      </c>
      <c r="R25" s="29">
        <f t="shared" si="13"/>
        <v>0</v>
      </c>
      <c r="S25" s="29">
        <f t="shared" si="13"/>
        <v>0</v>
      </c>
      <c r="T25" s="29">
        <f t="shared" si="13"/>
        <v>0</v>
      </c>
      <c r="U25" s="29">
        <f t="shared" si="13"/>
        <v>0</v>
      </c>
      <c r="V25" s="29">
        <f t="shared" si="13"/>
        <v>0</v>
      </c>
      <c r="W25" s="29">
        <f t="shared" si="13"/>
        <v>0</v>
      </c>
      <c r="X25" s="29">
        <f t="shared" si="13"/>
        <v>0</v>
      </c>
      <c r="Y25" s="29">
        <f t="shared" si="13"/>
        <v>0</v>
      </c>
    </row>
    <row r="27" spans="1:25" x14ac:dyDescent="0.3">
      <c r="A27" s="318" t="s">
        <v>502</v>
      </c>
      <c r="B27" s="317"/>
      <c r="C27" s="317"/>
      <c r="D27" s="317"/>
      <c r="E27" s="317"/>
      <c r="F27" s="317"/>
    </row>
    <row r="29" spans="1:25" ht="27" x14ac:dyDescent="0.3">
      <c r="A29" s="55" t="s">
        <v>11</v>
      </c>
      <c r="B29" s="97" t="str">
        <f>"BUDGET "&amp;TAB00!E14</f>
        <v>BUDGET 2020</v>
      </c>
      <c r="C29" s="97" t="str">
        <f>"REALITE "&amp;TAB00!E14</f>
        <v>REALITE 2020</v>
      </c>
      <c r="D29" s="97" t="s">
        <v>8</v>
      </c>
      <c r="E29" s="344" t="s">
        <v>9</v>
      </c>
      <c r="F29" s="97" t="s">
        <v>10</v>
      </c>
      <c r="G29" s="354"/>
    </row>
    <row r="30" spans="1:25" x14ac:dyDescent="0.3">
      <c r="A30" s="222" t="s">
        <v>435</v>
      </c>
      <c r="B30" s="224">
        <f>B12</f>
        <v>0</v>
      </c>
      <c r="C30" s="224">
        <f>C12</f>
        <v>0</v>
      </c>
      <c r="D30" s="224">
        <f t="shared" ref="D30:D36" si="14">B30-C30</f>
        <v>0</v>
      </c>
      <c r="E30" s="223">
        <f t="shared" ref="E30:E36" si="15">D30</f>
        <v>0</v>
      </c>
      <c r="F30" s="227"/>
      <c r="G30" s="625"/>
    </row>
    <row r="31" spans="1:25" x14ac:dyDescent="0.3">
      <c r="A31" s="222" t="s">
        <v>436</v>
      </c>
      <c r="B31" s="224">
        <f t="shared" ref="B31:C35" si="16">B14</f>
        <v>0</v>
      </c>
      <c r="C31" s="224">
        <f t="shared" si="16"/>
        <v>0</v>
      </c>
      <c r="D31" s="224">
        <f t="shared" si="14"/>
        <v>0</v>
      </c>
      <c r="E31" s="223">
        <f t="shared" si="15"/>
        <v>0</v>
      </c>
      <c r="F31" s="227"/>
      <c r="G31" s="626"/>
    </row>
    <row r="32" spans="1:25" ht="27" x14ac:dyDescent="0.3">
      <c r="A32" s="222" t="s">
        <v>449</v>
      </c>
      <c r="B32" s="224">
        <f t="shared" si="16"/>
        <v>0</v>
      </c>
      <c r="C32" s="224">
        <f t="shared" si="16"/>
        <v>0</v>
      </c>
      <c r="D32" s="224">
        <f t="shared" si="14"/>
        <v>0</v>
      </c>
      <c r="E32" s="223">
        <f t="shared" si="15"/>
        <v>0</v>
      </c>
      <c r="F32" s="227"/>
      <c r="G32" s="626"/>
    </row>
    <row r="33" spans="1:7" ht="27" x14ac:dyDescent="0.3">
      <c r="A33" s="222" t="s">
        <v>529</v>
      </c>
      <c r="B33" s="224">
        <f t="shared" si="16"/>
        <v>0</v>
      </c>
      <c r="C33" s="224">
        <f t="shared" si="16"/>
        <v>0</v>
      </c>
      <c r="D33" s="224">
        <f t="shared" si="14"/>
        <v>0</v>
      </c>
      <c r="E33" s="223">
        <f t="shared" si="15"/>
        <v>0</v>
      </c>
      <c r="F33" s="227"/>
      <c r="G33" s="626"/>
    </row>
    <row r="34" spans="1:7" x14ac:dyDescent="0.3">
      <c r="A34" s="222" t="s">
        <v>450</v>
      </c>
      <c r="B34" s="224">
        <f t="shared" si="16"/>
        <v>0</v>
      </c>
      <c r="C34" s="224">
        <f t="shared" si="16"/>
        <v>0</v>
      </c>
      <c r="D34" s="224">
        <f t="shared" si="14"/>
        <v>0</v>
      </c>
      <c r="E34" s="223">
        <f t="shared" si="15"/>
        <v>0</v>
      </c>
      <c r="F34" s="227"/>
      <c r="G34" s="626"/>
    </row>
    <row r="35" spans="1:7" x14ac:dyDescent="0.3">
      <c r="A35" s="222" t="s">
        <v>451</v>
      </c>
      <c r="B35" s="224">
        <f t="shared" si="16"/>
        <v>0</v>
      </c>
      <c r="C35" s="224">
        <f t="shared" si="16"/>
        <v>0</v>
      </c>
      <c r="D35" s="224">
        <f t="shared" si="14"/>
        <v>0</v>
      </c>
      <c r="E35" s="223">
        <f t="shared" si="15"/>
        <v>0</v>
      </c>
      <c r="F35" s="227"/>
      <c r="G35" s="626"/>
    </row>
    <row r="36" spans="1:7" ht="27" x14ac:dyDescent="0.3">
      <c r="A36" s="222" t="s">
        <v>456</v>
      </c>
      <c r="B36" s="224">
        <f>B20+B8</f>
        <v>0</v>
      </c>
      <c r="C36" s="224">
        <f>C20+C8</f>
        <v>0</v>
      </c>
      <c r="D36" s="224">
        <f t="shared" si="14"/>
        <v>0</v>
      </c>
      <c r="E36" s="223">
        <f t="shared" si="15"/>
        <v>0</v>
      </c>
      <c r="F36" s="227"/>
      <c r="G36" s="626"/>
    </row>
    <row r="37" spans="1:7" x14ac:dyDescent="0.3">
      <c r="A37" s="221" t="s">
        <v>22</v>
      </c>
      <c r="B37" s="70">
        <f>SUM(B30:B36)</f>
        <v>0</v>
      </c>
      <c r="C37" s="70">
        <f>SUM(C30:C36)</f>
        <v>0</v>
      </c>
      <c r="D37" s="70">
        <f>SUM(D30:D36)</f>
        <v>0</v>
      </c>
      <c r="E37" s="70">
        <f>SUM(E30:E36)</f>
        <v>0</v>
      </c>
      <c r="F37" s="228"/>
      <c r="G37" s="626"/>
    </row>
  </sheetData>
  <mergeCells count="11">
    <mergeCell ref="G30:G37"/>
    <mergeCell ref="N6:P6"/>
    <mergeCell ref="B5:Y5"/>
    <mergeCell ref="Q6:S6"/>
    <mergeCell ref="T6:V6"/>
    <mergeCell ref="W6:Y6"/>
    <mergeCell ref="A6:A7"/>
    <mergeCell ref="B6:D6"/>
    <mergeCell ref="E6:G6"/>
    <mergeCell ref="H6:J6"/>
    <mergeCell ref="K6:M6"/>
  </mergeCells>
  <hyperlinks>
    <hyperlink ref="A1" location="TAB00!A1" display="Retour page de garde" xr:uid="{00000000-0004-0000-2200-000000000000}"/>
    <hyperlink ref="G30:G37" location="'TAB24'!A1" display="'TAB24'!A1" xr:uid="{00000000-0004-0000-2200-000001000000}"/>
    <hyperlink ref="G35"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0"/>
  <sheetViews>
    <sheetView zoomScaleNormal="100" workbookViewId="0">
      <selection activeCell="O11" sqref="O11"/>
    </sheetView>
  </sheetViews>
  <sheetFormatPr baseColWidth="10" defaultColWidth="11.5" defaultRowHeight="13.5" x14ac:dyDescent="0.3"/>
  <cols>
    <col min="1" max="1" width="11.5" style="348"/>
    <col min="2" max="2" width="56.33203125" style="346" customWidth="1"/>
    <col min="3" max="9" width="16.6640625" style="348" customWidth="1"/>
    <col min="10" max="16384" width="11.5" style="348"/>
  </cols>
  <sheetData>
    <row r="1" spans="1:9" s="229" customFormat="1" ht="15" x14ac:dyDescent="0.3">
      <c r="A1" s="112" t="s">
        <v>42</v>
      </c>
    </row>
    <row r="2" spans="1:9" s="126" customFormat="1" ht="15" x14ac:dyDescent="0.3">
      <c r="A2" s="22"/>
      <c r="C2" s="127"/>
      <c r="D2" s="127"/>
      <c r="E2" s="127"/>
      <c r="F2" s="127"/>
      <c r="G2" s="127"/>
      <c r="H2" s="127"/>
      <c r="I2" s="127"/>
    </row>
    <row r="3" spans="1:9" s="316" customFormat="1" ht="22.15" customHeight="1" x14ac:dyDescent="0.35">
      <c r="A3" s="307" t="str">
        <f>TAB00!B93&amp;" : "&amp;TAB00!C93</f>
        <v xml:space="preserve">TAB10.1 : Comparaison des volumes, capacités et puissances budgétés et réels de l'année </v>
      </c>
      <c r="B3" s="314"/>
      <c r="C3" s="314"/>
      <c r="D3" s="314"/>
      <c r="E3" s="314"/>
      <c r="F3" s="314"/>
      <c r="G3" s="314"/>
      <c r="H3" s="314"/>
      <c r="I3" s="314"/>
    </row>
    <row r="6" spans="1:9" s="357" customFormat="1" ht="15" x14ac:dyDescent="0.3">
      <c r="A6" s="355" t="s">
        <v>579</v>
      </c>
      <c r="B6" s="356"/>
      <c r="C6" s="356"/>
      <c r="D6" s="356"/>
      <c r="E6" s="356"/>
      <c r="F6" s="356"/>
      <c r="G6" s="356"/>
      <c r="H6" s="356"/>
      <c r="I6" s="356"/>
    </row>
    <row r="7" spans="1:9" s="357" customFormat="1" x14ac:dyDescent="0.3">
      <c r="B7" s="358"/>
    </row>
    <row r="8" spans="1:9" s="360" customFormat="1" ht="40.5" x14ac:dyDescent="0.3">
      <c r="A8" s="359" t="s">
        <v>580</v>
      </c>
      <c r="B8" s="325" t="s">
        <v>793</v>
      </c>
      <c r="C8" s="161" t="str">
        <f>"REALITE "&amp;TAB00!E14-4</f>
        <v>REALITE 2016</v>
      </c>
      <c r="D8" s="145" t="str">
        <f>"REALITE "&amp;TAB00!E14-3</f>
        <v>REALITE 2017</v>
      </c>
      <c r="E8" s="145" t="str">
        <f>"REALITE "&amp;TAB00!E14-2</f>
        <v>REALITE 2018</v>
      </c>
      <c r="F8" s="145" t="str">
        <f>"REALITE "&amp;TAB00!E14-1</f>
        <v>REALITE 2019</v>
      </c>
      <c r="G8" s="145" t="str">
        <f>"BUDGET "&amp;TAB00!E14</f>
        <v>BUDGET 2020</v>
      </c>
      <c r="H8" s="145" t="str">
        <f>"REALITE "&amp;TAB00!E14</f>
        <v>REALITE 2020</v>
      </c>
      <c r="I8" s="237" t="str">
        <f>"ECART "&amp;G8&amp;" - "&amp;H8</f>
        <v>ECART BUDGET 2020 - REALITE 2020</v>
      </c>
    </row>
    <row r="9" spans="1:9" s="347" customFormat="1" x14ac:dyDescent="0.3">
      <c r="A9" s="632" t="s">
        <v>581</v>
      </c>
      <c r="B9" s="361" t="s">
        <v>569</v>
      </c>
      <c r="C9" s="73"/>
      <c r="D9" s="73"/>
      <c r="E9" s="73"/>
      <c r="F9" s="73"/>
      <c r="G9" s="73"/>
      <c r="H9" s="73"/>
      <c r="I9" s="362">
        <f t="shared" ref="I9:I20" si="0">G9-H9</f>
        <v>0</v>
      </c>
    </row>
    <row r="10" spans="1:9" s="347" customFormat="1" x14ac:dyDescent="0.3">
      <c r="A10" s="632"/>
      <c r="B10" s="361" t="s">
        <v>570</v>
      </c>
      <c r="C10" s="73"/>
      <c r="D10" s="73"/>
      <c r="E10" s="73"/>
      <c r="F10" s="73"/>
      <c r="G10" s="73"/>
      <c r="H10" s="73"/>
      <c r="I10" s="362">
        <f t="shared" si="0"/>
        <v>0</v>
      </c>
    </row>
    <row r="11" spans="1:9" s="347" customFormat="1" x14ac:dyDescent="0.3">
      <c r="A11" s="632"/>
      <c r="B11" s="361" t="s">
        <v>571</v>
      </c>
      <c r="C11" s="73"/>
      <c r="D11" s="73"/>
      <c r="E11" s="73"/>
      <c r="F11" s="73"/>
      <c r="G11" s="73"/>
      <c r="H11" s="73"/>
      <c r="I11" s="362">
        <f t="shared" si="0"/>
        <v>0</v>
      </c>
    </row>
    <row r="12" spans="1:9" s="347" customFormat="1" x14ac:dyDescent="0.3">
      <c r="A12" s="632"/>
      <c r="B12" s="363" t="s">
        <v>582</v>
      </c>
      <c r="C12" s="364">
        <f t="shared" ref="C12:H12" si="1">SUM(C9:C11)</f>
        <v>0</v>
      </c>
      <c r="D12" s="364">
        <f t="shared" si="1"/>
        <v>0</v>
      </c>
      <c r="E12" s="364">
        <f t="shared" si="1"/>
        <v>0</v>
      </c>
      <c r="F12" s="364">
        <f t="shared" si="1"/>
        <v>0</v>
      </c>
      <c r="G12" s="364">
        <f t="shared" si="1"/>
        <v>0</v>
      </c>
      <c r="H12" s="364">
        <f t="shared" si="1"/>
        <v>0</v>
      </c>
      <c r="I12" s="362">
        <f t="shared" si="0"/>
        <v>0</v>
      </c>
    </row>
    <row r="13" spans="1:9" s="347" customFormat="1" x14ac:dyDescent="0.3">
      <c r="A13" s="633" t="s">
        <v>583</v>
      </c>
      <c r="B13" s="361" t="s">
        <v>572</v>
      </c>
      <c r="C13" s="73"/>
      <c r="D13" s="73"/>
      <c r="E13" s="73"/>
      <c r="F13" s="73"/>
      <c r="G13" s="73"/>
      <c r="H13" s="73"/>
      <c r="I13" s="362">
        <f t="shared" si="0"/>
        <v>0</v>
      </c>
    </row>
    <row r="14" spans="1:9" s="347" customFormat="1" x14ac:dyDescent="0.3">
      <c r="A14" s="632"/>
      <c r="B14" s="361" t="s">
        <v>573</v>
      </c>
      <c r="C14" s="73"/>
      <c r="D14" s="73"/>
      <c r="E14" s="73"/>
      <c r="F14" s="73"/>
      <c r="G14" s="73"/>
      <c r="H14" s="73"/>
      <c r="I14" s="362">
        <f t="shared" si="0"/>
        <v>0</v>
      </c>
    </row>
    <row r="15" spans="1:9" s="347" customFormat="1" x14ac:dyDescent="0.3">
      <c r="A15" s="634"/>
      <c r="B15" s="363" t="s">
        <v>584</v>
      </c>
      <c r="C15" s="364">
        <f t="shared" ref="C15:H15" si="2">SUM(C13:C14)</f>
        <v>0</v>
      </c>
      <c r="D15" s="364">
        <f t="shared" si="2"/>
        <v>0</v>
      </c>
      <c r="E15" s="364">
        <f t="shared" si="2"/>
        <v>0</v>
      </c>
      <c r="F15" s="364">
        <f t="shared" si="2"/>
        <v>0</v>
      </c>
      <c r="G15" s="364">
        <f t="shared" si="2"/>
        <v>0</v>
      </c>
      <c r="H15" s="364">
        <f t="shared" si="2"/>
        <v>0</v>
      </c>
      <c r="I15" s="362">
        <f t="shared" si="0"/>
        <v>0</v>
      </c>
    </row>
    <row r="16" spans="1:9" s="347" customFormat="1" x14ac:dyDescent="0.3">
      <c r="A16" s="633" t="s">
        <v>585</v>
      </c>
      <c r="B16" s="361" t="s">
        <v>574</v>
      </c>
      <c r="C16" s="365"/>
      <c r="D16" s="365"/>
      <c r="E16" s="365"/>
      <c r="F16" s="365"/>
      <c r="G16" s="365"/>
      <c r="H16" s="365"/>
      <c r="I16" s="362">
        <f t="shared" si="0"/>
        <v>0</v>
      </c>
    </row>
    <row r="17" spans="1:9" s="347" customFormat="1" x14ac:dyDescent="0.3">
      <c r="A17" s="634"/>
      <c r="B17" s="363" t="s">
        <v>586</v>
      </c>
      <c r="C17" s="364">
        <f t="shared" ref="C17:H17" si="3">SUM(C16:C16)</f>
        <v>0</v>
      </c>
      <c r="D17" s="364">
        <f t="shared" si="3"/>
        <v>0</v>
      </c>
      <c r="E17" s="364">
        <f t="shared" si="3"/>
        <v>0</v>
      </c>
      <c r="F17" s="364">
        <f t="shared" si="3"/>
        <v>0</v>
      </c>
      <c r="G17" s="364">
        <f t="shared" si="3"/>
        <v>0</v>
      </c>
      <c r="H17" s="364">
        <f t="shared" si="3"/>
        <v>0</v>
      </c>
      <c r="I17" s="362">
        <f t="shared" si="0"/>
        <v>0</v>
      </c>
    </row>
    <row r="18" spans="1:9" s="347" customFormat="1" x14ac:dyDescent="0.3">
      <c r="A18" s="633" t="s">
        <v>575</v>
      </c>
      <c r="B18" s="366" t="s">
        <v>575</v>
      </c>
      <c r="C18" s="365"/>
      <c r="D18" s="365"/>
      <c r="E18" s="365"/>
      <c r="F18" s="365"/>
      <c r="G18" s="365"/>
      <c r="H18" s="365"/>
      <c r="I18" s="362">
        <f t="shared" si="0"/>
        <v>0</v>
      </c>
    </row>
    <row r="19" spans="1:9" s="347" customFormat="1" x14ac:dyDescent="0.3">
      <c r="A19" s="632"/>
      <c r="B19" s="367" t="s">
        <v>587</v>
      </c>
      <c r="C19" s="364">
        <f t="shared" ref="C19:H19" si="4">SUM(C18:C18)</f>
        <v>0</v>
      </c>
      <c r="D19" s="364">
        <f t="shared" si="4"/>
        <v>0</v>
      </c>
      <c r="E19" s="364">
        <f t="shared" si="4"/>
        <v>0</v>
      </c>
      <c r="F19" s="364">
        <f t="shared" si="4"/>
        <v>0</v>
      </c>
      <c r="G19" s="364">
        <f t="shared" si="4"/>
        <v>0</v>
      </c>
      <c r="H19" s="364">
        <f t="shared" si="4"/>
        <v>0</v>
      </c>
      <c r="I19" s="362">
        <f t="shared" si="0"/>
        <v>0</v>
      </c>
    </row>
    <row r="20" spans="1:9" s="360" customFormat="1" x14ac:dyDescent="0.3">
      <c r="A20" s="628" t="s">
        <v>22</v>
      </c>
      <c r="B20" s="629"/>
      <c r="C20" s="368">
        <f t="shared" ref="C20:H20" si="5">SUM(C19,C17,C15,C12)</f>
        <v>0</v>
      </c>
      <c r="D20" s="368">
        <f t="shared" si="5"/>
        <v>0</v>
      </c>
      <c r="E20" s="368">
        <f t="shared" si="5"/>
        <v>0</v>
      </c>
      <c r="F20" s="368">
        <f t="shared" si="5"/>
        <v>0</v>
      </c>
      <c r="G20" s="368">
        <f t="shared" si="5"/>
        <v>0</v>
      </c>
      <c r="H20" s="368">
        <f t="shared" si="5"/>
        <v>0</v>
      </c>
      <c r="I20" s="368">
        <f t="shared" si="0"/>
        <v>0</v>
      </c>
    </row>
    <row r="21" spans="1:9" s="357" customFormat="1" x14ac:dyDescent="0.3">
      <c r="B21" s="358"/>
    </row>
    <row r="22" spans="1:9" s="357" customFormat="1" ht="15" x14ac:dyDescent="0.3">
      <c r="A22" s="355" t="s">
        <v>588</v>
      </c>
      <c r="B22" s="356"/>
      <c r="C22" s="369"/>
      <c r="D22" s="369"/>
      <c r="E22" s="369"/>
      <c r="F22" s="369"/>
      <c r="G22" s="369"/>
      <c r="H22" s="369"/>
      <c r="I22" s="369"/>
    </row>
    <row r="23" spans="1:9" s="357" customFormat="1" x14ac:dyDescent="0.3">
      <c r="B23" s="358"/>
    </row>
    <row r="24" spans="1:9" s="360" customFormat="1" ht="40.5" x14ac:dyDescent="0.3">
      <c r="A24" s="359" t="s">
        <v>580</v>
      </c>
      <c r="B24" s="432" t="s">
        <v>793</v>
      </c>
      <c r="C24" s="319" t="str">
        <f t="shared" ref="C24:I24" si="6">C$8</f>
        <v>REALITE 2016</v>
      </c>
      <c r="D24" s="319" t="str">
        <f t="shared" si="6"/>
        <v>REALITE 2017</v>
      </c>
      <c r="E24" s="319" t="str">
        <f t="shared" si="6"/>
        <v>REALITE 2018</v>
      </c>
      <c r="F24" s="319" t="str">
        <f t="shared" si="6"/>
        <v>REALITE 2019</v>
      </c>
      <c r="G24" s="319" t="str">
        <f t="shared" si="6"/>
        <v>BUDGET 2020</v>
      </c>
      <c r="H24" s="319" t="str">
        <f t="shared" si="6"/>
        <v>REALITE 2020</v>
      </c>
      <c r="I24" s="319" t="str">
        <f t="shared" si="6"/>
        <v>ECART BUDGET 2020 - REALITE 2020</v>
      </c>
    </row>
    <row r="25" spans="1:9" s="347" customFormat="1" x14ac:dyDescent="0.3">
      <c r="A25" s="632" t="s">
        <v>581</v>
      </c>
      <c r="B25" s="361" t="s">
        <v>569</v>
      </c>
      <c r="C25" s="365"/>
      <c r="D25" s="365"/>
      <c r="E25" s="365"/>
      <c r="F25" s="365"/>
      <c r="G25" s="365"/>
      <c r="H25" s="365"/>
      <c r="I25" s="362">
        <f t="shared" ref="I25:I36" si="7">G25-H25</f>
        <v>0</v>
      </c>
    </row>
    <row r="26" spans="1:9" s="347" customFormat="1" x14ac:dyDescent="0.3">
      <c r="A26" s="632"/>
      <c r="B26" s="361" t="s">
        <v>570</v>
      </c>
      <c r="C26" s="365"/>
      <c r="D26" s="365"/>
      <c r="E26" s="365"/>
      <c r="F26" s="365"/>
      <c r="G26" s="365"/>
      <c r="H26" s="365"/>
      <c r="I26" s="362">
        <f t="shared" si="7"/>
        <v>0</v>
      </c>
    </row>
    <row r="27" spans="1:9" s="347" customFormat="1" x14ac:dyDescent="0.3">
      <c r="A27" s="632"/>
      <c r="B27" s="361" t="s">
        <v>571</v>
      </c>
      <c r="C27" s="365"/>
      <c r="D27" s="365"/>
      <c r="E27" s="365"/>
      <c r="F27" s="365"/>
      <c r="G27" s="365"/>
      <c r="H27" s="365"/>
      <c r="I27" s="362">
        <f t="shared" si="7"/>
        <v>0</v>
      </c>
    </row>
    <row r="28" spans="1:9" s="347" customFormat="1" x14ac:dyDescent="0.3">
      <c r="A28" s="632"/>
      <c r="B28" s="363" t="s">
        <v>582</v>
      </c>
      <c r="C28" s="364">
        <f t="shared" ref="C28:H28" si="8">SUM(C25:C27)</f>
        <v>0</v>
      </c>
      <c r="D28" s="364">
        <f t="shared" si="8"/>
        <v>0</v>
      </c>
      <c r="E28" s="364">
        <f t="shared" si="8"/>
        <v>0</v>
      </c>
      <c r="F28" s="364">
        <f t="shared" si="8"/>
        <v>0</v>
      </c>
      <c r="G28" s="364">
        <f t="shared" si="8"/>
        <v>0</v>
      </c>
      <c r="H28" s="364">
        <f t="shared" si="8"/>
        <v>0</v>
      </c>
      <c r="I28" s="362">
        <f t="shared" si="7"/>
        <v>0</v>
      </c>
    </row>
    <row r="29" spans="1:9" s="347" customFormat="1" x14ac:dyDescent="0.3">
      <c r="A29" s="633" t="s">
        <v>583</v>
      </c>
      <c r="B29" s="361" t="s">
        <v>572</v>
      </c>
      <c r="C29" s="365"/>
      <c r="D29" s="365"/>
      <c r="E29" s="365"/>
      <c r="F29" s="365"/>
      <c r="G29" s="365"/>
      <c r="H29" s="365"/>
      <c r="I29" s="362">
        <f t="shared" si="7"/>
        <v>0</v>
      </c>
    </row>
    <row r="30" spans="1:9" s="347" customFormat="1" x14ac:dyDescent="0.3">
      <c r="A30" s="632"/>
      <c r="B30" s="361" t="s">
        <v>573</v>
      </c>
      <c r="C30" s="365"/>
      <c r="D30" s="365"/>
      <c r="E30" s="365"/>
      <c r="F30" s="365"/>
      <c r="G30" s="365"/>
      <c r="H30" s="365"/>
      <c r="I30" s="362">
        <f t="shared" si="7"/>
        <v>0</v>
      </c>
    </row>
    <row r="31" spans="1:9" s="347" customFormat="1" x14ac:dyDescent="0.3">
      <c r="A31" s="634"/>
      <c r="B31" s="363" t="s">
        <v>584</v>
      </c>
      <c r="C31" s="364">
        <f t="shared" ref="C31:H31" si="9">SUM(C29:C30)</f>
        <v>0</v>
      </c>
      <c r="D31" s="364">
        <f t="shared" si="9"/>
        <v>0</v>
      </c>
      <c r="E31" s="364">
        <f t="shared" si="9"/>
        <v>0</v>
      </c>
      <c r="F31" s="364">
        <f t="shared" si="9"/>
        <v>0</v>
      </c>
      <c r="G31" s="364">
        <f t="shared" si="9"/>
        <v>0</v>
      </c>
      <c r="H31" s="364">
        <f t="shared" si="9"/>
        <v>0</v>
      </c>
      <c r="I31" s="362">
        <f t="shared" si="7"/>
        <v>0</v>
      </c>
    </row>
    <row r="32" spans="1:9" s="347" customFormat="1" x14ac:dyDescent="0.3">
      <c r="A32" s="633" t="s">
        <v>585</v>
      </c>
      <c r="B32" s="361" t="s">
        <v>574</v>
      </c>
      <c r="C32" s="365"/>
      <c r="D32" s="365"/>
      <c r="E32" s="365"/>
      <c r="F32" s="365"/>
      <c r="G32" s="365"/>
      <c r="H32" s="365"/>
      <c r="I32" s="362">
        <f t="shared" si="7"/>
        <v>0</v>
      </c>
    </row>
    <row r="33" spans="1:9" s="347" customFormat="1" x14ac:dyDescent="0.3">
      <c r="A33" s="634"/>
      <c r="B33" s="363" t="s">
        <v>586</v>
      </c>
      <c r="C33" s="364">
        <f t="shared" ref="C33:H33" si="10">SUM(C32:C32)</f>
        <v>0</v>
      </c>
      <c r="D33" s="364">
        <f t="shared" si="10"/>
        <v>0</v>
      </c>
      <c r="E33" s="364">
        <f t="shared" si="10"/>
        <v>0</v>
      </c>
      <c r="F33" s="364">
        <f t="shared" si="10"/>
        <v>0</v>
      </c>
      <c r="G33" s="364">
        <f t="shared" si="10"/>
        <v>0</v>
      </c>
      <c r="H33" s="364">
        <f t="shared" si="10"/>
        <v>0</v>
      </c>
      <c r="I33" s="362">
        <f t="shared" si="7"/>
        <v>0</v>
      </c>
    </row>
    <row r="34" spans="1:9" s="347" customFormat="1" x14ac:dyDescent="0.3">
      <c r="A34" s="633" t="s">
        <v>575</v>
      </c>
      <c r="B34" s="366" t="s">
        <v>575</v>
      </c>
      <c r="C34" s="365"/>
      <c r="D34" s="365"/>
      <c r="E34" s="365"/>
      <c r="F34" s="365"/>
      <c r="G34" s="365"/>
      <c r="H34" s="365"/>
      <c r="I34" s="362">
        <f t="shared" si="7"/>
        <v>0</v>
      </c>
    </row>
    <row r="35" spans="1:9" s="347" customFormat="1" x14ac:dyDescent="0.3">
      <c r="A35" s="632"/>
      <c r="B35" s="367" t="s">
        <v>587</v>
      </c>
      <c r="C35" s="364">
        <f t="shared" ref="C35:H35" si="11">SUM(C34:C34)</f>
        <v>0</v>
      </c>
      <c r="D35" s="364">
        <f t="shared" si="11"/>
        <v>0</v>
      </c>
      <c r="E35" s="364">
        <f t="shared" si="11"/>
        <v>0</v>
      </c>
      <c r="F35" s="364">
        <f t="shared" si="11"/>
        <v>0</v>
      </c>
      <c r="G35" s="364">
        <f t="shared" si="11"/>
        <v>0</v>
      </c>
      <c r="H35" s="364">
        <f t="shared" si="11"/>
        <v>0</v>
      </c>
      <c r="I35" s="362">
        <f t="shared" si="7"/>
        <v>0</v>
      </c>
    </row>
    <row r="36" spans="1:9" s="360" customFormat="1" x14ac:dyDescent="0.3">
      <c r="A36" s="628" t="s">
        <v>22</v>
      </c>
      <c r="B36" s="629"/>
      <c r="C36" s="368">
        <f t="shared" ref="C36:H36" si="12">SUM(C35,C33,C31,C28)</f>
        <v>0</v>
      </c>
      <c r="D36" s="368">
        <f t="shared" si="12"/>
        <v>0</v>
      </c>
      <c r="E36" s="368">
        <f t="shared" si="12"/>
        <v>0</v>
      </c>
      <c r="F36" s="368">
        <f t="shared" si="12"/>
        <v>0</v>
      </c>
      <c r="G36" s="368">
        <f t="shared" si="12"/>
        <v>0</v>
      </c>
      <c r="H36" s="368">
        <f t="shared" si="12"/>
        <v>0</v>
      </c>
      <c r="I36" s="368">
        <f t="shared" si="7"/>
        <v>0</v>
      </c>
    </row>
    <row r="37" spans="1:9" s="357" customFormat="1" x14ac:dyDescent="0.3">
      <c r="B37" s="358"/>
    </row>
    <row r="38" spans="1:9" s="357" customFormat="1" ht="15" x14ac:dyDescent="0.3">
      <c r="A38" s="355" t="s">
        <v>589</v>
      </c>
      <c r="B38" s="356"/>
      <c r="C38" s="369"/>
      <c r="D38" s="369"/>
      <c r="E38" s="369"/>
      <c r="F38" s="369"/>
      <c r="G38" s="369"/>
      <c r="H38" s="369"/>
      <c r="I38" s="369"/>
    </row>
    <row r="39" spans="1:9" s="357" customFormat="1" x14ac:dyDescent="0.3">
      <c r="B39" s="358"/>
    </row>
    <row r="40" spans="1:9" s="360" customFormat="1" ht="40.5" x14ac:dyDescent="0.3">
      <c r="A40" s="359" t="s">
        <v>580</v>
      </c>
      <c r="B40" s="432" t="s">
        <v>793</v>
      </c>
      <c r="C40" s="319" t="str">
        <f t="shared" ref="C40:I40" si="13">C$8</f>
        <v>REALITE 2016</v>
      </c>
      <c r="D40" s="319" t="str">
        <f t="shared" si="13"/>
        <v>REALITE 2017</v>
      </c>
      <c r="E40" s="319" t="str">
        <f t="shared" si="13"/>
        <v>REALITE 2018</v>
      </c>
      <c r="F40" s="319" t="str">
        <f t="shared" si="13"/>
        <v>REALITE 2019</v>
      </c>
      <c r="G40" s="319" t="str">
        <f t="shared" si="13"/>
        <v>BUDGET 2020</v>
      </c>
      <c r="H40" s="319" t="str">
        <f t="shared" si="13"/>
        <v>REALITE 2020</v>
      </c>
      <c r="I40" s="319" t="str">
        <f t="shared" si="13"/>
        <v>ECART BUDGET 2020 - REALITE 2020</v>
      </c>
    </row>
    <row r="41" spans="1:9" s="347" customFormat="1" x14ac:dyDescent="0.3">
      <c r="A41" s="370" t="s">
        <v>583</v>
      </c>
      <c r="B41" s="361" t="s">
        <v>573</v>
      </c>
      <c r="C41" s="365"/>
      <c r="D41" s="365"/>
      <c r="E41" s="365"/>
      <c r="F41" s="365"/>
      <c r="G41" s="365"/>
      <c r="H41" s="365"/>
      <c r="I41" s="362">
        <f>G41-H41</f>
        <v>0</v>
      </c>
    </row>
    <row r="42" spans="1:9" s="347" customFormat="1" x14ac:dyDescent="0.3">
      <c r="A42" s="371" t="s">
        <v>590</v>
      </c>
      <c r="B42" s="361" t="s">
        <v>574</v>
      </c>
      <c r="C42" s="365"/>
      <c r="D42" s="365"/>
      <c r="E42" s="365"/>
      <c r="F42" s="365"/>
      <c r="G42" s="365"/>
      <c r="H42" s="365"/>
      <c r="I42" s="362">
        <f>G42-H42</f>
        <v>0</v>
      </c>
    </row>
    <row r="43" spans="1:9" s="360" customFormat="1" x14ac:dyDescent="0.3">
      <c r="A43" s="628" t="s">
        <v>22</v>
      </c>
      <c r="B43" s="629"/>
      <c r="C43" s="368">
        <f t="shared" ref="C43:I43" si="14">SUM(C41:C42)</f>
        <v>0</v>
      </c>
      <c r="D43" s="368">
        <f t="shared" si="14"/>
        <v>0</v>
      </c>
      <c r="E43" s="368">
        <f t="shared" si="14"/>
        <v>0</v>
      </c>
      <c r="F43" s="368">
        <f t="shared" si="14"/>
        <v>0</v>
      </c>
      <c r="G43" s="368">
        <f t="shared" si="14"/>
        <v>0</v>
      </c>
      <c r="H43" s="368">
        <f t="shared" si="14"/>
        <v>0</v>
      </c>
      <c r="I43" s="368">
        <f t="shared" si="14"/>
        <v>0</v>
      </c>
    </row>
    <row r="44" spans="1:9" s="357" customFormat="1" x14ac:dyDescent="0.3">
      <c r="B44" s="358"/>
    </row>
    <row r="45" spans="1:9" s="357" customFormat="1" ht="15" x14ac:dyDescent="0.3">
      <c r="A45" s="355" t="s">
        <v>533</v>
      </c>
      <c r="B45" s="356"/>
      <c r="C45" s="369"/>
      <c r="D45" s="369"/>
      <c r="E45" s="369"/>
      <c r="F45" s="369"/>
      <c r="G45" s="369"/>
      <c r="H45" s="369"/>
      <c r="I45" s="369"/>
    </row>
    <row r="46" spans="1:9" s="357" customFormat="1" x14ac:dyDescent="0.3">
      <c r="B46" s="358"/>
    </row>
    <row r="47" spans="1:9" s="360" customFormat="1" ht="40.5" x14ac:dyDescent="0.3">
      <c r="A47" s="359" t="s">
        <v>580</v>
      </c>
      <c r="B47" s="432" t="s">
        <v>793</v>
      </c>
      <c r="C47" s="319" t="str">
        <f t="shared" ref="C47:I47" si="15">C$8</f>
        <v>REALITE 2016</v>
      </c>
      <c r="D47" s="319" t="str">
        <f t="shared" si="15"/>
        <v>REALITE 2017</v>
      </c>
      <c r="E47" s="319" t="str">
        <f t="shared" si="15"/>
        <v>REALITE 2018</v>
      </c>
      <c r="F47" s="319" t="str">
        <f t="shared" si="15"/>
        <v>REALITE 2019</v>
      </c>
      <c r="G47" s="319" t="str">
        <f t="shared" si="15"/>
        <v>BUDGET 2020</v>
      </c>
      <c r="H47" s="319" t="str">
        <f t="shared" si="15"/>
        <v>REALITE 2020</v>
      </c>
      <c r="I47" s="319" t="str">
        <f t="shared" si="15"/>
        <v>ECART BUDGET 2020 - REALITE 2020</v>
      </c>
    </row>
    <row r="48" spans="1:9" s="347" customFormat="1" ht="35.450000000000003" customHeight="1" x14ac:dyDescent="0.3">
      <c r="A48" s="630" t="s">
        <v>591</v>
      </c>
      <c r="B48" s="361" t="s">
        <v>592</v>
      </c>
      <c r="C48" s="365"/>
      <c r="D48" s="365"/>
      <c r="E48" s="365"/>
      <c r="F48" s="365"/>
      <c r="G48" s="365"/>
      <c r="H48" s="365"/>
      <c r="I48" s="362">
        <f>G48-H48</f>
        <v>0</v>
      </c>
    </row>
    <row r="49" spans="1:9" s="347" customFormat="1" x14ac:dyDescent="0.3">
      <c r="A49" s="631"/>
      <c r="B49" s="361" t="s">
        <v>593</v>
      </c>
      <c r="C49" s="365"/>
      <c r="D49" s="365"/>
      <c r="E49" s="365"/>
      <c r="F49" s="365"/>
      <c r="G49" s="365"/>
      <c r="H49" s="365"/>
      <c r="I49" s="362">
        <f>G49-H49</f>
        <v>0</v>
      </c>
    </row>
    <row r="50" spans="1:9" s="347" customFormat="1" ht="27" x14ac:dyDescent="0.3">
      <c r="A50" s="631"/>
      <c r="B50" s="361" t="s">
        <v>594</v>
      </c>
      <c r="C50" s="365"/>
      <c r="D50" s="365"/>
      <c r="E50" s="365"/>
      <c r="F50" s="365"/>
      <c r="G50" s="365"/>
      <c r="H50" s="365"/>
      <c r="I50" s="362">
        <f>G50-H50</f>
        <v>0</v>
      </c>
    </row>
    <row r="51" spans="1:9" s="357" customFormat="1" x14ac:dyDescent="0.3">
      <c r="B51" s="358"/>
    </row>
    <row r="52" spans="1:9" s="360" customFormat="1" ht="40.5" x14ac:dyDescent="0.3">
      <c r="A52" s="359" t="s">
        <v>580</v>
      </c>
      <c r="B52" s="432" t="s">
        <v>793</v>
      </c>
      <c r="C52" s="319" t="str">
        <f t="shared" ref="C52:I52" si="16">C$8</f>
        <v>REALITE 2016</v>
      </c>
      <c r="D52" s="319" t="str">
        <f t="shared" si="16"/>
        <v>REALITE 2017</v>
      </c>
      <c r="E52" s="319" t="str">
        <f t="shared" si="16"/>
        <v>REALITE 2018</v>
      </c>
      <c r="F52" s="319" t="str">
        <f t="shared" si="16"/>
        <v>REALITE 2019</v>
      </c>
      <c r="G52" s="319" t="str">
        <f t="shared" si="16"/>
        <v>BUDGET 2020</v>
      </c>
      <c r="H52" s="319" t="str">
        <f t="shared" si="16"/>
        <v>REALITE 2020</v>
      </c>
      <c r="I52" s="319" t="str">
        <f t="shared" si="16"/>
        <v>ECART BUDGET 2020 - REALITE 2020</v>
      </c>
    </row>
    <row r="53" spans="1:9" s="347" customFormat="1" ht="17.45" customHeight="1" x14ac:dyDescent="0.3">
      <c r="A53" s="630" t="s">
        <v>595</v>
      </c>
      <c r="B53" s="361" t="s">
        <v>592</v>
      </c>
      <c r="C53" s="365"/>
      <c r="D53" s="365"/>
      <c r="E53" s="365"/>
      <c r="F53" s="365"/>
      <c r="G53" s="365"/>
      <c r="H53" s="365"/>
      <c r="I53" s="362">
        <f>G53-H53</f>
        <v>0</v>
      </c>
    </row>
    <row r="54" spans="1:9" s="347" customFormat="1" ht="14.45" customHeight="1" x14ac:dyDescent="0.3">
      <c r="A54" s="631"/>
      <c r="B54" s="361" t="s">
        <v>593</v>
      </c>
      <c r="C54" s="365"/>
      <c r="D54" s="365"/>
      <c r="E54" s="365"/>
      <c r="F54" s="365"/>
      <c r="G54" s="365"/>
      <c r="H54" s="365"/>
      <c r="I54" s="362">
        <f>G54-H54</f>
        <v>0</v>
      </c>
    </row>
    <row r="55" spans="1:9" s="347" customFormat="1" ht="27" x14ac:dyDescent="0.3">
      <c r="A55" s="631"/>
      <c r="B55" s="361" t="s">
        <v>594</v>
      </c>
      <c r="C55" s="365"/>
      <c r="D55" s="365"/>
      <c r="E55" s="365"/>
      <c r="F55" s="365"/>
      <c r="G55" s="365"/>
      <c r="H55" s="365"/>
      <c r="I55" s="362">
        <f>G55-H55</f>
        <v>0</v>
      </c>
    </row>
    <row r="56" spans="1:9" s="357" customFormat="1" x14ac:dyDescent="0.3">
      <c r="B56" s="358"/>
    </row>
    <row r="57" spans="1:9" s="357" customFormat="1" x14ac:dyDescent="0.3">
      <c r="B57" s="358"/>
    </row>
    <row r="58" spans="1:9" s="357" customFormat="1" x14ac:dyDescent="0.3">
      <c r="B58" s="358"/>
    </row>
    <row r="59" spans="1:9" s="357" customFormat="1" x14ac:dyDescent="0.3">
      <c r="B59" s="358"/>
    </row>
    <row r="60" spans="1:9" s="357" customFormat="1" x14ac:dyDescent="0.3">
      <c r="B60" s="358"/>
    </row>
    <row r="61" spans="1:9" s="357" customFormat="1" x14ac:dyDescent="0.3">
      <c r="B61" s="358"/>
    </row>
    <row r="62" spans="1:9" s="357" customFormat="1" x14ac:dyDescent="0.3">
      <c r="B62" s="358"/>
    </row>
    <row r="63" spans="1:9" s="357" customFormat="1" x14ac:dyDescent="0.3">
      <c r="B63" s="358"/>
    </row>
    <row r="64" spans="1:9" s="357" customFormat="1" x14ac:dyDescent="0.3">
      <c r="B64" s="358"/>
    </row>
    <row r="65" spans="2:2" s="357" customFormat="1" x14ac:dyDescent="0.3">
      <c r="B65" s="358"/>
    </row>
    <row r="66" spans="2:2" s="357" customFormat="1" x14ac:dyDescent="0.3">
      <c r="B66" s="358"/>
    </row>
    <row r="67" spans="2:2" s="357" customFormat="1" x14ac:dyDescent="0.3">
      <c r="B67" s="358"/>
    </row>
    <row r="68" spans="2:2" s="357" customFormat="1" x14ac:dyDescent="0.3">
      <c r="B68" s="358"/>
    </row>
    <row r="69" spans="2:2" s="357" customFormat="1" x14ac:dyDescent="0.3">
      <c r="B69" s="358"/>
    </row>
    <row r="70" spans="2:2" s="357" customFormat="1" x14ac:dyDescent="0.3">
      <c r="B70" s="358"/>
    </row>
    <row r="71" spans="2:2" s="357" customFormat="1" x14ac:dyDescent="0.3">
      <c r="B71" s="358"/>
    </row>
    <row r="72" spans="2:2" s="357" customFormat="1" x14ac:dyDescent="0.3">
      <c r="B72" s="358"/>
    </row>
    <row r="73" spans="2:2" s="357" customFormat="1" x14ac:dyDescent="0.3">
      <c r="B73" s="358"/>
    </row>
    <row r="74" spans="2:2" s="357" customFormat="1" x14ac:dyDescent="0.3">
      <c r="B74" s="358"/>
    </row>
    <row r="75" spans="2:2" s="357" customFormat="1" x14ac:dyDescent="0.3">
      <c r="B75" s="358"/>
    </row>
    <row r="76" spans="2:2" s="357" customFormat="1" x14ac:dyDescent="0.3">
      <c r="B76" s="358"/>
    </row>
    <row r="77" spans="2:2" s="357" customFormat="1" x14ac:dyDescent="0.3">
      <c r="B77" s="358"/>
    </row>
    <row r="78" spans="2:2" s="357" customFormat="1" x14ac:dyDescent="0.3">
      <c r="B78" s="358"/>
    </row>
    <row r="79" spans="2:2" s="357" customFormat="1" x14ac:dyDescent="0.3">
      <c r="B79" s="358"/>
    </row>
    <row r="80" spans="2:2" s="357" customFormat="1" x14ac:dyDescent="0.3">
      <c r="B80" s="358"/>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7"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topLeftCell="A202" zoomScaleNormal="100" workbookViewId="0">
      <selection activeCell="O11" sqref="O11"/>
    </sheetView>
  </sheetViews>
  <sheetFormatPr baseColWidth="10" defaultColWidth="7.83203125" defaultRowHeight="13.5" x14ac:dyDescent="0.3"/>
  <cols>
    <col min="1" max="1" width="39" style="7" customWidth="1"/>
    <col min="2" max="2" width="6.5" style="39" bestFit="1" customWidth="1"/>
    <col min="3" max="4" width="15" style="7" customWidth="1"/>
    <col min="5" max="5" width="15" style="126" customWidth="1"/>
    <col min="6" max="6" width="15.83203125" style="126" customWidth="1"/>
    <col min="7" max="7" width="16.1640625" style="126" customWidth="1"/>
    <col min="8" max="8" width="7.83203125" style="126"/>
    <col min="9" max="9" width="9.83203125" style="7" customWidth="1"/>
    <col min="10" max="10" width="8.5" style="126" customWidth="1"/>
    <col min="11" max="11" width="8.83203125" style="126" customWidth="1"/>
    <col min="12" max="12" width="9.83203125" style="126" customWidth="1"/>
    <col min="13" max="16384" width="7.83203125" style="126"/>
  </cols>
  <sheetData>
    <row r="1" spans="1:12" s="229" customFormat="1" ht="15" x14ac:dyDescent="0.3">
      <c r="A1" s="112" t="s">
        <v>42</v>
      </c>
    </row>
    <row r="3" spans="1:12" ht="21" x14ac:dyDescent="0.35">
      <c r="A3" s="320" t="str">
        <f>TAB00!C94</f>
        <v>Evolution bilancielle</v>
      </c>
      <c r="B3" s="320"/>
      <c r="C3" s="320"/>
      <c r="D3" s="320"/>
      <c r="E3" s="320"/>
      <c r="F3" s="320"/>
      <c r="G3" s="320"/>
      <c r="I3" s="80"/>
      <c r="J3" s="80"/>
      <c r="K3" s="80"/>
      <c r="L3" s="80"/>
    </row>
    <row r="5" spans="1:12" ht="15.75" x14ac:dyDescent="0.3">
      <c r="A5" s="408" t="s">
        <v>726</v>
      </c>
      <c r="B5" s="409"/>
      <c r="C5" s="410"/>
      <c r="D5" s="410"/>
      <c r="E5" s="411"/>
      <c r="F5" s="411"/>
      <c r="G5" s="411"/>
      <c r="I5" s="410"/>
      <c r="J5" s="411"/>
      <c r="K5" s="411"/>
      <c r="L5" s="411"/>
    </row>
    <row r="6" spans="1:12" x14ac:dyDescent="0.3">
      <c r="A6" s="407"/>
      <c r="B6" s="407"/>
      <c r="C6" s="407"/>
      <c r="D6" s="407"/>
      <c r="E6" s="407"/>
      <c r="F6" s="407"/>
      <c r="G6" s="407"/>
      <c r="I6" s="407"/>
      <c r="J6" s="407"/>
      <c r="K6" s="407"/>
      <c r="L6" s="407"/>
    </row>
    <row r="7" spans="1:12" x14ac:dyDescent="0.3">
      <c r="A7" s="407"/>
      <c r="B7" s="407"/>
      <c r="C7" s="407"/>
      <c r="D7" s="407"/>
      <c r="E7" s="407"/>
      <c r="F7" s="407"/>
      <c r="G7" s="407"/>
      <c r="I7" s="578" t="s">
        <v>815</v>
      </c>
      <c r="J7" s="579"/>
      <c r="K7" s="579"/>
      <c r="L7" s="580"/>
    </row>
    <row r="8" spans="1:12" ht="27" x14ac:dyDescent="0.3">
      <c r="A8" s="372" t="s">
        <v>97</v>
      </c>
      <c r="B8" s="156" t="s">
        <v>119</v>
      </c>
      <c r="C8" s="372" t="str">
        <f>"REALITE "&amp;TAB00!E14-4</f>
        <v>REALITE 2016</v>
      </c>
      <c r="D8" s="372" t="str">
        <f>"REALITE "&amp;TAB00!E14-3</f>
        <v>REALITE 2017</v>
      </c>
      <c r="E8" s="372" t="str">
        <f>"REALITE "&amp;TAB00!E14-2</f>
        <v>REALITE 2018</v>
      </c>
      <c r="F8" s="372" t="str">
        <f>"REALITE "&amp;TAB00!E14-1</f>
        <v>REALITE 2019</v>
      </c>
      <c r="G8" s="372" t="str">
        <f>"REALITE "&amp;TAB00!E14</f>
        <v>REALITE 2020</v>
      </c>
      <c r="I8" s="459" t="str">
        <f>RIGHT(D8,4)&amp;" - "&amp;RIGHT(C8,4)</f>
        <v>2017 - 2016</v>
      </c>
      <c r="J8" s="459" t="str">
        <f>RIGHT(E8,4)&amp;" - "&amp;RIGHT(D8,4)</f>
        <v>2018 - 2017</v>
      </c>
      <c r="K8" s="459" t="str">
        <f>RIGHT(F8,4)&amp;" - "&amp;RIGHT(E8,4)</f>
        <v>2019 - 2018</v>
      </c>
      <c r="L8" s="459" t="str">
        <f>RIGHT(G8,4)&amp;" - "&amp;RIGHT(F8,4)</f>
        <v>2020 - 2019</v>
      </c>
    </row>
    <row r="9" spans="1:12" x14ac:dyDescent="0.3">
      <c r="A9" s="155" t="s">
        <v>98</v>
      </c>
      <c r="B9" s="37" t="s">
        <v>99</v>
      </c>
      <c r="C9" s="42">
        <f>SUM(C10:C13)</f>
        <v>0</v>
      </c>
      <c r="D9" s="42">
        <f>SUM(D10:D13)</f>
        <v>0</v>
      </c>
      <c r="E9" s="42">
        <f>SUM(E10:E13)</f>
        <v>0</v>
      </c>
      <c r="F9" s="44">
        <f>SUM(F10:F13)</f>
        <v>0</v>
      </c>
      <c r="G9" s="44">
        <f>SUM(G10:G13)</f>
        <v>0</v>
      </c>
      <c r="I9" s="43">
        <f t="shared" ref="I9:I21" si="0">IFERROR(IF(AND(ROUND(SUM(C9:C9),0)=0,ROUND(SUM(D9:D9),0)&gt;ROUND(SUM(C9:C9),0)),"INF",(ROUND(SUM(D9:D9),0)-ROUND(SUM(C9:C9),0))/ROUND(SUM(C9:C9),0)),0)</f>
        <v>0</v>
      </c>
      <c r="J9" s="43">
        <f t="shared" ref="J9:J21" si="1">IFERROR(IF(AND(ROUND(SUM(D9),0)=0,ROUND(SUM(E9:E9),0)&gt;ROUND(SUM(D9),0)),"INF",(ROUND(SUM(E9:E9),0)-ROUND(SUM(D9),0))/ROUND(SUM(D9),0)),0)</f>
        <v>0</v>
      </c>
      <c r="K9" s="43">
        <f t="shared" ref="K9:K21" si="2">IFERROR(IF(AND(ROUND(SUM(E9),0)=0,ROUND(SUM(F9:F9),0)&gt;ROUND(SUM(E9),0)),"INF",(ROUND(SUM(F9:F9),0)-ROUND(SUM(E9),0))/ROUND(SUM(E9),0)),0)</f>
        <v>0</v>
      </c>
      <c r="L9" s="43">
        <f t="shared" ref="L9:L21" si="3">IFERROR(IF(AND(ROUND(SUM(F9),0)=0,ROUND(SUM(G9:G9),0)&gt;ROUND(SUM(F9),0)),"INF",(ROUND(SUM(G9:G9),0)-ROUND(SUM(F9),0))/ROUND(SUM(F9),0)),0)</f>
        <v>0</v>
      </c>
    </row>
    <row r="10" spans="1:12" x14ac:dyDescent="0.3">
      <c r="A10" s="96" t="s">
        <v>100</v>
      </c>
      <c r="B10" s="38">
        <v>20</v>
      </c>
      <c r="C10" s="45"/>
      <c r="D10" s="45"/>
      <c r="E10" s="45"/>
      <c r="F10" s="45"/>
      <c r="G10" s="45"/>
      <c r="I10" s="43">
        <f t="shared" si="0"/>
        <v>0</v>
      </c>
      <c r="J10" s="43">
        <f t="shared" si="1"/>
        <v>0</v>
      </c>
      <c r="K10" s="43">
        <f t="shared" si="2"/>
        <v>0</v>
      </c>
      <c r="L10" s="43">
        <f t="shared" si="3"/>
        <v>0</v>
      </c>
    </row>
    <row r="11" spans="1:12" ht="13.15" customHeight="1" x14ac:dyDescent="0.3">
      <c r="A11" s="96" t="s">
        <v>101</v>
      </c>
      <c r="B11" s="38">
        <v>21</v>
      </c>
      <c r="C11" s="45"/>
      <c r="D11" s="45"/>
      <c r="E11" s="45"/>
      <c r="F11" s="45"/>
      <c r="G11" s="45"/>
      <c r="I11" s="43">
        <f t="shared" si="0"/>
        <v>0</v>
      </c>
      <c r="J11" s="43">
        <f t="shared" si="1"/>
        <v>0</v>
      </c>
      <c r="K11" s="43">
        <f t="shared" si="2"/>
        <v>0</v>
      </c>
      <c r="L11" s="43">
        <f t="shared" si="3"/>
        <v>0</v>
      </c>
    </row>
    <row r="12" spans="1:12" ht="13.15" customHeight="1" x14ac:dyDescent="0.3">
      <c r="A12" s="96" t="s">
        <v>102</v>
      </c>
      <c r="B12" s="38" t="s">
        <v>103</v>
      </c>
      <c r="C12" s="45"/>
      <c r="D12" s="45"/>
      <c r="E12" s="45"/>
      <c r="F12" s="45"/>
      <c r="G12" s="45"/>
      <c r="I12" s="43">
        <f t="shared" si="0"/>
        <v>0</v>
      </c>
      <c r="J12" s="43">
        <f t="shared" si="1"/>
        <v>0</v>
      </c>
      <c r="K12" s="43">
        <f t="shared" si="2"/>
        <v>0</v>
      </c>
      <c r="L12" s="43">
        <f t="shared" si="3"/>
        <v>0</v>
      </c>
    </row>
    <row r="13" spans="1:12" x14ac:dyDescent="0.3">
      <c r="A13" s="96" t="s">
        <v>104</v>
      </c>
      <c r="B13" s="38">
        <v>28</v>
      </c>
      <c r="C13" s="45"/>
      <c r="D13" s="45"/>
      <c r="E13" s="45"/>
      <c r="F13" s="45"/>
      <c r="G13" s="45"/>
      <c r="I13" s="43">
        <f t="shared" si="0"/>
        <v>0</v>
      </c>
      <c r="J13" s="43">
        <f t="shared" si="1"/>
        <v>0</v>
      </c>
      <c r="K13" s="43">
        <f t="shared" si="2"/>
        <v>0</v>
      </c>
      <c r="L13" s="43">
        <f t="shared" si="3"/>
        <v>0</v>
      </c>
    </row>
    <row r="14" spans="1:12" x14ac:dyDescent="0.3">
      <c r="A14" s="155" t="s">
        <v>105</v>
      </c>
      <c r="B14" s="37" t="s">
        <v>106</v>
      </c>
      <c r="C14" s="42">
        <f t="shared" ref="C14:F14" si="4">SUM(C15:C20)</f>
        <v>0</v>
      </c>
      <c r="D14" s="42">
        <f t="shared" si="4"/>
        <v>0</v>
      </c>
      <c r="E14" s="42">
        <f t="shared" si="4"/>
        <v>0</v>
      </c>
      <c r="F14" s="42">
        <f t="shared" si="4"/>
        <v>0</v>
      </c>
      <c r="G14" s="42">
        <f>SUM(G15:G20)</f>
        <v>0</v>
      </c>
      <c r="I14" s="43">
        <f t="shared" si="0"/>
        <v>0</v>
      </c>
      <c r="J14" s="43">
        <f t="shared" si="1"/>
        <v>0</v>
      </c>
      <c r="K14" s="43">
        <f t="shared" si="2"/>
        <v>0</v>
      </c>
      <c r="L14" s="43">
        <f t="shared" si="3"/>
        <v>0</v>
      </c>
    </row>
    <row r="15" spans="1:12" x14ac:dyDescent="0.3">
      <c r="A15" s="96" t="s">
        <v>107</v>
      </c>
      <c r="B15" s="38">
        <v>29</v>
      </c>
      <c r="C15" s="45"/>
      <c r="D15" s="45"/>
      <c r="E15" s="45"/>
      <c r="F15" s="45"/>
      <c r="G15" s="45"/>
      <c r="I15" s="43">
        <f t="shared" si="0"/>
        <v>0</v>
      </c>
      <c r="J15" s="43">
        <f t="shared" si="1"/>
        <v>0</v>
      </c>
      <c r="K15" s="43">
        <f t="shared" si="2"/>
        <v>0</v>
      </c>
      <c r="L15" s="43">
        <f t="shared" si="3"/>
        <v>0</v>
      </c>
    </row>
    <row r="16" spans="1:12" x14ac:dyDescent="0.3">
      <c r="A16" s="96" t="s">
        <v>108</v>
      </c>
      <c r="B16" s="38">
        <v>3</v>
      </c>
      <c r="C16" s="45"/>
      <c r="D16" s="45"/>
      <c r="E16" s="45"/>
      <c r="F16" s="45"/>
      <c r="G16" s="45"/>
      <c r="I16" s="43">
        <f t="shared" si="0"/>
        <v>0</v>
      </c>
      <c r="J16" s="43">
        <f t="shared" si="1"/>
        <v>0</v>
      </c>
      <c r="K16" s="43">
        <f t="shared" si="2"/>
        <v>0</v>
      </c>
      <c r="L16" s="43">
        <f t="shared" si="3"/>
        <v>0</v>
      </c>
    </row>
    <row r="17" spans="1:12" x14ac:dyDescent="0.3">
      <c r="A17" s="96" t="s">
        <v>109</v>
      </c>
      <c r="B17" s="38" t="s">
        <v>110</v>
      </c>
      <c r="C17" s="45"/>
      <c r="D17" s="45"/>
      <c r="E17" s="45"/>
      <c r="F17" s="45"/>
      <c r="G17" s="45"/>
      <c r="I17" s="43">
        <f t="shared" si="0"/>
        <v>0</v>
      </c>
      <c r="J17" s="43">
        <f t="shared" si="1"/>
        <v>0</v>
      </c>
      <c r="K17" s="43">
        <f t="shared" si="2"/>
        <v>0</v>
      </c>
      <c r="L17" s="43">
        <f t="shared" si="3"/>
        <v>0</v>
      </c>
    </row>
    <row r="18" spans="1:12" x14ac:dyDescent="0.3">
      <c r="A18" s="96" t="s">
        <v>794</v>
      </c>
      <c r="B18" s="38" t="s">
        <v>111</v>
      </c>
      <c r="C18" s="45"/>
      <c r="D18" s="45"/>
      <c r="E18" s="45"/>
      <c r="F18" s="45"/>
      <c r="G18" s="45"/>
      <c r="I18" s="43">
        <f t="shared" si="0"/>
        <v>0</v>
      </c>
      <c r="J18" s="43">
        <f t="shared" si="1"/>
        <v>0</v>
      </c>
      <c r="K18" s="43">
        <f t="shared" si="2"/>
        <v>0</v>
      </c>
      <c r="L18" s="43">
        <f t="shared" si="3"/>
        <v>0</v>
      </c>
    </row>
    <row r="19" spans="1:12" x14ac:dyDescent="0.3">
      <c r="A19" s="96" t="s">
        <v>112</v>
      </c>
      <c r="B19" s="38" t="s">
        <v>113</v>
      </c>
      <c r="C19" s="45"/>
      <c r="D19" s="45"/>
      <c r="E19" s="45"/>
      <c r="F19" s="45"/>
      <c r="G19" s="45"/>
      <c r="I19" s="43">
        <f t="shared" si="0"/>
        <v>0</v>
      </c>
      <c r="J19" s="43">
        <f t="shared" si="1"/>
        <v>0</v>
      </c>
      <c r="K19" s="43">
        <f t="shared" si="2"/>
        <v>0</v>
      </c>
      <c r="L19" s="43">
        <f t="shared" si="3"/>
        <v>0</v>
      </c>
    </row>
    <row r="20" spans="1:12" x14ac:dyDescent="0.3">
      <c r="A20" s="454" t="s">
        <v>114</v>
      </c>
      <c r="B20" s="37" t="s">
        <v>115</v>
      </c>
      <c r="C20" s="153"/>
      <c r="D20" s="153"/>
      <c r="E20" s="153"/>
      <c r="F20" s="153"/>
      <c r="G20" s="153"/>
      <c r="I20" s="43">
        <f t="shared" si="0"/>
        <v>0</v>
      </c>
      <c r="J20" s="43">
        <f t="shared" si="1"/>
        <v>0</v>
      </c>
      <c r="K20" s="43">
        <f t="shared" si="2"/>
        <v>0</v>
      </c>
      <c r="L20" s="43">
        <f t="shared" si="3"/>
        <v>0</v>
      </c>
    </row>
    <row r="21" spans="1:12" x14ac:dyDescent="0.3">
      <c r="A21" s="140" t="s">
        <v>116</v>
      </c>
      <c r="B21" s="143" t="s">
        <v>117</v>
      </c>
      <c r="C21" s="138">
        <f t="shared" ref="C21:F21" si="5">SUM(C9,C14)</f>
        <v>0</v>
      </c>
      <c r="D21" s="138">
        <f t="shared" si="5"/>
        <v>0</v>
      </c>
      <c r="E21" s="138">
        <f t="shared" si="5"/>
        <v>0</v>
      </c>
      <c r="F21" s="138">
        <f t="shared" si="5"/>
        <v>0</v>
      </c>
      <c r="G21" s="138">
        <f>SUM(G9,G14)</f>
        <v>0</v>
      </c>
      <c r="I21" s="154">
        <f t="shared" si="0"/>
        <v>0</v>
      </c>
      <c r="J21" s="154">
        <f t="shared" si="1"/>
        <v>0</v>
      </c>
      <c r="K21" s="154">
        <f t="shared" si="2"/>
        <v>0</v>
      </c>
      <c r="L21" s="154">
        <f t="shared" si="3"/>
        <v>0</v>
      </c>
    </row>
    <row r="22" spans="1:12" x14ac:dyDescent="0.3">
      <c r="A22" s="126"/>
      <c r="C22" s="127"/>
      <c r="D22" s="127"/>
      <c r="E22" s="127"/>
      <c r="F22" s="127"/>
      <c r="G22" s="127"/>
      <c r="I22" s="127"/>
      <c r="J22" s="127"/>
      <c r="K22" s="127"/>
      <c r="L22" s="127"/>
    </row>
    <row r="23" spans="1:12" x14ac:dyDescent="0.3">
      <c r="A23" s="126"/>
      <c r="C23" s="127"/>
      <c r="D23" s="127"/>
      <c r="E23" s="127"/>
      <c r="F23" s="127"/>
      <c r="G23" s="127"/>
      <c r="I23" s="578" t="s">
        <v>815</v>
      </c>
      <c r="J23" s="579"/>
      <c r="K23" s="579"/>
      <c r="L23" s="580"/>
    </row>
    <row r="24" spans="1:12" ht="27" x14ac:dyDescent="0.3">
      <c r="A24" s="372" t="s">
        <v>118</v>
      </c>
      <c r="B24" s="372" t="s">
        <v>119</v>
      </c>
      <c r="C24" s="372" t="str">
        <f>C8</f>
        <v>REALITE 2016</v>
      </c>
      <c r="D24" s="372" t="str">
        <f t="shared" ref="D24:G24" si="6">D8</f>
        <v>REALITE 2017</v>
      </c>
      <c r="E24" s="372" t="str">
        <f t="shared" si="6"/>
        <v>REALITE 2018</v>
      </c>
      <c r="F24" s="372" t="str">
        <f t="shared" si="6"/>
        <v>REALITE 2019</v>
      </c>
      <c r="G24" s="372" t="str">
        <f t="shared" si="6"/>
        <v>REALITE 2020</v>
      </c>
      <c r="I24" s="459" t="str">
        <f>RIGHT(D24,4)&amp;" - "&amp;RIGHT(C24,4)</f>
        <v>2017 - 2016</v>
      </c>
      <c r="J24" s="459" t="str">
        <f>RIGHT(E24,4)&amp;" - "&amp;RIGHT(D24,4)</f>
        <v>2018 - 2017</v>
      </c>
      <c r="K24" s="459" t="str">
        <f>RIGHT(F24,4)&amp;" - "&amp;RIGHT(E24,4)</f>
        <v>2019 - 2018</v>
      </c>
      <c r="L24" s="459" t="str">
        <f>RIGHT(G24,4)&amp;" - "&amp;RIGHT(F24,4)</f>
        <v>2020 - 2019</v>
      </c>
    </row>
    <row r="25" spans="1:12" x14ac:dyDescent="0.3">
      <c r="A25" s="155" t="s">
        <v>120</v>
      </c>
      <c r="B25" s="37" t="s">
        <v>121</v>
      </c>
      <c r="C25" s="42">
        <f t="shared" ref="C25:F25" si="7">SUM(C26:C31)</f>
        <v>0</v>
      </c>
      <c r="D25" s="42">
        <f t="shared" si="7"/>
        <v>0</v>
      </c>
      <c r="E25" s="42">
        <f t="shared" si="7"/>
        <v>0</v>
      </c>
      <c r="F25" s="42">
        <f t="shared" si="7"/>
        <v>0</v>
      </c>
      <c r="G25" s="42">
        <f>SUM(G26:G31)</f>
        <v>0</v>
      </c>
      <c r="I25" s="43">
        <f t="shared" ref="I25:I48" si="8">IFERROR(IF(AND(ROUND(SUM(C25:C25),0)=0,ROUND(SUM(D25:D25),0)&gt;ROUND(SUM(C25:C25),0)),"INF",(ROUND(SUM(D25:D25),0)-ROUND(SUM(C25:C25),0))/ROUND(SUM(C25:C25),0)),0)</f>
        <v>0</v>
      </c>
      <c r="J25" s="43">
        <f t="shared" ref="J25:J48" si="9">IFERROR(IF(AND(ROUND(SUM(D25),0)=0,ROUND(SUM(E25:E25),0)&gt;ROUND(SUM(D25),0)),"INF",(ROUND(SUM(E25:E25),0)-ROUND(SUM(D25),0))/ROUND(SUM(D25),0)),0)</f>
        <v>0</v>
      </c>
      <c r="K25" s="43">
        <f t="shared" ref="K25:K48" si="10">IFERROR(IF(AND(ROUND(SUM(E25),0)=0,ROUND(SUM(F25:F25),0)&gt;ROUND(SUM(E25),0)),"INF",(ROUND(SUM(F25:F25),0)-ROUND(SUM(E25),0))/ROUND(SUM(E25),0)),0)</f>
        <v>0</v>
      </c>
      <c r="L25" s="43">
        <f t="shared" ref="L25:L48" si="11">IFERROR(IF(AND(ROUND(SUM(F25),0)=0,ROUND(SUM(G25:G25),0)&gt;ROUND(SUM(F25),0)),"INF",(ROUND(SUM(G25:G25),0)-ROUND(SUM(F25),0))/ROUND(SUM(F25),0)),0)</f>
        <v>0</v>
      </c>
    </row>
    <row r="26" spans="1:12" x14ac:dyDescent="0.3">
      <c r="A26" s="96" t="s">
        <v>122</v>
      </c>
      <c r="B26" s="38">
        <v>10</v>
      </c>
      <c r="C26" s="45"/>
      <c r="D26" s="45"/>
      <c r="E26" s="45"/>
      <c r="F26" s="45"/>
      <c r="G26" s="45"/>
      <c r="I26" s="43">
        <f t="shared" si="8"/>
        <v>0</v>
      </c>
      <c r="J26" s="43">
        <f t="shared" si="9"/>
        <v>0</v>
      </c>
      <c r="K26" s="43">
        <f t="shared" si="10"/>
        <v>0</v>
      </c>
      <c r="L26" s="43">
        <f t="shared" si="11"/>
        <v>0</v>
      </c>
    </row>
    <row r="27" spans="1:12" x14ac:dyDescent="0.3">
      <c r="A27" s="96" t="s">
        <v>123</v>
      </c>
      <c r="B27" s="38">
        <v>11</v>
      </c>
      <c r="C27" s="45"/>
      <c r="D27" s="45"/>
      <c r="E27" s="45"/>
      <c r="F27" s="45"/>
      <c r="G27" s="45"/>
      <c r="I27" s="43">
        <f t="shared" si="8"/>
        <v>0</v>
      </c>
      <c r="J27" s="43">
        <f t="shared" si="9"/>
        <v>0</v>
      </c>
      <c r="K27" s="43">
        <f t="shared" si="10"/>
        <v>0</v>
      </c>
      <c r="L27" s="43">
        <f t="shared" si="11"/>
        <v>0</v>
      </c>
    </row>
    <row r="28" spans="1:12" x14ac:dyDescent="0.3">
      <c r="A28" s="96" t="s">
        <v>124</v>
      </c>
      <c r="B28" s="38">
        <v>12</v>
      </c>
      <c r="C28" s="45"/>
      <c r="D28" s="45"/>
      <c r="E28" s="45"/>
      <c r="F28" s="45"/>
      <c r="G28" s="45"/>
      <c r="I28" s="43">
        <f t="shared" si="8"/>
        <v>0</v>
      </c>
      <c r="J28" s="43">
        <f t="shared" si="9"/>
        <v>0</v>
      </c>
      <c r="K28" s="43">
        <f t="shared" si="10"/>
        <v>0</v>
      </c>
      <c r="L28" s="43">
        <f t="shared" si="11"/>
        <v>0</v>
      </c>
    </row>
    <row r="29" spans="1:12" x14ac:dyDescent="0.3">
      <c r="A29" s="96" t="s">
        <v>125</v>
      </c>
      <c r="B29" s="38">
        <v>13</v>
      </c>
      <c r="C29" s="45"/>
      <c r="D29" s="45"/>
      <c r="E29" s="45"/>
      <c r="F29" s="45"/>
      <c r="G29" s="45"/>
      <c r="I29" s="43">
        <f t="shared" si="8"/>
        <v>0</v>
      </c>
      <c r="J29" s="43">
        <f t="shared" si="9"/>
        <v>0</v>
      </c>
      <c r="K29" s="43">
        <f t="shared" si="10"/>
        <v>0</v>
      </c>
      <c r="L29" s="43">
        <f t="shared" si="11"/>
        <v>0</v>
      </c>
    </row>
    <row r="30" spans="1:12" x14ac:dyDescent="0.3">
      <c r="A30" s="96" t="s">
        <v>126</v>
      </c>
      <c r="B30" s="38">
        <v>14</v>
      </c>
      <c r="C30" s="45"/>
      <c r="D30" s="45"/>
      <c r="E30" s="45"/>
      <c r="F30" s="45"/>
      <c r="G30" s="45"/>
      <c r="I30" s="43">
        <f t="shared" si="8"/>
        <v>0</v>
      </c>
      <c r="J30" s="43">
        <f t="shared" si="9"/>
        <v>0</v>
      </c>
      <c r="K30" s="43">
        <f t="shared" si="10"/>
        <v>0</v>
      </c>
      <c r="L30" s="43">
        <f t="shared" si="11"/>
        <v>0</v>
      </c>
    </row>
    <row r="31" spans="1:12" x14ac:dyDescent="0.3">
      <c r="A31" s="96" t="s">
        <v>127</v>
      </c>
      <c r="B31" s="38">
        <v>15</v>
      </c>
      <c r="C31" s="45"/>
      <c r="D31" s="45"/>
      <c r="E31" s="45"/>
      <c r="F31" s="45"/>
      <c r="G31" s="45"/>
      <c r="I31" s="43">
        <f t="shared" si="8"/>
        <v>0</v>
      </c>
      <c r="J31" s="43">
        <f t="shared" si="9"/>
        <v>0</v>
      </c>
      <c r="K31" s="43">
        <f t="shared" si="10"/>
        <v>0</v>
      </c>
      <c r="L31" s="43">
        <f t="shared" si="11"/>
        <v>0</v>
      </c>
    </row>
    <row r="32" spans="1:12" x14ac:dyDescent="0.3">
      <c r="A32" s="155" t="s">
        <v>128</v>
      </c>
      <c r="B32" s="37">
        <v>16</v>
      </c>
      <c r="C32" s="42">
        <f t="shared" ref="C32:G32" si="12">C33</f>
        <v>0</v>
      </c>
      <c r="D32" s="42">
        <f t="shared" si="12"/>
        <v>0</v>
      </c>
      <c r="E32" s="42">
        <f t="shared" si="12"/>
        <v>0</v>
      </c>
      <c r="F32" s="42">
        <f t="shared" si="12"/>
        <v>0</v>
      </c>
      <c r="G32" s="42">
        <f t="shared" si="12"/>
        <v>0</v>
      </c>
      <c r="I32" s="43">
        <f t="shared" si="8"/>
        <v>0</v>
      </c>
      <c r="J32" s="43">
        <f t="shared" si="9"/>
        <v>0</v>
      </c>
      <c r="K32" s="43">
        <f t="shared" si="10"/>
        <v>0</v>
      </c>
      <c r="L32" s="43">
        <f t="shared" si="11"/>
        <v>0</v>
      </c>
    </row>
    <row r="33" spans="1:12" x14ac:dyDescent="0.3">
      <c r="A33" s="96" t="s">
        <v>129</v>
      </c>
      <c r="B33" s="38">
        <v>16</v>
      </c>
      <c r="C33" s="45"/>
      <c r="D33" s="45"/>
      <c r="E33" s="45"/>
      <c r="F33" s="45"/>
      <c r="G33" s="45"/>
      <c r="I33" s="43">
        <f t="shared" si="8"/>
        <v>0</v>
      </c>
      <c r="J33" s="43">
        <f t="shared" si="9"/>
        <v>0</v>
      </c>
      <c r="K33" s="43">
        <f t="shared" si="10"/>
        <v>0</v>
      </c>
      <c r="L33" s="43">
        <f t="shared" si="11"/>
        <v>0</v>
      </c>
    </row>
    <row r="34" spans="1:12" x14ac:dyDescent="0.3">
      <c r="A34" s="155" t="s">
        <v>130</v>
      </c>
      <c r="B34" s="37" t="s">
        <v>131</v>
      </c>
      <c r="C34" s="42">
        <f t="shared" ref="C34:F34" si="13">SUM(C35,C40,C47)</f>
        <v>0</v>
      </c>
      <c r="D34" s="42">
        <f t="shared" si="13"/>
        <v>0</v>
      </c>
      <c r="E34" s="42">
        <f t="shared" si="13"/>
        <v>0</v>
      </c>
      <c r="F34" s="42">
        <f t="shared" si="13"/>
        <v>0</v>
      </c>
      <c r="G34" s="42">
        <f>SUM(G35,G40,G47)</f>
        <v>0</v>
      </c>
      <c r="I34" s="43">
        <f t="shared" si="8"/>
        <v>0</v>
      </c>
      <c r="J34" s="43">
        <f t="shared" si="9"/>
        <v>0</v>
      </c>
      <c r="K34" s="43">
        <f t="shared" si="10"/>
        <v>0</v>
      </c>
      <c r="L34" s="43">
        <f t="shared" si="11"/>
        <v>0</v>
      </c>
    </row>
    <row r="35" spans="1:12" x14ac:dyDescent="0.3">
      <c r="A35" s="455" t="s">
        <v>795</v>
      </c>
      <c r="B35" s="37">
        <v>17</v>
      </c>
      <c r="C35" s="42">
        <f t="shared" ref="C35:F35" si="14">SUM(C36,C39)</f>
        <v>0</v>
      </c>
      <c r="D35" s="42">
        <f t="shared" si="14"/>
        <v>0</v>
      </c>
      <c r="E35" s="42">
        <f t="shared" si="14"/>
        <v>0</v>
      </c>
      <c r="F35" s="42">
        <f t="shared" si="14"/>
        <v>0</v>
      </c>
      <c r="G35" s="42">
        <f>SUM(G36,G39)</f>
        <v>0</v>
      </c>
      <c r="I35" s="43">
        <f t="shared" si="8"/>
        <v>0</v>
      </c>
      <c r="J35" s="43">
        <f t="shared" si="9"/>
        <v>0</v>
      </c>
      <c r="K35" s="43">
        <f t="shared" si="10"/>
        <v>0</v>
      </c>
      <c r="L35" s="43">
        <f t="shared" si="11"/>
        <v>0</v>
      </c>
    </row>
    <row r="36" spans="1:12" x14ac:dyDescent="0.3">
      <c r="A36" s="155" t="s">
        <v>132</v>
      </c>
      <c r="B36" s="37" t="s">
        <v>133</v>
      </c>
      <c r="C36" s="42">
        <f>SUM(C37:C38)</f>
        <v>0</v>
      </c>
      <c r="D36" s="42">
        <f>SUM(D37:D38)</f>
        <v>0</v>
      </c>
      <c r="E36" s="42">
        <f>SUM(E37:E38)</f>
        <v>0</v>
      </c>
      <c r="F36" s="42">
        <f>SUM(F37:F38)</f>
        <v>0</v>
      </c>
      <c r="G36" s="42">
        <f>SUM(G37:G38)</f>
        <v>0</v>
      </c>
      <c r="I36" s="43">
        <f t="shared" si="8"/>
        <v>0</v>
      </c>
      <c r="J36" s="43">
        <f t="shared" si="9"/>
        <v>0</v>
      </c>
      <c r="K36" s="43">
        <f t="shared" si="10"/>
        <v>0</v>
      </c>
      <c r="L36" s="43">
        <f t="shared" si="11"/>
        <v>0</v>
      </c>
    </row>
    <row r="37" spans="1:12" x14ac:dyDescent="0.3">
      <c r="A37" s="95" t="s">
        <v>134</v>
      </c>
      <c r="B37" s="38"/>
      <c r="C37" s="45"/>
      <c r="D37" s="45"/>
      <c r="E37" s="45"/>
      <c r="F37" s="45"/>
      <c r="G37" s="45"/>
      <c r="I37" s="43">
        <f t="shared" si="8"/>
        <v>0</v>
      </c>
      <c r="J37" s="43">
        <f t="shared" si="9"/>
        <v>0</v>
      </c>
      <c r="K37" s="43">
        <f t="shared" si="10"/>
        <v>0</v>
      </c>
      <c r="L37" s="43">
        <f t="shared" si="11"/>
        <v>0</v>
      </c>
    </row>
    <row r="38" spans="1:12" x14ac:dyDescent="0.3">
      <c r="A38" s="95" t="s">
        <v>135</v>
      </c>
      <c r="B38" s="38"/>
      <c r="C38" s="45"/>
      <c r="D38" s="45"/>
      <c r="E38" s="45"/>
      <c r="F38" s="45"/>
      <c r="G38" s="45"/>
      <c r="I38" s="43">
        <f t="shared" si="8"/>
        <v>0</v>
      </c>
      <c r="J38" s="43">
        <f t="shared" si="9"/>
        <v>0</v>
      </c>
      <c r="K38" s="43">
        <f t="shared" si="10"/>
        <v>0</v>
      </c>
      <c r="L38" s="43">
        <f t="shared" si="11"/>
        <v>0</v>
      </c>
    </row>
    <row r="39" spans="1:12" x14ac:dyDescent="0.3">
      <c r="A39" s="95" t="s">
        <v>136</v>
      </c>
      <c r="B39" s="38" t="s">
        <v>137</v>
      </c>
      <c r="C39" s="45"/>
      <c r="D39" s="45"/>
      <c r="E39" s="45"/>
      <c r="F39" s="45"/>
      <c r="G39" s="45"/>
      <c r="I39" s="43">
        <f t="shared" si="8"/>
        <v>0</v>
      </c>
      <c r="J39" s="43">
        <f t="shared" si="9"/>
        <v>0</v>
      </c>
      <c r="K39" s="43">
        <f t="shared" si="10"/>
        <v>0</v>
      </c>
      <c r="L39" s="43">
        <f t="shared" si="11"/>
        <v>0</v>
      </c>
    </row>
    <row r="40" spans="1:12" x14ac:dyDescent="0.3">
      <c r="A40" s="155" t="s">
        <v>138</v>
      </c>
      <c r="B40" s="37" t="s">
        <v>139</v>
      </c>
      <c r="C40" s="42">
        <f t="shared" ref="C40:F40" si="15">SUM(C41:C46)</f>
        <v>0</v>
      </c>
      <c r="D40" s="42">
        <f t="shared" si="15"/>
        <v>0</v>
      </c>
      <c r="E40" s="42">
        <f t="shared" si="15"/>
        <v>0</v>
      </c>
      <c r="F40" s="42">
        <f t="shared" si="15"/>
        <v>0</v>
      </c>
      <c r="G40" s="42">
        <f>SUM(G41:G46)</f>
        <v>0</v>
      </c>
      <c r="I40" s="43">
        <f t="shared" si="8"/>
        <v>0</v>
      </c>
      <c r="J40" s="43">
        <f t="shared" si="9"/>
        <v>0</v>
      </c>
      <c r="K40" s="43">
        <f t="shared" si="10"/>
        <v>0</v>
      </c>
      <c r="L40" s="43">
        <f t="shared" si="11"/>
        <v>0</v>
      </c>
    </row>
    <row r="41" spans="1:12" x14ac:dyDescent="0.3">
      <c r="A41" s="95" t="s">
        <v>140</v>
      </c>
      <c r="B41" s="38">
        <v>42</v>
      </c>
      <c r="C41" s="45"/>
      <c r="D41" s="45"/>
      <c r="E41" s="45"/>
      <c r="F41" s="45"/>
      <c r="G41" s="45"/>
      <c r="I41" s="43">
        <f t="shared" si="8"/>
        <v>0</v>
      </c>
      <c r="J41" s="43">
        <f t="shared" si="9"/>
        <v>0</v>
      </c>
      <c r="K41" s="43">
        <f t="shared" si="10"/>
        <v>0</v>
      </c>
      <c r="L41" s="43">
        <f t="shared" si="11"/>
        <v>0</v>
      </c>
    </row>
    <row r="42" spans="1:12" x14ac:dyDescent="0.3">
      <c r="A42" s="95" t="s">
        <v>141</v>
      </c>
      <c r="B42" s="38">
        <v>43</v>
      </c>
      <c r="C42" s="45"/>
      <c r="D42" s="45"/>
      <c r="E42" s="45"/>
      <c r="F42" s="45"/>
      <c r="G42" s="45"/>
      <c r="I42" s="43">
        <f t="shared" si="8"/>
        <v>0</v>
      </c>
      <c r="J42" s="43">
        <f t="shared" si="9"/>
        <v>0</v>
      </c>
      <c r="K42" s="43">
        <f t="shared" si="10"/>
        <v>0</v>
      </c>
      <c r="L42" s="43">
        <f t="shared" si="11"/>
        <v>0</v>
      </c>
    </row>
    <row r="43" spans="1:12" x14ac:dyDescent="0.3">
      <c r="A43" s="95" t="s">
        <v>142</v>
      </c>
      <c r="B43" s="38">
        <v>44</v>
      </c>
      <c r="C43" s="45"/>
      <c r="D43" s="45"/>
      <c r="E43" s="45"/>
      <c r="F43" s="45"/>
      <c r="G43" s="45"/>
      <c r="I43" s="43">
        <f t="shared" si="8"/>
        <v>0</v>
      </c>
      <c r="J43" s="43">
        <f t="shared" si="9"/>
        <v>0</v>
      </c>
      <c r="K43" s="43">
        <f t="shared" si="10"/>
        <v>0</v>
      </c>
      <c r="L43" s="43">
        <f t="shared" si="11"/>
        <v>0</v>
      </c>
    </row>
    <row r="44" spans="1:12" x14ac:dyDescent="0.3">
      <c r="A44" s="95" t="s">
        <v>143</v>
      </c>
      <c r="B44" s="38">
        <v>46</v>
      </c>
      <c r="C44" s="45"/>
      <c r="D44" s="45"/>
      <c r="E44" s="45"/>
      <c r="F44" s="45"/>
      <c r="G44" s="45"/>
      <c r="I44" s="43">
        <f t="shared" si="8"/>
        <v>0</v>
      </c>
      <c r="J44" s="43">
        <f t="shared" si="9"/>
        <v>0</v>
      </c>
      <c r="K44" s="43">
        <f t="shared" si="10"/>
        <v>0</v>
      </c>
      <c r="L44" s="43">
        <f t="shared" si="11"/>
        <v>0</v>
      </c>
    </row>
    <row r="45" spans="1:12" x14ac:dyDescent="0.3">
      <c r="A45" s="95" t="s">
        <v>144</v>
      </c>
      <c r="B45" s="38">
        <v>45</v>
      </c>
      <c r="C45" s="45"/>
      <c r="D45" s="45"/>
      <c r="E45" s="45"/>
      <c r="F45" s="45"/>
      <c r="G45" s="45"/>
      <c r="I45" s="43">
        <f t="shared" si="8"/>
        <v>0</v>
      </c>
      <c r="J45" s="43">
        <f t="shared" si="9"/>
        <v>0</v>
      </c>
      <c r="K45" s="43">
        <f t="shared" si="10"/>
        <v>0</v>
      </c>
      <c r="L45" s="43">
        <f t="shared" si="11"/>
        <v>0</v>
      </c>
    </row>
    <row r="46" spans="1:12" x14ac:dyDescent="0.3">
      <c r="A46" s="95" t="s">
        <v>145</v>
      </c>
      <c r="B46" s="38" t="s">
        <v>146</v>
      </c>
      <c r="C46" s="45"/>
      <c r="D46" s="45"/>
      <c r="E46" s="45"/>
      <c r="F46" s="45"/>
      <c r="G46" s="45"/>
      <c r="I46" s="43">
        <f t="shared" si="8"/>
        <v>0</v>
      </c>
      <c r="J46" s="43">
        <f t="shared" si="9"/>
        <v>0</v>
      </c>
      <c r="K46" s="43">
        <f t="shared" si="10"/>
        <v>0</v>
      </c>
      <c r="L46" s="43">
        <f t="shared" si="11"/>
        <v>0</v>
      </c>
    </row>
    <row r="47" spans="1:12" x14ac:dyDescent="0.3">
      <c r="A47" s="454" t="s">
        <v>114</v>
      </c>
      <c r="B47" s="37" t="s">
        <v>147</v>
      </c>
      <c r="C47" s="153"/>
      <c r="D47" s="153"/>
      <c r="E47" s="153"/>
      <c r="F47" s="153"/>
      <c r="G47" s="153"/>
      <c r="I47" s="43">
        <f t="shared" si="8"/>
        <v>0</v>
      </c>
      <c r="J47" s="43">
        <f t="shared" si="9"/>
        <v>0</v>
      </c>
      <c r="K47" s="43">
        <f t="shared" si="10"/>
        <v>0</v>
      </c>
      <c r="L47" s="43">
        <f t="shared" si="11"/>
        <v>0</v>
      </c>
    </row>
    <row r="48" spans="1:12" x14ac:dyDescent="0.3">
      <c r="A48" s="140" t="s">
        <v>148</v>
      </c>
      <c r="B48" s="143" t="s">
        <v>149</v>
      </c>
      <c r="C48" s="138">
        <f>SUM(C25,C32,C35,C40,C47)</f>
        <v>0</v>
      </c>
      <c r="D48" s="138">
        <f>SUM(D25,D32,D35,D40,D47)</f>
        <v>0</v>
      </c>
      <c r="E48" s="138">
        <f>SUM(E25,E32,E35,E40,E47)</f>
        <v>0</v>
      </c>
      <c r="F48" s="138">
        <f>SUM(F25,F32,F35,F40,F47)</f>
        <v>0</v>
      </c>
      <c r="G48" s="138">
        <f>SUM(G25,G32,G35,G40,G47)</f>
        <v>0</v>
      </c>
      <c r="I48" s="154">
        <f t="shared" si="8"/>
        <v>0</v>
      </c>
      <c r="J48" s="154">
        <f t="shared" si="9"/>
        <v>0</v>
      </c>
      <c r="K48" s="154">
        <f t="shared" si="10"/>
        <v>0</v>
      </c>
      <c r="L48" s="154">
        <f t="shared" si="11"/>
        <v>0</v>
      </c>
    </row>
    <row r="50" spans="1:12" ht="15.75" x14ac:dyDescent="0.3">
      <c r="A50" s="412" t="s">
        <v>727</v>
      </c>
      <c r="B50" s="409"/>
      <c r="C50" s="410"/>
      <c r="D50" s="410"/>
      <c r="E50" s="411"/>
      <c r="F50" s="411"/>
      <c r="G50" s="411"/>
      <c r="I50" s="410"/>
      <c r="J50" s="411"/>
      <c r="K50" s="411"/>
      <c r="L50" s="411"/>
    </row>
    <row r="51" spans="1:12" x14ac:dyDescent="0.3">
      <c r="A51" s="407"/>
      <c r="B51" s="407"/>
      <c r="C51" s="407"/>
      <c r="D51" s="407"/>
      <c r="E51" s="407"/>
      <c r="F51" s="407"/>
      <c r="G51" s="407"/>
      <c r="I51" s="407"/>
      <c r="J51" s="407"/>
      <c r="K51" s="407"/>
      <c r="L51" s="407"/>
    </row>
    <row r="52" spans="1:12" x14ac:dyDescent="0.3">
      <c r="A52" s="407"/>
      <c r="B52" s="407"/>
      <c r="C52" s="407"/>
      <c r="D52" s="407"/>
      <c r="E52" s="407"/>
      <c r="F52" s="407"/>
      <c r="G52" s="407"/>
      <c r="I52" s="578" t="s">
        <v>815</v>
      </c>
      <c r="J52" s="579"/>
      <c r="K52" s="579"/>
      <c r="L52" s="580"/>
    </row>
    <row r="53" spans="1:12" ht="27" x14ac:dyDescent="0.3">
      <c r="A53" s="372" t="s">
        <v>97</v>
      </c>
      <c r="B53" s="156" t="s">
        <v>119</v>
      </c>
      <c r="C53" s="372" t="str">
        <f>C24</f>
        <v>REALITE 2016</v>
      </c>
      <c r="D53" s="372" t="str">
        <f t="shared" ref="D53:G53" si="16">D24</f>
        <v>REALITE 2017</v>
      </c>
      <c r="E53" s="372" t="str">
        <f t="shared" si="16"/>
        <v>REALITE 2018</v>
      </c>
      <c r="F53" s="372" t="str">
        <f t="shared" si="16"/>
        <v>REALITE 2019</v>
      </c>
      <c r="G53" s="372" t="str">
        <f t="shared" si="16"/>
        <v>REALITE 2020</v>
      </c>
      <c r="I53" s="459" t="str">
        <f>RIGHT(D53,4)&amp;" - "&amp;RIGHT(C53,4)</f>
        <v>2017 - 2016</v>
      </c>
      <c r="J53" s="459" t="str">
        <f>RIGHT(E53,4)&amp;" - "&amp;RIGHT(D53,4)</f>
        <v>2018 - 2017</v>
      </c>
      <c r="K53" s="459" t="str">
        <f>RIGHT(F53,4)&amp;" - "&amp;RIGHT(E53,4)</f>
        <v>2019 - 2018</v>
      </c>
      <c r="L53" s="459" t="str">
        <f>RIGHT(G53,4)&amp;" - "&amp;RIGHT(F53,4)</f>
        <v>2020 - 2019</v>
      </c>
    </row>
    <row r="54" spans="1:12" x14ac:dyDescent="0.3">
      <c r="A54" s="155" t="s">
        <v>98</v>
      </c>
      <c r="B54" s="37" t="s">
        <v>99</v>
      </c>
      <c r="C54" s="42">
        <f>SUM(C55:C58)</f>
        <v>0</v>
      </c>
      <c r="D54" s="42">
        <f>SUM(D55:D58)</f>
        <v>0</v>
      </c>
      <c r="E54" s="42">
        <f>SUM(E55:E58)</f>
        <v>0</v>
      </c>
      <c r="F54" s="44">
        <f>SUM(F55:F58)</f>
        <v>0</v>
      </c>
      <c r="G54" s="44">
        <f>SUM(G55:G58)</f>
        <v>0</v>
      </c>
      <c r="I54" s="43">
        <f t="shared" ref="I54:I66" si="17">IFERROR(IF(AND(ROUND(SUM(C54:C54),0)=0,ROUND(SUM(D54:D54),0)&gt;ROUND(SUM(C54:C54),0)),"INF",(ROUND(SUM(D54:D54),0)-ROUND(SUM(C54:C54),0))/ROUND(SUM(C54:C54),0)),0)</f>
        <v>0</v>
      </c>
      <c r="J54" s="43">
        <f t="shared" ref="J54:J66" si="18">IFERROR(IF(AND(ROUND(SUM(D54),0)=0,ROUND(SUM(E54:E54),0)&gt;ROUND(SUM(D54),0)),"INF",(ROUND(SUM(E54:E54),0)-ROUND(SUM(D54),0))/ROUND(SUM(D54),0)),0)</f>
        <v>0</v>
      </c>
      <c r="K54" s="43">
        <f t="shared" ref="K54:K66" si="19">IFERROR(IF(AND(ROUND(SUM(E54),0)=0,ROUND(SUM(F54:F54),0)&gt;ROUND(SUM(E54),0)),"INF",(ROUND(SUM(F54:F54),0)-ROUND(SUM(E54),0))/ROUND(SUM(E54),0)),0)</f>
        <v>0</v>
      </c>
      <c r="L54" s="43">
        <f t="shared" ref="L54:L66" si="20">IFERROR(IF(AND(ROUND(SUM(F54),0)=0,ROUND(SUM(G54:G54),0)&gt;ROUND(SUM(F54),0)),"INF",(ROUND(SUM(G54:G54),0)-ROUND(SUM(F54),0))/ROUND(SUM(F54),0)),0)</f>
        <v>0</v>
      </c>
    </row>
    <row r="55" spans="1:12" x14ac:dyDescent="0.3">
      <c r="A55" s="96" t="s">
        <v>100</v>
      </c>
      <c r="B55" s="38">
        <v>20</v>
      </c>
      <c r="C55" s="45"/>
      <c r="D55" s="45"/>
      <c r="E55" s="45"/>
      <c r="F55" s="45"/>
      <c r="G55" s="45"/>
      <c r="I55" s="43">
        <f t="shared" si="17"/>
        <v>0</v>
      </c>
      <c r="J55" s="43">
        <f t="shared" si="18"/>
        <v>0</v>
      </c>
      <c r="K55" s="43">
        <f t="shared" si="19"/>
        <v>0</v>
      </c>
      <c r="L55" s="43">
        <f t="shared" si="20"/>
        <v>0</v>
      </c>
    </row>
    <row r="56" spans="1:12" ht="13.15" customHeight="1" x14ac:dyDescent="0.3">
      <c r="A56" s="96" t="s">
        <v>101</v>
      </c>
      <c r="B56" s="38">
        <v>21</v>
      </c>
      <c r="C56" s="45"/>
      <c r="D56" s="45"/>
      <c r="E56" s="45"/>
      <c r="F56" s="45"/>
      <c r="G56" s="45"/>
      <c r="I56" s="43">
        <f t="shared" si="17"/>
        <v>0</v>
      </c>
      <c r="J56" s="43">
        <f t="shared" si="18"/>
        <v>0</v>
      </c>
      <c r="K56" s="43">
        <f t="shared" si="19"/>
        <v>0</v>
      </c>
      <c r="L56" s="43">
        <f t="shared" si="20"/>
        <v>0</v>
      </c>
    </row>
    <row r="57" spans="1:12" ht="13.15" customHeight="1" x14ac:dyDescent="0.3">
      <c r="A57" s="96" t="s">
        <v>102</v>
      </c>
      <c r="B57" s="38" t="s">
        <v>103</v>
      </c>
      <c r="C57" s="45"/>
      <c r="D57" s="45"/>
      <c r="E57" s="45"/>
      <c r="F57" s="45"/>
      <c r="G57" s="45"/>
      <c r="I57" s="43">
        <f t="shared" si="17"/>
        <v>0</v>
      </c>
      <c r="J57" s="43">
        <f t="shared" si="18"/>
        <v>0</v>
      </c>
      <c r="K57" s="43">
        <f t="shared" si="19"/>
        <v>0</v>
      </c>
      <c r="L57" s="43">
        <f t="shared" si="20"/>
        <v>0</v>
      </c>
    </row>
    <row r="58" spans="1:12" x14ac:dyDescent="0.3">
      <c r="A58" s="96" t="s">
        <v>104</v>
      </c>
      <c r="B58" s="38">
        <v>28</v>
      </c>
      <c r="C58" s="45"/>
      <c r="D58" s="45"/>
      <c r="E58" s="45"/>
      <c r="F58" s="45"/>
      <c r="G58" s="45"/>
      <c r="I58" s="43">
        <f t="shared" si="17"/>
        <v>0</v>
      </c>
      <c r="J58" s="43">
        <f t="shared" si="18"/>
        <v>0</v>
      </c>
      <c r="K58" s="43">
        <f t="shared" si="19"/>
        <v>0</v>
      </c>
      <c r="L58" s="43">
        <f t="shared" si="20"/>
        <v>0</v>
      </c>
    </row>
    <row r="59" spans="1:12" x14ac:dyDescent="0.3">
      <c r="A59" s="155" t="s">
        <v>105</v>
      </c>
      <c r="B59" s="37" t="s">
        <v>106</v>
      </c>
      <c r="C59" s="42">
        <f>SUM(C60:C65)</f>
        <v>0</v>
      </c>
      <c r="D59" s="42">
        <f>SUM(D60:D65)</f>
        <v>0</v>
      </c>
      <c r="E59" s="42">
        <f>SUM(E60:E65)</f>
        <v>0</v>
      </c>
      <c r="F59" s="42">
        <f>SUM(F60:F65)</f>
        <v>0</v>
      </c>
      <c r="G59" s="42">
        <f>SUM(G60:G65)</f>
        <v>0</v>
      </c>
      <c r="I59" s="43">
        <f t="shared" si="17"/>
        <v>0</v>
      </c>
      <c r="J59" s="43">
        <f t="shared" si="18"/>
        <v>0</v>
      </c>
      <c r="K59" s="43">
        <f t="shared" si="19"/>
        <v>0</v>
      </c>
      <c r="L59" s="43">
        <f t="shared" si="20"/>
        <v>0</v>
      </c>
    </row>
    <row r="60" spans="1:12" x14ac:dyDescent="0.3">
      <c r="A60" s="96" t="s">
        <v>107</v>
      </c>
      <c r="B60" s="38">
        <v>29</v>
      </c>
      <c r="C60" s="45"/>
      <c r="D60" s="45"/>
      <c r="E60" s="45"/>
      <c r="F60" s="45"/>
      <c r="G60" s="45"/>
      <c r="I60" s="43">
        <f t="shared" si="17"/>
        <v>0</v>
      </c>
      <c r="J60" s="43">
        <f t="shared" si="18"/>
        <v>0</v>
      </c>
      <c r="K60" s="43">
        <f t="shared" si="19"/>
        <v>0</v>
      </c>
      <c r="L60" s="43">
        <f t="shared" si="20"/>
        <v>0</v>
      </c>
    </row>
    <row r="61" spans="1:12" x14ac:dyDescent="0.3">
      <c r="A61" s="96" t="s">
        <v>108</v>
      </c>
      <c r="B61" s="38">
        <v>3</v>
      </c>
      <c r="C61" s="45"/>
      <c r="D61" s="45"/>
      <c r="E61" s="45"/>
      <c r="F61" s="45"/>
      <c r="G61" s="45"/>
      <c r="I61" s="43">
        <f t="shared" si="17"/>
        <v>0</v>
      </c>
      <c r="J61" s="43">
        <f t="shared" si="18"/>
        <v>0</v>
      </c>
      <c r="K61" s="43">
        <f t="shared" si="19"/>
        <v>0</v>
      </c>
      <c r="L61" s="43">
        <f t="shared" si="20"/>
        <v>0</v>
      </c>
    </row>
    <row r="62" spans="1:12" x14ac:dyDescent="0.3">
      <c r="A62" s="96" t="s">
        <v>109</v>
      </c>
      <c r="B62" s="38" t="s">
        <v>110</v>
      </c>
      <c r="C62" s="45"/>
      <c r="D62" s="45"/>
      <c r="E62" s="45"/>
      <c r="F62" s="45"/>
      <c r="G62" s="45"/>
      <c r="I62" s="43">
        <f t="shared" si="17"/>
        <v>0</v>
      </c>
      <c r="J62" s="43">
        <f t="shared" si="18"/>
        <v>0</v>
      </c>
      <c r="K62" s="43">
        <f t="shared" si="19"/>
        <v>0</v>
      </c>
      <c r="L62" s="43">
        <f t="shared" si="20"/>
        <v>0</v>
      </c>
    </row>
    <row r="63" spans="1:12" x14ac:dyDescent="0.3">
      <c r="A63" s="96" t="s">
        <v>794</v>
      </c>
      <c r="B63" s="38" t="s">
        <v>111</v>
      </c>
      <c r="C63" s="45"/>
      <c r="D63" s="45"/>
      <c r="E63" s="45"/>
      <c r="F63" s="45"/>
      <c r="G63" s="45"/>
      <c r="I63" s="43">
        <f t="shared" si="17"/>
        <v>0</v>
      </c>
      <c r="J63" s="43">
        <f t="shared" si="18"/>
        <v>0</v>
      </c>
      <c r="K63" s="43">
        <f t="shared" si="19"/>
        <v>0</v>
      </c>
      <c r="L63" s="43">
        <f t="shared" si="20"/>
        <v>0</v>
      </c>
    </row>
    <row r="64" spans="1:12" x14ac:dyDescent="0.3">
      <c r="A64" s="96" t="s">
        <v>112</v>
      </c>
      <c r="B64" s="38" t="s">
        <v>113</v>
      </c>
      <c r="C64" s="45"/>
      <c r="D64" s="45"/>
      <c r="E64" s="45"/>
      <c r="F64" s="45"/>
      <c r="G64" s="45"/>
      <c r="I64" s="43">
        <f t="shared" si="17"/>
        <v>0</v>
      </c>
      <c r="J64" s="43">
        <f t="shared" si="18"/>
        <v>0</v>
      </c>
      <c r="K64" s="43">
        <f t="shared" si="19"/>
        <v>0</v>
      </c>
      <c r="L64" s="43">
        <f t="shared" si="20"/>
        <v>0</v>
      </c>
    </row>
    <row r="65" spans="1:12" x14ac:dyDescent="0.3">
      <c r="A65" s="454" t="s">
        <v>114</v>
      </c>
      <c r="B65" s="37" t="s">
        <v>115</v>
      </c>
      <c r="C65" s="153"/>
      <c r="D65" s="153"/>
      <c r="E65" s="153"/>
      <c r="F65" s="153"/>
      <c r="G65" s="153"/>
      <c r="I65" s="43">
        <f t="shared" si="17"/>
        <v>0</v>
      </c>
      <c r="J65" s="43">
        <f t="shared" si="18"/>
        <v>0</v>
      </c>
      <c r="K65" s="43">
        <f t="shared" si="19"/>
        <v>0</v>
      </c>
      <c r="L65" s="43">
        <f t="shared" si="20"/>
        <v>0</v>
      </c>
    </row>
    <row r="66" spans="1:12" x14ac:dyDescent="0.3">
      <c r="A66" s="140" t="s">
        <v>116</v>
      </c>
      <c r="B66" s="143" t="s">
        <v>117</v>
      </c>
      <c r="C66" s="138">
        <f>SUM(C54,C59)</f>
        <v>0</v>
      </c>
      <c r="D66" s="138">
        <f>SUM(D54,D59)</f>
        <v>0</v>
      </c>
      <c r="E66" s="138">
        <f>SUM(E54,E59)</f>
        <v>0</v>
      </c>
      <c r="F66" s="138">
        <f>SUM(F54,F59)</f>
        <v>0</v>
      </c>
      <c r="G66" s="138">
        <f>SUM(G54,G59)</f>
        <v>0</v>
      </c>
      <c r="I66" s="154">
        <f t="shared" si="17"/>
        <v>0</v>
      </c>
      <c r="J66" s="154">
        <f t="shared" si="18"/>
        <v>0</v>
      </c>
      <c r="K66" s="154">
        <f t="shared" si="19"/>
        <v>0</v>
      </c>
      <c r="L66" s="154">
        <f t="shared" si="20"/>
        <v>0</v>
      </c>
    </row>
    <row r="67" spans="1:12" x14ac:dyDescent="0.3">
      <c r="A67" s="126"/>
      <c r="C67" s="127"/>
      <c r="D67" s="127"/>
      <c r="E67" s="127"/>
      <c r="F67" s="127"/>
      <c r="G67" s="127"/>
      <c r="I67" s="127"/>
      <c r="J67" s="127"/>
      <c r="K67" s="127"/>
      <c r="L67" s="127"/>
    </row>
    <row r="68" spans="1:12" x14ac:dyDescent="0.3">
      <c r="A68" s="126"/>
      <c r="C68" s="127"/>
      <c r="D68" s="127"/>
      <c r="E68" s="127"/>
      <c r="F68" s="127"/>
      <c r="G68" s="127"/>
      <c r="I68" s="578" t="s">
        <v>815</v>
      </c>
      <c r="J68" s="579"/>
      <c r="K68" s="579"/>
      <c r="L68" s="580"/>
    </row>
    <row r="69" spans="1:12" ht="27" x14ac:dyDescent="0.3">
      <c r="A69" s="372" t="s">
        <v>118</v>
      </c>
      <c r="B69" s="372" t="s">
        <v>119</v>
      </c>
      <c r="C69" s="372" t="str">
        <f>C53</f>
        <v>REALITE 2016</v>
      </c>
      <c r="D69" s="372" t="str">
        <f t="shared" ref="D69:G69" si="21">D53</f>
        <v>REALITE 2017</v>
      </c>
      <c r="E69" s="372" t="str">
        <f t="shared" si="21"/>
        <v>REALITE 2018</v>
      </c>
      <c r="F69" s="372" t="str">
        <f t="shared" si="21"/>
        <v>REALITE 2019</v>
      </c>
      <c r="G69" s="372" t="str">
        <f t="shared" si="21"/>
        <v>REALITE 2020</v>
      </c>
      <c r="I69" s="459" t="str">
        <f>RIGHT(D69,4)&amp;" - "&amp;RIGHT(C69,4)</f>
        <v>2017 - 2016</v>
      </c>
      <c r="J69" s="459" t="str">
        <f>RIGHT(E69,4)&amp;" - "&amp;RIGHT(D69,4)</f>
        <v>2018 - 2017</v>
      </c>
      <c r="K69" s="459" t="str">
        <f>RIGHT(F69,4)&amp;" - "&amp;RIGHT(E69,4)</f>
        <v>2019 - 2018</v>
      </c>
      <c r="L69" s="459" t="str">
        <f>RIGHT(G69,4)&amp;" - "&amp;RIGHT(F69,4)</f>
        <v>2020 - 2019</v>
      </c>
    </row>
    <row r="70" spans="1:12" x14ac:dyDescent="0.3">
      <c r="A70" s="155" t="s">
        <v>120</v>
      </c>
      <c r="B70" s="37" t="s">
        <v>121</v>
      </c>
      <c r="C70" s="42">
        <f>SUM(C71:C76)</f>
        <v>0</v>
      </c>
      <c r="D70" s="42">
        <f>SUM(D71:D76)</f>
        <v>0</v>
      </c>
      <c r="E70" s="42">
        <f>SUM(E71:E76)</f>
        <v>0</v>
      </c>
      <c r="F70" s="42">
        <f>SUM(F71:F76)</f>
        <v>0</v>
      </c>
      <c r="G70" s="42">
        <f>SUM(G71:G76)</f>
        <v>0</v>
      </c>
      <c r="I70" s="43">
        <f t="shared" ref="I70:I93" si="22">IFERROR(IF(AND(ROUND(SUM(C70:C70),0)=0,ROUND(SUM(D70:D70),0)&gt;ROUND(SUM(C70:C70),0)),"INF",(ROUND(SUM(D70:D70),0)-ROUND(SUM(C70:C70),0))/ROUND(SUM(C70:C70),0)),0)</f>
        <v>0</v>
      </c>
      <c r="J70" s="43">
        <f t="shared" ref="J70:J93" si="23">IFERROR(IF(AND(ROUND(SUM(D70),0)=0,ROUND(SUM(E70:E70),0)&gt;ROUND(SUM(D70),0)),"INF",(ROUND(SUM(E70:E70),0)-ROUND(SUM(D70),0))/ROUND(SUM(D70),0)),0)</f>
        <v>0</v>
      </c>
      <c r="K70" s="43">
        <f t="shared" ref="K70:K93" si="24">IFERROR(IF(AND(ROUND(SUM(E70),0)=0,ROUND(SUM(F70:F70),0)&gt;ROUND(SUM(E70),0)),"INF",(ROUND(SUM(F70:F70),0)-ROUND(SUM(E70),0))/ROUND(SUM(E70),0)),0)</f>
        <v>0</v>
      </c>
      <c r="L70" s="43">
        <f t="shared" ref="L70:L93" si="25">IFERROR(IF(AND(ROUND(SUM(F70),0)=0,ROUND(SUM(G70:G70),0)&gt;ROUND(SUM(F70),0)),"INF",(ROUND(SUM(G70:G70),0)-ROUND(SUM(F70),0))/ROUND(SUM(F70),0)),0)</f>
        <v>0</v>
      </c>
    </row>
    <row r="71" spans="1:12" x14ac:dyDescent="0.3">
      <c r="A71" s="96" t="s">
        <v>122</v>
      </c>
      <c r="B71" s="38">
        <v>10</v>
      </c>
      <c r="C71" s="45"/>
      <c r="D71" s="45"/>
      <c r="E71" s="45"/>
      <c r="F71" s="45"/>
      <c r="G71" s="45"/>
      <c r="I71" s="43">
        <f t="shared" si="22"/>
        <v>0</v>
      </c>
      <c r="J71" s="43">
        <f t="shared" si="23"/>
        <v>0</v>
      </c>
      <c r="K71" s="43">
        <f t="shared" si="24"/>
        <v>0</v>
      </c>
      <c r="L71" s="43">
        <f t="shared" si="25"/>
        <v>0</v>
      </c>
    </row>
    <row r="72" spans="1:12" x14ac:dyDescent="0.3">
      <c r="A72" s="96" t="s">
        <v>123</v>
      </c>
      <c r="B72" s="38">
        <v>11</v>
      </c>
      <c r="C72" s="45"/>
      <c r="D72" s="45"/>
      <c r="E72" s="45"/>
      <c r="F72" s="45"/>
      <c r="G72" s="45"/>
      <c r="I72" s="43">
        <f t="shared" si="22"/>
        <v>0</v>
      </c>
      <c r="J72" s="43">
        <f t="shared" si="23"/>
        <v>0</v>
      </c>
      <c r="K72" s="43">
        <f t="shared" si="24"/>
        <v>0</v>
      </c>
      <c r="L72" s="43">
        <f t="shared" si="25"/>
        <v>0</v>
      </c>
    </row>
    <row r="73" spans="1:12" x14ac:dyDescent="0.3">
      <c r="A73" s="96" t="s">
        <v>124</v>
      </c>
      <c r="B73" s="38">
        <v>12</v>
      </c>
      <c r="C73" s="45"/>
      <c r="D73" s="45"/>
      <c r="E73" s="45"/>
      <c r="F73" s="45"/>
      <c r="G73" s="45"/>
      <c r="I73" s="43">
        <f t="shared" si="22"/>
        <v>0</v>
      </c>
      <c r="J73" s="43">
        <f t="shared" si="23"/>
        <v>0</v>
      </c>
      <c r="K73" s="43">
        <f t="shared" si="24"/>
        <v>0</v>
      </c>
      <c r="L73" s="43">
        <f t="shared" si="25"/>
        <v>0</v>
      </c>
    </row>
    <row r="74" spans="1:12" x14ac:dyDescent="0.3">
      <c r="A74" s="96" t="s">
        <v>125</v>
      </c>
      <c r="B74" s="38">
        <v>13</v>
      </c>
      <c r="C74" s="45"/>
      <c r="D74" s="45"/>
      <c r="E74" s="45"/>
      <c r="F74" s="45"/>
      <c r="G74" s="45"/>
      <c r="I74" s="43">
        <f t="shared" si="22"/>
        <v>0</v>
      </c>
      <c r="J74" s="43">
        <f t="shared" si="23"/>
        <v>0</v>
      </c>
      <c r="K74" s="43">
        <f t="shared" si="24"/>
        <v>0</v>
      </c>
      <c r="L74" s="43">
        <f t="shared" si="25"/>
        <v>0</v>
      </c>
    </row>
    <row r="75" spans="1:12" x14ac:dyDescent="0.3">
      <c r="A75" s="96" t="s">
        <v>126</v>
      </c>
      <c r="B75" s="38">
        <v>14</v>
      </c>
      <c r="C75" s="45"/>
      <c r="D75" s="45"/>
      <c r="E75" s="45"/>
      <c r="F75" s="45"/>
      <c r="G75" s="45"/>
      <c r="I75" s="43">
        <f t="shared" si="22"/>
        <v>0</v>
      </c>
      <c r="J75" s="43">
        <f t="shared" si="23"/>
        <v>0</v>
      </c>
      <c r="K75" s="43">
        <f t="shared" si="24"/>
        <v>0</v>
      </c>
      <c r="L75" s="43">
        <f t="shared" si="25"/>
        <v>0</v>
      </c>
    </row>
    <row r="76" spans="1:12" x14ac:dyDescent="0.3">
      <c r="A76" s="96" t="s">
        <v>127</v>
      </c>
      <c r="B76" s="38">
        <v>15</v>
      </c>
      <c r="C76" s="45"/>
      <c r="D76" s="45"/>
      <c r="E76" s="45"/>
      <c r="F76" s="45"/>
      <c r="G76" s="45"/>
      <c r="I76" s="43">
        <f t="shared" si="22"/>
        <v>0</v>
      </c>
      <c r="J76" s="43">
        <f t="shared" si="23"/>
        <v>0</v>
      </c>
      <c r="K76" s="43">
        <f t="shared" si="24"/>
        <v>0</v>
      </c>
      <c r="L76" s="43">
        <f t="shared" si="25"/>
        <v>0</v>
      </c>
    </row>
    <row r="77" spans="1:12" x14ac:dyDescent="0.3">
      <c r="A77" s="155" t="s">
        <v>128</v>
      </c>
      <c r="B77" s="37">
        <v>16</v>
      </c>
      <c r="C77" s="42">
        <f t="shared" ref="C77:G77" si="26">C78</f>
        <v>0</v>
      </c>
      <c r="D77" s="42">
        <f t="shared" si="26"/>
        <v>0</v>
      </c>
      <c r="E77" s="42">
        <f t="shared" si="26"/>
        <v>0</v>
      </c>
      <c r="F77" s="42">
        <f t="shared" si="26"/>
        <v>0</v>
      </c>
      <c r="G77" s="42">
        <f t="shared" si="26"/>
        <v>0</v>
      </c>
      <c r="I77" s="43">
        <f t="shared" si="22"/>
        <v>0</v>
      </c>
      <c r="J77" s="43">
        <f t="shared" si="23"/>
        <v>0</v>
      </c>
      <c r="K77" s="43">
        <f t="shared" si="24"/>
        <v>0</v>
      </c>
      <c r="L77" s="43">
        <f t="shared" si="25"/>
        <v>0</v>
      </c>
    </row>
    <row r="78" spans="1:12" x14ac:dyDescent="0.3">
      <c r="A78" s="96" t="s">
        <v>129</v>
      </c>
      <c r="B78" s="38">
        <v>16</v>
      </c>
      <c r="C78" s="45"/>
      <c r="D78" s="45"/>
      <c r="E78" s="45"/>
      <c r="F78" s="45"/>
      <c r="G78" s="45"/>
      <c r="I78" s="43">
        <f t="shared" si="22"/>
        <v>0</v>
      </c>
      <c r="J78" s="43">
        <f t="shared" si="23"/>
        <v>0</v>
      </c>
      <c r="K78" s="43">
        <f t="shared" si="24"/>
        <v>0</v>
      </c>
      <c r="L78" s="43">
        <f t="shared" si="25"/>
        <v>0</v>
      </c>
    </row>
    <row r="79" spans="1:12" x14ac:dyDescent="0.3">
      <c r="A79" s="155" t="s">
        <v>130</v>
      </c>
      <c r="B79" s="37" t="s">
        <v>131</v>
      </c>
      <c r="C79" s="42">
        <f>SUM(C80,C85,C92)</f>
        <v>0</v>
      </c>
      <c r="D79" s="42">
        <f>SUM(D80,D85,D92)</f>
        <v>0</v>
      </c>
      <c r="E79" s="42">
        <f>SUM(E80,E85,E92)</f>
        <v>0</v>
      </c>
      <c r="F79" s="42">
        <f>SUM(F80,F85,F92)</f>
        <v>0</v>
      </c>
      <c r="G79" s="42">
        <f>SUM(G80,G85,G92)</f>
        <v>0</v>
      </c>
      <c r="I79" s="43">
        <f t="shared" si="22"/>
        <v>0</v>
      </c>
      <c r="J79" s="43">
        <f t="shared" si="23"/>
        <v>0</v>
      </c>
      <c r="K79" s="43">
        <f t="shared" si="24"/>
        <v>0</v>
      </c>
      <c r="L79" s="43">
        <f t="shared" si="25"/>
        <v>0</v>
      </c>
    </row>
    <row r="80" spans="1:12" x14ac:dyDescent="0.3">
      <c r="A80" s="155" t="s">
        <v>795</v>
      </c>
      <c r="B80" s="37">
        <v>17</v>
      </c>
      <c r="C80" s="42">
        <f>SUM(C81,C84)</f>
        <v>0</v>
      </c>
      <c r="D80" s="42">
        <f>SUM(D81,D84)</f>
        <v>0</v>
      </c>
      <c r="E80" s="42">
        <f>SUM(E81,E84)</f>
        <v>0</v>
      </c>
      <c r="F80" s="42">
        <f>SUM(F81,F84)</f>
        <v>0</v>
      </c>
      <c r="G80" s="42">
        <f>SUM(G81,G84)</f>
        <v>0</v>
      </c>
      <c r="I80" s="43">
        <f t="shared" si="22"/>
        <v>0</v>
      </c>
      <c r="J80" s="43">
        <f t="shared" si="23"/>
        <v>0</v>
      </c>
      <c r="K80" s="43">
        <f t="shared" si="24"/>
        <v>0</v>
      </c>
      <c r="L80" s="43">
        <f t="shared" si="25"/>
        <v>0</v>
      </c>
    </row>
    <row r="81" spans="1:12" x14ac:dyDescent="0.3">
      <c r="A81" s="155" t="s">
        <v>132</v>
      </c>
      <c r="B81" s="37" t="s">
        <v>133</v>
      </c>
      <c r="C81" s="42">
        <f>SUM(C82:C83)</f>
        <v>0</v>
      </c>
      <c r="D81" s="42">
        <f>SUM(D82:D83)</f>
        <v>0</v>
      </c>
      <c r="E81" s="42">
        <f>SUM(E82:E83)</f>
        <v>0</v>
      </c>
      <c r="F81" s="42">
        <f>SUM(F82:F83)</f>
        <v>0</v>
      </c>
      <c r="G81" s="42">
        <f>SUM(G82:G83)</f>
        <v>0</v>
      </c>
      <c r="I81" s="43">
        <f t="shared" si="22"/>
        <v>0</v>
      </c>
      <c r="J81" s="43">
        <f t="shared" si="23"/>
        <v>0</v>
      </c>
      <c r="K81" s="43">
        <f t="shared" si="24"/>
        <v>0</v>
      </c>
      <c r="L81" s="43">
        <f t="shared" si="25"/>
        <v>0</v>
      </c>
    </row>
    <row r="82" spans="1:12" x14ac:dyDescent="0.3">
      <c r="A82" s="95" t="s">
        <v>134</v>
      </c>
      <c r="B82" s="38"/>
      <c r="C82" s="45"/>
      <c r="D82" s="45"/>
      <c r="E82" s="45"/>
      <c r="F82" s="45"/>
      <c r="G82" s="45"/>
      <c r="I82" s="43">
        <f t="shared" si="22"/>
        <v>0</v>
      </c>
      <c r="J82" s="43">
        <f t="shared" si="23"/>
        <v>0</v>
      </c>
      <c r="K82" s="43">
        <f t="shared" si="24"/>
        <v>0</v>
      </c>
      <c r="L82" s="43">
        <f t="shared" si="25"/>
        <v>0</v>
      </c>
    </row>
    <row r="83" spans="1:12" x14ac:dyDescent="0.3">
      <c r="A83" s="95" t="s">
        <v>135</v>
      </c>
      <c r="B83" s="38"/>
      <c r="C83" s="45"/>
      <c r="D83" s="45"/>
      <c r="E83" s="45"/>
      <c r="F83" s="45"/>
      <c r="G83" s="45"/>
      <c r="I83" s="43">
        <f t="shared" si="22"/>
        <v>0</v>
      </c>
      <c r="J83" s="43">
        <f t="shared" si="23"/>
        <v>0</v>
      </c>
      <c r="K83" s="43">
        <f t="shared" si="24"/>
        <v>0</v>
      </c>
      <c r="L83" s="43">
        <f t="shared" si="25"/>
        <v>0</v>
      </c>
    </row>
    <row r="84" spans="1:12" x14ac:dyDescent="0.3">
      <c r="A84" s="95" t="s">
        <v>136</v>
      </c>
      <c r="B84" s="38" t="s">
        <v>137</v>
      </c>
      <c r="C84" s="45"/>
      <c r="D84" s="45"/>
      <c r="E84" s="45"/>
      <c r="F84" s="45"/>
      <c r="G84" s="45"/>
      <c r="I84" s="43">
        <f t="shared" si="22"/>
        <v>0</v>
      </c>
      <c r="J84" s="43">
        <f t="shared" si="23"/>
        <v>0</v>
      </c>
      <c r="K84" s="43">
        <f t="shared" si="24"/>
        <v>0</v>
      </c>
      <c r="L84" s="43">
        <f t="shared" si="25"/>
        <v>0</v>
      </c>
    </row>
    <row r="85" spans="1:12" x14ac:dyDescent="0.3">
      <c r="A85" s="155" t="s">
        <v>138</v>
      </c>
      <c r="B85" s="37" t="s">
        <v>139</v>
      </c>
      <c r="C85" s="42">
        <f>SUM(C86:C91)</f>
        <v>0</v>
      </c>
      <c r="D85" s="42">
        <f>SUM(D86:D91)</f>
        <v>0</v>
      </c>
      <c r="E85" s="42">
        <f>SUM(E86:E91)</f>
        <v>0</v>
      </c>
      <c r="F85" s="42">
        <f>SUM(F86:F91)</f>
        <v>0</v>
      </c>
      <c r="G85" s="42">
        <f>SUM(G86:G91)</f>
        <v>0</v>
      </c>
      <c r="I85" s="43">
        <f t="shared" si="22"/>
        <v>0</v>
      </c>
      <c r="J85" s="43">
        <f t="shared" si="23"/>
        <v>0</v>
      </c>
      <c r="K85" s="43">
        <f t="shared" si="24"/>
        <v>0</v>
      </c>
      <c r="L85" s="43">
        <f t="shared" si="25"/>
        <v>0</v>
      </c>
    </row>
    <row r="86" spans="1:12" x14ac:dyDescent="0.3">
      <c r="A86" s="95" t="s">
        <v>140</v>
      </c>
      <c r="B86" s="38">
        <v>42</v>
      </c>
      <c r="C86" s="45"/>
      <c r="D86" s="45"/>
      <c r="E86" s="45"/>
      <c r="F86" s="45"/>
      <c r="G86" s="45"/>
      <c r="I86" s="43">
        <f t="shared" si="22"/>
        <v>0</v>
      </c>
      <c r="J86" s="43">
        <f t="shared" si="23"/>
        <v>0</v>
      </c>
      <c r="K86" s="43">
        <f t="shared" si="24"/>
        <v>0</v>
      </c>
      <c r="L86" s="43">
        <f t="shared" si="25"/>
        <v>0</v>
      </c>
    </row>
    <row r="87" spans="1:12" x14ac:dyDescent="0.3">
      <c r="A87" s="95" t="s">
        <v>141</v>
      </c>
      <c r="B87" s="38">
        <v>43</v>
      </c>
      <c r="C87" s="45"/>
      <c r="D87" s="45"/>
      <c r="E87" s="45"/>
      <c r="F87" s="45"/>
      <c r="G87" s="45"/>
      <c r="I87" s="43">
        <f t="shared" si="22"/>
        <v>0</v>
      </c>
      <c r="J87" s="43">
        <f t="shared" si="23"/>
        <v>0</v>
      </c>
      <c r="K87" s="43">
        <f t="shared" si="24"/>
        <v>0</v>
      </c>
      <c r="L87" s="43">
        <f t="shared" si="25"/>
        <v>0</v>
      </c>
    </row>
    <row r="88" spans="1:12" x14ac:dyDescent="0.3">
      <c r="A88" s="95" t="s">
        <v>142</v>
      </c>
      <c r="B88" s="38">
        <v>44</v>
      </c>
      <c r="C88" s="45"/>
      <c r="D88" s="45"/>
      <c r="E88" s="45"/>
      <c r="F88" s="45"/>
      <c r="G88" s="45"/>
      <c r="I88" s="43">
        <f t="shared" si="22"/>
        <v>0</v>
      </c>
      <c r="J88" s="43">
        <f t="shared" si="23"/>
        <v>0</v>
      </c>
      <c r="K88" s="43">
        <f t="shared" si="24"/>
        <v>0</v>
      </c>
      <c r="L88" s="43">
        <f t="shared" si="25"/>
        <v>0</v>
      </c>
    </row>
    <row r="89" spans="1:12" x14ac:dyDescent="0.3">
      <c r="A89" s="95" t="s">
        <v>143</v>
      </c>
      <c r="B89" s="38">
        <v>46</v>
      </c>
      <c r="C89" s="45"/>
      <c r="D89" s="45"/>
      <c r="E89" s="45"/>
      <c r="F89" s="45"/>
      <c r="G89" s="45"/>
      <c r="I89" s="43">
        <f t="shared" si="22"/>
        <v>0</v>
      </c>
      <c r="J89" s="43">
        <f t="shared" si="23"/>
        <v>0</v>
      </c>
      <c r="K89" s="43">
        <f t="shared" si="24"/>
        <v>0</v>
      </c>
      <c r="L89" s="43">
        <f t="shared" si="25"/>
        <v>0</v>
      </c>
    </row>
    <row r="90" spans="1:12" x14ac:dyDescent="0.3">
      <c r="A90" s="95" t="s">
        <v>144</v>
      </c>
      <c r="B90" s="38">
        <v>45</v>
      </c>
      <c r="C90" s="45"/>
      <c r="D90" s="45"/>
      <c r="E90" s="45"/>
      <c r="F90" s="45"/>
      <c r="G90" s="45"/>
      <c r="I90" s="43">
        <f t="shared" si="22"/>
        <v>0</v>
      </c>
      <c r="J90" s="43">
        <f t="shared" si="23"/>
        <v>0</v>
      </c>
      <c r="K90" s="43">
        <f t="shared" si="24"/>
        <v>0</v>
      </c>
      <c r="L90" s="43">
        <f t="shared" si="25"/>
        <v>0</v>
      </c>
    </row>
    <row r="91" spans="1:12" x14ac:dyDescent="0.3">
      <c r="A91" s="95" t="s">
        <v>145</v>
      </c>
      <c r="B91" s="38" t="s">
        <v>146</v>
      </c>
      <c r="C91" s="45"/>
      <c r="D91" s="45"/>
      <c r="E91" s="45"/>
      <c r="F91" s="45"/>
      <c r="G91" s="45"/>
      <c r="I91" s="43">
        <f t="shared" si="22"/>
        <v>0</v>
      </c>
      <c r="J91" s="43">
        <f t="shared" si="23"/>
        <v>0</v>
      </c>
      <c r="K91" s="43">
        <f t="shared" si="24"/>
        <v>0</v>
      </c>
      <c r="L91" s="43">
        <f t="shared" si="25"/>
        <v>0</v>
      </c>
    </row>
    <row r="92" spans="1:12" x14ac:dyDescent="0.3">
      <c r="A92" s="454" t="s">
        <v>114</v>
      </c>
      <c r="B92" s="37" t="s">
        <v>147</v>
      </c>
      <c r="C92" s="153"/>
      <c r="D92" s="153"/>
      <c r="E92" s="153"/>
      <c r="F92" s="153"/>
      <c r="G92" s="153"/>
      <c r="I92" s="43">
        <f t="shared" si="22"/>
        <v>0</v>
      </c>
      <c r="J92" s="43">
        <f t="shared" si="23"/>
        <v>0</v>
      </c>
      <c r="K92" s="43">
        <f t="shared" si="24"/>
        <v>0</v>
      </c>
      <c r="L92" s="43">
        <f t="shared" si="25"/>
        <v>0</v>
      </c>
    </row>
    <row r="93" spans="1:12" x14ac:dyDescent="0.3">
      <c r="A93" s="140" t="s">
        <v>148</v>
      </c>
      <c r="B93" s="143" t="s">
        <v>149</v>
      </c>
      <c r="C93" s="138">
        <f>SUM(C70,C77,C80,C85,C92)</f>
        <v>0</v>
      </c>
      <c r="D93" s="138">
        <f>SUM(D70,D77,D80,D85,D92)</f>
        <v>0</v>
      </c>
      <c r="E93" s="138">
        <f>SUM(E70,E77,E80,E85,E92)</f>
        <v>0</v>
      </c>
      <c r="F93" s="138">
        <f>SUM(F70,F77,F80,F85,F92)</f>
        <v>0</v>
      </c>
      <c r="G93" s="138">
        <f>SUM(G70,G77,G80,G85,G92)</f>
        <v>0</v>
      </c>
      <c r="I93" s="154">
        <f t="shared" si="22"/>
        <v>0</v>
      </c>
      <c r="J93" s="154">
        <f t="shared" si="23"/>
        <v>0</v>
      </c>
      <c r="K93" s="154">
        <f t="shared" si="24"/>
        <v>0</v>
      </c>
      <c r="L93" s="154">
        <f t="shared" si="25"/>
        <v>0</v>
      </c>
    </row>
    <row r="94" spans="1:12" x14ac:dyDescent="0.3">
      <c r="A94" s="413"/>
      <c r="B94" s="414"/>
      <c r="C94" s="415"/>
      <c r="D94" s="415"/>
      <c r="E94" s="415"/>
      <c r="F94" s="415"/>
      <c r="G94" s="415"/>
      <c r="I94" s="416"/>
      <c r="J94" s="416"/>
      <c r="K94" s="416"/>
      <c r="L94" s="416"/>
    </row>
    <row r="95" spans="1:12" ht="15.75" x14ac:dyDescent="0.3">
      <c r="A95" s="412" t="s">
        <v>677</v>
      </c>
      <c r="B95" s="409"/>
      <c r="C95" s="410"/>
      <c r="D95" s="410"/>
      <c r="E95" s="411"/>
      <c r="F95" s="411"/>
      <c r="G95" s="411"/>
      <c r="I95" s="410"/>
      <c r="J95" s="411"/>
      <c r="K95" s="411"/>
      <c r="L95" s="411"/>
    </row>
    <row r="96" spans="1:12" x14ac:dyDescent="0.3">
      <c r="A96" s="407"/>
      <c r="B96" s="407"/>
      <c r="C96" s="407"/>
      <c r="D96" s="407"/>
      <c r="E96" s="407"/>
      <c r="F96" s="407"/>
      <c r="G96" s="407"/>
      <c r="I96" s="407"/>
      <c r="J96" s="407"/>
      <c r="K96" s="407"/>
      <c r="L96" s="407"/>
    </row>
    <row r="97" spans="1:12" x14ac:dyDescent="0.3">
      <c r="A97" s="407"/>
      <c r="B97" s="407"/>
      <c r="C97" s="407"/>
      <c r="D97" s="407"/>
      <c r="E97" s="407"/>
      <c r="F97" s="407"/>
      <c r="G97" s="407"/>
      <c r="I97" s="578" t="s">
        <v>815</v>
      </c>
      <c r="J97" s="579"/>
      <c r="K97" s="579"/>
      <c r="L97" s="580"/>
    </row>
    <row r="98" spans="1:12" ht="27" x14ac:dyDescent="0.3">
      <c r="A98" s="372" t="s">
        <v>97</v>
      </c>
      <c r="B98" s="156" t="s">
        <v>119</v>
      </c>
      <c r="C98" s="372" t="str">
        <f t="shared" ref="C98:G98" si="27">C24</f>
        <v>REALITE 2016</v>
      </c>
      <c r="D98" s="372" t="str">
        <f t="shared" si="27"/>
        <v>REALITE 2017</v>
      </c>
      <c r="E98" s="372" t="str">
        <f t="shared" si="27"/>
        <v>REALITE 2018</v>
      </c>
      <c r="F98" s="372" t="str">
        <f t="shared" si="27"/>
        <v>REALITE 2019</v>
      </c>
      <c r="G98" s="372" t="str">
        <f t="shared" si="27"/>
        <v>REALITE 2020</v>
      </c>
      <c r="I98" s="459" t="str">
        <f>RIGHT(D98,4)&amp;" - "&amp;RIGHT(C98,4)</f>
        <v>2017 - 2016</v>
      </c>
      <c r="J98" s="459" t="str">
        <f>RIGHT(E98,4)&amp;" - "&amp;RIGHT(D98,4)</f>
        <v>2018 - 2017</v>
      </c>
      <c r="K98" s="459" t="str">
        <f>RIGHT(F98,4)&amp;" - "&amp;RIGHT(E98,4)</f>
        <v>2019 - 2018</v>
      </c>
      <c r="L98" s="459" t="str">
        <f>RIGHT(G98,4)&amp;" - "&amp;RIGHT(F98,4)</f>
        <v>2020 - 2019</v>
      </c>
    </row>
    <row r="99" spans="1:12" x14ac:dyDescent="0.3">
      <c r="A99" s="155" t="s">
        <v>98</v>
      </c>
      <c r="B99" s="37" t="s">
        <v>99</v>
      </c>
      <c r="C99" s="42">
        <f>SUM(C100:C103)</f>
        <v>0</v>
      </c>
      <c r="D99" s="42">
        <f>SUM(D100:D103)</f>
        <v>0</v>
      </c>
      <c r="E99" s="42">
        <f>SUM(E100:E103)</f>
        <v>0</v>
      </c>
      <c r="F99" s="44">
        <f>SUM(F100:F103)</f>
        <v>0</v>
      </c>
      <c r="G99" s="44">
        <f>SUM(G100:G103)</f>
        <v>0</v>
      </c>
      <c r="I99" s="43">
        <f t="shared" ref="I99:I111" si="28">IFERROR(IF(AND(ROUND(SUM(C99:C99),0)=0,ROUND(SUM(D99:D99),0)&gt;ROUND(SUM(C99:C99),0)),"INF",(ROUND(SUM(D99:D99),0)-ROUND(SUM(C99:C99),0))/ROUND(SUM(C99:C99),0)),0)</f>
        <v>0</v>
      </c>
      <c r="J99" s="43">
        <f t="shared" ref="J99:J111" si="29">IFERROR(IF(AND(ROUND(SUM(D99),0)=0,ROUND(SUM(E99:E99),0)&gt;ROUND(SUM(D99),0)),"INF",(ROUND(SUM(E99:E99),0)-ROUND(SUM(D99),0))/ROUND(SUM(D99),0)),0)</f>
        <v>0</v>
      </c>
      <c r="K99" s="43">
        <f t="shared" ref="K99:K111" si="30">IFERROR(IF(AND(ROUND(SUM(E99),0)=0,ROUND(SUM(F99:F99),0)&gt;ROUND(SUM(E99),0)),"INF",(ROUND(SUM(F99:F99),0)-ROUND(SUM(E99),0))/ROUND(SUM(E99),0)),0)</f>
        <v>0</v>
      </c>
      <c r="L99" s="43">
        <f t="shared" ref="L99:L111" si="31">IFERROR(IF(AND(ROUND(SUM(F99),0)=0,ROUND(SUM(G99:G99),0)&gt;ROUND(SUM(F99),0)),"INF",(ROUND(SUM(G99:G99),0)-ROUND(SUM(F99),0))/ROUND(SUM(F99),0)),0)</f>
        <v>0</v>
      </c>
    </row>
    <row r="100" spans="1:12" x14ac:dyDescent="0.3">
      <c r="A100" s="96" t="s">
        <v>100</v>
      </c>
      <c r="B100" s="38">
        <v>20</v>
      </c>
      <c r="C100" s="45"/>
      <c r="D100" s="45"/>
      <c r="E100" s="45"/>
      <c r="F100" s="45"/>
      <c r="G100" s="45"/>
      <c r="I100" s="43">
        <f t="shared" si="28"/>
        <v>0</v>
      </c>
      <c r="J100" s="43">
        <f t="shared" si="29"/>
        <v>0</v>
      </c>
      <c r="K100" s="43">
        <f t="shared" si="30"/>
        <v>0</v>
      </c>
      <c r="L100" s="43">
        <f t="shared" si="31"/>
        <v>0</v>
      </c>
    </row>
    <row r="101" spans="1:12" ht="13.15" customHeight="1" x14ac:dyDescent="0.3">
      <c r="A101" s="96" t="s">
        <v>101</v>
      </c>
      <c r="B101" s="38">
        <v>21</v>
      </c>
      <c r="C101" s="45"/>
      <c r="D101" s="45"/>
      <c r="E101" s="45"/>
      <c r="F101" s="45"/>
      <c r="G101" s="45"/>
      <c r="I101" s="43">
        <f t="shared" si="28"/>
        <v>0</v>
      </c>
      <c r="J101" s="43">
        <f t="shared" si="29"/>
        <v>0</v>
      </c>
      <c r="K101" s="43">
        <f t="shared" si="30"/>
        <v>0</v>
      </c>
      <c r="L101" s="43">
        <f t="shared" si="31"/>
        <v>0</v>
      </c>
    </row>
    <row r="102" spans="1:12" ht="13.15" customHeight="1" x14ac:dyDescent="0.3">
      <c r="A102" s="96" t="s">
        <v>102</v>
      </c>
      <c r="B102" s="38" t="s">
        <v>103</v>
      </c>
      <c r="C102" s="45"/>
      <c r="D102" s="45"/>
      <c r="E102" s="45"/>
      <c r="F102" s="45"/>
      <c r="G102" s="45"/>
      <c r="I102" s="43">
        <f t="shared" si="28"/>
        <v>0</v>
      </c>
      <c r="J102" s="43">
        <f t="shared" si="29"/>
        <v>0</v>
      </c>
      <c r="K102" s="43">
        <f t="shared" si="30"/>
        <v>0</v>
      </c>
      <c r="L102" s="43">
        <f t="shared" si="31"/>
        <v>0</v>
      </c>
    </row>
    <row r="103" spans="1:12" x14ac:dyDescent="0.3">
      <c r="A103" s="96" t="s">
        <v>104</v>
      </c>
      <c r="B103" s="38">
        <v>28</v>
      </c>
      <c r="C103" s="45"/>
      <c r="D103" s="45"/>
      <c r="E103" s="45"/>
      <c r="F103" s="45"/>
      <c r="G103" s="45"/>
      <c r="I103" s="43">
        <f t="shared" si="28"/>
        <v>0</v>
      </c>
      <c r="J103" s="43">
        <f t="shared" si="29"/>
        <v>0</v>
      </c>
      <c r="K103" s="43">
        <f t="shared" si="30"/>
        <v>0</v>
      </c>
      <c r="L103" s="43">
        <f t="shared" si="31"/>
        <v>0</v>
      </c>
    </row>
    <row r="104" spans="1:12" x14ac:dyDescent="0.3">
      <c r="A104" s="155" t="s">
        <v>105</v>
      </c>
      <c r="B104" s="37" t="s">
        <v>106</v>
      </c>
      <c r="C104" s="42">
        <f>SUM(C105:C110)</f>
        <v>0</v>
      </c>
      <c r="D104" s="42">
        <f>SUM(D105:D110)</f>
        <v>0</v>
      </c>
      <c r="E104" s="42">
        <f>SUM(E105:E110)</f>
        <v>0</v>
      </c>
      <c r="F104" s="42">
        <f>SUM(F105:F110)</f>
        <v>0</v>
      </c>
      <c r="G104" s="42">
        <f>SUM(G105:G110)</f>
        <v>0</v>
      </c>
      <c r="I104" s="43">
        <f t="shared" si="28"/>
        <v>0</v>
      </c>
      <c r="J104" s="43">
        <f t="shared" si="29"/>
        <v>0</v>
      </c>
      <c r="K104" s="43">
        <f t="shared" si="30"/>
        <v>0</v>
      </c>
      <c r="L104" s="43">
        <f t="shared" si="31"/>
        <v>0</v>
      </c>
    </row>
    <row r="105" spans="1:12" x14ac:dyDescent="0.3">
      <c r="A105" s="96" t="s">
        <v>107</v>
      </c>
      <c r="B105" s="38">
        <v>29</v>
      </c>
      <c r="C105" s="45"/>
      <c r="D105" s="45"/>
      <c r="E105" s="45"/>
      <c r="F105" s="45"/>
      <c r="G105" s="45"/>
      <c r="I105" s="43">
        <f t="shared" si="28"/>
        <v>0</v>
      </c>
      <c r="J105" s="43">
        <f t="shared" si="29"/>
        <v>0</v>
      </c>
      <c r="K105" s="43">
        <f t="shared" si="30"/>
        <v>0</v>
      </c>
      <c r="L105" s="43">
        <f t="shared" si="31"/>
        <v>0</v>
      </c>
    </row>
    <row r="106" spans="1:12" x14ac:dyDescent="0.3">
      <c r="A106" s="96" t="s">
        <v>108</v>
      </c>
      <c r="B106" s="38">
        <v>3</v>
      </c>
      <c r="C106" s="45"/>
      <c r="D106" s="45"/>
      <c r="E106" s="45"/>
      <c r="F106" s="45"/>
      <c r="G106" s="45"/>
      <c r="I106" s="43">
        <f t="shared" si="28"/>
        <v>0</v>
      </c>
      <c r="J106" s="43">
        <f t="shared" si="29"/>
        <v>0</v>
      </c>
      <c r="K106" s="43">
        <f t="shared" si="30"/>
        <v>0</v>
      </c>
      <c r="L106" s="43">
        <f t="shared" si="31"/>
        <v>0</v>
      </c>
    </row>
    <row r="107" spans="1:12" x14ac:dyDescent="0.3">
      <c r="A107" s="96" t="s">
        <v>109</v>
      </c>
      <c r="B107" s="38" t="s">
        <v>110</v>
      </c>
      <c r="C107" s="45"/>
      <c r="D107" s="45"/>
      <c r="E107" s="45"/>
      <c r="F107" s="45"/>
      <c r="G107" s="45"/>
      <c r="I107" s="43">
        <f t="shared" si="28"/>
        <v>0</v>
      </c>
      <c r="J107" s="43">
        <f t="shared" si="29"/>
        <v>0</v>
      </c>
      <c r="K107" s="43">
        <f t="shared" si="30"/>
        <v>0</v>
      </c>
      <c r="L107" s="43">
        <f t="shared" si="31"/>
        <v>0</v>
      </c>
    </row>
    <row r="108" spans="1:12" x14ac:dyDescent="0.3">
      <c r="A108" s="96" t="s">
        <v>794</v>
      </c>
      <c r="B108" s="38" t="s">
        <v>111</v>
      </c>
      <c r="C108" s="45"/>
      <c r="D108" s="45"/>
      <c r="E108" s="45"/>
      <c r="F108" s="45"/>
      <c r="G108" s="45"/>
      <c r="I108" s="43">
        <f t="shared" si="28"/>
        <v>0</v>
      </c>
      <c r="J108" s="43">
        <f t="shared" si="29"/>
        <v>0</v>
      </c>
      <c r="K108" s="43">
        <f t="shared" si="30"/>
        <v>0</v>
      </c>
      <c r="L108" s="43">
        <f t="shared" si="31"/>
        <v>0</v>
      </c>
    </row>
    <row r="109" spans="1:12" x14ac:dyDescent="0.3">
      <c r="A109" s="96" t="s">
        <v>112</v>
      </c>
      <c r="B109" s="38" t="s">
        <v>113</v>
      </c>
      <c r="C109" s="45"/>
      <c r="D109" s="45"/>
      <c r="E109" s="45"/>
      <c r="F109" s="45"/>
      <c r="G109" s="45"/>
      <c r="I109" s="43">
        <f t="shared" si="28"/>
        <v>0</v>
      </c>
      <c r="J109" s="43">
        <f t="shared" si="29"/>
        <v>0</v>
      </c>
      <c r="K109" s="43">
        <f t="shared" si="30"/>
        <v>0</v>
      </c>
      <c r="L109" s="43">
        <f t="shared" si="31"/>
        <v>0</v>
      </c>
    </row>
    <row r="110" spans="1:12" x14ac:dyDescent="0.3">
      <c r="A110" s="454" t="s">
        <v>114</v>
      </c>
      <c r="B110" s="37" t="s">
        <v>115</v>
      </c>
      <c r="C110" s="153"/>
      <c r="D110" s="153"/>
      <c r="E110" s="153"/>
      <c r="F110" s="153"/>
      <c r="G110" s="153"/>
      <c r="I110" s="43">
        <f t="shared" si="28"/>
        <v>0</v>
      </c>
      <c r="J110" s="43">
        <f t="shared" si="29"/>
        <v>0</v>
      </c>
      <c r="K110" s="43">
        <f t="shared" si="30"/>
        <v>0</v>
      </c>
      <c r="L110" s="43">
        <f t="shared" si="31"/>
        <v>0</v>
      </c>
    </row>
    <row r="111" spans="1:12" x14ac:dyDescent="0.3">
      <c r="A111" s="140" t="s">
        <v>116</v>
      </c>
      <c r="B111" s="143" t="s">
        <v>117</v>
      </c>
      <c r="C111" s="138">
        <f>SUM(C99,C104)</f>
        <v>0</v>
      </c>
      <c r="D111" s="138">
        <f>SUM(D99,D104)</f>
        <v>0</v>
      </c>
      <c r="E111" s="138">
        <f>SUM(E99,E104)</f>
        <v>0</v>
      </c>
      <c r="F111" s="138">
        <f>SUM(F99,F104)</f>
        <v>0</v>
      </c>
      <c r="G111" s="138">
        <f>SUM(G99,G104)</f>
        <v>0</v>
      </c>
      <c r="I111" s="154">
        <f t="shared" si="28"/>
        <v>0</v>
      </c>
      <c r="J111" s="154">
        <f t="shared" si="29"/>
        <v>0</v>
      </c>
      <c r="K111" s="154">
        <f t="shared" si="30"/>
        <v>0</v>
      </c>
      <c r="L111" s="154">
        <f t="shared" si="31"/>
        <v>0</v>
      </c>
    </row>
    <row r="112" spans="1:12" x14ac:dyDescent="0.3">
      <c r="A112" s="126"/>
      <c r="C112" s="127"/>
      <c r="D112" s="127"/>
      <c r="E112" s="127"/>
      <c r="F112" s="127"/>
      <c r="G112" s="127"/>
      <c r="I112" s="127"/>
      <c r="J112" s="127"/>
      <c r="K112" s="127"/>
      <c r="L112" s="127"/>
    </row>
    <row r="113" spans="1:12" x14ac:dyDescent="0.3">
      <c r="A113" s="126"/>
      <c r="C113" s="127"/>
      <c r="D113" s="127"/>
      <c r="E113" s="127"/>
      <c r="F113" s="127"/>
      <c r="G113" s="127"/>
      <c r="I113" s="578" t="s">
        <v>815</v>
      </c>
      <c r="J113" s="579"/>
      <c r="K113" s="579"/>
      <c r="L113" s="580"/>
    </row>
    <row r="114" spans="1:12" ht="27" x14ac:dyDescent="0.3">
      <c r="A114" s="372" t="s">
        <v>118</v>
      </c>
      <c r="B114" s="372" t="s">
        <v>119</v>
      </c>
      <c r="C114" s="372" t="str">
        <f>C98</f>
        <v>REALITE 2016</v>
      </c>
      <c r="D114" s="372" t="str">
        <f t="shared" ref="D114:G114" si="32">D98</f>
        <v>REALITE 2017</v>
      </c>
      <c r="E114" s="372" t="str">
        <f t="shared" si="32"/>
        <v>REALITE 2018</v>
      </c>
      <c r="F114" s="372" t="str">
        <f t="shared" si="32"/>
        <v>REALITE 2019</v>
      </c>
      <c r="G114" s="372" t="str">
        <f t="shared" si="32"/>
        <v>REALITE 2020</v>
      </c>
      <c r="I114" s="459" t="str">
        <f>RIGHT(D114,4)&amp;" - "&amp;RIGHT(C114,4)</f>
        <v>2017 - 2016</v>
      </c>
      <c r="J114" s="459" t="str">
        <f>RIGHT(E114,4)&amp;" - "&amp;RIGHT(D114,4)</f>
        <v>2018 - 2017</v>
      </c>
      <c r="K114" s="459" t="str">
        <f>RIGHT(F114,4)&amp;" - "&amp;RIGHT(E114,4)</f>
        <v>2019 - 2018</v>
      </c>
      <c r="L114" s="459" t="str">
        <f>RIGHT(G114,4)&amp;" - "&amp;RIGHT(F114,4)</f>
        <v>2020 - 2019</v>
      </c>
    </row>
    <row r="115" spans="1:12" x14ac:dyDescent="0.3">
      <c r="A115" s="155" t="s">
        <v>120</v>
      </c>
      <c r="B115" s="37" t="s">
        <v>121</v>
      </c>
      <c r="C115" s="42">
        <f>SUM(C116:C121)</f>
        <v>0</v>
      </c>
      <c r="D115" s="42">
        <f>SUM(D116:D121)</f>
        <v>0</v>
      </c>
      <c r="E115" s="42">
        <f>SUM(E116:E121)</f>
        <v>0</v>
      </c>
      <c r="F115" s="42">
        <f>SUM(F116:F121)</f>
        <v>0</v>
      </c>
      <c r="G115" s="42">
        <f>SUM(G116:G121)</f>
        <v>0</v>
      </c>
      <c r="I115" s="43">
        <f t="shared" ref="I115:I138" si="33">IFERROR(IF(AND(ROUND(SUM(C115:C115),0)=0,ROUND(SUM(D115:D115),0)&gt;ROUND(SUM(C115:C115),0)),"INF",(ROUND(SUM(D115:D115),0)-ROUND(SUM(C115:C115),0))/ROUND(SUM(C115:C115),0)),0)</f>
        <v>0</v>
      </c>
      <c r="J115" s="43">
        <f t="shared" ref="J115:J138" si="34">IFERROR(IF(AND(ROUND(SUM(D115),0)=0,ROUND(SUM(E115:E115),0)&gt;ROUND(SUM(D115),0)),"INF",(ROUND(SUM(E115:E115),0)-ROUND(SUM(D115),0))/ROUND(SUM(D115),0)),0)</f>
        <v>0</v>
      </c>
      <c r="K115" s="43">
        <f t="shared" ref="K115:K138" si="35">IFERROR(IF(AND(ROUND(SUM(E115),0)=0,ROUND(SUM(F115:F115),0)&gt;ROUND(SUM(E115),0)),"INF",(ROUND(SUM(F115:F115),0)-ROUND(SUM(E115),0))/ROUND(SUM(E115),0)),0)</f>
        <v>0</v>
      </c>
      <c r="L115" s="43">
        <f t="shared" ref="L115:L138" si="36">IFERROR(IF(AND(ROUND(SUM(F115),0)=0,ROUND(SUM(G115:G115),0)&gt;ROUND(SUM(F115),0)),"INF",(ROUND(SUM(G115:G115),0)-ROUND(SUM(F115),0))/ROUND(SUM(F115),0)),0)</f>
        <v>0</v>
      </c>
    </row>
    <row r="116" spans="1:12" x14ac:dyDescent="0.3">
      <c r="A116" s="96" t="s">
        <v>122</v>
      </c>
      <c r="B116" s="38">
        <v>10</v>
      </c>
      <c r="C116" s="45"/>
      <c r="D116" s="45"/>
      <c r="E116" s="45"/>
      <c r="F116" s="45"/>
      <c r="G116" s="45"/>
      <c r="I116" s="43">
        <f t="shared" si="33"/>
        <v>0</v>
      </c>
      <c r="J116" s="43">
        <f t="shared" si="34"/>
        <v>0</v>
      </c>
      <c r="K116" s="43">
        <f t="shared" si="35"/>
        <v>0</v>
      </c>
      <c r="L116" s="43">
        <f t="shared" si="36"/>
        <v>0</v>
      </c>
    </row>
    <row r="117" spans="1:12" x14ac:dyDescent="0.3">
      <c r="A117" s="96" t="s">
        <v>123</v>
      </c>
      <c r="B117" s="38">
        <v>11</v>
      </c>
      <c r="C117" s="45"/>
      <c r="D117" s="45"/>
      <c r="E117" s="45"/>
      <c r="F117" s="45"/>
      <c r="G117" s="45"/>
      <c r="I117" s="43">
        <f t="shared" si="33"/>
        <v>0</v>
      </c>
      <c r="J117" s="43">
        <f t="shared" si="34"/>
        <v>0</v>
      </c>
      <c r="K117" s="43">
        <f t="shared" si="35"/>
        <v>0</v>
      </c>
      <c r="L117" s="43">
        <f t="shared" si="36"/>
        <v>0</v>
      </c>
    </row>
    <row r="118" spans="1:12" x14ac:dyDescent="0.3">
      <c r="A118" s="96" t="s">
        <v>124</v>
      </c>
      <c r="B118" s="38">
        <v>12</v>
      </c>
      <c r="C118" s="45"/>
      <c r="D118" s="45"/>
      <c r="E118" s="45"/>
      <c r="F118" s="45"/>
      <c r="G118" s="45"/>
      <c r="I118" s="43">
        <f t="shared" si="33"/>
        <v>0</v>
      </c>
      <c r="J118" s="43">
        <f t="shared" si="34"/>
        <v>0</v>
      </c>
      <c r="K118" s="43">
        <f t="shared" si="35"/>
        <v>0</v>
      </c>
      <c r="L118" s="43">
        <f t="shared" si="36"/>
        <v>0</v>
      </c>
    </row>
    <row r="119" spans="1:12" x14ac:dyDescent="0.3">
      <c r="A119" s="96" t="s">
        <v>125</v>
      </c>
      <c r="B119" s="38">
        <v>13</v>
      </c>
      <c r="C119" s="45"/>
      <c r="D119" s="45"/>
      <c r="E119" s="45"/>
      <c r="F119" s="45"/>
      <c r="G119" s="45"/>
      <c r="I119" s="43">
        <f t="shared" si="33"/>
        <v>0</v>
      </c>
      <c r="J119" s="43">
        <f t="shared" si="34"/>
        <v>0</v>
      </c>
      <c r="K119" s="43">
        <f t="shared" si="35"/>
        <v>0</v>
      </c>
      <c r="L119" s="43">
        <f t="shared" si="36"/>
        <v>0</v>
      </c>
    </row>
    <row r="120" spans="1:12" x14ac:dyDescent="0.3">
      <c r="A120" s="96" t="s">
        <v>126</v>
      </c>
      <c r="B120" s="38">
        <v>14</v>
      </c>
      <c r="C120" s="45"/>
      <c r="D120" s="45"/>
      <c r="E120" s="45"/>
      <c r="F120" s="45"/>
      <c r="G120" s="45"/>
      <c r="I120" s="43">
        <f t="shared" si="33"/>
        <v>0</v>
      </c>
      <c r="J120" s="43">
        <f t="shared" si="34"/>
        <v>0</v>
      </c>
      <c r="K120" s="43">
        <f t="shared" si="35"/>
        <v>0</v>
      </c>
      <c r="L120" s="43">
        <f t="shared" si="36"/>
        <v>0</v>
      </c>
    </row>
    <row r="121" spans="1:12" x14ac:dyDescent="0.3">
      <c r="A121" s="96" t="s">
        <v>127</v>
      </c>
      <c r="B121" s="38">
        <v>15</v>
      </c>
      <c r="C121" s="45"/>
      <c r="D121" s="45"/>
      <c r="E121" s="45"/>
      <c r="F121" s="45"/>
      <c r="G121" s="45"/>
      <c r="I121" s="43">
        <f t="shared" si="33"/>
        <v>0</v>
      </c>
      <c r="J121" s="43">
        <f t="shared" si="34"/>
        <v>0</v>
      </c>
      <c r="K121" s="43">
        <f t="shared" si="35"/>
        <v>0</v>
      </c>
      <c r="L121" s="43">
        <f t="shared" si="36"/>
        <v>0</v>
      </c>
    </row>
    <row r="122" spans="1:12" x14ac:dyDescent="0.3">
      <c r="A122" s="155" t="s">
        <v>128</v>
      </c>
      <c r="B122" s="37">
        <v>16</v>
      </c>
      <c r="C122" s="42">
        <f t="shared" ref="C122:G122" si="37">C123</f>
        <v>0</v>
      </c>
      <c r="D122" s="42">
        <f t="shared" si="37"/>
        <v>0</v>
      </c>
      <c r="E122" s="42">
        <f t="shared" si="37"/>
        <v>0</v>
      </c>
      <c r="F122" s="42">
        <f t="shared" si="37"/>
        <v>0</v>
      </c>
      <c r="G122" s="42">
        <f t="shared" si="37"/>
        <v>0</v>
      </c>
      <c r="I122" s="43">
        <f t="shared" si="33"/>
        <v>0</v>
      </c>
      <c r="J122" s="43">
        <f t="shared" si="34"/>
        <v>0</v>
      </c>
      <c r="K122" s="43">
        <f t="shared" si="35"/>
        <v>0</v>
      </c>
      <c r="L122" s="43">
        <f t="shared" si="36"/>
        <v>0</v>
      </c>
    </row>
    <row r="123" spans="1:12" x14ac:dyDescent="0.3">
      <c r="A123" s="96" t="s">
        <v>129</v>
      </c>
      <c r="B123" s="38">
        <v>16</v>
      </c>
      <c r="C123" s="45"/>
      <c r="D123" s="45"/>
      <c r="E123" s="45"/>
      <c r="F123" s="45"/>
      <c r="G123" s="45"/>
      <c r="I123" s="43">
        <f t="shared" si="33"/>
        <v>0</v>
      </c>
      <c r="J123" s="43">
        <f t="shared" si="34"/>
        <v>0</v>
      </c>
      <c r="K123" s="43">
        <f t="shared" si="35"/>
        <v>0</v>
      </c>
      <c r="L123" s="43">
        <f t="shared" si="36"/>
        <v>0</v>
      </c>
    </row>
    <row r="124" spans="1:12" x14ac:dyDescent="0.3">
      <c r="A124" s="155" t="s">
        <v>130</v>
      </c>
      <c r="B124" s="37" t="s">
        <v>131</v>
      </c>
      <c r="C124" s="42">
        <f>SUM(C125,C130,C137)</f>
        <v>0</v>
      </c>
      <c r="D124" s="42">
        <f>SUM(D125,D130,D137)</f>
        <v>0</v>
      </c>
      <c r="E124" s="42">
        <f>SUM(E125,E130,E137)</f>
        <v>0</v>
      </c>
      <c r="F124" s="42">
        <f>SUM(F125,F130,F137)</f>
        <v>0</v>
      </c>
      <c r="G124" s="42">
        <f>SUM(G125,G130,G137)</f>
        <v>0</v>
      </c>
      <c r="I124" s="43">
        <f t="shared" si="33"/>
        <v>0</v>
      </c>
      <c r="J124" s="43">
        <f t="shared" si="34"/>
        <v>0</v>
      </c>
      <c r="K124" s="43">
        <f t="shared" si="35"/>
        <v>0</v>
      </c>
      <c r="L124" s="43">
        <f t="shared" si="36"/>
        <v>0</v>
      </c>
    </row>
    <row r="125" spans="1:12" x14ac:dyDescent="0.3">
      <c r="A125" s="155" t="s">
        <v>795</v>
      </c>
      <c r="B125" s="37">
        <v>17</v>
      </c>
      <c r="C125" s="42">
        <f>SUM(C126,C129)</f>
        <v>0</v>
      </c>
      <c r="D125" s="42">
        <f>SUM(D126,D129)</f>
        <v>0</v>
      </c>
      <c r="E125" s="42">
        <f>SUM(E126,E129)</f>
        <v>0</v>
      </c>
      <c r="F125" s="42">
        <f>SUM(F126,F129)</f>
        <v>0</v>
      </c>
      <c r="G125" s="42">
        <f>SUM(G126,G129)</f>
        <v>0</v>
      </c>
      <c r="I125" s="43">
        <f t="shared" si="33"/>
        <v>0</v>
      </c>
      <c r="J125" s="43">
        <f t="shared" si="34"/>
        <v>0</v>
      </c>
      <c r="K125" s="43">
        <f t="shared" si="35"/>
        <v>0</v>
      </c>
      <c r="L125" s="43">
        <f t="shared" si="36"/>
        <v>0</v>
      </c>
    </row>
    <row r="126" spans="1:12" x14ac:dyDescent="0.3">
      <c r="A126" s="155" t="s">
        <v>132</v>
      </c>
      <c r="B126" s="37" t="s">
        <v>133</v>
      </c>
      <c r="C126" s="42">
        <f>SUM(C127:C128)</f>
        <v>0</v>
      </c>
      <c r="D126" s="42">
        <f>SUM(D127:D128)</f>
        <v>0</v>
      </c>
      <c r="E126" s="42">
        <f>SUM(E127:E128)</f>
        <v>0</v>
      </c>
      <c r="F126" s="42">
        <f>SUM(F127:F128)</f>
        <v>0</v>
      </c>
      <c r="G126" s="42">
        <f>SUM(G127:G128)</f>
        <v>0</v>
      </c>
      <c r="I126" s="43">
        <f t="shared" si="33"/>
        <v>0</v>
      </c>
      <c r="J126" s="43">
        <f t="shared" si="34"/>
        <v>0</v>
      </c>
      <c r="K126" s="43">
        <f t="shared" si="35"/>
        <v>0</v>
      </c>
      <c r="L126" s="43">
        <f t="shared" si="36"/>
        <v>0</v>
      </c>
    </row>
    <row r="127" spans="1:12" x14ac:dyDescent="0.3">
      <c r="A127" s="95" t="s">
        <v>134</v>
      </c>
      <c r="B127" s="38"/>
      <c r="C127" s="45"/>
      <c r="D127" s="45"/>
      <c r="E127" s="45"/>
      <c r="F127" s="45"/>
      <c r="G127" s="45"/>
      <c r="I127" s="43">
        <f t="shared" si="33"/>
        <v>0</v>
      </c>
      <c r="J127" s="43">
        <f t="shared" si="34"/>
        <v>0</v>
      </c>
      <c r="K127" s="43">
        <f t="shared" si="35"/>
        <v>0</v>
      </c>
      <c r="L127" s="43">
        <f t="shared" si="36"/>
        <v>0</v>
      </c>
    </row>
    <row r="128" spans="1:12" x14ac:dyDescent="0.3">
      <c r="A128" s="95" t="s">
        <v>135</v>
      </c>
      <c r="B128" s="38"/>
      <c r="C128" s="45"/>
      <c r="D128" s="45"/>
      <c r="E128" s="45"/>
      <c r="F128" s="45"/>
      <c r="G128" s="45"/>
      <c r="I128" s="43">
        <f t="shared" si="33"/>
        <v>0</v>
      </c>
      <c r="J128" s="43">
        <f t="shared" si="34"/>
        <v>0</v>
      </c>
      <c r="K128" s="43">
        <f t="shared" si="35"/>
        <v>0</v>
      </c>
      <c r="L128" s="43">
        <f t="shared" si="36"/>
        <v>0</v>
      </c>
    </row>
    <row r="129" spans="1:12" x14ac:dyDescent="0.3">
      <c r="A129" s="95" t="s">
        <v>136</v>
      </c>
      <c r="B129" s="38" t="s">
        <v>137</v>
      </c>
      <c r="C129" s="45"/>
      <c r="D129" s="45"/>
      <c r="E129" s="45"/>
      <c r="F129" s="45"/>
      <c r="G129" s="45"/>
      <c r="I129" s="43">
        <f t="shared" si="33"/>
        <v>0</v>
      </c>
      <c r="J129" s="43">
        <f t="shared" si="34"/>
        <v>0</v>
      </c>
      <c r="K129" s="43">
        <f t="shared" si="35"/>
        <v>0</v>
      </c>
      <c r="L129" s="43">
        <f t="shared" si="36"/>
        <v>0</v>
      </c>
    </row>
    <row r="130" spans="1:12" x14ac:dyDescent="0.3">
      <c r="A130" s="155" t="s">
        <v>138</v>
      </c>
      <c r="B130" s="37" t="s">
        <v>139</v>
      </c>
      <c r="C130" s="42">
        <f>SUM(C131:C136)</f>
        <v>0</v>
      </c>
      <c r="D130" s="42">
        <f>SUM(D131:D136)</f>
        <v>0</v>
      </c>
      <c r="E130" s="42">
        <f>SUM(E131:E136)</f>
        <v>0</v>
      </c>
      <c r="F130" s="42">
        <f>SUM(F131:F136)</f>
        <v>0</v>
      </c>
      <c r="G130" s="42">
        <f>SUM(G131:G136)</f>
        <v>0</v>
      </c>
      <c r="I130" s="43">
        <f t="shared" si="33"/>
        <v>0</v>
      </c>
      <c r="J130" s="43">
        <f t="shared" si="34"/>
        <v>0</v>
      </c>
      <c r="K130" s="43">
        <f t="shared" si="35"/>
        <v>0</v>
      </c>
      <c r="L130" s="43">
        <f t="shared" si="36"/>
        <v>0</v>
      </c>
    </row>
    <row r="131" spans="1:12" x14ac:dyDescent="0.3">
      <c r="A131" s="95" t="s">
        <v>140</v>
      </c>
      <c r="B131" s="38">
        <v>42</v>
      </c>
      <c r="C131" s="45"/>
      <c r="D131" s="45"/>
      <c r="E131" s="45"/>
      <c r="F131" s="45"/>
      <c r="G131" s="45"/>
      <c r="I131" s="43">
        <f t="shared" si="33"/>
        <v>0</v>
      </c>
      <c r="J131" s="43">
        <f t="shared" si="34"/>
        <v>0</v>
      </c>
      <c r="K131" s="43">
        <f t="shared" si="35"/>
        <v>0</v>
      </c>
      <c r="L131" s="43">
        <f t="shared" si="36"/>
        <v>0</v>
      </c>
    </row>
    <row r="132" spans="1:12" x14ac:dyDescent="0.3">
      <c r="A132" s="95" t="s">
        <v>141</v>
      </c>
      <c r="B132" s="38">
        <v>43</v>
      </c>
      <c r="C132" s="45"/>
      <c r="D132" s="45"/>
      <c r="E132" s="45"/>
      <c r="F132" s="45"/>
      <c r="G132" s="45"/>
      <c r="I132" s="43">
        <f t="shared" si="33"/>
        <v>0</v>
      </c>
      <c r="J132" s="43">
        <f t="shared" si="34"/>
        <v>0</v>
      </c>
      <c r="K132" s="43">
        <f t="shared" si="35"/>
        <v>0</v>
      </c>
      <c r="L132" s="43">
        <f t="shared" si="36"/>
        <v>0</v>
      </c>
    </row>
    <row r="133" spans="1:12" x14ac:dyDescent="0.3">
      <c r="A133" s="95" t="s">
        <v>142</v>
      </c>
      <c r="B133" s="38">
        <v>44</v>
      </c>
      <c r="C133" s="45"/>
      <c r="D133" s="45"/>
      <c r="E133" s="45"/>
      <c r="F133" s="45"/>
      <c r="G133" s="45"/>
      <c r="I133" s="43">
        <f t="shared" si="33"/>
        <v>0</v>
      </c>
      <c r="J133" s="43">
        <f t="shared" si="34"/>
        <v>0</v>
      </c>
      <c r="K133" s="43">
        <f t="shared" si="35"/>
        <v>0</v>
      </c>
      <c r="L133" s="43">
        <f t="shared" si="36"/>
        <v>0</v>
      </c>
    </row>
    <row r="134" spans="1:12" x14ac:dyDescent="0.3">
      <c r="A134" s="95" t="s">
        <v>143</v>
      </c>
      <c r="B134" s="38">
        <v>46</v>
      </c>
      <c r="C134" s="45"/>
      <c r="D134" s="45"/>
      <c r="E134" s="45"/>
      <c r="F134" s="45"/>
      <c r="G134" s="45"/>
      <c r="I134" s="43">
        <f t="shared" si="33"/>
        <v>0</v>
      </c>
      <c r="J134" s="43">
        <f t="shared" si="34"/>
        <v>0</v>
      </c>
      <c r="K134" s="43">
        <f t="shared" si="35"/>
        <v>0</v>
      </c>
      <c r="L134" s="43">
        <f t="shared" si="36"/>
        <v>0</v>
      </c>
    </row>
    <row r="135" spans="1:12" x14ac:dyDescent="0.3">
      <c r="A135" s="95" t="s">
        <v>144</v>
      </c>
      <c r="B135" s="38">
        <v>45</v>
      </c>
      <c r="C135" s="45"/>
      <c r="D135" s="45"/>
      <c r="E135" s="45"/>
      <c r="F135" s="45"/>
      <c r="G135" s="45"/>
      <c r="I135" s="43">
        <f t="shared" si="33"/>
        <v>0</v>
      </c>
      <c r="J135" s="43">
        <f t="shared" si="34"/>
        <v>0</v>
      </c>
      <c r="K135" s="43">
        <f t="shared" si="35"/>
        <v>0</v>
      </c>
      <c r="L135" s="43">
        <f t="shared" si="36"/>
        <v>0</v>
      </c>
    </row>
    <row r="136" spans="1:12" x14ac:dyDescent="0.3">
      <c r="A136" s="95" t="s">
        <v>145</v>
      </c>
      <c r="B136" s="38" t="s">
        <v>146</v>
      </c>
      <c r="C136" s="45"/>
      <c r="D136" s="45"/>
      <c r="E136" s="45"/>
      <c r="F136" s="45"/>
      <c r="G136" s="45"/>
      <c r="I136" s="43">
        <f t="shared" si="33"/>
        <v>0</v>
      </c>
      <c r="J136" s="43">
        <f t="shared" si="34"/>
        <v>0</v>
      </c>
      <c r="K136" s="43">
        <f t="shared" si="35"/>
        <v>0</v>
      </c>
      <c r="L136" s="43">
        <f t="shared" si="36"/>
        <v>0</v>
      </c>
    </row>
    <row r="137" spans="1:12" x14ac:dyDescent="0.3">
      <c r="A137" s="454" t="s">
        <v>114</v>
      </c>
      <c r="B137" s="37" t="s">
        <v>147</v>
      </c>
      <c r="C137" s="153"/>
      <c r="D137" s="153"/>
      <c r="E137" s="153"/>
      <c r="F137" s="153"/>
      <c r="G137" s="153"/>
      <c r="I137" s="43">
        <f t="shared" si="33"/>
        <v>0</v>
      </c>
      <c r="J137" s="43">
        <f t="shared" si="34"/>
        <v>0</v>
      </c>
      <c r="K137" s="43">
        <f t="shared" si="35"/>
        <v>0</v>
      </c>
      <c r="L137" s="43">
        <f t="shared" si="36"/>
        <v>0</v>
      </c>
    </row>
    <row r="138" spans="1:12" x14ac:dyDescent="0.3">
      <c r="A138" s="140" t="s">
        <v>148</v>
      </c>
      <c r="B138" s="143" t="s">
        <v>149</v>
      </c>
      <c r="C138" s="138">
        <f>SUM(C115,C122,C125,C130,C137)</f>
        <v>0</v>
      </c>
      <c r="D138" s="138">
        <f>SUM(D115,D122,D125,D130,D137)</f>
        <v>0</v>
      </c>
      <c r="E138" s="138">
        <f>SUM(E115,E122,E125,E130,E137)</f>
        <v>0</v>
      </c>
      <c r="F138" s="138">
        <f>SUM(F115,F122,F125,F130,F137)</f>
        <v>0</v>
      </c>
      <c r="G138" s="138">
        <f>SUM(G115,G122,G125,G130,G137)</f>
        <v>0</v>
      </c>
      <c r="I138" s="154">
        <f t="shared" si="33"/>
        <v>0</v>
      </c>
      <c r="J138" s="154">
        <f t="shared" si="34"/>
        <v>0</v>
      </c>
      <c r="K138" s="154">
        <f t="shared" si="35"/>
        <v>0</v>
      </c>
      <c r="L138" s="154">
        <f t="shared" si="36"/>
        <v>0</v>
      </c>
    </row>
    <row r="140" spans="1:12" ht="15.75" x14ac:dyDescent="0.3">
      <c r="A140" s="412" t="s">
        <v>678</v>
      </c>
      <c r="B140" s="409"/>
      <c r="C140" s="410"/>
      <c r="D140" s="410"/>
      <c r="E140" s="411"/>
      <c r="F140" s="411"/>
      <c r="G140" s="411"/>
      <c r="I140" s="410"/>
      <c r="J140" s="411"/>
      <c r="K140" s="411"/>
      <c r="L140" s="411"/>
    </row>
    <row r="141" spans="1:12" x14ac:dyDescent="0.3">
      <c r="A141" s="407"/>
      <c r="B141" s="407"/>
      <c r="C141" s="407"/>
      <c r="D141" s="407"/>
      <c r="E141" s="407"/>
      <c r="F141" s="407"/>
      <c r="G141" s="407"/>
      <c r="I141" s="407"/>
      <c r="J141" s="407"/>
      <c r="K141" s="407"/>
      <c r="L141" s="407"/>
    </row>
    <row r="142" spans="1:12" x14ac:dyDescent="0.3">
      <c r="A142" s="407"/>
      <c r="B142" s="407"/>
      <c r="C142" s="407"/>
      <c r="D142" s="407"/>
      <c r="E142" s="407"/>
      <c r="F142" s="407"/>
      <c r="G142" s="407"/>
      <c r="I142" s="578" t="s">
        <v>815</v>
      </c>
      <c r="J142" s="579"/>
      <c r="K142" s="579"/>
      <c r="L142" s="580"/>
    </row>
    <row r="143" spans="1:12" ht="27" x14ac:dyDescent="0.3">
      <c r="A143" s="372" t="s">
        <v>97</v>
      </c>
      <c r="B143" s="156" t="s">
        <v>119</v>
      </c>
      <c r="C143" s="372" t="str">
        <f>C114</f>
        <v>REALITE 2016</v>
      </c>
      <c r="D143" s="372" t="str">
        <f t="shared" ref="D143:G143" si="38">D114</f>
        <v>REALITE 2017</v>
      </c>
      <c r="E143" s="372" t="str">
        <f t="shared" si="38"/>
        <v>REALITE 2018</v>
      </c>
      <c r="F143" s="372" t="str">
        <f t="shared" si="38"/>
        <v>REALITE 2019</v>
      </c>
      <c r="G143" s="372" t="str">
        <f t="shared" si="38"/>
        <v>REALITE 2020</v>
      </c>
      <c r="I143" s="459" t="str">
        <f>RIGHT(D143,4)&amp;" - "&amp;RIGHT(C143,4)</f>
        <v>2017 - 2016</v>
      </c>
      <c r="J143" s="459" t="str">
        <f>RIGHT(E143,4)&amp;" - "&amp;RIGHT(D143,4)</f>
        <v>2018 - 2017</v>
      </c>
      <c r="K143" s="459" t="str">
        <f>RIGHT(F143,4)&amp;" - "&amp;RIGHT(E143,4)</f>
        <v>2019 - 2018</v>
      </c>
      <c r="L143" s="459" t="str">
        <f>RIGHT(G143,4)&amp;" - "&amp;RIGHT(F143,4)</f>
        <v>2020 - 2019</v>
      </c>
    </row>
    <row r="144" spans="1:12" x14ac:dyDescent="0.3">
      <c r="A144" s="155" t="s">
        <v>98</v>
      </c>
      <c r="B144" s="37" t="s">
        <v>99</v>
      </c>
      <c r="C144" s="42">
        <f>SUM(C145:C148)</f>
        <v>0</v>
      </c>
      <c r="D144" s="42">
        <f>SUM(D145:D148)</f>
        <v>0</v>
      </c>
      <c r="E144" s="42">
        <f>SUM(E145:E148)</f>
        <v>0</v>
      </c>
      <c r="F144" s="44">
        <f>SUM(F145:F148)</f>
        <v>0</v>
      </c>
      <c r="G144" s="44">
        <f>SUM(G145:G148)</f>
        <v>0</v>
      </c>
      <c r="I144" s="43">
        <f t="shared" ref="I144:I156" si="39">IFERROR(IF(AND(ROUND(SUM(C144:C144),0)=0,ROUND(SUM(D144:D144),0)&gt;ROUND(SUM(C144:C144),0)),"INF",(ROUND(SUM(D144:D144),0)-ROUND(SUM(C144:C144),0))/ROUND(SUM(C144:C144),0)),0)</f>
        <v>0</v>
      </c>
      <c r="J144" s="43">
        <f t="shared" ref="J144:J156" si="40">IFERROR(IF(AND(ROUND(SUM(D144),0)=0,ROUND(SUM(E144:E144),0)&gt;ROUND(SUM(D144),0)),"INF",(ROUND(SUM(E144:E144),0)-ROUND(SUM(D144),0))/ROUND(SUM(D144),0)),0)</f>
        <v>0</v>
      </c>
      <c r="K144" s="43">
        <f t="shared" ref="K144:K156" si="41">IFERROR(IF(AND(ROUND(SUM(E144),0)=0,ROUND(SUM(F144:F144),0)&gt;ROUND(SUM(E144),0)),"INF",(ROUND(SUM(F144:F144),0)-ROUND(SUM(E144),0))/ROUND(SUM(E144),0)),0)</f>
        <v>0</v>
      </c>
      <c r="L144" s="43">
        <f t="shared" ref="L144:L156" si="42">IFERROR(IF(AND(ROUND(SUM(F144),0)=0,ROUND(SUM(G144:G144),0)&gt;ROUND(SUM(F144),0)),"INF",(ROUND(SUM(G144:G144),0)-ROUND(SUM(F144),0))/ROUND(SUM(F144),0)),0)</f>
        <v>0</v>
      </c>
    </row>
    <row r="145" spans="1:12" x14ac:dyDescent="0.3">
      <c r="A145" s="96" t="s">
        <v>100</v>
      </c>
      <c r="B145" s="38">
        <v>20</v>
      </c>
      <c r="C145" s="45"/>
      <c r="D145" s="45"/>
      <c r="E145" s="45"/>
      <c r="F145" s="45"/>
      <c r="G145" s="45"/>
      <c r="I145" s="43">
        <f t="shared" si="39"/>
        <v>0</v>
      </c>
      <c r="J145" s="43">
        <f t="shared" si="40"/>
        <v>0</v>
      </c>
      <c r="K145" s="43">
        <f t="shared" si="41"/>
        <v>0</v>
      </c>
      <c r="L145" s="43">
        <f t="shared" si="42"/>
        <v>0</v>
      </c>
    </row>
    <row r="146" spans="1:12" ht="13.15" customHeight="1" x14ac:dyDescent="0.3">
      <c r="A146" s="96" t="s">
        <v>101</v>
      </c>
      <c r="B146" s="38">
        <v>21</v>
      </c>
      <c r="C146" s="45"/>
      <c r="D146" s="45"/>
      <c r="E146" s="45"/>
      <c r="F146" s="45"/>
      <c r="G146" s="45"/>
      <c r="I146" s="43">
        <f t="shared" si="39"/>
        <v>0</v>
      </c>
      <c r="J146" s="43">
        <f t="shared" si="40"/>
        <v>0</v>
      </c>
      <c r="K146" s="43">
        <f t="shared" si="41"/>
        <v>0</v>
      </c>
      <c r="L146" s="43">
        <f t="shared" si="42"/>
        <v>0</v>
      </c>
    </row>
    <row r="147" spans="1:12" ht="13.15" customHeight="1" x14ac:dyDescent="0.3">
      <c r="A147" s="96" t="s">
        <v>102</v>
      </c>
      <c r="B147" s="38" t="s">
        <v>103</v>
      </c>
      <c r="C147" s="45"/>
      <c r="D147" s="45"/>
      <c r="E147" s="45"/>
      <c r="F147" s="45"/>
      <c r="G147" s="45"/>
      <c r="I147" s="43">
        <f t="shared" si="39"/>
        <v>0</v>
      </c>
      <c r="J147" s="43">
        <f t="shared" si="40"/>
        <v>0</v>
      </c>
      <c r="K147" s="43">
        <f t="shared" si="41"/>
        <v>0</v>
      </c>
      <c r="L147" s="43">
        <f t="shared" si="42"/>
        <v>0</v>
      </c>
    </row>
    <row r="148" spans="1:12" x14ac:dyDescent="0.3">
      <c r="A148" s="96" t="s">
        <v>104</v>
      </c>
      <c r="B148" s="38">
        <v>28</v>
      </c>
      <c r="C148" s="45"/>
      <c r="D148" s="45"/>
      <c r="E148" s="45"/>
      <c r="F148" s="45"/>
      <c r="G148" s="45"/>
      <c r="I148" s="43">
        <f t="shared" si="39"/>
        <v>0</v>
      </c>
      <c r="J148" s="43">
        <f t="shared" si="40"/>
        <v>0</v>
      </c>
      <c r="K148" s="43">
        <f t="shared" si="41"/>
        <v>0</v>
      </c>
      <c r="L148" s="43">
        <f t="shared" si="42"/>
        <v>0</v>
      </c>
    </row>
    <row r="149" spans="1:12" x14ac:dyDescent="0.3">
      <c r="A149" s="155" t="s">
        <v>105</v>
      </c>
      <c r="B149" s="37" t="s">
        <v>106</v>
      </c>
      <c r="C149" s="42">
        <f>SUM(C150:C155)</f>
        <v>0</v>
      </c>
      <c r="D149" s="42">
        <f>SUM(D150:D155)</f>
        <v>0</v>
      </c>
      <c r="E149" s="42">
        <f>SUM(E150:E155)</f>
        <v>0</v>
      </c>
      <c r="F149" s="42">
        <f>SUM(F150:F155)</f>
        <v>0</v>
      </c>
      <c r="G149" s="42">
        <f>SUM(G150:G155)</f>
        <v>0</v>
      </c>
      <c r="I149" s="43">
        <f t="shared" si="39"/>
        <v>0</v>
      </c>
      <c r="J149" s="43">
        <f t="shared" si="40"/>
        <v>0</v>
      </c>
      <c r="K149" s="43">
        <f t="shared" si="41"/>
        <v>0</v>
      </c>
      <c r="L149" s="43">
        <f t="shared" si="42"/>
        <v>0</v>
      </c>
    </row>
    <row r="150" spans="1:12" x14ac:dyDescent="0.3">
      <c r="A150" s="96" t="s">
        <v>107</v>
      </c>
      <c r="B150" s="38">
        <v>29</v>
      </c>
      <c r="C150" s="45"/>
      <c r="D150" s="45"/>
      <c r="E150" s="45"/>
      <c r="F150" s="45"/>
      <c r="G150" s="45"/>
      <c r="I150" s="43">
        <f t="shared" si="39"/>
        <v>0</v>
      </c>
      <c r="J150" s="43">
        <f t="shared" si="40"/>
        <v>0</v>
      </c>
      <c r="K150" s="43">
        <f t="shared" si="41"/>
        <v>0</v>
      </c>
      <c r="L150" s="43">
        <f t="shared" si="42"/>
        <v>0</v>
      </c>
    </row>
    <row r="151" spans="1:12" x14ac:dyDescent="0.3">
      <c r="A151" s="96" t="s">
        <v>108</v>
      </c>
      <c r="B151" s="38">
        <v>3</v>
      </c>
      <c r="C151" s="45"/>
      <c r="D151" s="45"/>
      <c r="E151" s="45"/>
      <c r="F151" s="45"/>
      <c r="G151" s="45"/>
      <c r="I151" s="43">
        <f t="shared" si="39"/>
        <v>0</v>
      </c>
      <c r="J151" s="43">
        <f t="shared" si="40"/>
        <v>0</v>
      </c>
      <c r="K151" s="43">
        <f t="shared" si="41"/>
        <v>0</v>
      </c>
      <c r="L151" s="43">
        <f t="shared" si="42"/>
        <v>0</v>
      </c>
    </row>
    <row r="152" spans="1:12" x14ac:dyDescent="0.3">
      <c r="A152" s="96" t="s">
        <v>109</v>
      </c>
      <c r="B152" s="38" t="s">
        <v>110</v>
      </c>
      <c r="C152" s="45"/>
      <c r="D152" s="45"/>
      <c r="E152" s="45"/>
      <c r="F152" s="45"/>
      <c r="G152" s="45"/>
      <c r="I152" s="43">
        <f t="shared" si="39"/>
        <v>0</v>
      </c>
      <c r="J152" s="43">
        <f t="shared" si="40"/>
        <v>0</v>
      </c>
      <c r="K152" s="43">
        <f t="shared" si="41"/>
        <v>0</v>
      </c>
      <c r="L152" s="43">
        <f t="shared" si="42"/>
        <v>0</v>
      </c>
    </row>
    <row r="153" spans="1:12" x14ac:dyDescent="0.3">
      <c r="A153" s="96" t="s">
        <v>794</v>
      </c>
      <c r="B153" s="38" t="s">
        <v>111</v>
      </c>
      <c r="C153" s="45"/>
      <c r="D153" s="45"/>
      <c r="E153" s="45"/>
      <c r="F153" s="45"/>
      <c r="G153" s="45"/>
      <c r="I153" s="43">
        <f t="shared" si="39"/>
        <v>0</v>
      </c>
      <c r="J153" s="43">
        <f t="shared" si="40"/>
        <v>0</v>
      </c>
      <c r="K153" s="43">
        <f t="shared" si="41"/>
        <v>0</v>
      </c>
      <c r="L153" s="43">
        <f t="shared" si="42"/>
        <v>0</v>
      </c>
    </row>
    <row r="154" spans="1:12" x14ac:dyDescent="0.3">
      <c r="A154" s="96" t="s">
        <v>112</v>
      </c>
      <c r="B154" s="38" t="s">
        <v>113</v>
      </c>
      <c r="C154" s="45"/>
      <c r="D154" s="45"/>
      <c r="E154" s="45"/>
      <c r="F154" s="45"/>
      <c r="G154" s="45"/>
      <c r="I154" s="43">
        <f t="shared" si="39"/>
        <v>0</v>
      </c>
      <c r="J154" s="43">
        <f t="shared" si="40"/>
        <v>0</v>
      </c>
      <c r="K154" s="43">
        <f t="shared" si="41"/>
        <v>0</v>
      </c>
      <c r="L154" s="43">
        <f t="shared" si="42"/>
        <v>0</v>
      </c>
    </row>
    <row r="155" spans="1:12" x14ac:dyDescent="0.3">
      <c r="A155" s="454" t="s">
        <v>114</v>
      </c>
      <c r="B155" s="37" t="s">
        <v>115</v>
      </c>
      <c r="C155" s="153"/>
      <c r="D155" s="153"/>
      <c r="E155" s="153"/>
      <c r="F155" s="153"/>
      <c r="G155" s="153"/>
      <c r="I155" s="43">
        <f t="shared" si="39"/>
        <v>0</v>
      </c>
      <c r="J155" s="43">
        <f t="shared" si="40"/>
        <v>0</v>
      </c>
      <c r="K155" s="43">
        <f t="shared" si="41"/>
        <v>0</v>
      </c>
      <c r="L155" s="43">
        <f t="shared" si="42"/>
        <v>0</v>
      </c>
    </row>
    <row r="156" spans="1:12" x14ac:dyDescent="0.3">
      <c r="A156" s="140" t="s">
        <v>116</v>
      </c>
      <c r="B156" s="143" t="s">
        <v>117</v>
      </c>
      <c r="C156" s="138">
        <f>SUM(C144,C149)</f>
        <v>0</v>
      </c>
      <c r="D156" s="138">
        <f>SUM(D144,D149)</f>
        <v>0</v>
      </c>
      <c r="E156" s="138">
        <f>SUM(E144,E149)</f>
        <v>0</v>
      </c>
      <c r="F156" s="138">
        <f>SUM(F144,F149)</f>
        <v>0</v>
      </c>
      <c r="G156" s="138">
        <f>SUM(G144,G149)</f>
        <v>0</v>
      </c>
      <c r="I156" s="154">
        <f t="shared" si="39"/>
        <v>0</v>
      </c>
      <c r="J156" s="154">
        <f t="shared" si="40"/>
        <v>0</v>
      </c>
      <c r="K156" s="154">
        <f t="shared" si="41"/>
        <v>0</v>
      </c>
      <c r="L156" s="154">
        <f t="shared" si="42"/>
        <v>0</v>
      </c>
    </row>
    <row r="157" spans="1:12" x14ac:dyDescent="0.3">
      <c r="A157" s="126"/>
      <c r="C157" s="127"/>
      <c r="D157" s="127"/>
      <c r="E157" s="127"/>
      <c r="F157" s="127"/>
      <c r="G157" s="127"/>
      <c r="I157" s="127"/>
      <c r="J157" s="127"/>
      <c r="K157" s="127"/>
      <c r="L157" s="127"/>
    </row>
    <row r="158" spans="1:12" x14ac:dyDescent="0.3">
      <c r="A158" s="126"/>
      <c r="C158" s="127"/>
      <c r="D158" s="127"/>
      <c r="E158" s="127"/>
      <c r="F158" s="127"/>
      <c r="G158" s="127"/>
      <c r="I158" s="578" t="s">
        <v>815</v>
      </c>
      <c r="J158" s="579"/>
      <c r="K158" s="579"/>
      <c r="L158" s="580"/>
    </row>
    <row r="159" spans="1:12" ht="27" x14ac:dyDescent="0.3">
      <c r="A159" s="372" t="s">
        <v>118</v>
      </c>
      <c r="B159" s="372" t="s">
        <v>119</v>
      </c>
      <c r="C159" s="372" t="str">
        <f>C143</f>
        <v>REALITE 2016</v>
      </c>
      <c r="D159" s="372" t="str">
        <f t="shared" ref="D159:G159" si="43">D143</f>
        <v>REALITE 2017</v>
      </c>
      <c r="E159" s="372" t="str">
        <f t="shared" si="43"/>
        <v>REALITE 2018</v>
      </c>
      <c r="F159" s="372" t="str">
        <f t="shared" si="43"/>
        <v>REALITE 2019</v>
      </c>
      <c r="G159" s="372" t="str">
        <f t="shared" si="43"/>
        <v>REALITE 2020</v>
      </c>
      <c r="I159" s="459" t="str">
        <f>RIGHT(D159,4)&amp;" - "&amp;RIGHT(C159,4)</f>
        <v>2017 - 2016</v>
      </c>
      <c r="J159" s="459" t="str">
        <f>RIGHT(E159,4)&amp;" - "&amp;RIGHT(D159,4)</f>
        <v>2018 - 2017</v>
      </c>
      <c r="K159" s="459" t="str">
        <f>RIGHT(F159,4)&amp;" - "&amp;RIGHT(E159,4)</f>
        <v>2019 - 2018</v>
      </c>
      <c r="L159" s="459" t="str">
        <f>RIGHT(G159,4)&amp;" - "&amp;RIGHT(F159,4)</f>
        <v>2020 - 2019</v>
      </c>
    </row>
    <row r="160" spans="1:12" x14ac:dyDescent="0.3">
      <c r="A160" s="155" t="s">
        <v>120</v>
      </c>
      <c r="B160" s="37" t="s">
        <v>121</v>
      </c>
      <c r="C160" s="42">
        <f>SUM(C161:C166)</f>
        <v>0</v>
      </c>
      <c r="D160" s="42">
        <f>SUM(D161:D166)</f>
        <v>0</v>
      </c>
      <c r="E160" s="42">
        <f>SUM(E161:E166)</f>
        <v>0</v>
      </c>
      <c r="F160" s="42">
        <f>SUM(F161:F166)</f>
        <v>0</v>
      </c>
      <c r="G160" s="42">
        <f>SUM(G161:G166)</f>
        <v>0</v>
      </c>
      <c r="I160" s="43">
        <f t="shared" ref="I160:I183" si="44">IFERROR(IF(AND(ROUND(SUM(C160:C160),0)=0,ROUND(SUM(D160:D160),0)&gt;ROUND(SUM(C160:C160),0)),"INF",(ROUND(SUM(D160:D160),0)-ROUND(SUM(C160:C160),0))/ROUND(SUM(C160:C160),0)),0)</f>
        <v>0</v>
      </c>
      <c r="J160" s="43">
        <f t="shared" ref="J160:J183" si="45">IFERROR(IF(AND(ROUND(SUM(D160),0)=0,ROUND(SUM(E160:E160),0)&gt;ROUND(SUM(D160),0)),"INF",(ROUND(SUM(E160:E160),0)-ROUND(SUM(D160),0))/ROUND(SUM(D160),0)),0)</f>
        <v>0</v>
      </c>
      <c r="K160" s="43">
        <f t="shared" ref="K160:K183" si="46">IFERROR(IF(AND(ROUND(SUM(E160),0)=0,ROUND(SUM(F160:F160),0)&gt;ROUND(SUM(E160),0)),"INF",(ROUND(SUM(F160:F160),0)-ROUND(SUM(E160),0))/ROUND(SUM(E160),0)),0)</f>
        <v>0</v>
      </c>
      <c r="L160" s="43">
        <f t="shared" ref="L160:L183" si="47">IFERROR(IF(AND(ROUND(SUM(F160),0)=0,ROUND(SUM(G160:G160),0)&gt;ROUND(SUM(F160),0)),"INF",(ROUND(SUM(G160:G160),0)-ROUND(SUM(F160),0))/ROUND(SUM(F160),0)),0)</f>
        <v>0</v>
      </c>
    </row>
    <row r="161" spans="1:12" x14ac:dyDescent="0.3">
      <c r="A161" s="96" t="s">
        <v>122</v>
      </c>
      <c r="B161" s="38">
        <v>10</v>
      </c>
      <c r="C161" s="45"/>
      <c r="D161" s="45"/>
      <c r="E161" s="45"/>
      <c r="F161" s="45"/>
      <c r="G161" s="45"/>
      <c r="I161" s="43">
        <f t="shared" si="44"/>
        <v>0</v>
      </c>
      <c r="J161" s="43">
        <f t="shared" si="45"/>
        <v>0</v>
      </c>
      <c r="K161" s="43">
        <f t="shared" si="46"/>
        <v>0</v>
      </c>
      <c r="L161" s="43">
        <f t="shared" si="47"/>
        <v>0</v>
      </c>
    </row>
    <row r="162" spans="1:12" x14ac:dyDescent="0.3">
      <c r="A162" s="96" t="s">
        <v>123</v>
      </c>
      <c r="B162" s="38">
        <v>11</v>
      </c>
      <c r="C162" s="45"/>
      <c r="D162" s="45"/>
      <c r="E162" s="45"/>
      <c r="F162" s="45"/>
      <c r="G162" s="45"/>
      <c r="I162" s="43">
        <f t="shared" si="44"/>
        <v>0</v>
      </c>
      <c r="J162" s="43">
        <f t="shared" si="45"/>
        <v>0</v>
      </c>
      <c r="K162" s="43">
        <f t="shared" si="46"/>
        <v>0</v>
      </c>
      <c r="L162" s="43">
        <f t="shared" si="47"/>
        <v>0</v>
      </c>
    </row>
    <row r="163" spans="1:12" x14ac:dyDescent="0.3">
      <c r="A163" s="96" t="s">
        <v>124</v>
      </c>
      <c r="B163" s="38">
        <v>12</v>
      </c>
      <c r="C163" s="45"/>
      <c r="D163" s="45"/>
      <c r="E163" s="45"/>
      <c r="F163" s="45"/>
      <c r="G163" s="45"/>
      <c r="I163" s="43">
        <f t="shared" si="44"/>
        <v>0</v>
      </c>
      <c r="J163" s="43">
        <f t="shared" si="45"/>
        <v>0</v>
      </c>
      <c r="K163" s="43">
        <f t="shared" si="46"/>
        <v>0</v>
      </c>
      <c r="L163" s="43">
        <f t="shared" si="47"/>
        <v>0</v>
      </c>
    </row>
    <row r="164" spans="1:12" x14ac:dyDescent="0.3">
      <c r="A164" s="96" t="s">
        <v>125</v>
      </c>
      <c r="B164" s="38">
        <v>13</v>
      </c>
      <c r="C164" s="45"/>
      <c r="D164" s="45"/>
      <c r="E164" s="45"/>
      <c r="F164" s="45"/>
      <c r="G164" s="45"/>
      <c r="I164" s="43">
        <f t="shared" si="44"/>
        <v>0</v>
      </c>
      <c r="J164" s="43">
        <f t="shared" si="45"/>
        <v>0</v>
      </c>
      <c r="K164" s="43">
        <f t="shared" si="46"/>
        <v>0</v>
      </c>
      <c r="L164" s="43">
        <f t="shared" si="47"/>
        <v>0</v>
      </c>
    </row>
    <row r="165" spans="1:12" x14ac:dyDescent="0.3">
      <c r="A165" s="96" t="s">
        <v>126</v>
      </c>
      <c r="B165" s="38">
        <v>14</v>
      </c>
      <c r="C165" s="45"/>
      <c r="D165" s="45"/>
      <c r="E165" s="45"/>
      <c r="F165" s="45"/>
      <c r="G165" s="45"/>
      <c r="I165" s="43">
        <f t="shared" si="44"/>
        <v>0</v>
      </c>
      <c r="J165" s="43">
        <f t="shared" si="45"/>
        <v>0</v>
      </c>
      <c r="K165" s="43">
        <f t="shared" si="46"/>
        <v>0</v>
      </c>
      <c r="L165" s="43">
        <f t="shared" si="47"/>
        <v>0</v>
      </c>
    </row>
    <row r="166" spans="1:12" x14ac:dyDescent="0.3">
      <c r="A166" s="96" t="s">
        <v>127</v>
      </c>
      <c r="B166" s="38">
        <v>15</v>
      </c>
      <c r="C166" s="45"/>
      <c r="D166" s="45"/>
      <c r="E166" s="45"/>
      <c r="F166" s="45"/>
      <c r="G166" s="45"/>
      <c r="I166" s="43">
        <f t="shared" si="44"/>
        <v>0</v>
      </c>
      <c r="J166" s="43">
        <f t="shared" si="45"/>
        <v>0</v>
      </c>
      <c r="K166" s="43">
        <f t="shared" si="46"/>
        <v>0</v>
      </c>
      <c r="L166" s="43">
        <f t="shared" si="47"/>
        <v>0</v>
      </c>
    </row>
    <row r="167" spans="1:12" x14ac:dyDescent="0.3">
      <c r="A167" s="155" t="s">
        <v>128</v>
      </c>
      <c r="B167" s="37">
        <v>16</v>
      </c>
      <c r="C167" s="42">
        <f t="shared" ref="C167:G167" si="48">C168</f>
        <v>0</v>
      </c>
      <c r="D167" s="42">
        <f t="shared" si="48"/>
        <v>0</v>
      </c>
      <c r="E167" s="42">
        <f t="shared" si="48"/>
        <v>0</v>
      </c>
      <c r="F167" s="42">
        <f t="shared" si="48"/>
        <v>0</v>
      </c>
      <c r="G167" s="42">
        <f t="shared" si="48"/>
        <v>0</v>
      </c>
      <c r="I167" s="43">
        <f t="shared" si="44"/>
        <v>0</v>
      </c>
      <c r="J167" s="43">
        <f t="shared" si="45"/>
        <v>0</v>
      </c>
      <c r="K167" s="43">
        <f t="shared" si="46"/>
        <v>0</v>
      </c>
      <c r="L167" s="43">
        <f t="shared" si="47"/>
        <v>0</v>
      </c>
    </row>
    <row r="168" spans="1:12" x14ac:dyDescent="0.3">
      <c r="A168" s="96" t="s">
        <v>129</v>
      </c>
      <c r="B168" s="38">
        <v>16</v>
      </c>
      <c r="C168" s="45"/>
      <c r="D168" s="45"/>
      <c r="E168" s="45"/>
      <c r="F168" s="45"/>
      <c r="G168" s="45"/>
      <c r="I168" s="43">
        <f t="shared" si="44"/>
        <v>0</v>
      </c>
      <c r="J168" s="43">
        <f t="shared" si="45"/>
        <v>0</v>
      </c>
      <c r="K168" s="43">
        <f t="shared" si="46"/>
        <v>0</v>
      </c>
      <c r="L168" s="43">
        <f t="shared" si="47"/>
        <v>0</v>
      </c>
    </row>
    <row r="169" spans="1:12" x14ac:dyDescent="0.3">
      <c r="A169" s="155" t="s">
        <v>130</v>
      </c>
      <c r="B169" s="37" t="s">
        <v>131</v>
      </c>
      <c r="C169" s="42">
        <f>SUM(C170,C175,C182)</f>
        <v>0</v>
      </c>
      <c r="D169" s="42">
        <f>SUM(D170,D175,D182)</f>
        <v>0</v>
      </c>
      <c r="E169" s="42">
        <f>SUM(E170,E175,E182)</f>
        <v>0</v>
      </c>
      <c r="F169" s="42">
        <f>SUM(F170,F175,F182)</f>
        <v>0</v>
      </c>
      <c r="G169" s="42">
        <f>SUM(G170,G175,G182)</f>
        <v>0</v>
      </c>
      <c r="I169" s="43">
        <f t="shared" si="44"/>
        <v>0</v>
      </c>
      <c r="J169" s="43">
        <f t="shared" si="45"/>
        <v>0</v>
      </c>
      <c r="K169" s="43">
        <f t="shared" si="46"/>
        <v>0</v>
      </c>
      <c r="L169" s="43">
        <f t="shared" si="47"/>
        <v>0</v>
      </c>
    </row>
    <row r="170" spans="1:12" x14ac:dyDescent="0.3">
      <c r="A170" s="155" t="s">
        <v>795</v>
      </c>
      <c r="B170" s="37">
        <v>17</v>
      </c>
      <c r="C170" s="42">
        <f>SUM(C171,C174)</f>
        <v>0</v>
      </c>
      <c r="D170" s="42">
        <f>SUM(D171,D174)</f>
        <v>0</v>
      </c>
      <c r="E170" s="42">
        <f>SUM(E171,E174)</f>
        <v>0</v>
      </c>
      <c r="F170" s="42">
        <f>SUM(F171,F174)</f>
        <v>0</v>
      </c>
      <c r="G170" s="42">
        <f>SUM(G171,G174)</f>
        <v>0</v>
      </c>
      <c r="I170" s="43">
        <f t="shared" si="44"/>
        <v>0</v>
      </c>
      <c r="J170" s="43">
        <f t="shared" si="45"/>
        <v>0</v>
      </c>
      <c r="K170" s="43">
        <f t="shared" si="46"/>
        <v>0</v>
      </c>
      <c r="L170" s="43">
        <f t="shared" si="47"/>
        <v>0</v>
      </c>
    </row>
    <row r="171" spans="1:12" x14ac:dyDescent="0.3">
      <c r="A171" s="155" t="s">
        <v>132</v>
      </c>
      <c r="B171" s="37" t="s">
        <v>133</v>
      </c>
      <c r="C171" s="42">
        <f>SUM(C172:C173)</f>
        <v>0</v>
      </c>
      <c r="D171" s="42">
        <f>SUM(D172:D173)</f>
        <v>0</v>
      </c>
      <c r="E171" s="42">
        <f>SUM(E172:E173)</f>
        <v>0</v>
      </c>
      <c r="F171" s="42">
        <f>SUM(F172:F173)</f>
        <v>0</v>
      </c>
      <c r="G171" s="42">
        <f>SUM(G172:G173)</f>
        <v>0</v>
      </c>
      <c r="I171" s="43">
        <f t="shared" si="44"/>
        <v>0</v>
      </c>
      <c r="J171" s="43">
        <f t="shared" si="45"/>
        <v>0</v>
      </c>
      <c r="K171" s="43">
        <f t="shared" si="46"/>
        <v>0</v>
      </c>
      <c r="L171" s="43">
        <f t="shared" si="47"/>
        <v>0</v>
      </c>
    </row>
    <row r="172" spans="1:12" x14ac:dyDescent="0.3">
      <c r="A172" s="95" t="s">
        <v>134</v>
      </c>
      <c r="B172" s="38"/>
      <c r="C172" s="45"/>
      <c r="D172" s="45"/>
      <c r="E172" s="45"/>
      <c r="F172" s="45"/>
      <c r="G172" s="45"/>
      <c r="I172" s="43">
        <f t="shared" si="44"/>
        <v>0</v>
      </c>
      <c r="J172" s="43">
        <f t="shared" si="45"/>
        <v>0</v>
      </c>
      <c r="K172" s="43">
        <f t="shared" si="46"/>
        <v>0</v>
      </c>
      <c r="L172" s="43">
        <f t="shared" si="47"/>
        <v>0</v>
      </c>
    </row>
    <row r="173" spans="1:12" x14ac:dyDescent="0.3">
      <c r="A173" s="95" t="s">
        <v>135</v>
      </c>
      <c r="B173" s="38"/>
      <c r="C173" s="45"/>
      <c r="D173" s="45"/>
      <c r="E173" s="45"/>
      <c r="F173" s="45"/>
      <c r="G173" s="45"/>
      <c r="I173" s="43">
        <f t="shared" si="44"/>
        <v>0</v>
      </c>
      <c r="J173" s="43">
        <f t="shared" si="45"/>
        <v>0</v>
      </c>
      <c r="K173" s="43">
        <f t="shared" si="46"/>
        <v>0</v>
      </c>
      <c r="L173" s="43">
        <f t="shared" si="47"/>
        <v>0</v>
      </c>
    </row>
    <row r="174" spans="1:12" x14ac:dyDescent="0.3">
      <c r="A174" s="95" t="s">
        <v>136</v>
      </c>
      <c r="B174" s="38" t="s">
        <v>137</v>
      </c>
      <c r="C174" s="45"/>
      <c r="D174" s="45"/>
      <c r="E174" s="45"/>
      <c r="F174" s="45"/>
      <c r="G174" s="45"/>
      <c r="I174" s="43">
        <f t="shared" si="44"/>
        <v>0</v>
      </c>
      <c r="J174" s="43">
        <f t="shared" si="45"/>
        <v>0</v>
      </c>
      <c r="K174" s="43">
        <f t="shared" si="46"/>
        <v>0</v>
      </c>
      <c r="L174" s="43">
        <f t="shared" si="47"/>
        <v>0</v>
      </c>
    </row>
    <row r="175" spans="1:12" x14ac:dyDescent="0.3">
      <c r="A175" s="155" t="s">
        <v>138</v>
      </c>
      <c r="B175" s="37" t="s">
        <v>139</v>
      </c>
      <c r="C175" s="42">
        <f>SUM(C176:C181)</f>
        <v>0</v>
      </c>
      <c r="D175" s="42">
        <f>SUM(D176:D181)</f>
        <v>0</v>
      </c>
      <c r="E175" s="42">
        <f>SUM(E176:E181)</f>
        <v>0</v>
      </c>
      <c r="F175" s="42">
        <f>SUM(F176:F181)</f>
        <v>0</v>
      </c>
      <c r="G175" s="42">
        <f>SUM(G176:G181)</f>
        <v>0</v>
      </c>
      <c r="I175" s="43">
        <f t="shared" si="44"/>
        <v>0</v>
      </c>
      <c r="J175" s="43">
        <f t="shared" si="45"/>
        <v>0</v>
      </c>
      <c r="K175" s="43">
        <f t="shared" si="46"/>
        <v>0</v>
      </c>
      <c r="L175" s="43">
        <f t="shared" si="47"/>
        <v>0</v>
      </c>
    </row>
    <row r="176" spans="1:12" x14ac:dyDescent="0.3">
      <c r="A176" s="95" t="s">
        <v>140</v>
      </c>
      <c r="B176" s="38">
        <v>42</v>
      </c>
      <c r="C176" s="45"/>
      <c r="D176" s="45"/>
      <c r="E176" s="45"/>
      <c r="F176" s="45"/>
      <c r="G176" s="45"/>
      <c r="I176" s="43">
        <f t="shared" si="44"/>
        <v>0</v>
      </c>
      <c r="J176" s="43">
        <f t="shared" si="45"/>
        <v>0</v>
      </c>
      <c r="K176" s="43">
        <f t="shared" si="46"/>
        <v>0</v>
      </c>
      <c r="L176" s="43">
        <f t="shared" si="47"/>
        <v>0</v>
      </c>
    </row>
    <row r="177" spans="1:12" x14ac:dyDescent="0.3">
      <c r="A177" s="95" t="s">
        <v>141</v>
      </c>
      <c r="B177" s="38">
        <v>43</v>
      </c>
      <c r="C177" s="45"/>
      <c r="D177" s="45"/>
      <c r="E177" s="45"/>
      <c r="F177" s="45"/>
      <c r="G177" s="45"/>
      <c r="I177" s="43">
        <f t="shared" si="44"/>
        <v>0</v>
      </c>
      <c r="J177" s="43">
        <f t="shared" si="45"/>
        <v>0</v>
      </c>
      <c r="K177" s="43">
        <f t="shared" si="46"/>
        <v>0</v>
      </c>
      <c r="L177" s="43">
        <f t="shared" si="47"/>
        <v>0</v>
      </c>
    </row>
    <row r="178" spans="1:12" x14ac:dyDescent="0.3">
      <c r="A178" s="95" t="s">
        <v>142</v>
      </c>
      <c r="B178" s="38">
        <v>44</v>
      </c>
      <c r="C178" s="45"/>
      <c r="D178" s="45"/>
      <c r="E178" s="45"/>
      <c r="F178" s="45"/>
      <c r="G178" s="45"/>
      <c r="I178" s="43">
        <f t="shared" si="44"/>
        <v>0</v>
      </c>
      <c r="J178" s="43">
        <f t="shared" si="45"/>
        <v>0</v>
      </c>
      <c r="K178" s="43">
        <f t="shared" si="46"/>
        <v>0</v>
      </c>
      <c r="L178" s="43">
        <f t="shared" si="47"/>
        <v>0</v>
      </c>
    </row>
    <row r="179" spans="1:12" x14ac:dyDescent="0.3">
      <c r="A179" s="95" t="s">
        <v>143</v>
      </c>
      <c r="B179" s="38">
        <v>46</v>
      </c>
      <c r="C179" s="45"/>
      <c r="D179" s="45"/>
      <c r="E179" s="45"/>
      <c r="F179" s="45"/>
      <c r="G179" s="45"/>
      <c r="I179" s="43">
        <f t="shared" si="44"/>
        <v>0</v>
      </c>
      <c r="J179" s="43">
        <f t="shared" si="45"/>
        <v>0</v>
      </c>
      <c r="K179" s="43">
        <f t="shared" si="46"/>
        <v>0</v>
      </c>
      <c r="L179" s="43">
        <f t="shared" si="47"/>
        <v>0</v>
      </c>
    </row>
    <row r="180" spans="1:12" x14ac:dyDescent="0.3">
      <c r="A180" s="95" t="s">
        <v>144</v>
      </c>
      <c r="B180" s="38">
        <v>45</v>
      </c>
      <c r="C180" s="45"/>
      <c r="D180" s="45"/>
      <c r="E180" s="45"/>
      <c r="F180" s="45"/>
      <c r="G180" s="45"/>
      <c r="I180" s="43">
        <f t="shared" si="44"/>
        <v>0</v>
      </c>
      <c r="J180" s="43">
        <f t="shared" si="45"/>
        <v>0</v>
      </c>
      <c r="K180" s="43">
        <f t="shared" si="46"/>
        <v>0</v>
      </c>
      <c r="L180" s="43">
        <f t="shared" si="47"/>
        <v>0</v>
      </c>
    </row>
    <row r="181" spans="1:12" x14ac:dyDescent="0.3">
      <c r="A181" s="95" t="s">
        <v>145</v>
      </c>
      <c r="B181" s="38" t="s">
        <v>146</v>
      </c>
      <c r="C181" s="45"/>
      <c r="D181" s="45"/>
      <c r="E181" s="45"/>
      <c r="F181" s="45"/>
      <c r="G181" s="45"/>
      <c r="I181" s="43">
        <f t="shared" si="44"/>
        <v>0</v>
      </c>
      <c r="J181" s="43">
        <f t="shared" si="45"/>
        <v>0</v>
      </c>
      <c r="K181" s="43">
        <f t="shared" si="46"/>
        <v>0</v>
      </c>
      <c r="L181" s="43">
        <f t="shared" si="47"/>
        <v>0</v>
      </c>
    </row>
    <row r="182" spans="1:12" x14ac:dyDescent="0.3">
      <c r="A182" s="454" t="s">
        <v>114</v>
      </c>
      <c r="B182" s="37" t="s">
        <v>147</v>
      </c>
      <c r="C182" s="153"/>
      <c r="D182" s="153"/>
      <c r="E182" s="153"/>
      <c r="F182" s="153"/>
      <c r="G182" s="153"/>
      <c r="I182" s="43">
        <f t="shared" si="44"/>
        <v>0</v>
      </c>
      <c r="J182" s="43">
        <f t="shared" si="45"/>
        <v>0</v>
      </c>
      <c r="K182" s="43">
        <f t="shared" si="46"/>
        <v>0</v>
      </c>
      <c r="L182" s="43">
        <f t="shared" si="47"/>
        <v>0</v>
      </c>
    </row>
    <row r="183" spans="1:12" x14ac:dyDescent="0.3">
      <c r="A183" s="140" t="s">
        <v>148</v>
      </c>
      <c r="B183" s="143" t="s">
        <v>149</v>
      </c>
      <c r="C183" s="138">
        <f>SUM(C160,C167,C170,C175,C182)</f>
        <v>0</v>
      </c>
      <c r="D183" s="138">
        <f>SUM(D160,D167,D170,D175,D182)</f>
        <v>0</v>
      </c>
      <c r="E183" s="138">
        <f>SUM(E160,E167,E170,E175,E182)</f>
        <v>0</v>
      </c>
      <c r="F183" s="138">
        <f>SUM(F160,F167,F170,F175,F182)</f>
        <v>0</v>
      </c>
      <c r="G183" s="138">
        <f>SUM(G160,G167,G170,G175,G182)</f>
        <v>0</v>
      </c>
      <c r="I183" s="154">
        <f t="shared" si="44"/>
        <v>0</v>
      </c>
      <c r="J183" s="154">
        <f t="shared" si="45"/>
        <v>0</v>
      </c>
      <c r="K183" s="154">
        <f t="shared" si="46"/>
        <v>0</v>
      </c>
      <c r="L183" s="154">
        <f t="shared" si="47"/>
        <v>0</v>
      </c>
    </row>
    <row r="185" spans="1:12" ht="15.75" x14ac:dyDescent="0.3">
      <c r="A185" s="412" t="s">
        <v>679</v>
      </c>
      <c r="B185" s="409"/>
      <c r="C185" s="410"/>
      <c r="D185" s="410"/>
      <c r="E185" s="411"/>
      <c r="F185" s="411"/>
      <c r="G185" s="411"/>
      <c r="I185" s="410"/>
      <c r="J185" s="411"/>
      <c r="K185" s="411"/>
      <c r="L185" s="411"/>
    </row>
    <row r="186" spans="1:12" s="466" customFormat="1" x14ac:dyDescent="0.3">
      <c r="A186" s="407"/>
      <c r="B186" s="407"/>
      <c r="C186" s="407"/>
      <c r="D186" s="407"/>
      <c r="E186" s="407"/>
      <c r="F186" s="407"/>
      <c r="G186" s="407"/>
      <c r="I186" s="407"/>
      <c r="J186" s="407"/>
      <c r="K186" s="407"/>
      <c r="L186" s="407"/>
    </row>
    <row r="187" spans="1:12" x14ac:dyDescent="0.3">
      <c r="A187" s="407"/>
      <c r="B187" s="407"/>
      <c r="C187" s="407"/>
      <c r="D187" s="407"/>
      <c r="E187" s="407"/>
      <c r="F187" s="407"/>
      <c r="G187" s="407"/>
      <c r="I187" s="578" t="s">
        <v>815</v>
      </c>
      <c r="J187" s="579"/>
      <c r="K187" s="579"/>
      <c r="L187" s="580"/>
    </row>
    <row r="188" spans="1:12" ht="27" x14ac:dyDescent="0.3">
      <c r="A188" s="372" t="s">
        <v>97</v>
      </c>
      <c r="B188" s="156" t="s">
        <v>119</v>
      </c>
      <c r="C188" s="372" t="str">
        <f>C159</f>
        <v>REALITE 2016</v>
      </c>
      <c r="D188" s="372" t="str">
        <f t="shared" ref="D188:G188" si="49">D159</f>
        <v>REALITE 2017</v>
      </c>
      <c r="E188" s="372" t="str">
        <f t="shared" si="49"/>
        <v>REALITE 2018</v>
      </c>
      <c r="F188" s="372" t="str">
        <f t="shared" si="49"/>
        <v>REALITE 2019</v>
      </c>
      <c r="G188" s="372" t="str">
        <f t="shared" si="49"/>
        <v>REALITE 2020</v>
      </c>
      <c r="I188" s="459" t="str">
        <f>RIGHT(D188,4)&amp;" - "&amp;RIGHT(C188,4)</f>
        <v>2017 - 2016</v>
      </c>
      <c r="J188" s="459" t="str">
        <f>RIGHT(E188,4)&amp;" - "&amp;RIGHT(D188,4)</f>
        <v>2018 - 2017</v>
      </c>
      <c r="K188" s="459" t="str">
        <f>RIGHT(F188,4)&amp;" - "&amp;RIGHT(E188,4)</f>
        <v>2019 - 2018</v>
      </c>
      <c r="L188" s="459" t="str">
        <f>RIGHT(G188,4)&amp;" - "&amp;RIGHT(F188,4)</f>
        <v>2020 - 2019</v>
      </c>
    </row>
    <row r="189" spans="1:12" x14ac:dyDescent="0.3">
      <c r="A189" s="155" t="s">
        <v>98</v>
      </c>
      <c r="B189" s="37" t="s">
        <v>99</v>
      </c>
      <c r="C189" s="42">
        <f>SUM(C190:C193)</f>
        <v>0</v>
      </c>
      <c r="D189" s="42">
        <f>SUM(D190:D193)</f>
        <v>0</v>
      </c>
      <c r="E189" s="42">
        <f>SUM(E190:E193)</f>
        <v>0</v>
      </c>
      <c r="F189" s="44">
        <f>SUM(F190:F193)</f>
        <v>0</v>
      </c>
      <c r="G189" s="44">
        <f>SUM(G190:G193)</f>
        <v>0</v>
      </c>
      <c r="I189" s="43">
        <f t="shared" ref="I189:I201" si="50">IFERROR(IF(AND(ROUND(SUM(C189:C189),0)=0,ROUND(SUM(D189:D189),0)&gt;ROUND(SUM(C189:C189),0)),"INF",(ROUND(SUM(D189:D189),0)-ROUND(SUM(C189:C189),0))/ROUND(SUM(C189:C189),0)),0)</f>
        <v>0</v>
      </c>
      <c r="J189" s="43">
        <f t="shared" ref="J189:J201" si="51">IFERROR(IF(AND(ROUND(SUM(D189),0)=0,ROUND(SUM(E189:E189),0)&gt;ROUND(SUM(D189),0)),"INF",(ROUND(SUM(E189:E189),0)-ROUND(SUM(D189),0))/ROUND(SUM(D189),0)),0)</f>
        <v>0</v>
      </c>
      <c r="K189" s="43">
        <f t="shared" ref="K189:K201" si="52">IFERROR(IF(AND(ROUND(SUM(E189),0)=0,ROUND(SUM(F189:F189),0)&gt;ROUND(SUM(E189),0)),"INF",(ROUND(SUM(F189:F189),0)-ROUND(SUM(E189),0))/ROUND(SUM(E189),0)),0)</f>
        <v>0</v>
      </c>
      <c r="L189" s="43">
        <f t="shared" ref="L189:L201" si="53">IFERROR(IF(AND(ROUND(SUM(F189),0)=0,ROUND(SUM(G189:G189),0)&gt;ROUND(SUM(F189),0)),"INF",(ROUND(SUM(G189:G189),0)-ROUND(SUM(F189),0))/ROUND(SUM(F189),0)),0)</f>
        <v>0</v>
      </c>
    </row>
    <row r="190" spans="1:12" x14ac:dyDescent="0.3">
      <c r="A190" s="96" t="s">
        <v>100</v>
      </c>
      <c r="B190" s="38">
        <v>20</v>
      </c>
      <c r="C190" s="45"/>
      <c r="D190" s="45"/>
      <c r="E190" s="45"/>
      <c r="F190" s="45"/>
      <c r="G190" s="45"/>
      <c r="I190" s="43">
        <f t="shared" si="50"/>
        <v>0</v>
      </c>
      <c r="J190" s="43">
        <f t="shared" si="51"/>
        <v>0</v>
      </c>
      <c r="K190" s="43">
        <f t="shared" si="52"/>
        <v>0</v>
      </c>
      <c r="L190" s="43">
        <f t="shared" si="53"/>
        <v>0</v>
      </c>
    </row>
    <row r="191" spans="1:12" ht="13.15" customHeight="1" x14ac:dyDescent="0.3">
      <c r="A191" s="96" t="s">
        <v>101</v>
      </c>
      <c r="B191" s="38">
        <v>21</v>
      </c>
      <c r="C191" s="45"/>
      <c r="D191" s="45"/>
      <c r="E191" s="45"/>
      <c r="F191" s="45"/>
      <c r="G191" s="45"/>
      <c r="I191" s="43">
        <f t="shared" si="50"/>
        <v>0</v>
      </c>
      <c r="J191" s="43">
        <f t="shared" si="51"/>
        <v>0</v>
      </c>
      <c r="K191" s="43">
        <f t="shared" si="52"/>
        <v>0</v>
      </c>
      <c r="L191" s="43">
        <f t="shared" si="53"/>
        <v>0</v>
      </c>
    </row>
    <row r="192" spans="1:12" ht="13.15" customHeight="1" x14ac:dyDescent="0.3">
      <c r="A192" s="96" t="s">
        <v>102</v>
      </c>
      <c r="B192" s="38" t="s">
        <v>103</v>
      </c>
      <c r="C192" s="45"/>
      <c r="D192" s="45"/>
      <c r="E192" s="45"/>
      <c r="F192" s="45"/>
      <c r="G192" s="45"/>
      <c r="I192" s="43">
        <f t="shared" si="50"/>
        <v>0</v>
      </c>
      <c r="J192" s="43">
        <f t="shared" si="51"/>
        <v>0</v>
      </c>
      <c r="K192" s="43">
        <f t="shared" si="52"/>
        <v>0</v>
      </c>
      <c r="L192" s="43">
        <f t="shared" si="53"/>
        <v>0</v>
      </c>
    </row>
    <row r="193" spans="1:12" x14ac:dyDescent="0.3">
      <c r="A193" s="96" t="s">
        <v>104</v>
      </c>
      <c r="B193" s="38">
        <v>28</v>
      </c>
      <c r="C193" s="45"/>
      <c r="D193" s="45"/>
      <c r="E193" s="45"/>
      <c r="F193" s="45"/>
      <c r="G193" s="45"/>
      <c r="I193" s="43">
        <f t="shared" si="50"/>
        <v>0</v>
      </c>
      <c r="J193" s="43">
        <f t="shared" si="51"/>
        <v>0</v>
      </c>
      <c r="K193" s="43">
        <f t="shared" si="52"/>
        <v>0</v>
      </c>
      <c r="L193" s="43">
        <f t="shared" si="53"/>
        <v>0</v>
      </c>
    </row>
    <row r="194" spans="1:12" x14ac:dyDescent="0.3">
      <c r="A194" s="155" t="s">
        <v>105</v>
      </c>
      <c r="B194" s="37" t="s">
        <v>106</v>
      </c>
      <c r="C194" s="42">
        <f>SUM(C195:C200)</f>
        <v>0</v>
      </c>
      <c r="D194" s="42">
        <f>SUM(D195:D200)</f>
        <v>0</v>
      </c>
      <c r="E194" s="42">
        <f>SUM(E195:E200)</f>
        <v>0</v>
      </c>
      <c r="F194" s="42">
        <f>SUM(F195:F200)</f>
        <v>0</v>
      </c>
      <c r="G194" s="42">
        <f>SUM(G195:G200)</f>
        <v>0</v>
      </c>
      <c r="I194" s="43">
        <f t="shared" si="50"/>
        <v>0</v>
      </c>
      <c r="J194" s="43">
        <f t="shared" si="51"/>
        <v>0</v>
      </c>
      <c r="K194" s="43">
        <f t="shared" si="52"/>
        <v>0</v>
      </c>
      <c r="L194" s="43">
        <f t="shared" si="53"/>
        <v>0</v>
      </c>
    </row>
    <row r="195" spans="1:12" x14ac:dyDescent="0.3">
      <c r="A195" s="96" t="s">
        <v>107</v>
      </c>
      <c r="B195" s="38">
        <v>29</v>
      </c>
      <c r="C195" s="45"/>
      <c r="D195" s="45"/>
      <c r="E195" s="45"/>
      <c r="F195" s="45"/>
      <c r="G195" s="45"/>
      <c r="I195" s="43">
        <f t="shared" si="50"/>
        <v>0</v>
      </c>
      <c r="J195" s="43">
        <f t="shared" si="51"/>
        <v>0</v>
      </c>
      <c r="K195" s="43">
        <f t="shared" si="52"/>
        <v>0</v>
      </c>
      <c r="L195" s="43">
        <f t="shared" si="53"/>
        <v>0</v>
      </c>
    </row>
    <row r="196" spans="1:12" x14ac:dyDescent="0.3">
      <c r="A196" s="96" t="s">
        <v>108</v>
      </c>
      <c r="B196" s="38">
        <v>3</v>
      </c>
      <c r="C196" s="45"/>
      <c r="D196" s="45"/>
      <c r="E196" s="45"/>
      <c r="F196" s="45"/>
      <c r="G196" s="45"/>
      <c r="I196" s="43">
        <f t="shared" si="50"/>
        <v>0</v>
      </c>
      <c r="J196" s="43">
        <f t="shared" si="51"/>
        <v>0</v>
      </c>
      <c r="K196" s="43">
        <f t="shared" si="52"/>
        <v>0</v>
      </c>
      <c r="L196" s="43">
        <f t="shared" si="53"/>
        <v>0</v>
      </c>
    </row>
    <row r="197" spans="1:12" x14ac:dyDescent="0.3">
      <c r="A197" s="96" t="s">
        <v>109</v>
      </c>
      <c r="B197" s="38" t="s">
        <v>110</v>
      </c>
      <c r="C197" s="45"/>
      <c r="D197" s="45"/>
      <c r="E197" s="45"/>
      <c r="F197" s="45"/>
      <c r="G197" s="45"/>
      <c r="I197" s="43">
        <f t="shared" si="50"/>
        <v>0</v>
      </c>
      <c r="J197" s="43">
        <f t="shared" si="51"/>
        <v>0</v>
      </c>
      <c r="K197" s="43">
        <f t="shared" si="52"/>
        <v>0</v>
      </c>
      <c r="L197" s="43">
        <f t="shared" si="53"/>
        <v>0</v>
      </c>
    </row>
    <row r="198" spans="1:12" x14ac:dyDescent="0.3">
      <c r="A198" s="96" t="s">
        <v>794</v>
      </c>
      <c r="B198" s="38" t="s">
        <v>111</v>
      </c>
      <c r="C198" s="45"/>
      <c r="D198" s="45"/>
      <c r="E198" s="45"/>
      <c r="F198" s="45"/>
      <c r="G198" s="45"/>
      <c r="I198" s="43">
        <f t="shared" si="50"/>
        <v>0</v>
      </c>
      <c r="J198" s="43">
        <f t="shared" si="51"/>
        <v>0</v>
      </c>
      <c r="K198" s="43">
        <f t="shared" si="52"/>
        <v>0</v>
      </c>
      <c r="L198" s="43">
        <f t="shared" si="53"/>
        <v>0</v>
      </c>
    </row>
    <row r="199" spans="1:12" x14ac:dyDescent="0.3">
      <c r="A199" s="96" t="s">
        <v>112</v>
      </c>
      <c r="B199" s="38" t="s">
        <v>113</v>
      </c>
      <c r="C199" s="45"/>
      <c r="D199" s="45"/>
      <c r="E199" s="45"/>
      <c r="F199" s="45"/>
      <c r="G199" s="45"/>
      <c r="I199" s="43">
        <f t="shared" si="50"/>
        <v>0</v>
      </c>
      <c r="J199" s="43">
        <f t="shared" si="51"/>
        <v>0</v>
      </c>
      <c r="K199" s="43">
        <f t="shared" si="52"/>
        <v>0</v>
      </c>
      <c r="L199" s="43">
        <f t="shared" si="53"/>
        <v>0</v>
      </c>
    </row>
    <row r="200" spans="1:12" x14ac:dyDescent="0.3">
      <c r="A200" s="454" t="s">
        <v>114</v>
      </c>
      <c r="B200" s="37" t="s">
        <v>115</v>
      </c>
      <c r="C200" s="153"/>
      <c r="D200" s="153"/>
      <c r="E200" s="153"/>
      <c r="F200" s="153"/>
      <c r="G200" s="153"/>
      <c r="I200" s="43">
        <f t="shared" si="50"/>
        <v>0</v>
      </c>
      <c r="J200" s="43">
        <f t="shared" si="51"/>
        <v>0</v>
      </c>
      <c r="K200" s="43">
        <f t="shared" si="52"/>
        <v>0</v>
      </c>
      <c r="L200" s="43">
        <f t="shared" si="53"/>
        <v>0</v>
      </c>
    </row>
    <row r="201" spans="1:12" x14ac:dyDescent="0.3">
      <c r="A201" s="140" t="s">
        <v>116</v>
      </c>
      <c r="B201" s="143" t="s">
        <v>117</v>
      </c>
      <c r="C201" s="138">
        <f>SUM(C189,C194)</f>
        <v>0</v>
      </c>
      <c r="D201" s="138">
        <f>SUM(D189,D194)</f>
        <v>0</v>
      </c>
      <c r="E201" s="138">
        <f>SUM(E189,E194)</f>
        <v>0</v>
      </c>
      <c r="F201" s="138">
        <f>SUM(F189,F194)</f>
        <v>0</v>
      </c>
      <c r="G201" s="138">
        <f>SUM(G189,G194)</f>
        <v>0</v>
      </c>
      <c r="I201" s="154">
        <f t="shared" si="50"/>
        <v>0</v>
      </c>
      <c r="J201" s="154">
        <f t="shared" si="51"/>
        <v>0</v>
      </c>
      <c r="K201" s="154">
        <f t="shared" si="52"/>
        <v>0</v>
      </c>
      <c r="L201" s="154">
        <f t="shared" si="53"/>
        <v>0</v>
      </c>
    </row>
    <row r="202" spans="1:12" x14ac:dyDescent="0.3">
      <c r="A202" s="126"/>
      <c r="C202" s="127"/>
      <c r="D202" s="127"/>
      <c r="E202" s="127"/>
      <c r="F202" s="127"/>
      <c r="G202" s="127"/>
      <c r="I202" s="127"/>
      <c r="J202" s="127"/>
      <c r="K202" s="127"/>
      <c r="L202" s="127"/>
    </row>
    <row r="203" spans="1:12" x14ac:dyDescent="0.3">
      <c r="A203" s="126"/>
      <c r="C203" s="127"/>
      <c r="D203" s="127"/>
      <c r="E203" s="127"/>
      <c r="F203" s="127"/>
      <c r="G203" s="127"/>
      <c r="I203" s="578" t="s">
        <v>815</v>
      </c>
      <c r="J203" s="579"/>
      <c r="K203" s="579"/>
      <c r="L203" s="580"/>
    </row>
    <row r="204" spans="1:12" ht="27" x14ac:dyDescent="0.3">
      <c r="A204" s="372" t="s">
        <v>118</v>
      </c>
      <c r="B204" s="372" t="s">
        <v>119</v>
      </c>
      <c r="C204" s="372" t="str">
        <f>C188</f>
        <v>REALITE 2016</v>
      </c>
      <c r="D204" s="372" t="str">
        <f t="shared" ref="D204:G204" si="54">D188</f>
        <v>REALITE 2017</v>
      </c>
      <c r="E204" s="372" t="str">
        <f t="shared" si="54"/>
        <v>REALITE 2018</v>
      </c>
      <c r="F204" s="372" t="str">
        <f t="shared" si="54"/>
        <v>REALITE 2019</v>
      </c>
      <c r="G204" s="372" t="str">
        <f t="shared" si="54"/>
        <v>REALITE 2020</v>
      </c>
      <c r="I204" s="459" t="str">
        <f>RIGHT(D204,4)&amp;" - "&amp;RIGHT(C204,4)</f>
        <v>2017 - 2016</v>
      </c>
      <c r="J204" s="459" t="str">
        <f>RIGHT(E204,4)&amp;" - "&amp;RIGHT(D204,4)</f>
        <v>2018 - 2017</v>
      </c>
      <c r="K204" s="459" t="str">
        <f>RIGHT(F204,4)&amp;" - "&amp;RIGHT(E204,4)</f>
        <v>2019 - 2018</v>
      </c>
      <c r="L204" s="459" t="str">
        <f>RIGHT(G204,4)&amp;" - "&amp;RIGHT(F204,4)</f>
        <v>2020 - 2019</v>
      </c>
    </row>
    <row r="205" spans="1:12" x14ac:dyDescent="0.3">
      <c r="A205" s="155" t="s">
        <v>120</v>
      </c>
      <c r="B205" s="37" t="s">
        <v>121</v>
      </c>
      <c r="C205" s="42">
        <f>SUM(C206:C211)</f>
        <v>0</v>
      </c>
      <c r="D205" s="42">
        <f>SUM(D206:D211)</f>
        <v>0</v>
      </c>
      <c r="E205" s="42">
        <f>SUM(E206:E211)</f>
        <v>0</v>
      </c>
      <c r="F205" s="42">
        <f>SUM(F206:F211)</f>
        <v>0</v>
      </c>
      <c r="G205" s="42">
        <f>SUM(G206:G211)</f>
        <v>0</v>
      </c>
      <c r="I205" s="43">
        <f t="shared" ref="I205:I228" si="55">IFERROR(IF(AND(ROUND(SUM(C205:C205),0)=0,ROUND(SUM(D205:D205),0)&gt;ROUND(SUM(C205:C205),0)),"INF",(ROUND(SUM(D205:D205),0)-ROUND(SUM(C205:C205),0))/ROUND(SUM(C205:C205),0)),0)</f>
        <v>0</v>
      </c>
      <c r="J205" s="43">
        <f t="shared" ref="J205:J228" si="56">IFERROR(IF(AND(ROUND(SUM(D205),0)=0,ROUND(SUM(E205:E205),0)&gt;ROUND(SUM(D205),0)),"INF",(ROUND(SUM(E205:E205),0)-ROUND(SUM(D205),0))/ROUND(SUM(D205),0)),0)</f>
        <v>0</v>
      </c>
      <c r="K205" s="43">
        <f t="shared" ref="K205:K228" si="57">IFERROR(IF(AND(ROUND(SUM(E205),0)=0,ROUND(SUM(F205:F205),0)&gt;ROUND(SUM(E205),0)),"INF",(ROUND(SUM(F205:F205),0)-ROUND(SUM(E205),0))/ROUND(SUM(E205),0)),0)</f>
        <v>0</v>
      </c>
      <c r="L205" s="43">
        <f t="shared" ref="L205:L228" si="58">IFERROR(IF(AND(ROUND(SUM(F205),0)=0,ROUND(SUM(G205:G205),0)&gt;ROUND(SUM(F205),0)),"INF",(ROUND(SUM(G205:G205),0)-ROUND(SUM(F205),0))/ROUND(SUM(F205),0)),0)</f>
        <v>0</v>
      </c>
    </row>
    <row r="206" spans="1:12" x14ac:dyDescent="0.3">
      <c r="A206" s="96" t="s">
        <v>122</v>
      </c>
      <c r="B206" s="38">
        <v>10</v>
      </c>
      <c r="C206" s="45"/>
      <c r="D206" s="45"/>
      <c r="E206" s="45"/>
      <c r="F206" s="45"/>
      <c r="G206" s="45"/>
      <c r="I206" s="43">
        <f t="shared" si="55"/>
        <v>0</v>
      </c>
      <c r="J206" s="43">
        <f t="shared" si="56"/>
        <v>0</v>
      </c>
      <c r="K206" s="43">
        <f t="shared" si="57"/>
        <v>0</v>
      </c>
      <c r="L206" s="43">
        <f t="shared" si="58"/>
        <v>0</v>
      </c>
    </row>
    <row r="207" spans="1:12" x14ac:dyDescent="0.3">
      <c r="A207" s="96" t="s">
        <v>123</v>
      </c>
      <c r="B207" s="38">
        <v>11</v>
      </c>
      <c r="C207" s="45"/>
      <c r="D207" s="45"/>
      <c r="E207" s="45"/>
      <c r="F207" s="45"/>
      <c r="G207" s="45"/>
      <c r="I207" s="43">
        <f t="shared" si="55"/>
        <v>0</v>
      </c>
      <c r="J207" s="43">
        <f t="shared" si="56"/>
        <v>0</v>
      </c>
      <c r="K207" s="43">
        <f t="shared" si="57"/>
        <v>0</v>
      </c>
      <c r="L207" s="43">
        <f t="shared" si="58"/>
        <v>0</v>
      </c>
    </row>
    <row r="208" spans="1:12" x14ac:dyDescent="0.3">
      <c r="A208" s="96" t="s">
        <v>124</v>
      </c>
      <c r="B208" s="38">
        <v>12</v>
      </c>
      <c r="C208" s="45"/>
      <c r="D208" s="45"/>
      <c r="E208" s="45"/>
      <c r="F208" s="45"/>
      <c r="G208" s="45"/>
      <c r="I208" s="43">
        <f t="shared" si="55"/>
        <v>0</v>
      </c>
      <c r="J208" s="43">
        <f t="shared" si="56"/>
        <v>0</v>
      </c>
      <c r="K208" s="43">
        <f t="shared" si="57"/>
        <v>0</v>
      </c>
      <c r="L208" s="43">
        <f t="shared" si="58"/>
        <v>0</v>
      </c>
    </row>
    <row r="209" spans="1:12" x14ac:dyDescent="0.3">
      <c r="A209" s="96" t="s">
        <v>125</v>
      </c>
      <c r="B209" s="38">
        <v>13</v>
      </c>
      <c r="C209" s="45"/>
      <c r="D209" s="45"/>
      <c r="E209" s="45"/>
      <c r="F209" s="45"/>
      <c r="G209" s="45"/>
      <c r="I209" s="43">
        <f t="shared" si="55"/>
        <v>0</v>
      </c>
      <c r="J209" s="43">
        <f t="shared" si="56"/>
        <v>0</v>
      </c>
      <c r="K209" s="43">
        <f t="shared" si="57"/>
        <v>0</v>
      </c>
      <c r="L209" s="43">
        <f t="shared" si="58"/>
        <v>0</v>
      </c>
    </row>
    <row r="210" spans="1:12" x14ac:dyDescent="0.3">
      <c r="A210" s="96" t="s">
        <v>126</v>
      </c>
      <c r="B210" s="38">
        <v>14</v>
      </c>
      <c r="C210" s="45"/>
      <c r="D210" s="45"/>
      <c r="E210" s="45"/>
      <c r="F210" s="45"/>
      <c r="G210" s="45"/>
      <c r="I210" s="43">
        <f t="shared" si="55"/>
        <v>0</v>
      </c>
      <c r="J210" s="43">
        <f t="shared" si="56"/>
        <v>0</v>
      </c>
      <c r="K210" s="43">
        <f t="shared" si="57"/>
        <v>0</v>
      </c>
      <c r="L210" s="43">
        <f t="shared" si="58"/>
        <v>0</v>
      </c>
    </row>
    <row r="211" spans="1:12" x14ac:dyDescent="0.3">
      <c r="A211" s="96" t="s">
        <v>127</v>
      </c>
      <c r="B211" s="38">
        <v>15</v>
      </c>
      <c r="C211" s="45"/>
      <c r="D211" s="45"/>
      <c r="E211" s="45"/>
      <c r="F211" s="45"/>
      <c r="G211" s="45"/>
      <c r="I211" s="43">
        <f t="shared" si="55"/>
        <v>0</v>
      </c>
      <c r="J211" s="43">
        <f t="shared" si="56"/>
        <v>0</v>
      </c>
      <c r="K211" s="43">
        <f t="shared" si="57"/>
        <v>0</v>
      </c>
      <c r="L211" s="43">
        <f t="shared" si="58"/>
        <v>0</v>
      </c>
    </row>
    <row r="212" spans="1:12" x14ac:dyDescent="0.3">
      <c r="A212" s="155" t="s">
        <v>128</v>
      </c>
      <c r="B212" s="37">
        <v>16</v>
      </c>
      <c r="C212" s="42">
        <f t="shared" ref="C212:G212" si="59">C213</f>
        <v>0</v>
      </c>
      <c r="D212" s="42">
        <f t="shared" si="59"/>
        <v>0</v>
      </c>
      <c r="E212" s="42">
        <f t="shared" si="59"/>
        <v>0</v>
      </c>
      <c r="F212" s="42">
        <f t="shared" si="59"/>
        <v>0</v>
      </c>
      <c r="G212" s="42">
        <f t="shared" si="59"/>
        <v>0</v>
      </c>
      <c r="I212" s="43">
        <f t="shared" si="55"/>
        <v>0</v>
      </c>
      <c r="J212" s="43">
        <f t="shared" si="56"/>
        <v>0</v>
      </c>
      <c r="K212" s="43">
        <f t="shared" si="57"/>
        <v>0</v>
      </c>
      <c r="L212" s="43">
        <f t="shared" si="58"/>
        <v>0</v>
      </c>
    </row>
    <row r="213" spans="1:12" x14ac:dyDescent="0.3">
      <c r="A213" s="96" t="s">
        <v>129</v>
      </c>
      <c r="B213" s="38">
        <v>16</v>
      </c>
      <c r="C213" s="45"/>
      <c r="D213" s="45"/>
      <c r="E213" s="45"/>
      <c r="F213" s="45"/>
      <c r="G213" s="45"/>
      <c r="I213" s="43">
        <f t="shared" si="55"/>
        <v>0</v>
      </c>
      <c r="J213" s="43">
        <f t="shared" si="56"/>
        <v>0</v>
      </c>
      <c r="K213" s="43">
        <f t="shared" si="57"/>
        <v>0</v>
      </c>
      <c r="L213" s="43">
        <f t="shared" si="58"/>
        <v>0</v>
      </c>
    </row>
    <row r="214" spans="1:12" x14ac:dyDescent="0.3">
      <c r="A214" s="155" t="s">
        <v>130</v>
      </c>
      <c r="B214" s="37" t="s">
        <v>131</v>
      </c>
      <c r="C214" s="42">
        <f>SUM(C215,C220,C227)</f>
        <v>0</v>
      </c>
      <c r="D214" s="42">
        <f>SUM(D215,D220,D227)</f>
        <v>0</v>
      </c>
      <c r="E214" s="42">
        <f>SUM(E215,E220,E227)</f>
        <v>0</v>
      </c>
      <c r="F214" s="42">
        <f>SUM(F215,F220,F227)</f>
        <v>0</v>
      </c>
      <c r="G214" s="42">
        <f>SUM(G215,G220,G227)</f>
        <v>0</v>
      </c>
      <c r="I214" s="43">
        <f t="shared" si="55"/>
        <v>0</v>
      </c>
      <c r="J214" s="43">
        <f t="shared" si="56"/>
        <v>0</v>
      </c>
      <c r="K214" s="43">
        <f t="shared" si="57"/>
        <v>0</v>
      </c>
      <c r="L214" s="43">
        <f t="shared" si="58"/>
        <v>0</v>
      </c>
    </row>
    <row r="215" spans="1:12" x14ac:dyDescent="0.3">
      <c r="A215" s="155" t="s">
        <v>795</v>
      </c>
      <c r="B215" s="37">
        <v>17</v>
      </c>
      <c r="C215" s="42">
        <f>SUM(C216,C219)</f>
        <v>0</v>
      </c>
      <c r="D215" s="42">
        <f>SUM(D216,D219)</f>
        <v>0</v>
      </c>
      <c r="E215" s="42">
        <f>SUM(E216,E219)</f>
        <v>0</v>
      </c>
      <c r="F215" s="42">
        <f>SUM(F216,F219)</f>
        <v>0</v>
      </c>
      <c r="G215" s="42">
        <f>SUM(G216,G219)</f>
        <v>0</v>
      </c>
      <c r="I215" s="43">
        <f t="shared" si="55"/>
        <v>0</v>
      </c>
      <c r="J215" s="43">
        <f t="shared" si="56"/>
        <v>0</v>
      </c>
      <c r="K215" s="43">
        <f t="shared" si="57"/>
        <v>0</v>
      </c>
      <c r="L215" s="43">
        <f t="shared" si="58"/>
        <v>0</v>
      </c>
    </row>
    <row r="216" spans="1:12" x14ac:dyDescent="0.3">
      <c r="A216" s="155" t="s">
        <v>132</v>
      </c>
      <c r="B216" s="37" t="s">
        <v>133</v>
      </c>
      <c r="C216" s="42">
        <f>SUM(C217:C218)</f>
        <v>0</v>
      </c>
      <c r="D216" s="42">
        <f>SUM(D217:D218)</f>
        <v>0</v>
      </c>
      <c r="E216" s="42">
        <f>SUM(E217:E218)</f>
        <v>0</v>
      </c>
      <c r="F216" s="42">
        <f>SUM(F217:F218)</f>
        <v>0</v>
      </c>
      <c r="G216" s="42">
        <f>SUM(G217:G218)</f>
        <v>0</v>
      </c>
      <c r="I216" s="43">
        <f t="shared" si="55"/>
        <v>0</v>
      </c>
      <c r="J216" s="43">
        <f t="shared" si="56"/>
        <v>0</v>
      </c>
      <c r="K216" s="43">
        <f t="shared" si="57"/>
        <v>0</v>
      </c>
      <c r="L216" s="43">
        <f t="shared" si="58"/>
        <v>0</v>
      </c>
    </row>
    <row r="217" spans="1:12" x14ac:dyDescent="0.3">
      <c r="A217" s="95" t="s">
        <v>134</v>
      </c>
      <c r="B217" s="38"/>
      <c r="C217" s="45"/>
      <c r="D217" s="45"/>
      <c r="E217" s="45"/>
      <c r="F217" s="45"/>
      <c r="G217" s="45"/>
      <c r="I217" s="43">
        <f t="shared" si="55"/>
        <v>0</v>
      </c>
      <c r="J217" s="43">
        <f t="shared" si="56"/>
        <v>0</v>
      </c>
      <c r="K217" s="43">
        <f t="shared" si="57"/>
        <v>0</v>
      </c>
      <c r="L217" s="43">
        <f t="shared" si="58"/>
        <v>0</v>
      </c>
    </row>
    <row r="218" spans="1:12" x14ac:dyDescent="0.3">
      <c r="A218" s="95" t="s">
        <v>135</v>
      </c>
      <c r="B218" s="38"/>
      <c r="C218" s="45"/>
      <c r="D218" s="45"/>
      <c r="E218" s="45"/>
      <c r="F218" s="45"/>
      <c r="G218" s="45"/>
      <c r="I218" s="43">
        <f t="shared" si="55"/>
        <v>0</v>
      </c>
      <c r="J218" s="43">
        <f t="shared" si="56"/>
        <v>0</v>
      </c>
      <c r="K218" s="43">
        <f t="shared" si="57"/>
        <v>0</v>
      </c>
      <c r="L218" s="43">
        <f t="shared" si="58"/>
        <v>0</v>
      </c>
    </row>
    <row r="219" spans="1:12" x14ac:dyDescent="0.3">
      <c r="A219" s="95" t="s">
        <v>136</v>
      </c>
      <c r="B219" s="38" t="s">
        <v>137</v>
      </c>
      <c r="C219" s="45"/>
      <c r="D219" s="45"/>
      <c r="E219" s="45"/>
      <c r="F219" s="45"/>
      <c r="G219" s="45"/>
      <c r="I219" s="43">
        <f t="shared" si="55"/>
        <v>0</v>
      </c>
      <c r="J219" s="43">
        <f t="shared" si="56"/>
        <v>0</v>
      </c>
      <c r="K219" s="43">
        <f t="shared" si="57"/>
        <v>0</v>
      </c>
      <c r="L219" s="43">
        <f t="shared" si="58"/>
        <v>0</v>
      </c>
    </row>
    <row r="220" spans="1:12" x14ac:dyDescent="0.3">
      <c r="A220" s="155" t="s">
        <v>138</v>
      </c>
      <c r="B220" s="37" t="s">
        <v>139</v>
      </c>
      <c r="C220" s="42">
        <f>SUM(C221:C226)</f>
        <v>0</v>
      </c>
      <c r="D220" s="42">
        <f>SUM(D221:D226)</f>
        <v>0</v>
      </c>
      <c r="E220" s="42">
        <f>SUM(E221:E226)</f>
        <v>0</v>
      </c>
      <c r="F220" s="42">
        <f>SUM(F221:F226)</f>
        <v>0</v>
      </c>
      <c r="G220" s="42">
        <f>SUM(G221:G226)</f>
        <v>0</v>
      </c>
      <c r="I220" s="43">
        <f t="shared" si="55"/>
        <v>0</v>
      </c>
      <c r="J220" s="43">
        <f t="shared" si="56"/>
        <v>0</v>
      </c>
      <c r="K220" s="43">
        <f t="shared" si="57"/>
        <v>0</v>
      </c>
      <c r="L220" s="43">
        <f t="shared" si="58"/>
        <v>0</v>
      </c>
    </row>
    <row r="221" spans="1:12" x14ac:dyDescent="0.3">
      <c r="A221" s="95" t="s">
        <v>140</v>
      </c>
      <c r="B221" s="38">
        <v>42</v>
      </c>
      <c r="C221" s="45"/>
      <c r="D221" s="45"/>
      <c r="E221" s="45"/>
      <c r="F221" s="45"/>
      <c r="G221" s="45"/>
      <c r="I221" s="43">
        <f t="shared" si="55"/>
        <v>0</v>
      </c>
      <c r="J221" s="43">
        <f t="shared" si="56"/>
        <v>0</v>
      </c>
      <c r="K221" s="43">
        <f t="shared" si="57"/>
        <v>0</v>
      </c>
      <c r="L221" s="43">
        <f t="shared" si="58"/>
        <v>0</v>
      </c>
    </row>
    <row r="222" spans="1:12" x14ac:dyDescent="0.3">
      <c r="A222" s="95" t="s">
        <v>141</v>
      </c>
      <c r="B222" s="38">
        <v>43</v>
      </c>
      <c r="C222" s="45"/>
      <c r="D222" s="45"/>
      <c r="E222" s="45"/>
      <c r="F222" s="45"/>
      <c r="G222" s="45"/>
      <c r="I222" s="43">
        <f t="shared" si="55"/>
        <v>0</v>
      </c>
      <c r="J222" s="43">
        <f t="shared" si="56"/>
        <v>0</v>
      </c>
      <c r="K222" s="43">
        <f t="shared" si="57"/>
        <v>0</v>
      </c>
      <c r="L222" s="43">
        <f t="shared" si="58"/>
        <v>0</v>
      </c>
    </row>
    <row r="223" spans="1:12" x14ac:dyDescent="0.3">
      <c r="A223" s="95" t="s">
        <v>142</v>
      </c>
      <c r="B223" s="38">
        <v>44</v>
      </c>
      <c r="C223" s="45"/>
      <c r="D223" s="45"/>
      <c r="E223" s="45"/>
      <c r="F223" s="45"/>
      <c r="G223" s="45"/>
      <c r="I223" s="43">
        <f t="shared" si="55"/>
        <v>0</v>
      </c>
      <c r="J223" s="43">
        <f t="shared" si="56"/>
        <v>0</v>
      </c>
      <c r="K223" s="43">
        <f t="shared" si="57"/>
        <v>0</v>
      </c>
      <c r="L223" s="43">
        <f t="shared" si="58"/>
        <v>0</v>
      </c>
    </row>
    <row r="224" spans="1:12" x14ac:dyDescent="0.3">
      <c r="A224" s="95" t="s">
        <v>143</v>
      </c>
      <c r="B224" s="38">
        <v>46</v>
      </c>
      <c r="C224" s="45"/>
      <c r="D224" s="45"/>
      <c r="E224" s="45"/>
      <c r="F224" s="45"/>
      <c r="G224" s="45"/>
      <c r="I224" s="43">
        <f t="shared" si="55"/>
        <v>0</v>
      </c>
      <c r="J224" s="43">
        <f t="shared" si="56"/>
        <v>0</v>
      </c>
      <c r="K224" s="43">
        <f t="shared" si="57"/>
        <v>0</v>
      </c>
      <c r="L224" s="43">
        <f t="shared" si="58"/>
        <v>0</v>
      </c>
    </row>
    <row r="225" spans="1:12" x14ac:dyDescent="0.3">
      <c r="A225" s="95" t="s">
        <v>144</v>
      </c>
      <c r="B225" s="38">
        <v>45</v>
      </c>
      <c r="C225" s="45"/>
      <c r="D225" s="45"/>
      <c r="E225" s="45"/>
      <c r="F225" s="45"/>
      <c r="G225" s="45"/>
      <c r="I225" s="43">
        <f t="shared" si="55"/>
        <v>0</v>
      </c>
      <c r="J225" s="43">
        <f t="shared" si="56"/>
        <v>0</v>
      </c>
      <c r="K225" s="43">
        <f t="shared" si="57"/>
        <v>0</v>
      </c>
      <c r="L225" s="43">
        <f t="shared" si="58"/>
        <v>0</v>
      </c>
    </row>
    <row r="226" spans="1:12" x14ac:dyDescent="0.3">
      <c r="A226" s="95" t="s">
        <v>145</v>
      </c>
      <c r="B226" s="38" t="s">
        <v>146</v>
      </c>
      <c r="C226" s="45"/>
      <c r="D226" s="45"/>
      <c r="E226" s="45"/>
      <c r="F226" s="45"/>
      <c r="G226" s="45"/>
      <c r="I226" s="43">
        <f t="shared" si="55"/>
        <v>0</v>
      </c>
      <c r="J226" s="43">
        <f t="shared" si="56"/>
        <v>0</v>
      </c>
      <c r="K226" s="43">
        <f t="shared" si="57"/>
        <v>0</v>
      </c>
      <c r="L226" s="43">
        <f t="shared" si="58"/>
        <v>0</v>
      </c>
    </row>
    <row r="227" spans="1:12" x14ac:dyDescent="0.3">
      <c r="A227" s="454" t="s">
        <v>114</v>
      </c>
      <c r="B227" s="37" t="s">
        <v>147</v>
      </c>
      <c r="C227" s="153"/>
      <c r="D227" s="153"/>
      <c r="E227" s="153"/>
      <c r="F227" s="153"/>
      <c r="G227" s="153"/>
      <c r="I227" s="43">
        <f t="shared" si="55"/>
        <v>0</v>
      </c>
      <c r="J227" s="43">
        <f t="shared" si="56"/>
        <v>0</v>
      </c>
      <c r="K227" s="43">
        <f t="shared" si="57"/>
        <v>0</v>
      </c>
      <c r="L227" s="43">
        <f t="shared" si="58"/>
        <v>0</v>
      </c>
    </row>
    <row r="228" spans="1:12" x14ac:dyDescent="0.3">
      <c r="A228" s="140" t="s">
        <v>148</v>
      </c>
      <c r="B228" s="143" t="s">
        <v>149</v>
      </c>
      <c r="C228" s="138">
        <f>SUM(C205,C212,C215,C220,C227)</f>
        <v>0</v>
      </c>
      <c r="D228" s="138">
        <f>SUM(D205,D212,D215,D220,D227)</f>
        <v>0</v>
      </c>
      <c r="E228" s="138">
        <f>SUM(E205,E212,E215,E220,E227)</f>
        <v>0</v>
      </c>
      <c r="F228" s="138">
        <f>SUM(F205,F212,F215,F220,F227)</f>
        <v>0</v>
      </c>
      <c r="G228" s="138">
        <f>SUM(G205,G212,G215,G220,G227)</f>
        <v>0</v>
      </c>
      <c r="I228" s="154">
        <f t="shared" si="55"/>
        <v>0</v>
      </c>
      <c r="J228" s="154">
        <f t="shared" si="56"/>
        <v>0</v>
      </c>
      <c r="K228" s="154">
        <f t="shared" si="57"/>
        <v>0</v>
      </c>
      <c r="L228" s="154">
        <f t="shared" si="58"/>
        <v>0</v>
      </c>
    </row>
    <row r="230" spans="1:12" ht="15.75" x14ac:dyDescent="0.3">
      <c r="A230" s="417" t="s">
        <v>150</v>
      </c>
      <c r="B230" s="418"/>
      <c r="C230" s="419"/>
      <c r="D230" s="419"/>
      <c r="E230" s="420"/>
      <c r="F230" s="420"/>
      <c r="G230" s="420"/>
      <c r="I230" s="419"/>
      <c r="J230" s="420"/>
      <c r="K230" s="420"/>
      <c r="L230" s="420"/>
    </row>
    <row r="231" spans="1:12" s="466" customFormat="1" x14ac:dyDescent="0.3">
      <c r="A231" s="407"/>
      <c r="B231" s="407"/>
      <c r="C231" s="407"/>
      <c r="D231" s="407"/>
      <c r="E231" s="407"/>
      <c r="F231" s="407"/>
      <c r="G231" s="407"/>
      <c r="I231" s="407"/>
      <c r="J231" s="407"/>
      <c r="K231" s="407"/>
      <c r="L231" s="407"/>
    </row>
    <row r="232" spans="1:12" x14ac:dyDescent="0.3">
      <c r="A232" s="407"/>
      <c r="B232" s="407"/>
      <c r="C232" s="407"/>
      <c r="D232" s="407"/>
      <c r="E232" s="407"/>
      <c r="F232" s="407"/>
      <c r="G232" s="407"/>
      <c r="I232" s="578" t="s">
        <v>815</v>
      </c>
      <c r="J232" s="579"/>
      <c r="K232" s="579"/>
      <c r="L232" s="580"/>
    </row>
    <row r="233" spans="1:12" ht="27" x14ac:dyDescent="0.3">
      <c r="A233" s="372" t="s">
        <v>97</v>
      </c>
      <c r="B233" s="156" t="s">
        <v>119</v>
      </c>
      <c r="C233" s="372" t="str">
        <f>C204</f>
        <v>REALITE 2016</v>
      </c>
      <c r="D233" s="372" t="str">
        <f t="shared" ref="D233:G233" si="60">D204</f>
        <v>REALITE 2017</v>
      </c>
      <c r="E233" s="372" t="str">
        <f t="shared" si="60"/>
        <v>REALITE 2018</v>
      </c>
      <c r="F233" s="372" t="str">
        <f t="shared" si="60"/>
        <v>REALITE 2019</v>
      </c>
      <c r="G233" s="372" t="str">
        <f t="shared" si="60"/>
        <v>REALITE 2020</v>
      </c>
      <c r="I233" s="459" t="str">
        <f>RIGHT(D233,4)&amp;" - "&amp;RIGHT(C233,4)</f>
        <v>2017 - 2016</v>
      </c>
      <c r="J233" s="459" t="str">
        <f>RIGHT(E233,4)&amp;" - "&amp;RIGHT(D233,4)</f>
        <v>2018 - 2017</v>
      </c>
      <c r="K233" s="459" t="str">
        <f>RIGHT(F233,4)&amp;" - "&amp;RIGHT(E233,4)</f>
        <v>2019 - 2018</v>
      </c>
      <c r="L233" s="459" t="str">
        <f>RIGHT(G233,4)&amp;" - "&amp;RIGHT(F233,4)</f>
        <v>2020 - 2019</v>
      </c>
    </row>
    <row r="234" spans="1:12" x14ac:dyDescent="0.3">
      <c r="A234" s="155" t="s">
        <v>98</v>
      </c>
      <c r="B234" s="37" t="s">
        <v>99</v>
      </c>
      <c r="C234" s="131">
        <f>C9-SUM(C54,C99,C144,C189)</f>
        <v>0</v>
      </c>
      <c r="D234" s="131">
        <f>D9-SUM(D54,D99,D144,D189)</f>
        <v>0</v>
      </c>
      <c r="E234" s="131">
        <f>E9-SUM(E54,E99,E144,E189)</f>
        <v>0</v>
      </c>
      <c r="F234" s="131">
        <f>F9-SUM(F54,F99,F144,F189)</f>
        <v>0</v>
      </c>
      <c r="G234" s="131">
        <f>G9-SUM(G54,G99,G144,G189)</f>
        <v>0</v>
      </c>
      <c r="I234" s="43">
        <f t="shared" ref="I234:I246" si="61">IFERROR(IF(AND(ROUND(SUM(C234:C234),0)=0,ROUND(SUM(D234:D234),0)&gt;ROUND(SUM(C234:C234),0)),"INF",(ROUND(SUM(D234:D234),0)-ROUND(SUM(C234:C234),0))/ROUND(SUM(C234:C234),0)),0)</f>
        <v>0</v>
      </c>
      <c r="J234" s="43">
        <f t="shared" ref="J234:J246" si="62">IFERROR(IF(AND(ROUND(SUM(D234),0)=0,ROUND(SUM(E234:E234),0)&gt;ROUND(SUM(D234),0)),"INF",(ROUND(SUM(E234:E234),0)-ROUND(SUM(D234),0))/ROUND(SUM(D234),0)),0)</f>
        <v>0</v>
      </c>
      <c r="K234" s="43">
        <f t="shared" ref="K234:K246" si="63">IFERROR(IF(AND(ROUND(SUM(E234),0)=0,ROUND(SUM(F234:F234),0)&gt;ROUND(SUM(E234),0)),"INF",(ROUND(SUM(F234:F234),0)-ROUND(SUM(E234),0))/ROUND(SUM(E234),0)),0)</f>
        <v>0</v>
      </c>
      <c r="L234" s="43">
        <f t="shared" ref="L234:L246" si="64">IFERROR(IF(AND(ROUND(SUM(F234),0)=0,ROUND(SUM(G234:G234),0)&gt;ROUND(SUM(F234),0)),"INF",(ROUND(SUM(G234:G234),0)-ROUND(SUM(F234),0))/ROUND(SUM(F234),0)),0)</f>
        <v>0</v>
      </c>
    </row>
    <row r="235" spans="1:12" x14ac:dyDescent="0.3">
      <c r="A235" s="96" t="s">
        <v>100</v>
      </c>
      <c r="B235" s="38">
        <v>20</v>
      </c>
      <c r="C235" s="131">
        <f t="shared" ref="C235" si="65">C10-SUM(C55,C100,C145,C190)</f>
        <v>0</v>
      </c>
      <c r="D235" s="131">
        <f t="shared" ref="D235:G245" si="66">D10-SUM(D55,D100,D145,D190)</f>
        <v>0</v>
      </c>
      <c r="E235" s="131">
        <f t="shared" si="66"/>
        <v>0</v>
      </c>
      <c r="F235" s="131">
        <f t="shared" si="66"/>
        <v>0</v>
      </c>
      <c r="G235" s="131">
        <f t="shared" si="66"/>
        <v>0</v>
      </c>
      <c r="I235" s="452">
        <f t="shared" si="61"/>
        <v>0</v>
      </c>
      <c r="J235" s="452">
        <f t="shared" si="62"/>
        <v>0</v>
      </c>
      <c r="K235" s="452">
        <f t="shared" si="63"/>
        <v>0</v>
      </c>
      <c r="L235" s="452">
        <f t="shared" si="64"/>
        <v>0</v>
      </c>
    </row>
    <row r="236" spans="1:12" ht="13.15" customHeight="1" x14ac:dyDescent="0.3">
      <c r="A236" s="96" t="s">
        <v>101</v>
      </c>
      <c r="B236" s="38">
        <v>21</v>
      </c>
      <c r="C236" s="131">
        <f t="shared" ref="C236" si="67">C11-SUM(C56,C101,C146,C191)</f>
        <v>0</v>
      </c>
      <c r="D236" s="131">
        <f t="shared" si="66"/>
        <v>0</v>
      </c>
      <c r="E236" s="131">
        <f t="shared" si="66"/>
        <v>0</v>
      </c>
      <c r="F236" s="131">
        <f t="shared" si="66"/>
        <v>0</v>
      </c>
      <c r="G236" s="131">
        <f t="shared" si="66"/>
        <v>0</v>
      </c>
      <c r="I236" s="452">
        <f t="shared" si="61"/>
        <v>0</v>
      </c>
      <c r="J236" s="452">
        <f t="shared" si="62"/>
        <v>0</v>
      </c>
      <c r="K236" s="452">
        <f t="shared" si="63"/>
        <v>0</v>
      </c>
      <c r="L236" s="452">
        <f t="shared" si="64"/>
        <v>0</v>
      </c>
    </row>
    <row r="237" spans="1:12" ht="13.15" customHeight="1" x14ac:dyDescent="0.3">
      <c r="A237" s="96" t="s">
        <v>102</v>
      </c>
      <c r="B237" s="38" t="s">
        <v>103</v>
      </c>
      <c r="C237" s="131">
        <f t="shared" ref="C237" si="68">C12-SUM(C57,C102,C147,C192)</f>
        <v>0</v>
      </c>
      <c r="D237" s="131">
        <f t="shared" si="66"/>
        <v>0</v>
      </c>
      <c r="E237" s="131">
        <f t="shared" si="66"/>
        <v>0</v>
      </c>
      <c r="F237" s="131">
        <f t="shared" si="66"/>
        <v>0</v>
      </c>
      <c r="G237" s="131">
        <f t="shared" si="66"/>
        <v>0</v>
      </c>
      <c r="I237" s="452">
        <f t="shared" si="61"/>
        <v>0</v>
      </c>
      <c r="J237" s="452">
        <f t="shared" si="62"/>
        <v>0</v>
      </c>
      <c r="K237" s="452">
        <f t="shared" si="63"/>
        <v>0</v>
      </c>
      <c r="L237" s="452">
        <f t="shared" si="64"/>
        <v>0</v>
      </c>
    </row>
    <row r="238" spans="1:12" x14ac:dyDescent="0.3">
      <c r="A238" s="96" t="s">
        <v>104</v>
      </c>
      <c r="B238" s="38">
        <v>28</v>
      </c>
      <c r="C238" s="131">
        <f t="shared" ref="C238" si="69">C13-SUM(C58,C103,C148,C193)</f>
        <v>0</v>
      </c>
      <c r="D238" s="131">
        <f t="shared" si="66"/>
        <v>0</v>
      </c>
      <c r="E238" s="131">
        <f t="shared" si="66"/>
        <v>0</v>
      </c>
      <c r="F238" s="131">
        <f t="shared" si="66"/>
        <v>0</v>
      </c>
      <c r="G238" s="131">
        <f t="shared" si="66"/>
        <v>0</v>
      </c>
      <c r="I238" s="452">
        <f t="shared" si="61"/>
        <v>0</v>
      </c>
      <c r="J238" s="452">
        <f t="shared" si="62"/>
        <v>0</v>
      </c>
      <c r="K238" s="452">
        <f t="shared" si="63"/>
        <v>0</v>
      </c>
      <c r="L238" s="452">
        <f t="shared" si="64"/>
        <v>0</v>
      </c>
    </row>
    <row r="239" spans="1:12" x14ac:dyDescent="0.3">
      <c r="A239" s="155" t="s">
        <v>105</v>
      </c>
      <c r="B239" s="37" t="s">
        <v>106</v>
      </c>
      <c r="C239" s="131">
        <f t="shared" ref="C239" si="70">C14-SUM(C59,C104,C149,C194)</f>
        <v>0</v>
      </c>
      <c r="D239" s="131">
        <f t="shared" si="66"/>
        <v>0</v>
      </c>
      <c r="E239" s="131">
        <f t="shared" si="66"/>
        <v>0</v>
      </c>
      <c r="F239" s="131">
        <f t="shared" si="66"/>
        <v>0</v>
      </c>
      <c r="G239" s="131">
        <f t="shared" si="66"/>
        <v>0</v>
      </c>
      <c r="I239" s="43">
        <f t="shared" si="61"/>
        <v>0</v>
      </c>
      <c r="J239" s="43">
        <f t="shared" si="62"/>
        <v>0</v>
      </c>
      <c r="K239" s="43">
        <f t="shared" si="63"/>
        <v>0</v>
      </c>
      <c r="L239" s="43">
        <f t="shared" si="64"/>
        <v>0</v>
      </c>
    </row>
    <row r="240" spans="1:12" x14ac:dyDescent="0.3">
      <c r="A240" s="96" t="s">
        <v>107</v>
      </c>
      <c r="B240" s="38">
        <v>29</v>
      </c>
      <c r="C240" s="131">
        <f t="shared" ref="C240" si="71">C15-SUM(C60,C105,C150,C195)</f>
        <v>0</v>
      </c>
      <c r="D240" s="131">
        <f t="shared" si="66"/>
        <v>0</v>
      </c>
      <c r="E240" s="131">
        <f t="shared" si="66"/>
        <v>0</v>
      </c>
      <c r="F240" s="131">
        <f t="shared" si="66"/>
        <v>0</v>
      </c>
      <c r="G240" s="131">
        <f t="shared" si="66"/>
        <v>0</v>
      </c>
      <c r="I240" s="452">
        <f t="shared" si="61"/>
        <v>0</v>
      </c>
      <c r="J240" s="452">
        <f t="shared" si="62"/>
        <v>0</v>
      </c>
      <c r="K240" s="452">
        <f t="shared" si="63"/>
        <v>0</v>
      </c>
      <c r="L240" s="452">
        <f t="shared" si="64"/>
        <v>0</v>
      </c>
    </row>
    <row r="241" spans="1:12" x14ac:dyDescent="0.3">
      <c r="A241" s="96" t="s">
        <v>108</v>
      </c>
      <c r="B241" s="38">
        <v>3</v>
      </c>
      <c r="C241" s="131">
        <f t="shared" ref="C241" si="72">C16-SUM(C61,C106,C151,C196)</f>
        <v>0</v>
      </c>
      <c r="D241" s="131">
        <f t="shared" si="66"/>
        <v>0</v>
      </c>
      <c r="E241" s="131">
        <f t="shared" si="66"/>
        <v>0</v>
      </c>
      <c r="F241" s="131">
        <f t="shared" si="66"/>
        <v>0</v>
      </c>
      <c r="G241" s="131">
        <f t="shared" si="66"/>
        <v>0</v>
      </c>
      <c r="I241" s="452">
        <f t="shared" si="61"/>
        <v>0</v>
      </c>
      <c r="J241" s="452">
        <f t="shared" si="62"/>
        <v>0</v>
      </c>
      <c r="K241" s="452">
        <f t="shared" si="63"/>
        <v>0</v>
      </c>
      <c r="L241" s="452">
        <f t="shared" si="64"/>
        <v>0</v>
      </c>
    </row>
    <row r="242" spans="1:12" x14ac:dyDescent="0.3">
      <c r="A242" s="96" t="s">
        <v>109</v>
      </c>
      <c r="B242" s="38" t="s">
        <v>110</v>
      </c>
      <c r="C242" s="131">
        <f t="shared" ref="C242" si="73">C17-SUM(C62,C107,C152,C197)</f>
        <v>0</v>
      </c>
      <c r="D242" s="131">
        <f t="shared" si="66"/>
        <v>0</v>
      </c>
      <c r="E242" s="131">
        <f t="shared" si="66"/>
        <v>0</v>
      </c>
      <c r="F242" s="131">
        <f t="shared" si="66"/>
        <v>0</v>
      </c>
      <c r="G242" s="131">
        <f t="shared" si="66"/>
        <v>0</v>
      </c>
      <c r="I242" s="452">
        <f t="shared" si="61"/>
        <v>0</v>
      </c>
      <c r="J242" s="452">
        <f t="shared" si="62"/>
        <v>0</v>
      </c>
      <c r="K242" s="452">
        <f t="shared" si="63"/>
        <v>0</v>
      </c>
      <c r="L242" s="452">
        <f t="shared" si="64"/>
        <v>0</v>
      </c>
    </row>
    <row r="243" spans="1:12" x14ac:dyDescent="0.3">
      <c r="A243" s="96" t="s">
        <v>794</v>
      </c>
      <c r="B243" s="38" t="s">
        <v>111</v>
      </c>
      <c r="C243" s="131">
        <f t="shared" ref="C243" si="74">C18-SUM(C63,C108,C153,C198)</f>
        <v>0</v>
      </c>
      <c r="D243" s="131">
        <f t="shared" si="66"/>
        <v>0</v>
      </c>
      <c r="E243" s="131">
        <f t="shared" si="66"/>
        <v>0</v>
      </c>
      <c r="F243" s="131">
        <f t="shared" si="66"/>
        <v>0</v>
      </c>
      <c r="G243" s="131">
        <f t="shared" si="66"/>
        <v>0</v>
      </c>
      <c r="I243" s="452">
        <f t="shared" si="61"/>
        <v>0</v>
      </c>
      <c r="J243" s="452">
        <f t="shared" si="62"/>
        <v>0</v>
      </c>
      <c r="K243" s="452">
        <f t="shared" si="63"/>
        <v>0</v>
      </c>
      <c r="L243" s="452">
        <f t="shared" si="64"/>
        <v>0</v>
      </c>
    </row>
    <row r="244" spans="1:12" x14ac:dyDescent="0.3">
      <c r="A244" s="96" t="s">
        <v>112</v>
      </c>
      <c r="B244" s="38" t="s">
        <v>113</v>
      </c>
      <c r="C244" s="131">
        <f t="shared" ref="C244" si="75">C19-SUM(C64,C109,C154,C199)</f>
        <v>0</v>
      </c>
      <c r="D244" s="131">
        <f t="shared" si="66"/>
        <v>0</v>
      </c>
      <c r="E244" s="131">
        <f t="shared" si="66"/>
        <v>0</v>
      </c>
      <c r="F244" s="131">
        <f t="shared" si="66"/>
        <v>0</v>
      </c>
      <c r="G244" s="131">
        <f t="shared" si="66"/>
        <v>0</v>
      </c>
      <c r="I244" s="452">
        <f t="shared" si="61"/>
        <v>0</v>
      </c>
      <c r="J244" s="452">
        <f t="shared" si="62"/>
        <v>0</v>
      </c>
      <c r="K244" s="452">
        <f t="shared" si="63"/>
        <v>0</v>
      </c>
      <c r="L244" s="452">
        <f t="shared" si="64"/>
        <v>0</v>
      </c>
    </row>
    <row r="245" spans="1:12" x14ac:dyDescent="0.3">
      <c r="A245" s="454" t="s">
        <v>114</v>
      </c>
      <c r="B245" s="37" t="s">
        <v>115</v>
      </c>
      <c r="C245" s="131">
        <f t="shared" ref="C245" si="76">C20-SUM(C65,C110,C155,C200)</f>
        <v>0</v>
      </c>
      <c r="D245" s="131">
        <f t="shared" si="66"/>
        <v>0</v>
      </c>
      <c r="E245" s="131">
        <f t="shared" si="66"/>
        <v>0</v>
      </c>
      <c r="F245" s="131">
        <f t="shared" si="66"/>
        <v>0</v>
      </c>
      <c r="G245" s="131">
        <f t="shared" si="66"/>
        <v>0</v>
      </c>
      <c r="I245" s="452">
        <f t="shared" si="61"/>
        <v>0</v>
      </c>
      <c r="J245" s="452">
        <f t="shared" si="62"/>
        <v>0</v>
      </c>
      <c r="K245" s="452">
        <f t="shared" si="63"/>
        <v>0</v>
      </c>
      <c r="L245" s="452">
        <f t="shared" si="64"/>
        <v>0</v>
      </c>
    </row>
    <row r="246" spans="1:12" x14ac:dyDescent="0.3">
      <c r="A246" s="140" t="s">
        <v>116</v>
      </c>
      <c r="B246" s="143" t="s">
        <v>117</v>
      </c>
      <c r="C246" s="138">
        <f>SUM(C234,C239)</f>
        <v>0</v>
      </c>
      <c r="D246" s="138">
        <f>SUM(D234,D239)</f>
        <v>0</v>
      </c>
      <c r="E246" s="138">
        <f>SUM(E234,E239)</f>
        <v>0</v>
      </c>
      <c r="F246" s="138">
        <f>SUM(F234,F239)</f>
        <v>0</v>
      </c>
      <c r="G246" s="138">
        <f>SUM(G234,G239)</f>
        <v>0</v>
      </c>
      <c r="I246" s="154">
        <f t="shared" si="61"/>
        <v>0</v>
      </c>
      <c r="J246" s="154">
        <f t="shared" si="62"/>
        <v>0</v>
      </c>
      <c r="K246" s="154">
        <f t="shared" si="63"/>
        <v>0</v>
      </c>
      <c r="L246" s="154">
        <f t="shared" si="64"/>
        <v>0</v>
      </c>
    </row>
    <row r="247" spans="1:12" x14ac:dyDescent="0.3">
      <c r="A247" s="126"/>
      <c r="C247" s="127"/>
      <c r="D247" s="127"/>
      <c r="E247" s="127"/>
      <c r="F247" s="127"/>
      <c r="G247" s="127"/>
      <c r="I247" s="127"/>
      <c r="J247" s="127"/>
      <c r="K247" s="127"/>
      <c r="L247" s="127"/>
    </row>
    <row r="248" spans="1:12" x14ac:dyDescent="0.3">
      <c r="A248" s="126"/>
      <c r="C248" s="127"/>
      <c r="D248" s="127"/>
      <c r="E248" s="127"/>
      <c r="F248" s="127"/>
      <c r="G248" s="127"/>
      <c r="I248" s="578" t="s">
        <v>815</v>
      </c>
      <c r="J248" s="579"/>
      <c r="K248" s="579"/>
      <c r="L248" s="580"/>
    </row>
    <row r="249" spans="1:12" ht="27" x14ac:dyDescent="0.3">
      <c r="A249" s="372" t="s">
        <v>118</v>
      </c>
      <c r="B249" s="372" t="s">
        <v>119</v>
      </c>
      <c r="C249" s="372" t="str">
        <f>C233</f>
        <v>REALITE 2016</v>
      </c>
      <c r="D249" s="372" t="str">
        <f t="shared" ref="D249:G249" si="77">D233</f>
        <v>REALITE 2017</v>
      </c>
      <c r="E249" s="372" t="str">
        <f t="shared" si="77"/>
        <v>REALITE 2018</v>
      </c>
      <c r="F249" s="372" t="str">
        <f t="shared" si="77"/>
        <v>REALITE 2019</v>
      </c>
      <c r="G249" s="372" t="str">
        <f t="shared" si="77"/>
        <v>REALITE 2020</v>
      </c>
      <c r="I249" s="459" t="str">
        <f>RIGHT(D249,4)&amp;" - "&amp;RIGHT(C249,4)</f>
        <v>2017 - 2016</v>
      </c>
      <c r="J249" s="459" t="str">
        <f>RIGHT(E249,4)&amp;" - "&amp;RIGHT(D249,4)</f>
        <v>2018 - 2017</v>
      </c>
      <c r="K249" s="459" t="str">
        <f>RIGHT(F249,4)&amp;" - "&amp;RIGHT(E249,4)</f>
        <v>2019 - 2018</v>
      </c>
      <c r="L249" s="459" t="str">
        <f>RIGHT(G249,4)&amp;" - "&amp;RIGHT(F249,4)</f>
        <v>2020 - 2019</v>
      </c>
    </row>
    <row r="250" spans="1:12" x14ac:dyDescent="0.3">
      <c r="A250" s="155" t="s">
        <v>120</v>
      </c>
      <c r="B250" s="37" t="s">
        <v>121</v>
      </c>
      <c r="C250" s="131">
        <f t="shared" ref="C250:G260" si="78">C25-SUM(C70,C115,C160,C205)</f>
        <v>0</v>
      </c>
      <c r="D250" s="131">
        <f t="shared" si="78"/>
        <v>0</v>
      </c>
      <c r="E250" s="131">
        <f t="shared" si="78"/>
        <v>0</v>
      </c>
      <c r="F250" s="131">
        <f t="shared" si="78"/>
        <v>0</v>
      </c>
      <c r="G250" s="131">
        <f t="shared" si="78"/>
        <v>0</v>
      </c>
      <c r="I250" s="43">
        <f t="shared" ref="I250:I273" si="79">IFERROR(IF(AND(ROUND(SUM(C250:C250),0)=0,ROUND(SUM(D250:D250),0)&gt;ROUND(SUM(C250:C250),0)),"INF",(ROUND(SUM(D250:D250),0)-ROUND(SUM(C250:C250),0))/ROUND(SUM(C250:C250),0)),0)</f>
        <v>0</v>
      </c>
      <c r="J250" s="43">
        <f t="shared" ref="J250:J273" si="80">IFERROR(IF(AND(ROUND(SUM(D250),0)=0,ROUND(SUM(E250:E250),0)&gt;ROUND(SUM(D250),0)),"INF",(ROUND(SUM(E250:E250),0)-ROUND(SUM(D250),0))/ROUND(SUM(D250),0)),0)</f>
        <v>0</v>
      </c>
      <c r="K250" s="43">
        <f t="shared" ref="K250:K273" si="81">IFERROR(IF(AND(ROUND(SUM(E250),0)=0,ROUND(SUM(F250:F250),0)&gt;ROUND(SUM(E250),0)),"INF",(ROUND(SUM(F250:F250),0)-ROUND(SUM(E250),0))/ROUND(SUM(E250),0)),0)</f>
        <v>0</v>
      </c>
      <c r="L250" s="43">
        <f t="shared" ref="L250:L273" si="82">IFERROR(IF(AND(ROUND(SUM(F250),0)=0,ROUND(SUM(G250:G250),0)&gt;ROUND(SUM(F250),0)),"INF",(ROUND(SUM(G250:G250),0)-ROUND(SUM(F250),0))/ROUND(SUM(F250),0)),0)</f>
        <v>0</v>
      </c>
    </row>
    <row r="251" spans="1:12" x14ac:dyDescent="0.3">
      <c r="A251" s="96" t="s">
        <v>122</v>
      </c>
      <c r="B251" s="38">
        <v>10</v>
      </c>
      <c r="C251" s="131">
        <f t="shared" si="78"/>
        <v>0</v>
      </c>
      <c r="D251" s="131">
        <f t="shared" si="78"/>
        <v>0</v>
      </c>
      <c r="E251" s="131">
        <f t="shared" si="78"/>
        <v>0</v>
      </c>
      <c r="F251" s="131">
        <f t="shared" si="78"/>
        <v>0</v>
      </c>
      <c r="G251" s="131">
        <f t="shared" si="78"/>
        <v>0</v>
      </c>
      <c r="I251" s="43">
        <f t="shared" si="79"/>
        <v>0</v>
      </c>
      <c r="J251" s="43">
        <f t="shared" si="80"/>
        <v>0</v>
      </c>
      <c r="K251" s="43">
        <f t="shared" si="81"/>
        <v>0</v>
      </c>
      <c r="L251" s="43">
        <f t="shared" si="82"/>
        <v>0</v>
      </c>
    </row>
    <row r="252" spans="1:12" x14ac:dyDescent="0.3">
      <c r="A252" s="96" t="s">
        <v>123</v>
      </c>
      <c r="B252" s="38">
        <v>11</v>
      </c>
      <c r="C252" s="131">
        <f t="shared" si="78"/>
        <v>0</v>
      </c>
      <c r="D252" s="131">
        <f t="shared" si="78"/>
        <v>0</v>
      </c>
      <c r="E252" s="131">
        <f t="shared" si="78"/>
        <v>0</v>
      </c>
      <c r="F252" s="131">
        <f t="shared" si="78"/>
        <v>0</v>
      </c>
      <c r="G252" s="131">
        <f t="shared" si="78"/>
        <v>0</v>
      </c>
      <c r="I252" s="43">
        <f t="shared" si="79"/>
        <v>0</v>
      </c>
      <c r="J252" s="43">
        <f t="shared" si="80"/>
        <v>0</v>
      </c>
      <c r="K252" s="43">
        <f t="shared" si="81"/>
        <v>0</v>
      </c>
      <c r="L252" s="43">
        <f t="shared" si="82"/>
        <v>0</v>
      </c>
    </row>
    <row r="253" spans="1:12" x14ac:dyDescent="0.3">
      <c r="A253" s="96" t="s">
        <v>124</v>
      </c>
      <c r="B253" s="38">
        <v>12</v>
      </c>
      <c r="C253" s="131">
        <f t="shared" si="78"/>
        <v>0</v>
      </c>
      <c r="D253" s="131">
        <f t="shared" si="78"/>
        <v>0</v>
      </c>
      <c r="E253" s="131">
        <f t="shared" si="78"/>
        <v>0</v>
      </c>
      <c r="F253" s="131">
        <f t="shared" si="78"/>
        <v>0</v>
      </c>
      <c r="G253" s="131">
        <f t="shared" si="78"/>
        <v>0</v>
      </c>
      <c r="I253" s="43">
        <f t="shared" si="79"/>
        <v>0</v>
      </c>
      <c r="J253" s="43">
        <f t="shared" si="80"/>
        <v>0</v>
      </c>
      <c r="K253" s="43">
        <f t="shared" si="81"/>
        <v>0</v>
      </c>
      <c r="L253" s="43">
        <f t="shared" si="82"/>
        <v>0</v>
      </c>
    </row>
    <row r="254" spans="1:12" x14ac:dyDescent="0.3">
      <c r="A254" s="96" t="s">
        <v>125</v>
      </c>
      <c r="B254" s="38">
        <v>13</v>
      </c>
      <c r="C254" s="131">
        <f t="shared" si="78"/>
        <v>0</v>
      </c>
      <c r="D254" s="131">
        <f t="shared" si="78"/>
        <v>0</v>
      </c>
      <c r="E254" s="131">
        <f t="shared" si="78"/>
        <v>0</v>
      </c>
      <c r="F254" s="131">
        <f t="shared" si="78"/>
        <v>0</v>
      </c>
      <c r="G254" s="131">
        <f t="shared" si="78"/>
        <v>0</v>
      </c>
      <c r="I254" s="43">
        <f t="shared" si="79"/>
        <v>0</v>
      </c>
      <c r="J254" s="43">
        <f t="shared" si="80"/>
        <v>0</v>
      </c>
      <c r="K254" s="43">
        <f t="shared" si="81"/>
        <v>0</v>
      </c>
      <c r="L254" s="43">
        <f t="shared" si="82"/>
        <v>0</v>
      </c>
    </row>
    <row r="255" spans="1:12" x14ac:dyDescent="0.3">
      <c r="A255" s="96" t="s">
        <v>126</v>
      </c>
      <c r="B255" s="38">
        <v>14</v>
      </c>
      <c r="C255" s="131">
        <f t="shared" si="78"/>
        <v>0</v>
      </c>
      <c r="D255" s="131">
        <f t="shared" si="78"/>
        <v>0</v>
      </c>
      <c r="E255" s="131">
        <f t="shared" si="78"/>
        <v>0</v>
      </c>
      <c r="F255" s="131">
        <f t="shared" si="78"/>
        <v>0</v>
      </c>
      <c r="G255" s="131">
        <f t="shared" si="78"/>
        <v>0</v>
      </c>
      <c r="I255" s="43">
        <f t="shared" si="79"/>
        <v>0</v>
      </c>
      <c r="J255" s="43">
        <f t="shared" si="80"/>
        <v>0</v>
      </c>
      <c r="K255" s="43">
        <f t="shared" si="81"/>
        <v>0</v>
      </c>
      <c r="L255" s="43">
        <f t="shared" si="82"/>
        <v>0</v>
      </c>
    </row>
    <row r="256" spans="1:12" x14ac:dyDescent="0.3">
      <c r="A256" s="96" t="s">
        <v>127</v>
      </c>
      <c r="B256" s="38">
        <v>15</v>
      </c>
      <c r="C256" s="131">
        <f t="shared" si="78"/>
        <v>0</v>
      </c>
      <c r="D256" s="131">
        <f t="shared" si="78"/>
        <v>0</v>
      </c>
      <c r="E256" s="131">
        <f t="shared" si="78"/>
        <v>0</v>
      </c>
      <c r="F256" s="131">
        <f t="shared" si="78"/>
        <v>0</v>
      </c>
      <c r="G256" s="131">
        <f t="shared" si="78"/>
        <v>0</v>
      </c>
      <c r="I256" s="43">
        <f t="shared" si="79"/>
        <v>0</v>
      </c>
      <c r="J256" s="43">
        <f t="shared" si="80"/>
        <v>0</v>
      </c>
      <c r="K256" s="43">
        <f t="shared" si="81"/>
        <v>0</v>
      </c>
      <c r="L256" s="43">
        <f t="shared" si="82"/>
        <v>0</v>
      </c>
    </row>
    <row r="257" spans="1:12" x14ac:dyDescent="0.3">
      <c r="A257" s="155" t="s">
        <v>128</v>
      </c>
      <c r="B257" s="37">
        <v>16</v>
      </c>
      <c r="C257" s="131">
        <f t="shared" si="78"/>
        <v>0</v>
      </c>
      <c r="D257" s="131">
        <f t="shared" si="78"/>
        <v>0</v>
      </c>
      <c r="E257" s="131">
        <f t="shared" si="78"/>
        <v>0</v>
      </c>
      <c r="F257" s="131">
        <f t="shared" si="78"/>
        <v>0</v>
      </c>
      <c r="G257" s="131">
        <f t="shared" si="78"/>
        <v>0</v>
      </c>
      <c r="I257" s="43">
        <f t="shared" si="79"/>
        <v>0</v>
      </c>
      <c r="J257" s="43">
        <f t="shared" si="80"/>
        <v>0</v>
      </c>
      <c r="K257" s="43">
        <f t="shared" si="81"/>
        <v>0</v>
      </c>
      <c r="L257" s="43">
        <f t="shared" si="82"/>
        <v>0</v>
      </c>
    </row>
    <row r="258" spans="1:12" x14ac:dyDescent="0.3">
      <c r="A258" s="96" t="s">
        <v>129</v>
      </c>
      <c r="B258" s="38">
        <v>16</v>
      </c>
      <c r="C258" s="131">
        <f t="shared" si="78"/>
        <v>0</v>
      </c>
      <c r="D258" s="131">
        <f t="shared" si="78"/>
        <v>0</v>
      </c>
      <c r="E258" s="131">
        <f t="shared" si="78"/>
        <v>0</v>
      </c>
      <c r="F258" s="131">
        <f t="shared" si="78"/>
        <v>0</v>
      </c>
      <c r="G258" s="131">
        <f t="shared" si="78"/>
        <v>0</v>
      </c>
      <c r="I258" s="43">
        <f t="shared" si="79"/>
        <v>0</v>
      </c>
      <c r="J258" s="43">
        <f t="shared" si="80"/>
        <v>0</v>
      </c>
      <c r="K258" s="43">
        <f t="shared" si="81"/>
        <v>0</v>
      </c>
      <c r="L258" s="43">
        <f t="shared" si="82"/>
        <v>0</v>
      </c>
    </row>
    <row r="259" spans="1:12" x14ac:dyDescent="0.3">
      <c r="A259" s="155" t="s">
        <v>130</v>
      </c>
      <c r="B259" s="37" t="s">
        <v>131</v>
      </c>
      <c r="C259" s="131">
        <f t="shared" si="78"/>
        <v>0</v>
      </c>
      <c r="D259" s="131">
        <f t="shared" si="78"/>
        <v>0</v>
      </c>
      <c r="E259" s="131">
        <f t="shared" si="78"/>
        <v>0</v>
      </c>
      <c r="F259" s="131">
        <f t="shared" si="78"/>
        <v>0</v>
      </c>
      <c r="G259" s="131">
        <f t="shared" si="78"/>
        <v>0</v>
      </c>
      <c r="I259" s="43">
        <f t="shared" si="79"/>
        <v>0</v>
      </c>
      <c r="J259" s="43">
        <f t="shared" si="80"/>
        <v>0</v>
      </c>
      <c r="K259" s="43">
        <f t="shared" si="81"/>
        <v>0</v>
      </c>
      <c r="L259" s="43">
        <f t="shared" si="82"/>
        <v>0</v>
      </c>
    </row>
    <row r="260" spans="1:12" x14ac:dyDescent="0.3">
      <c r="A260" s="155" t="s">
        <v>795</v>
      </c>
      <c r="B260" s="37">
        <v>17</v>
      </c>
      <c r="C260" s="131">
        <f t="shared" si="78"/>
        <v>0</v>
      </c>
      <c r="D260" s="131">
        <f t="shared" si="78"/>
        <v>0</v>
      </c>
      <c r="E260" s="131">
        <f t="shared" si="78"/>
        <v>0</v>
      </c>
      <c r="F260" s="131">
        <f t="shared" si="78"/>
        <v>0</v>
      </c>
      <c r="G260" s="131">
        <f t="shared" si="78"/>
        <v>0</v>
      </c>
      <c r="I260" s="43">
        <f t="shared" si="79"/>
        <v>0</v>
      </c>
      <c r="J260" s="43">
        <f t="shared" si="80"/>
        <v>0</v>
      </c>
      <c r="K260" s="43">
        <f t="shared" si="81"/>
        <v>0</v>
      </c>
      <c r="L260" s="43">
        <f t="shared" si="82"/>
        <v>0</v>
      </c>
    </row>
    <row r="261" spans="1:12" x14ac:dyDescent="0.3">
      <c r="A261" s="155" t="s">
        <v>132</v>
      </c>
      <c r="B261" s="37" t="s">
        <v>133</v>
      </c>
      <c r="C261" s="131">
        <f>SUM(C262:C263)</f>
        <v>0</v>
      </c>
      <c r="D261" s="131">
        <f>SUM(D262:D263)</f>
        <v>0</v>
      </c>
      <c r="E261" s="131">
        <f>SUM(E262:E263)</f>
        <v>0</v>
      </c>
      <c r="F261" s="131">
        <f>SUM(F262:F263)</f>
        <v>0</v>
      </c>
      <c r="G261" s="131">
        <f>SUM(G262:G263)</f>
        <v>0</v>
      </c>
      <c r="I261" s="43">
        <f t="shared" si="79"/>
        <v>0</v>
      </c>
      <c r="J261" s="43">
        <f t="shared" si="80"/>
        <v>0</v>
      </c>
      <c r="K261" s="43">
        <f t="shared" si="81"/>
        <v>0</v>
      </c>
      <c r="L261" s="43">
        <f t="shared" si="82"/>
        <v>0</v>
      </c>
    </row>
    <row r="262" spans="1:12" x14ac:dyDescent="0.3">
      <c r="A262" s="95" t="s">
        <v>134</v>
      </c>
      <c r="B262" s="38"/>
      <c r="C262" s="131">
        <f t="shared" ref="C262:G272" si="83">C37-SUM(C82,C127,C172,C217)</f>
        <v>0</v>
      </c>
      <c r="D262" s="131">
        <f t="shared" si="83"/>
        <v>0</v>
      </c>
      <c r="E262" s="131">
        <f t="shared" si="83"/>
        <v>0</v>
      </c>
      <c r="F262" s="131">
        <f t="shared" si="83"/>
        <v>0</v>
      </c>
      <c r="G262" s="131">
        <f t="shared" si="83"/>
        <v>0</v>
      </c>
      <c r="I262" s="43">
        <f t="shared" si="79"/>
        <v>0</v>
      </c>
      <c r="J262" s="43">
        <f t="shared" si="80"/>
        <v>0</v>
      </c>
      <c r="K262" s="43">
        <f t="shared" si="81"/>
        <v>0</v>
      </c>
      <c r="L262" s="43">
        <f t="shared" si="82"/>
        <v>0</v>
      </c>
    </row>
    <row r="263" spans="1:12" x14ac:dyDescent="0.3">
      <c r="A263" s="95" t="s">
        <v>135</v>
      </c>
      <c r="B263" s="38"/>
      <c r="C263" s="131">
        <f t="shared" si="83"/>
        <v>0</v>
      </c>
      <c r="D263" s="131">
        <f t="shared" si="83"/>
        <v>0</v>
      </c>
      <c r="E263" s="131">
        <f t="shared" si="83"/>
        <v>0</v>
      </c>
      <c r="F263" s="131">
        <f t="shared" si="83"/>
        <v>0</v>
      </c>
      <c r="G263" s="131">
        <f t="shared" si="83"/>
        <v>0</v>
      </c>
      <c r="I263" s="43">
        <f t="shared" si="79"/>
        <v>0</v>
      </c>
      <c r="J263" s="43">
        <f t="shared" si="80"/>
        <v>0</v>
      </c>
      <c r="K263" s="43">
        <f t="shared" si="81"/>
        <v>0</v>
      </c>
      <c r="L263" s="43">
        <f t="shared" si="82"/>
        <v>0</v>
      </c>
    </row>
    <row r="264" spans="1:12" x14ac:dyDescent="0.3">
      <c r="A264" s="95" t="s">
        <v>136</v>
      </c>
      <c r="B264" s="38" t="s">
        <v>137</v>
      </c>
      <c r="C264" s="131">
        <f t="shared" si="83"/>
        <v>0</v>
      </c>
      <c r="D264" s="131">
        <f t="shared" si="83"/>
        <v>0</v>
      </c>
      <c r="E264" s="131">
        <f t="shared" si="83"/>
        <v>0</v>
      </c>
      <c r="F264" s="131">
        <f t="shared" si="83"/>
        <v>0</v>
      </c>
      <c r="G264" s="131">
        <f t="shared" si="83"/>
        <v>0</v>
      </c>
      <c r="I264" s="43">
        <f t="shared" si="79"/>
        <v>0</v>
      </c>
      <c r="J264" s="43">
        <f t="shared" si="80"/>
        <v>0</v>
      </c>
      <c r="K264" s="43">
        <f t="shared" si="81"/>
        <v>0</v>
      </c>
      <c r="L264" s="43">
        <f t="shared" si="82"/>
        <v>0</v>
      </c>
    </row>
    <row r="265" spans="1:12" x14ac:dyDescent="0.3">
      <c r="A265" s="155" t="s">
        <v>138</v>
      </c>
      <c r="B265" s="37" t="s">
        <v>139</v>
      </c>
      <c r="C265" s="131">
        <f t="shared" si="83"/>
        <v>0</v>
      </c>
      <c r="D265" s="131">
        <f t="shared" si="83"/>
        <v>0</v>
      </c>
      <c r="E265" s="131">
        <f t="shared" si="83"/>
        <v>0</v>
      </c>
      <c r="F265" s="131">
        <f t="shared" si="83"/>
        <v>0</v>
      </c>
      <c r="G265" s="131">
        <f t="shared" si="83"/>
        <v>0</v>
      </c>
      <c r="I265" s="43">
        <f t="shared" si="79"/>
        <v>0</v>
      </c>
      <c r="J265" s="43">
        <f t="shared" si="80"/>
        <v>0</v>
      </c>
      <c r="K265" s="43">
        <f t="shared" si="81"/>
        <v>0</v>
      </c>
      <c r="L265" s="43">
        <f t="shared" si="82"/>
        <v>0</v>
      </c>
    </row>
    <row r="266" spans="1:12" x14ac:dyDescent="0.3">
      <c r="A266" s="95" t="s">
        <v>140</v>
      </c>
      <c r="B266" s="38">
        <v>42</v>
      </c>
      <c r="C266" s="131">
        <f t="shared" si="83"/>
        <v>0</v>
      </c>
      <c r="D266" s="131">
        <f t="shared" si="83"/>
        <v>0</v>
      </c>
      <c r="E266" s="131">
        <f t="shared" si="83"/>
        <v>0</v>
      </c>
      <c r="F266" s="131">
        <f t="shared" si="83"/>
        <v>0</v>
      </c>
      <c r="G266" s="131">
        <f t="shared" si="83"/>
        <v>0</v>
      </c>
      <c r="I266" s="43">
        <f t="shared" si="79"/>
        <v>0</v>
      </c>
      <c r="J266" s="43">
        <f t="shared" si="80"/>
        <v>0</v>
      </c>
      <c r="K266" s="43">
        <f t="shared" si="81"/>
        <v>0</v>
      </c>
      <c r="L266" s="43">
        <f t="shared" si="82"/>
        <v>0</v>
      </c>
    </row>
    <row r="267" spans="1:12" x14ac:dyDescent="0.3">
      <c r="A267" s="95" t="s">
        <v>141</v>
      </c>
      <c r="B267" s="38">
        <v>43</v>
      </c>
      <c r="C267" s="131">
        <f t="shared" si="83"/>
        <v>0</v>
      </c>
      <c r="D267" s="131">
        <f t="shared" si="83"/>
        <v>0</v>
      </c>
      <c r="E267" s="131">
        <f t="shared" si="83"/>
        <v>0</v>
      </c>
      <c r="F267" s="131">
        <f t="shared" si="83"/>
        <v>0</v>
      </c>
      <c r="G267" s="131">
        <f t="shared" si="83"/>
        <v>0</v>
      </c>
      <c r="I267" s="43">
        <f t="shared" si="79"/>
        <v>0</v>
      </c>
      <c r="J267" s="43">
        <f t="shared" si="80"/>
        <v>0</v>
      </c>
      <c r="K267" s="43">
        <f t="shared" si="81"/>
        <v>0</v>
      </c>
      <c r="L267" s="43">
        <f t="shared" si="82"/>
        <v>0</v>
      </c>
    </row>
    <row r="268" spans="1:12" x14ac:dyDescent="0.3">
      <c r="A268" s="95" t="s">
        <v>142</v>
      </c>
      <c r="B268" s="38">
        <v>44</v>
      </c>
      <c r="C268" s="131">
        <f t="shared" si="83"/>
        <v>0</v>
      </c>
      <c r="D268" s="131">
        <f t="shared" si="83"/>
        <v>0</v>
      </c>
      <c r="E268" s="131">
        <f t="shared" si="83"/>
        <v>0</v>
      </c>
      <c r="F268" s="131">
        <f t="shared" si="83"/>
        <v>0</v>
      </c>
      <c r="G268" s="131">
        <f t="shared" si="83"/>
        <v>0</v>
      </c>
      <c r="I268" s="43">
        <f t="shared" si="79"/>
        <v>0</v>
      </c>
      <c r="J268" s="43">
        <f t="shared" si="80"/>
        <v>0</v>
      </c>
      <c r="K268" s="43">
        <f t="shared" si="81"/>
        <v>0</v>
      </c>
      <c r="L268" s="43">
        <f t="shared" si="82"/>
        <v>0</v>
      </c>
    </row>
    <row r="269" spans="1:12" x14ac:dyDescent="0.3">
      <c r="A269" s="95" t="s">
        <v>143</v>
      </c>
      <c r="B269" s="38">
        <v>46</v>
      </c>
      <c r="C269" s="131">
        <f t="shared" si="83"/>
        <v>0</v>
      </c>
      <c r="D269" s="131">
        <f t="shared" si="83"/>
        <v>0</v>
      </c>
      <c r="E269" s="131">
        <f t="shared" si="83"/>
        <v>0</v>
      </c>
      <c r="F269" s="131">
        <f t="shared" si="83"/>
        <v>0</v>
      </c>
      <c r="G269" s="131">
        <f t="shared" si="83"/>
        <v>0</v>
      </c>
      <c r="I269" s="43">
        <f t="shared" si="79"/>
        <v>0</v>
      </c>
      <c r="J269" s="43">
        <f t="shared" si="80"/>
        <v>0</v>
      </c>
      <c r="K269" s="43">
        <f t="shared" si="81"/>
        <v>0</v>
      </c>
      <c r="L269" s="43">
        <f t="shared" si="82"/>
        <v>0</v>
      </c>
    </row>
    <row r="270" spans="1:12" x14ac:dyDescent="0.3">
      <c r="A270" s="95" t="s">
        <v>144</v>
      </c>
      <c r="B270" s="38">
        <v>45</v>
      </c>
      <c r="C270" s="131">
        <f t="shared" si="83"/>
        <v>0</v>
      </c>
      <c r="D270" s="131">
        <f t="shared" si="83"/>
        <v>0</v>
      </c>
      <c r="E270" s="131">
        <f t="shared" si="83"/>
        <v>0</v>
      </c>
      <c r="F270" s="131">
        <f t="shared" si="83"/>
        <v>0</v>
      </c>
      <c r="G270" s="131">
        <f t="shared" si="83"/>
        <v>0</v>
      </c>
      <c r="I270" s="43">
        <f t="shared" si="79"/>
        <v>0</v>
      </c>
      <c r="J270" s="43">
        <f t="shared" si="80"/>
        <v>0</v>
      </c>
      <c r="K270" s="43">
        <f t="shared" si="81"/>
        <v>0</v>
      </c>
      <c r="L270" s="43">
        <f t="shared" si="82"/>
        <v>0</v>
      </c>
    </row>
    <row r="271" spans="1:12" x14ac:dyDescent="0.3">
      <c r="A271" s="95" t="s">
        <v>145</v>
      </c>
      <c r="B271" s="38" t="s">
        <v>146</v>
      </c>
      <c r="C271" s="131">
        <f t="shared" si="83"/>
        <v>0</v>
      </c>
      <c r="D271" s="131">
        <f t="shared" si="83"/>
        <v>0</v>
      </c>
      <c r="E271" s="131">
        <f t="shared" si="83"/>
        <v>0</v>
      </c>
      <c r="F271" s="131">
        <f t="shared" si="83"/>
        <v>0</v>
      </c>
      <c r="G271" s="131">
        <f t="shared" si="83"/>
        <v>0</v>
      </c>
      <c r="I271" s="43">
        <f t="shared" si="79"/>
        <v>0</v>
      </c>
      <c r="J271" s="43">
        <f t="shared" si="80"/>
        <v>0</v>
      </c>
      <c r="K271" s="43">
        <f t="shared" si="81"/>
        <v>0</v>
      </c>
      <c r="L271" s="43">
        <f t="shared" si="82"/>
        <v>0</v>
      </c>
    </row>
    <row r="272" spans="1:12" x14ac:dyDescent="0.3">
      <c r="A272" s="454" t="s">
        <v>114</v>
      </c>
      <c r="B272" s="37" t="s">
        <v>147</v>
      </c>
      <c r="C272" s="131">
        <f t="shared" si="83"/>
        <v>0</v>
      </c>
      <c r="D272" s="131">
        <f t="shared" si="83"/>
        <v>0</v>
      </c>
      <c r="E272" s="131">
        <f t="shared" si="83"/>
        <v>0</v>
      </c>
      <c r="F272" s="131">
        <f t="shared" si="83"/>
        <v>0</v>
      </c>
      <c r="G272" s="131">
        <f t="shared" si="83"/>
        <v>0</v>
      </c>
      <c r="I272" s="43">
        <f t="shared" si="79"/>
        <v>0</v>
      </c>
      <c r="J272" s="43">
        <f t="shared" si="80"/>
        <v>0</v>
      </c>
      <c r="K272" s="43">
        <f t="shared" si="81"/>
        <v>0</v>
      </c>
      <c r="L272" s="43">
        <f t="shared" si="82"/>
        <v>0</v>
      </c>
    </row>
    <row r="273" spans="1:12" x14ac:dyDescent="0.3">
      <c r="A273" s="140" t="s">
        <v>148</v>
      </c>
      <c r="B273" s="143" t="s">
        <v>149</v>
      </c>
      <c r="C273" s="138">
        <f>SUM(C250,C257,C260,C265,C272)</f>
        <v>0</v>
      </c>
      <c r="D273" s="138">
        <f>SUM(D250,D257,D260,D265,D272)</f>
        <v>0</v>
      </c>
      <c r="E273" s="138">
        <f>SUM(E250,E257,E260,E265,E272)</f>
        <v>0</v>
      </c>
      <c r="F273" s="138">
        <f>SUM(F250,F257,F260,F265,F272)</f>
        <v>0</v>
      </c>
      <c r="G273" s="138">
        <f>SUM(G250,G257,G260,G265,G272)</f>
        <v>0</v>
      </c>
      <c r="I273" s="154">
        <f t="shared" si="79"/>
        <v>0</v>
      </c>
      <c r="J273" s="154">
        <f t="shared" si="80"/>
        <v>0</v>
      </c>
      <c r="K273" s="453">
        <f t="shared" si="81"/>
        <v>0</v>
      </c>
      <c r="L273" s="154">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58"/>
  <sheetViews>
    <sheetView zoomScaleNormal="100" workbookViewId="0">
      <selection activeCell="O11" sqref="O11"/>
    </sheetView>
  </sheetViews>
  <sheetFormatPr baseColWidth="10" defaultColWidth="9.1640625" defaultRowHeight="13.5" x14ac:dyDescent="0.3"/>
  <cols>
    <col min="1" max="1" width="53.1640625" style="7" customWidth="1"/>
    <col min="2" max="2" width="16.6640625" style="39" customWidth="1"/>
    <col min="3" max="3" width="16.6640625" style="7" customWidth="1"/>
    <col min="4" max="4" width="16.6640625" style="8" customWidth="1"/>
    <col min="5" max="11" width="16.6640625" style="2" customWidth="1"/>
    <col min="12" max="13" width="21.5" style="2" customWidth="1"/>
    <col min="14" max="21" width="11.5" style="2"/>
    <col min="22" max="16384" width="9.1640625" style="2"/>
  </cols>
  <sheetData>
    <row r="1" spans="1:10" s="229" customFormat="1" ht="15" x14ac:dyDescent="0.3">
      <c r="A1" s="112" t="s">
        <v>42</v>
      </c>
    </row>
    <row r="3" spans="1:10" s="263" customFormat="1" ht="22.15" customHeight="1" x14ac:dyDescent="0.35">
      <c r="A3" s="320" t="str">
        <f>TAB00!B95&amp;" : "&amp;TAB00!C95</f>
        <v>TAB11.1 : Détail des créances à un an au plus</v>
      </c>
      <c r="B3" s="321"/>
      <c r="C3" s="321"/>
      <c r="D3" s="321"/>
      <c r="E3" s="321"/>
      <c r="F3" s="322"/>
      <c r="G3" s="322"/>
      <c r="H3" s="322"/>
      <c r="I3" s="322"/>
      <c r="J3" s="322"/>
    </row>
    <row r="6" spans="1:10" x14ac:dyDescent="0.3">
      <c r="B6" s="53" t="str">
        <f>IF(TAB00!$E$14=2019,"REALITE 2018","REALITE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78" t="s">
        <v>199</v>
      </c>
      <c r="B7" s="73"/>
      <c r="C7" s="73"/>
      <c r="D7" s="127">
        <f>B7-C7</f>
        <v>0</v>
      </c>
      <c r="E7" s="73"/>
      <c r="F7" s="127">
        <f>C7-E7</f>
        <v>0</v>
      </c>
      <c r="G7" s="73"/>
      <c r="H7" s="127">
        <f>E7-G7</f>
        <v>0</v>
      </c>
      <c r="I7" s="73"/>
      <c r="J7" s="127">
        <f>G7-I7</f>
        <v>0</v>
      </c>
    </row>
    <row r="8" spans="1:10" ht="27" x14ac:dyDescent="0.3">
      <c r="A8" s="78" t="s">
        <v>200</v>
      </c>
      <c r="B8" s="73"/>
      <c r="C8" s="73"/>
      <c r="D8" s="127">
        <f>B8-C8</f>
        <v>0</v>
      </c>
      <c r="E8" s="73"/>
      <c r="F8" s="127">
        <f>C8-E8</f>
        <v>0</v>
      </c>
      <c r="G8" s="73"/>
      <c r="H8" s="127">
        <f>E8-G8</f>
        <v>0</v>
      </c>
      <c r="I8" s="73"/>
      <c r="J8" s="127">
        <f>G8-I8</f>
        <v>0</v>
      </c>
    </row>
    <row r="9" spans="1:10" x14ac:dyDescent="0.3">
      <c r="A9" s="78" t="s">
        <v>201</v>
      </c>
      <c r="B9" s="73"/>
      <c r="C9" s="73"/>
      <c r="D9" s="127">
        <f t="shared" ref="D9:D19" si="0">B9-C9</f>
        <v>0</v>
      </c>
      <c r="E9" s="73"/>
      <c r="F9" s="127">
        <f t="shared" ref="F9:F19" si="1">C9-E9</f>
        <v>0</v>
      </c>
      <c r="G9" s="73"/>
      <c r="H9" s="127">
        <f t="shared" ref="H9:H19" si="2">E9-G9</f>
        <v>0</v>
      </c>
      <c r="I9" s="73"/>
      <c r="J9" s="127">
        <f t="shared" ref="J9:J19" si="3">G9-I9</f>
        <v>0</v>
      </c>
    </row>
    <row r="10" spans="1:10" x14ac:dyDescent="0.3">
      <c r="A10" s="78" t="s">
        <v>202</v>
      </c>
      <c r="B10" s="73"/>
      <c r="C10" s="73"/>
      <c r="D10" s="127">
        <f t="shared" si="0"/>
        <v>0</v>
      </c>
      <c r="E10" s="73"/>
      <c r="F10" s="127">
        <f t="shared" si="1"/>
        <v>0</v>
      </c>
      <c r="G10" s="73"/>
      <c r="H10" s="127">
        <f t="shared" si="2"/>
        <v>0</v>
      </c>
      <c r="I10" s="73"/>
      <c r="J10" s="127">
        <f t="shared" si="3"/>
        <v>0</v>
      </c>
    </row>
    <row r="11" spans="1:10" ht="27" x14ac:dyDescent="0.3">
      <c r="A11" s="78" t="s">
        <v>203</v>
      </c>
      <c r="B11" s="73"/>
      <c r="C11" s="73"/>
      <c r="D11" s="127">
        <f t="shared" si="0"/>
        <v>0</v>
      </c>
      <c r="E11" s="73"/>
      <c r="F11" s="127">
        <f t="shared" si="1"/>
        <v>0</v>
      </c>
      <c r="G11" s="73"/>
      <c r="H11" s="127">
        <f t="shared" si="2"/>
        <v>0</v>
      </c>
      <c r="I11" s="73"/>
      <c r="J11" s="127">
        <f t="shared" si="3"/>
        <v>0</v>
      </c>
    </row>
    <row r="12" spans="1:10" ht="27" x14ac:dyDescent="0.3">
      <c r="A12" s="78" t="s">
        <v>204</v>
      </c>
      <c r="B12" s="73"/>
      <c r="C12" s="73"/>
      <c r="D12" s="127">
        <f t="shared" si="0"/>
        <v>0</v>
      </c>
      <c r="E12" s="73"/>
      <c r="F12" s="127">
        <f t="shared" si="1"/>
        <v>0</v>
      </c>
      <c r="G12" s="73"/>
      <c r="H12" s="127">
        <f t="shared" si="2"/>
        <v>0</v>
      </c>
      <c r="I12" s="73"/>
      <c r="J12" s="127">
        <f t="shared" si="3"/>
        <v>0</v>
      </c>
    </row>
    <row r="13" spans="1:10" x14ac:dyDescent="0.3">
      <c r="A13" s="78" t="s">
        <v>205</v>
      </c>
      <c r="B13" s="73"/>
      <c r="C13" s="73"/>
      <c r="D13" s="127">
        <f t="shared" si="0"/>
        <v>0</v>
      </c>
      <c r="E13" s="73"/>
      <c r="F13" s="127">
        <f t="shared" si="1"/>
        <v>0</v>
      </c>
      <c r="G13" s="73"/>
      <c r="H13" s="127">
        <f t="shared" si="2"/>
        <v>0</v>
      </c>
      <c r="I13" s="73"/>
      <c r="J13" s="127">
        <f t="shared" si="3"/>
        <v>0</v>
      </c>
    </row>
    <row r="14" spans="1:10" ht="27" x14ac:dyDescent="0.3">
      <c r="A14" s="78" t="s">
        <v>206</v>
      </c>
      <c r="B14" s="73"/>
      <c r="C14" s="73"/>
      <c r="D14" s="127">
        <f t="shared" si="0"/>
        <v>0</v>
      </c>
      <c r="E14" s="73"/>
      <c r="F14" s="127">
        <f t="shared" si="1"/>
        <v>0</v>
      </c>
      <c r="G14" s="73"/>
      <c r="H14" s="127">
        <f t="shared" si="2"/>
        <v>0</v>
      </c>
      <c r="I14" s="73"/>
      <c r="J14" s="127">
        <f t="shared" si="3"/>
        <v>0</v>
      </c>
    </row>
    <row r="15" spans="1:10" x14ac:dyDescent="0.3">
      <c r="A15" s="78" t="s">
        <v>207</v>
      </c>
      <c r="B15" s="73"/>
      <c r="C15" s="73"/>
      <c r="D15" s="127">
        <f t="shared" si="0"/>
        <v>0</v>
      </c>
      <c r="E15" s="73"/>
      <c r="F15" s="127">
        <f t="shared" si="1"/>
        <v>0</v>
      </c>
      <c r="G15" s="73"/>
      <c r="H15" s="127">
        <f t="shared" si="2"/>
        <v>0</v>
      </c>
      <c r="I15" s="73"/>
      <c r="J15" s="127">
        <f t="shared" si="3"/>
        <v>0</v>
      </c>
    </row>
    <row r="16" spans="1:10" x14ac:dyDescent="0.3">
      <c r="A16" s="79" t="s">
        <v>208</v>
      </c>
      <c r="B16" s="59">
        <f>SUM(B7:B15)</f>
        <v>0</v>
      </c>
      <c r="C16" s="471">
        <f t="shared" ref="C16:J16" si="4">SUM(C7:C15)</f>
        <v>0</v>
      </c>
      <c r="D16" s="9">
        <f t="shared" si="4"/>
        <v>0</v>
      </c>
      <c r="E16" s="41">
        <f t="shared" si="4"/>
        <v>0</v>
      </c>
      <c r="F16" s="9">
        <f t="shared" si="4"/>
        <v>0</v>
      </c>
      <c r="G16" s="41">
        <f t="shared" si="4"/>
        <v>0</v>
      </c>
      <c r="H16" s="9">
        <f t="shared" si="4"/>
        <v>0</v>
      </c>
      <c r="I16" s="41">
        <f t="shared" si="4"/>
        <v>0</v>
      </c>
      <c r="J16" s="9">
        <f t="shared" si="4"/>
        <v>0</v>
      </c>
    </row>
    <row r="17" spans="1:10" x14ac:dyDescent="0.3">
      <c r="A17" s="78" t="s">
        <v>209</v>
      </c>
      <c r="B17" s="73"/>
      <c r="C17" s="73"/>
      <c r="D17" s="127">
        <f t="shared" si="0"/>
        <v>0</v>
      </c>
      <c r="E17" s="73"/>
      <c r="F17" s="127">
        <f t="shared" si="1"/>
        <v>0</v>
      </c>
      <c r="G17" s="73"/>
      <c r="H17" s="127">
        <f t="shared" si="2"/>
        <v>0</v>
      </c>
      <c r="I17" s="73"/>
      <c r="J17" s="127">
        <f t="shared" si="3"/>
        <v>0</v>
      </c>
    </row>
    <row r="18" spans="1:10" x14ac:dyDescent="0.3">
      <c r="A18" s="78" t="s">
        <v>210</v>
      </c>
      <c r="B18" s="73"/>
      <c r="C18" s="73"/>
      <c r="D18" s="127">
        <f t="shared" si="0"/>
        <v>0</v>
      </c>
      <c r="E18" s="73"/>
      <c r="F18" s="127">
        <f t="shared" si="1"/>
        <v>0</v>
      </c>
      <c r="G18" s="73"/>
      <c r="H18" s="127">
        <f t="shared" si="2"/>
        <v>0</v>
      </c>
      <c r="I18" s="73"/>
      <c r="J18" s="127">
        <f t="shared" si="3"/>
        <v>0</v>
      </c>
    </row>
    <row r="19" spans="1:10" x14ac:dyDescent="0.3">
      <c r="A19" s="78" t="s">
        <v>211</v>
      </c>
      <c r="B19" s="73"/>
      <c r="C19" s="73"/>
      <c r="D19" s="127">
        <f t="shared" si="0"/>
        <v>0</v>
      </c>
      <c r="E19" s="73"/>
      <c r="F19" s="127">
        <f t="shared" si="1"/>
        <v>0</v>
      </c>
      <c r="G19" s="73"/>
      <c r="H19" s="127">
        <f t="shared" si="2"/>
        <v>0</v>
      </c>
      <c r="I19" s="73"/>
      <c r="J19" s="127">
        <f t="shared" si="3"/>
        <v>0</v>
      </c>
    </row>
    <row r="20" spans="1:10" x14ac:dyDescent="0.3">
      <c r="A20" s="79" t="s">
        <v>212</v>
      </c>
      <c r="B20" s="59">
        <f>SUM(B17:B19)</f>
        <v>0</v>
      </c>
      <c r="C20" s="471">
        <f t="shared" ref="C20:J20" si="5">SUM(C17:C19)</f>
        <v>0</v>
      </c>
      <c r="D20" s="9">
        <f t="shared" si="5"/>
        <v>0</v>
      </c>
      <c r="E20" s="41">
        <f t="shared" si="5"/>
        <v>0</v>
      </c>
      <c r="F20" s="9">
        <f t="shared" si="5"/>
        <v>0</v>
      </c>
      <c r="G20" s="41">
        <f t="shared" si="5"/>
        <v>0</v>
      </c>
      <c r="H20" s="9">
        <f t="shared" si="5"/>
        <v>0</v>
      </c>
      <c r="I20" s="41">
        <f t="shared" si="5"/>
        <v>0</v>
      </c>
      <c r="J20" s="9">
        <f t="shared" si="5"/>
        <v>0</v>
      </c>
    </row>
    <row r="21" spans="1:10" x14ac:dyDescent="0.3">
      <c r="A21" s="47"/>
      <c r="B21" s="47"/>
      <c r="C21" s="6"/>
      <c r="D21" s="127"/>
      <c r="E21" s="131"/>
      <c r="F21" s="131"/>
      <c r="G21" s="131"/>
      <c r="H21" s="131"/>
      <c r="I21" s="131"/>
      <c r="J21" s="131"/>
    </row>
    <row r="22" spans="1:10" x14ac:dyDescent="0.3">
      <c r="A22" s="84" t="s">
        <v>213</v>
      </c>
      <c r="B22" s="81">
        <f>SUM(B20,B16)</f>
        <v>0</v>
      </c>
      <c r="C22" s="472">
        <f t="shared" ref="C22:J22" si="6">SUM(C20,C16)</f>
        <v>0</v>
      </c>
      <c r="D22" s="83">
        <f t="shared" si="6"/>
        <v>0</v>
      </c>
      <c r="E22" s="473">
        <f t="shared" si="6"/>
        <v>0</v>
      </c>
      <c r="F22" s="83">
        <f t="shared" si="6"/>
        <v>0</v>
      </c>
      <c r="G22" s="473">
        <f t="shared" si="6"/>
        <v>0</v>
      </c>
      <c r="H22" s="83">
        <f t="shared" si="6"/>
        <v>0</v>
      </c>
      <c r="I22" s="473">
        <f t="shared" si="6"/>
        <v>0</v>
      </c>
      <c r="J22" s="83">
        <f t="shared" si="6"/>
        <v>0</v>
      </c>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row r="42" spans="1:4" s="54" customFormat="1" x14ac:dyDescent="0.3">
      <c r="A42" s="15"/>
      <c r="B42" s="52"/>
      <c r="C42" s="15"/>
      <c r="D42" s="10"/>
    </row>
    <row r="43" spans="1:4" s="54" customFormat="1" x14ac:dyDescent="0.3">
      <c r="A43" s="15"/>
      <c r="B43" s="52"/>
      <c r="C43" s="15"/>
      <c r="D43" s="10"/>
    </row>
    <row r="44" spans="1:4" s="54" customFormat="1" x14ac:dyDescent="0.3">
      <c r="A44" s="15"/>
      <c r="B44" s="52"/>
      <c r="C44" s="15"/>
      <c r="D44" s="10"/>
    </row>
    <row r="45" spans="1:4" s="54" customFormat="1" x14ac:dyDescent="0.3">
      <c r="A45" s="15"/>
      <c r="B45" s="52"/>
      <c r="C45" s="15"/>
      <c r="D45" s="10"/>
    </row>
    <row r="46" spans="1:4" s="54" customFormat="1" x14ac:dyDescent="0.3">
      <c r="A46" s="15"/>
      <c r="B46" s="52"/>
      <c r="C46" s="15"/>
      <c r="D46" s="10"/>
    </row>
    <row r="47" spans="1:4" s="54" customFormat="1" x14ac:dyDescent="0.3">
      <c r="A47" s="15"/>
      <c r="B47" s="52"/>
      <c r="C47" s="15"/>
      <c r="D47" s="10"/>
    </row>
    <row r="48" spans="1:4"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sheetData>
  <hyperlinks>
    <hyperlink ref="A1" location="TAB00!A1" display="Retour page de garde" xr:uid="{00000000-0004-0000-2500-000000000000}"/>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62"/>
  <sheetViews>
    <sheetView topLeftCell="A19" zoomScaleNormal="100" workbookViewId="0">
      <selection activeCell="D16" sqref="D16:D18"/>
    </sheetView>
  </sheetViews>
  <sheetFormatPr baseColWidth="10" defaultColWidth="9.1640625" defaultRowHeight="13.5" x14ac:dyDescent="0.3"/>
  <cols>
    <col min="1" max="1" width="46.832031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42</v>
      </c>
    </row>
    <row r="3" spans="1:10" ht="22.15" customHeight="1" x14ac:dyDescent="0.35">
      <c r="A3" s="320" t="str">
        <f>TAB00!B96&amp;" : "&amp;TAB00!C96</f>
        <v xml:space="preserve">TAB11.2 : Détail des comptes de régularisation </v>
      </c>
      <c r="B3" s="75"/>
      <c r="C3" s="75"/>
      <c r="D3" s="75"/>
      <c r="E3" s="75"/>
      <c r="F3" s="72"/>
      <c r="G3" s="72"/>
      <c r="H3" s="72"/>
      <c r="I3" s="72"/>
      <c r="J3" s="72"/>
    </row>
    <row r="6" spans="1:10" x14ac:dyDescent="0.3">
      <c r="B6" s="53" t="str">
        <f>IF(TAB00!$E$14=2019,"REALITE 2018","REALITE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78" t="s">
        <v>215</v>
      </c>
      <c r="B7" s="73"/>
      <c r="C7" s="73"/>
      <c r="D7" s="5">
        <f t="shared" ref="D7:D13" si="0">B7-C7</f>
        <v>0</v>
      </c>
      <c r="E7" s="73"/>
      <c r="F7" s="5">
        <f t="shared" ref="F7:F13" si="1">C7-E7</f>
        <v>0</v>
      </c>
      <c r="G7" s="73"/>
      <c r="H7" s="5">
        <f t="shared" ref="H7:H13" si="2">E7-G7</f>
        <v>0</v>
      </c>
      <c r="I7" s="73"/>
      <c r="J7" s="5">
        <f t="shared" ref="J7:J13" si="3">G7-I7</f>
        <v>0</v>
      </c>
    </row>
    <row r="8" spans="1:10" x14ac:dyDescent="0.3">
      <c r="A8" s="78" t="s">
        <v>216</v>
      </c>
      <c r="B8" s="73"/>
      <c r="C8" s="73"/>
      <c r="D8" s="5">
        <f t="shared" si="0"/>
        <v>0</v>
      </c>
      <c r="E8" s="73"/>
      <c r="F8" s="5">
        <f t="shared" si="1"/>
        <v>0</v>
      </c>
      <c r="G8" s="73"/>
      <c r="H8" s="5">
        <f t="shared" si="2"/>
        <v>0</v>
      </c>
      <c r="I8" s="73"/>
      <c r="J8" s="5">
        <f t="shared" si="3"/>
        <v>0</v>
      </c>
    </row>
    <row r="9" spans="1:10" x14ac:dyDescent="0.3">
      <c r="A9" s="78" t="s">
        <v>217</v>
      </c>
      <c r="B9" s="73"/>
      <c r="C9" s="73"/>
      <c r="D9" s="5">
        <f t="shared" si="0"/>
        <v>0</v>
      </c>
      <c r="E9" s="73"/>
      <c r="F9" s="5">
        <f t="shared" si="1"/>
        <v>0</v>
      </c>
      <c r="G9" s="73"/>
      <c r="H9" s="5">
        <f t="shared" si="2"/>
        <v>0</v>
      </c>
      <c r="I9" s="73"/>
      <c r="J9" s="5">
        <f t="shared" si="3"/>
        <v>0</v>
      </c>
    </row>
    <row r="10" spans="1:10" x14ac:dyDescent="0.3">
      <c r="A10" s="78" t="s">
        <v>218</v>
      </c>
      <c r="B10" s="73"/>
      <c r="C10" s="73"/>
      <c r="D10" s="5">
        <f t="shared" si="0"/>
        <v>0</v>
      </c>
      <c r="E10" s="73"/>
      <c r="F10" s="5">
        <f t="shared" si="1"/>
        <v>0</v>
      </c>
      <c r="G10" s="73"/>
      <c r="H10" s="5">
        <f t="shared" si="2"/>
        <v>0</v>
      </c>
      <c r="I10" s="73"/>
      <c r="J10" s="5">
        <f t="shared" si="3"/>
        <v>0</v>
      </c>
    </row>
    <row r="11" spans="1:10" x14ac:dyDescent="0.3">
      <c r="A11" s="78" t="s">
        <v>219</v>
      </c>
      <c r="B11" s="73"/>
      <c r="C11" s="73"/>
      <c r="D11" s="5">
        <f t="shared" si="0"/>
        <v>0</v>
      </c>
      <c r="E11" s="73"/>
      <c r="F11" s="5">
        <f t="shared" si="1"/>
        <v>0</v>
      </c>
      <c r="G11" s="73"/>
      <c r="H11" s="5">
        <f t="shared" si="2"/>
        <v>0</v>
      </c>
      <c r="I11" s="73"/>
      <c r="J11" s="5">
        <f t="shared" si="3"/>
        <v>0</v>
      </c>
    </row>
    <row r="12" spans="1:10" x14ac:dyDescent="0.3">
      <c r="A12" s="78" t="s">
        <v>220</v>
      </c>
      <c r="B12" s="73"/>
      <c r="C12" s="73"/>
      <c r="D12" s="5">
        <f t="shared" si="0"/>
        <v>0</v>
      </c>
      <c r="E12" s="73"/>
      <c r="F12" s="5">
        <f t="shared" si="1"/>
        <v>0</v>
      </c>
      <c r="G12" s="73"/>
      <c r="H12" s="5">
        <f t="shared" si="2"/>
        <v>0</v>
      </c>
      <c r="I12" s="73"/>
      <c r="J12" s="5">
        <f t="shared" si="3"/>
        <v>0</v>
      </c>
    </row>
    <row r="13" spans="1:10" x14ac:dyDescent="0.3">
      <c r="A13" s="78" t="s">
        <v>221</v>
      </c>
      <c r="B13" s="73"/>
      <c r="C13" s="73"/>
      <c r="D13" s="5">
        <f t="shared" si="0"/>
        <v>0</v>
      </c>
      <c r="E13" s="73"/>
      <c r="F13" s="5">
        <f t="shared" si="1"/>
        <v>0</v>
      </c>
      <c r="G13" s="73"/>
      <c r="H13" s="5">
        <f t="shared" si="2"/>
        <v>0</v>
      </c>
      <c r="I13" s="73"/>
      <c r="J13" s="5">
        <f t="shared" si="3"/>
        <v>0</v>
      </c>
    </row>
    <row r="14" spans="1:10" x14ac:dyDescent="0.3">
      <c r="A14" s="78" t="s">
        <v>222</v>
      </c>
      <c r="B14" s="73"/>
      <c r="C14" s="73"/>
      <c r="D14" s="5">
        <f t="shared" ref="D14:D24" si="4">B14-C14</f>
        <v>0</v>
      </c>
      <c r="E14" s="73"/>
      <c r="F14" s="5">
        <f t="shared" ref="F14:F24" si="5">C14-E14</f>
        <v>0</v>
      </c>
      <c r="G14" s="73"/>
      <c r="H14" s="5">
        <f t="shared" ref="H14:H24" si="6">E14-G14</f>
        <v>0</v>
      </c>
      <c r="I14" s="73"/>
      <c r="J14" s="5">
        <f t="shared" ref="J14:J24" si="7">G14-I14</f>
        <v>0</v>
      </c>
    </row>
    <row r="15" spans="1:10" x14ac:dyDescent="0.3">
      <c r="A15" s="78" t="s">
        <v>223</v>
      </c>
      <c r="B15" s="73"/>
      <c r="C15" s="73"/>
      <c r="D15" s="5">
        <f t="shared" si="4"/>
        <v>0</v>
      </c>
      <c r="E15" s="73"/>
      <c r="F15" s="5">
        <f t="shared" si="5"/>
        <v>0</v>
      </c>
      <c r="G15" s="73"/>
      <c r="H15" s="5">
        <f t="shared" si="6"/>
        <v>0</v>
      </c>
      <c r="I15" s="73"/>
      <c r="J15" s="5">
        <f t="shared" si="7"/>
        <v>0</v>
      </c>
    </row>
    <row r="16" spans="1:10" x14ac:dyDescent="0.3">
      <c r="A16" s="78" t="s">
        <v>224</v>
      </c>
      <c r="B16" s="73"/>
      <c r="C16" s="73"/>
      <c r="D16" s="5">
        <f t="shared" si="4"/>
        <v>0</v>
      </c>
      <c r="E16" s="73"/>
      <c r="F16" s="5">
        <f t="shared" si="5"/>
        <v>0</v>
      </c>
      <c r="G16" s="73"/>
      <c r="H16" s="5">
        <f t="shared" si="6"/>
        <v>0</v>
      </c>
      <c r="I16" s="73"/>
      <c r="J16" s="5">
        <f t="shared" si="7"/>
        <v>0</v>
      </c>
    </row>
    <row r="17" spans="1:10" s="128" customFormat="1" x14ac:dyDescent="0.3">
      <c r="A17" s="324" t="s">
        <v>853</v>
      </c>
      <c r="B17" s="73"/>
      <c r="C17" s="73"/>
      <c r="D17" s="127">
        <f t="shared" si="4"/>
        <v>0</v>
      </c>
      <c r="E17" s="73"/>
      <c r="F17" s="127"/>
      <c r="G17" s="73"/>
      <c r="H17" s="127"/>
      <c r="I17" s="73"/>
      <c r="J17" s="127"/>
    </row>
    <row r="18" spans="1:10" s="128" customFormat="1" x14ac:dyDescent="0.3">
      <c r="A18" s="324" t="s">
        <v>879</v>
      </c>
      <c r="B18" s="73"/>
      <c r="C18" s="73"/>
      <c r="D18" s="127">
        <f t="shared" si="4"/>
        <v>0</v>
      </c>
      <c r="E18" s="73"/>
      <c r="F18" s="127"/>
      <c r="G18" s="73"/>
      <c r="H18" s="127"/>
      <c r="I18" s="73"/>
      <c r="J18" s="127"/>
    </row>
    <row r="19" spans="1:10" x14ac:dyDescent="0.3">
      <c r="A19" s="78" t="s">
        <v>225</v>
      </c>
      <c r="B19" s="73"/>
      <c r="C19" s="73"/>
      <c r="D19" s="5">
        <f t="shared" si="4"/>
        <v>0</v>
      </c>
      <c r="E19" s="73"/>
      <c r="F19" s="5">
        <f t="shared" si="5"/>
        <v>0</v>
      </c>
      <c r="G19" s="73"/>
      <c r="H19" s="5">
        <f t="shared" si="6"/>
        <v>0</v>
      </c>
      <c r="I19" s="73"/>
      <c r="J19" s="5">
        <f t="shared" si="7"/>
        <v>0</v>
      </c>
    </row>
    <row r="20" spans="1:10" x14ac:dyDescent="0.3">
      <c r="A20" s="85" t="s">
        <v>37</v>
      </c>
      <c r="B20" s="73"/>
      <c r="C20" s="73"/>
      <c r="D20" s="5">
        <f t="shared" si="4"/>
        <v>0</v>
      </c>
      <c r="E20" s="73"/>
      <c r="F20" s="5">
        <f t="shared" si="5"/>
        <v>0</v>
      </c>
      <c r="G20" s="73"/>
      <c r="H20" s="5">
        <f t="shared" si="6"/>
        <v>0</v>
      </c>
      <c r="I20" s="73"/>
      <c r="J20" s="5">
        <f t="shared" si="7"/>
        <v>0</v>
      </c>
    </row>
    <row r="21" spans="1:10" x14ac:dyDescent="0.3">
      <c r="A21" s="85" t="s">
        <v>75</v>
      </c>
      <c r="B21" s="73"/>
      <c r="C21" s="73"/>
      <c r="D21" s="5">
        <f t="shared" si="4"/>
        <v>0</v>
      </c>
      <c r="E21" s="73"/>
      <c r="F21" s="5">
        <f t="shared" si="5"/>
        <v>0</v>
      </c>
      <c r="G21" s="73"/>
      <c r="H21" s="5">
        <f t="shared" si="6"/>
        <v>0</v>
      </c>
      <c r="I21" s="73"/>
      <c r="J21" s="5">
        <f t="shared" si="7"/>
        <v>0</v>
      </c>
    </row>
    <row r="22" spans="1:10" x14ac:dyDescent="0.3">
      <c r="A22" s="85" t="s">
        <v>76</v>
      </c>
      <c r="B22" s="73"/>
      <c r="C22" s="73"/>
      <c r="D22" s="5">
        <f t="shared" si="4"/>
        <v>0</v>
      </c>
      <c r="E22" s="73"/>
      <c r="F22" s="5">
        <f t="shared" si="5"/>
        <v>0</v>
      </c>
      <c r="G22" s="73"/>
      <c r="H22" s="5">
        <f t="shared" si="6"/>
        <v>0</v>
      </c>
      <c r="I22" s="73"/>
      <c r="J22" s="5">
        <f t="shared" si="7"/>
        <v>0</v>
      </c>
    </row>
    <row r="23" spans="1:10" x14ac:dyDescent="0.3">
      <c r="A23" s="85" t="s">
        <v>77</v>
      </c>
      <c r="B23" s="73"/>
      <c r="C23" s="73"/>
      <c r="D23" s="5">
        <f t="shared" si="4"/>
        <v>0</v>
      </c>
      <c r="E23" s="73"/>
      <c r="F23" s="5">
        <f t="shared" si="5"/>
        <v>0</v>
      </c>
      <c r="G23" s="73"/>
      <c r="H23" s="5">
        <f t="shared" si="6"/>
        <v>0</v>
      </c>
      <c r="I23" s="73"/>
      <c r="J23" s="5">
        <f t="shared" si="7"/>
        <v>0</v>
      </c>
    </row>
    <row r="24" spans="1:10" x14ac:dyDescent="0.3">
      <c r="A24" s="85" t="s">
        <v>78</v>
      </c>
      <c r="B24" s="73"/>
      <c r="C24" s="73"/>
      <c r="D24" s="5">
        <f t="shared" si="4"/>
        <v>0</v>
      </c>
      <c r="E24" s="73"/>
      <c r="F24" s="5">
        <f t="shared" si="5"/>
        <v>0</v>
      </c>
      <c r="G24" s="73"/>
      <c r="H24" s="5">
        <f t="shared" si="6"/>
        <v>0</v>
      </c>
      <c r="I24" s="73"/>
      <c r="J24" s="5">
        <f t="shared" si="7"/>
        <v>0</v>
      </c>
    </row>
    <row r="25" spans="1:10" x14ac:dyDescent="0.3">
      <c r="A25" s="79" t="s">
        <v>226</v>
      </c>
      <c r="B25" s="59">
        <f>SUM(B7:B24)</f>
        <v>0</v>
      </c>
      <c r="C25" s="60">
        <f t="shared" ref="C25:J25" si="8">SUM(C7:C24)</f>
        <v>0</v>
      </c>
      <c r="D25" s="59">
        <f t="shared" si="8"/>
        <v>0</v>
      </c>
      <c r="E25" s="61">
        <f t="shared" si="8"/>
        <v>0</v>
      </c>
      <c r="F25" s="61">
        <f t="shared" si="8"/>
        <v>0</v>
      </c>
      <c r="G25" s="61">
        <f t="shared" si="8"/>
        <v>0</v>
      </c>
      <c r="H25" s="61">
        <f t="shared" si="8"/>
        <v>0</v>
      </c>
      <c r="I25" s="61">
        <f t="shared" si="8"/>
        <v>0</v>
      </c>
      <c r="J25" s="61">
        <f t="shared" si="8"/>
        <v>0</v>
      </c>
    </row>
    <row r="26" spans="1:10" x14ac:dyDescent="0.3">
      <c r="A26" s="78" t="s">
        <v>215</v>
      </c>
      <c r="B26" s="73"/>
      <c r="C26" s="73"/>
      <c r="D26" s="5">
        <f>B26-C26</f>
        <v>0</v>
      </c>
      <c r="E26" s="73"/>
      <c r="F26" s="5">
        <f>C26-E26</f>
        <v>0</v>
      </c>
      <c r="G26" s="73"/>
      <c r="H26" s="5">
        <f>E26-G26</f>
        <v>0</v>
      </c>
      <c r="I26" s="73"/>
      <c r="J26" s="5">
        <f>G26-I26</f>
        <v>0</v>
      </c>
    </row>
    <row r="27" spans="1:10" x14ac:dyDescent="0.3">
      <c r="A27" s="78" t="s">
        <v>216</v>
      </c>
      <c r="B27" s="73"/>
      <c r="C27" s="73"/>
      <c r="D27" s="5">
        <f>B27-C27</f>
        <v>0</v>
      </c>
      <c r="E27" s="73"/>
      <c r="F27" s="5">
        <f>C27-E27</f>
        <v>0</v>
      </c>
      <c r="G27" s="73"/>
      <c r="H27" s="5">
        <f>E27-G27</f>
        <v>0</v>
      </c>
      <c r="I27" s="73"/>
      <c r="J27" s="5">
        <f>G27-I27</f>
        <v>0</v>
      </c>
    </row>
    <row r="28" spans="1:10" x14ac:dyDescent="0.3">
      <c r="A28" s="78" t="s">
        <v>217</v>
      </c>
      <c r="B28" s="73"/>
      <c r="C28" s="73"/>
      <c r="D28" s="5">
        <f t="shared" ref="D28:D43" si="9">B28-C28</f>
        <v>0</v>
      </c>
      <c r="E28" s="73"/>
      <c r="F28" s="5">
        <f t="shared" ref="F28:F43" si="10">C28-E28</f>
        <v>0</v>
      </c>
      <c r="G28" s="73"/>
      <c r="H28" s="5">
        <f t="shared" ref="H28:H43" si="11">E28-G28</f>
        <v>0</v>
      </c>
      <c r="I28" s="73"/>
      <c r="J28" s="5">
        <f t="shared" ref="J28:J43" si="12">G28-I28</f>
        <v>0</v>
      </c>
    </row>
    <row r="29" spans="1:10" x14ac:dyDescent="0.3">
      <c r="A29" s="78" t="s">
        <v>218</v>
      </c>
      <c r="B29" s="73"/>
      <c r="C29" s="73"/>
      <c r="D29" s="5">
        <f t="shared" si="9"/>
        <v>0</v>
      </c>
      <c r="E29" s="73"/>
      <c r="F29" s="5">
        <f t="shared" si="10"/>
        <v>0</v>
      </c>
      <c r="G29" s="73"/>
      <c r="H29" s="5">
        <f t="shared" si="11"/>
        <v>0</v>
      </c>
      <c r="I29" s="73"/>
      <c r="J29" s="5">
        <f t="shared" si="12"/>
        <v>0</v>
      </c>
    </row>
    <row r="30" spans="1:10" x14ac:dyDescent="0.3">
      <c r="A30" s="78" t="s">
        <v>219</v>
      </c>
      <c r="B30" s="73"/>
      <c r="C30" s="73"/>
      <c r="D30" s="5">
        <f t="shared" si="9"/>
        <v>0</v>
      </c>
      <c r="E30" s="73"/>
      <c r="F30" s="5">
        <f t="shared" si="10"/>
        <v>0</v>
      </c>
      <c r="G30" s="73"/>
      <c r="H30" s="5">
        <f t="shared" si="11"/>
        <v>0</v>
      </c>
      <c r="I30" s="73"/>
      <c r="J30" s="5">
        <f t="shared" si="12"/>
        <v>0</v>
      </c>
    </row>
    <row r="31" spans="1:10" x14ac:dyDescent="0.3">
      <c r="A31" s="78" t="s">
        <v>220</v>
      </c>
      <c r="B31" s="73"/>
      <c r="C31" s="73"/>
      <c r="D31" s="5">
        <f t="shared" si="9"/>
        <v>0</v>
      </c>
      <c r="E31" s="73"/>
      <c r="F31" s="5">
        <f t="shared" si="10"/>
        <v>0</v>
      </c>
      <c r="G31" s="73"/>
      <c r="H31" s="5">
        <f t="shared" si="11"/>
        <v>0</v>
      </c>
      <c r="I31" s="73"/>
      <c r="J31" s="5">
        <f t="shared" si="12"/>
        <v>0</v>
      </c>
    </row>
    <row r="32" spans="1:10" x14ac:dyDescent="0.3">
      <c r="A32" s="78" t="s">
        <v>221</v>
      </c>
      <c r="B32" s="73"/>
      <c r="C32" s="73"/>
      <c r="D32" s="5">
        <f t="shared" si="9"/>
        <v>0</v>
      </c>
      <c r="E32" s="73"/>
      <c r="F32" s="5">
        <f t="shared" si="10"/>
        <v>0</v>
      </c>
      <c r="G32" s="73"/>
      <c r="H32" s="5">
        <f t="shared" si="11"/>
        <v>0</v>
      </c>
      <c r="I32" s="73"/>
      <c r="J32" s="5">
        <f t="shared" si="12"/>
        <v>0</v>
      </c>
    </row>
    <row r="33" spans="1:10" x14ac:dyDescent="0.3">
      <c r="A33" s="78" t="s">
        <v>222</v>
      </c>
      <c r="B33" s="73"/>
      <c r="C33" s="73"/>
      <c r="D33" s="5">
        <f t="shared" si="9"/>
        <v>0</v>
      </c>
      <c r="E33" s="73"/>
      <c r="F33" s="5">
        <f t="shared" si="10"/>
        <v>0</v>
      </c>
      <c r="G33" s="73"/>
      <c r="H33" s="5">
        <f t="shared" si="11"/>
        <v>0</v>
      </c>
      <c r="I33" s="73"/>
      <c r="J33" s="5">
        <f t="shared" si="12"/>
        <v>0</v>
      </c>
    </row>
    <row r="34" spans="1:10" x14ac:dyDescent="0.3">
      <c r="A34" s="78" t="s">
        <v>223</v>
      </c>
      <c r="B34" s="73"/>
      <c r="C34" s="73"/>
      <c r="D34" s="5">
        <f t="shared" si="9"/>
        <v>0</v>
      </c>
      <c r="E34" s="73"/>
      <c r="F34" s="5">
        <f t="shared" si="10"/>
        <v>0</v>
      </c>
      <c r="G34" s="73"/>
      <c r="H34" s="5">
        <f t="shared" si="11"/>
        <v>0</v>
      </c>
      <c r="I34" s="73"/>
      <c r="J34" s="5">
        <f t="shared" si="12"/>
        <v>0</v>
      </c>
    </row>
    <row r="35" spans="1:10" x14ac:dyDescent="0.3">
      <c r="A35" s="78" t="s">
        <v>224</v>
      </c>
      <c r="B35" s="73"/>
      <c r="C35" s="73"/>
      <c r="D35" s="5">
        <f t="shared" si="9"/>
        <v>0</v>
      </c>
      <c r="E35" s="73"/>
      <c r="F35" s="5">
        <f t="shared" si="10"/>
        <v>0</v>
      </c>
      <c r="G35" s="73"/>
      <c r="H35" s="5">
        <f t="shared" si="11"/>
        <v>0</v>
      </c>
      <c r="I35" s="73"/>
      <c r="J35" s="5">
        <f t="shared" si="12"/>
        <v>0</v>
      </c>
    </row>
    <row r="36" spans="1:10" s="128" customFormat="1" x14ac:dyDescent="0.3">
      <c r="A36" s="324" t="s">
        <v>853</v>
      </c>
      <c r="B36" s="73"/>
      <c r="C36" s="73"/>
      <c r="D36" s="127">
        <f t="shared" si="9"/>
        <v>0</v>
      </c>
      <c r="E36" s="73"/>
      <c r="F36" s="127"/>
      <c r="G36" s="73"/>
      <c r="H36" s="127"/>
      <c r="I36" s="73"/>
      <c r="J36" s="127"/>
    </row>
    <row r="37" spans="1:10" s="128" customFormat="1" x14ac:dyDescent="0.3">
      <c r="A37" s="324" t="s">
        <v>879</v>
      </c>
      <c r="B37" s="73"/>
      <c r="C37" s="73"/>
      <c r="D37" s="127">
        <f t="shared" si="9"/>
        <v>0</v>
      </c>
      <c r="E37" s="73"/>
      <c r="F37" s="127"/>
      <c r="G37" s="73"/>
      <c r="H37" s="127"/>
      <c r="I37" s="73"/>
      <c r="J37" s="127"/>
    </row>
    <row r="38" spans="1:10" x14ac:dyDescent="0.3">
      <c r="A38" s="78" t="s">
        <v>225</v>
      </c>
      <c r="B38" s="73"/>
      <c r="C38" s="73"/>
      <c r="D38" s="127">
        <f t="shared" si="9"/>
        <v>0</v>
      </c>
      <c r="E38" s="73"/>
      <c r="F38" s="5">
        <f t="shared" si="10"/>
        <v>0</v>
      </c>
      <c r="G38" s="73"/>
      <c r="H38" s="5">
        <f t="shared" si="11"/>
        <v>0</v>
      </c>
      <c r="I38" s="73"/>
      <c r="J38" s="5">
        <f t="shared" si="12"/>
        <v>0</v>
      </c>
    </row>
    <row r="39" spans="1:10" x14ac:dyDescent="0.3">
      <c r="A39" s="85" t="s">
        <v>37</v>
      </c>
      <c r="B39" s="73"/>
      <c r="C39" s="73"/>
      <c r="D39" s="5">
        <f t="shared" si="9"/>
        <v>0</v>
      </c>
      <c r="E39" s="73"/>
      <c r="F39" s="5">
        <f t="shared" si="10"/>
        <v>0</v>
      </c>
      <c r="G39" s="73"/>
      <c r="H39" s="5">
        <f t="shared" si="11"/>
        <v>0</v>
      </c>
      <c r="I39" s="73"/>
      <c r="J39" s="5">
        <f t="shared" si="12"/>
        <v>0</v>
      </c>
    </row>
    <row r="40" spans="1:10" x14ac:dyDescent="0.3">
      <c r="A40" s="85" t="s">
        <v>75</v>
      </c>
      <c r="B40" s="73"/>
      <c r="C40" s="73"/>
      <c r="D40" s="5">
        <f t="shared" si="9"/>
        <v>0</v>
      </c>
      <c r="E40" s="73"/>
      <c r="F40" s="5">
        <f t="shared" si="10"/>
        <v>0</v>
      </c>
      <c r="G40" s="73"/>
      <c r="H40" s="5">
        <f t="shared" si="11"/>
        <v>0</v>
      </c>
      <c r="I40" s="73"/>
      <c r="J40" s="5">
        <f t="shared" si="12"/>
        <v>0</v>
      </c>
    </row>
    <row r="41" spans="1:10" x14ac:dyDescent="0.3">
      <c r="A41" s="85" t="s">
        <v>76</v>
      </c>
      <c r="B41" s="73"/>
      <c r="C41" s="73"/>
      <c r="D41" s="5">
        <f t="shared" si="9"/>
        <v>0</v>
      </c>
      <c r="E41" s="73"/>
      <c r="F41" s="5">
        <f t="shared" si="10"/>
        <v>0</v>
      </c>
      <c r="G41" s="73"/>
      <c r="H41" s="5">
        <f t="shared" si="11"/>
        <v>0</v>
      </c>
      <c r="I41" s="73"/>
      <c r="J41" s="5">
        <f t="shared" si="12"/>
        <v>0</v>
      </c>
    </row>
    <row r="42" spans="1:10" x14ac:dyDescent="0.3">
      <c r="A42" s="85" t="s">
        <v>77</v>
      </c>
      <c r="B42" s="73"/>
      <c r="C42" s="73"/>
      <c r="D42" s="5">
        <f t="shared" si="9"/>
        <v>0</v>
      </c>
      <c r="E42" s="73"/>
      <c r="F42" s="5">
        <f t="shared" si="10"/>
        <v>0</v>
      </c>
      <c r="G42" s="73"/>
      <c r="H42" s="5">
        <f t="shared" si="11"/>
        <v>0</v>
      </c>
      <c r="I42" s="73"/>
      <c r="J42" s="5">
        <f t="shared" si="12"/>
        <v>0</v>
      </c>
    </row>
    <row r="43" spans="1:10" x14ac:dyDescent="0.3">
      <c r="A43" s="85" t="s">
        <v>78</v>
      </c>
      <c r="B43" s="73"/>
      <c r="C43" s="73"/>
      <c r="D43" s="5">
        <f t="shared" si="9"/>
        <v>0</v>
      </c>
      <c r="E43" s="73"/>
      <c r="F43" s="5">
        <f t="shared" si="10"/>
        <v>0</v>
      </c>
      <c r="G43" s="73"/>
      <c r="H43" s="5">
        <f t="shared" si="11"/>
        <v>0</v>
      </c>
      <c r="I43" s="73"/>
      <c r="J43" s="5">
        <f t="shared" si="12"/>
        <v>0</v>
      </c>
    </row>
    <row r="44" spans="1:10" s="54" customFormat="1" x14ac:dyDescent="0.3">
      <c r="A44" s="456" t="s">
        <v>796</v>
      </c>
      <c r="B44" s="59">
        <f t="shared" ref="B44:J44" si="13">SUM(B26:B43)</f>
        <v>0</v>
      </c>
      <c r="C44" s="60">
        <f t="shared" si="13"/>
        <v>0</v>
      </c>
      <c r="D44" s="59">
        <f t="shared" si="13"/>
        <v>0</v>
      </c>
      <c r="E44" s="61">
        <f t="shared" si="13"/>
        <v>0</v>
      </c>
      <c r="F44" s="61">
        <f t="shared" si="13"/>
        <v>0</v>
      </c>
      <c r="G44" s="61">
        <f t="shared" si="13"/>
        <v>0</v>
      </c>
      <c r="H44" s="61">
        <f t="shared" si="13"/>
        <v>0</v>
      </c>
      <c r="I44" s="61">
        <f t="shared" si="13"/>
        <v>0</v>
      </c>
      <c r="J44" s="61">
        <f t="shared" si="13"/>
        <v>0</v>
      </c>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sheetData>
  <hyperlinks>
    <hyperlink ref="A1" location="TAB00!A1" display="Retour page de garde" xr:uid="{00000000-0004-0000-26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topLeftCell="A214" zoomScale="80" zoomScaleNormal="80" zoomScaleSheetLayoutView="69" workbookViewId="0">
      <selection activeCell="O11" sqref="O11"/>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126" customWidth="1"/>
    <col min="8" max="8" width="1.5" style="126" customWidth="1"/>
    <col min="9" max="12" width="8.6640625" style="126" customWidth="1"/>
    <col min="13" max="16384" width="7.83203125" style="126"/>
  </cols>
  <sheetData>
    <row r="1" spans="1:12" s="229" customFormat="1" ht="15" x14ac:dyDescent="0.3">
      <c r="A1" s="112" t="s">
        <v>42</v>
      </c>
    </row>
    <row r="3" spans="1:12" ht="21" x14ac:dyDescent="0.35">
      <c r="A3" s="80" t="str">
        <f>TAB00!B54&amp;" : "&amp;TAB00!C54</f>
        <v>TAB1  : Compte de résultats de l'année N-4 à l'année N</v>
      </c>
      <c r="B3" s="142"/>
      <c r="C3" s="142"/>
      <c r="D3" s="142"/>
      <c r="E3" s="142"/>
      <c r="F3" s="142"/>
      <c r="G3" s="142"/>
      <c r="I3" s="142"/>
      <c r="J3" s="142"/>
      <c r="K3" s="142"/>
      <c r="L3" s="142"/>
    </row>
    <row r="4" spans="1:12" ht="6" customHeight="1" x14ac:dyDescent="0.3"/>
    <row r="5" spans="1:12" ht="10.9" customHeight="1" x14ac:dyDescent="0.3">
      <c r="A5" s="403" t="s">
        <v>675</v>
      </c>
      <c r="B5" s="404"/>
      <c r="C5" s="404"/>
      <c r="D5" s="404"/>
      <c r="E5" s="405"/>
      <c r="F5" s="405"/>
      <c r="G5" s="405"/>
      <c r="I5" s="405"/>
      <c r="J5" s="405"/>
      <c r="K5" s="405"/>
      <c r="L5" s="405"/>
    </row>
    <row r="6" spans="1:12" ht="4.9000000000000004" customHeight="1" x14ac:dyDescent="0.3"/>
    <row r="7" spans="1:12" x14ac:dyDescent="0.3">
      <c r="I7" s="578" t="s">
        <v>815</v>
      </c>
      <c r="J7" s="579"/>
      <c r="K7" s="579"/>
      <c r="L7" s="580"/>
    </row>
    <row r="8" spans="1:12" ht="27" x14ac:dyDescent="0.3">
      <c r="A8" s="111"/>
      <c r="B8" s="157" t="s">
        <v>119</v>
      </c>
      <c r="C8" s="372" t="str">
        <f>"REALITE "&amp;TAB00!E14-4</f>
        <v>REALITE 2016</v>
      </c>
      <c r="D8" s="372" t="str">
        <f>"REALITE "&amp;TAB00!E14-3</f>
        <v>REALITE 2017</v>
      </c>
      <c r="E8" s="372" t="str">
        <f>"REALITE "&amp;TAB00!E14-2</f>
        <v>REALITE 2018</v>
      </c>
      <c r="F8" s="372" t="str">
        <f>"REALITE "&amp;TAB00!E14-1</f>
        <v>REALITE 2019</v>
      </c>
      <c r="G8" s="372" t="str">
        <f>"REALITE "&amp;TAB00!E14</f>
        <v>REALITE 2020</v>
      </c>
      <c r="I8" s="372" t="str">
        <f>RIGHT(D8,4)&amp;" - "&amp;RIGHT(C8,4)</f>
        <v>2017 - 2016</v>
      </c>
      <c r="J8" s="459" t="str">
        <f>RIGHT(E8,4)&amp;" - "&amp;RIGHT(D8,4)</f>
        <v>2018 - 2017</v>
      </c>
      <c r="K8" s="459" t="str">
        <f>RIGHT(F8,4)&amp;" - "&amp;RIGHT(E8,4)</f>
        <v>2019 - 2018</v>
      </c>
      <c r="L8" s="459" t="str">
        <f>RIGHT(G8,4)&amp;" - "&amp;RIGHT(F8,4)</f>
        <v>2020 - 2019</v>
      </c>
    </row>
    <row r="9" spans="1:12" s="152" customFormat="1" x14ac:dyDescent="0.3">
      <c r="A9" s="158" t="s">
        <v>363</v>
      </c>
      <c r="B9" s="158" t="s">
        <v>342</v>
      </c>
      <c r="C9" s="159">
        <f>SUM(C10:C14)</f>
        <v>0</v>
      </c>
      <c r="D9" s="159">
        <f>SUM(D10:D14)</f>
        <v>0</v>
      </c>
      <c r="E9" s="159">
        <f>SUM(E10:E14)</f>
        <v>0</v>
      </c>
      <c r="F9" s="159">
        <f>SUM(F10:F14)</f>
        <v>0</v>
      </c>
      <c r="G9" s="159">
        <f>SUM(G10:G14)</f>
        <v>0</v>
      </c>
      <c r="I9" s="43">
        <f t="shared" ref="I9:I45" si="0">IFERROR(IF(AND(ROUND(SUM(C9:C9),0)=0,ROUND(SUM(D9:D9),0)&gt;ROUND(SUM(C9:C9),0)),"INF",(ROUND(SUM(D9:D9),0)-ROUND(SUM(C9:C9),0))/ROUND(SUM(C9:C9),0)),0)</f>
        <v>0</v>
      </c>
      <c r="J9" s="43">
        <f t="shared" ref="J9:J45" si="1">IFERROR(IF(AND(ROUND(SUM(D9),0)=0,ROUND(SUM(E9:E9),0)&gt;ROUND(SUM(D9),0)),"INF",(ROUND(SUM(E9:E9),0)-ROUND(SUM(D9),0))/ROUND(SUM(D9),0)),0)</f>
        <v>0</v>
      </c>
      <c r="K9" s="43">
        <f t="shared" ref="K9:K45" si="2">IFERROR(IF(AND(ROUND(SUM(E9),0)=0,ROUND(SUM(F9:F9),0)&gt;ROUND(SUM(E9),0)),"INF",(ROUND(SUM(F9:F9),0)-ROUND(SUM(E9),0))/ROUND(SUM(E9),0)),0)</f>
        <v>0</v>
      </c>
      <c r="L9" s="43">
        <f t="shared" ref="L9:L45" si="3">IFERROR(IF(AND(ROUND(SUM(F9),0)=0,ROUND(SUM(G9:G9),0)&gt;ROUND(SUM(F9),0)),"INF",(ROUND(SUM(G9:G9),0)-ROUND(SUM(F9),0))/ROUND(SUM(F9),0)),0)</f>
        <v>0</v>
      </c>
    </row>
    <row r="10" spans="1:12" s="152" customFormat="1" x14ac:dyDescent="0.3">
      <c r="A10" s="150" t="s">
        <v>343</v>
      </c>
      <c r="B10" s="149">
        <v>70</v>
      </c>
      <c r="C10" s="73"/>
      <c r="D10" s="73"/>
      <c r="E10" s="73"/>
      <c r="F10" s="73"/>
      <c r="G10" s="73"/>
      <c r="I10" s="43">
        <f t="shared" si="0"/>
        <v>0</v>
      </c>
      <c r="J10" s="43">
        <f t="shared" si="1"/>
        <v>0</v>
      </c>
      <c r="K10" s="43">
        <f t="shared" si="2"/>
        <v>0</v>
      </c>
      <c r="L10" s="43">
        <f t="shared" si="3"/>
        <v>0</v>
      </c>
    </row>
    <row r="11" spans="1:12" s="152" customFormat="1" ht="27" x14ac:dyDescent="0.3">
      <c r="A11" s="150" t="s">
        <v>344</v>
      </c>
      <c r="B11" s="149">
        <v>71</v>
      </c>
      <c r="C11" s="73"/>
      <c r="D11" s="73"/>
      <c r="E11" s="73"/>
      <c r="F11" s="73"/>
      <c r="G11" s="73"/>
      <c r="I11" s="43">
        <f t="shared" si="0"/>
        <v>0</v>
      </c>
      <c r="J11" s="43">
        <f t="shared" si="1"/>
        <v>0</v>
      </c>
      <c r="K11" s="43">
        <f t="shared" si="2"/>
        <v>0</v>
      </c>
      <c r="L11" s="43">
        <f t="shared" si="3"/>
        <v>0</v>
      </c>
    </row>
    <row r="12" spans="1:12" s="152" customFormat="1" x14ac:dyDescent="0.3">
      <c r="A12" s="150" t="s">
        <v>345</v>
      </c>
      <c r="B12" s="149">
        <v>72</v>
      </c>
      <c r="C12" s="73"/>
      <c r="D12" s="73"/>
      <c r="E12" s="73"/>
      <c r="F12" s="73"/>
      <c r="G12" s="73"/>
      <c r="I12" s="43">
        <f t="shared" si="0"/>
        <v>0</v>
      </c>
      <c r="J12" s="43">
        <f t="shared" si="1"/>
        <v>0</v>
      </c>
      <c r="K12" s="43">
        <f t="shared" si="2"/>
        <v>0</v>
      </c>
      <c r="L12" s="43">
        <f t="shared" si="3"/>
        <v>0</v>
      </c>
    </row>
    <row r="13" spans="1:12" s="152" customFormat="1" x14ac:dyDescent="0.3">
      <c r="A13" s="150" t="s">
        <v>346</v>
      </c>
      <c r="B13" s="149">
        <v>74</v>
      </c>
      <c r="C13" s="73"/>
      <c r="D13" s="73"/>
      <c r="E13" s="73"/>
      <c r="F13" s="73"/>
      <c r="G13" s="73"/>
      <c r="I13" s="43">
        <f t="shared" si="0"/>
        <v>0</v>
      </c>
      <c r="J13" s="43">
        <f t="shared" si="1"/>
        <v>0</v>
      </c>
      <c r="K13" s="43">
        <f t="shared" si="2"/>
        <v>0</v>
      </c>
      <c r="L13" s="43">
        <f t="shared" si="3"/>
        <v>0</v>
      </c>
    </row>
    <row r="14" spans="1:12" s="152" customFormat="1" x14ac:dyDescent="0.3">
      <c r="A14" s="150" t="s">
        <v>347</v>
      </c>
      <c r="B14" s="149" t="s">
        <v>348</v>
      </c>
      <c r="C14" s="73"/>
      <c r="D14" s="73"/>
      <c r="E14" s="73"/>
      <c r="F14" s="73"/>
      <c r="G14" s="73"/>
      <c r="I14" s="43">
        <f t="shared" si="0"/>
        <v>0</v>
      </c>
      <c r="J14" s="43">
        <f t="shared" si="1"/>
        <v>0</v>
      </c>
      <c r="K14" s="43">
        <f t="shared" si="2"/>
        <v>0</v>
      </c>
      <c r="L14" s="43">
        <f t="shared" si="3"/>
        <v>0</v>
      </c>
    </row>
    <row r="15" spans="1:12" s="152" customFormat="1" x14ac:dyDescent="0.3">
      <c r="A15" s="158" t="s">
        <v>364</v>
      </c>
      <c r="B15" s="158" t="s">
        <v>349</v>
      </c>
      <c r="C15" s="159">
        <f>SUM(C16:C24)</f>
        <v>0</v>
      </c>
      <c r="D15" s="159">
        <f>SUM(D16:D24)</f>
        <v>0</v>
      </c>
      <c r="E15" s="159">
        <f>SUM(E16:E24)</f>
        <v>0</v>
      </c>
      <c r="F15" s="159">
        <f>SUM(F16:F24)</f>
        <v>0</v>
      </c>
      <c r="G15" s="159">
        <f>SUM(G16:G24)</f>
        <v>0</v>
      </c>
      <c r="I15" s="43">
        <f t="shared" si="0"/>
        <v>0</v>
      </c>
      <c r="J15" s="43">
        <f t="shared" si="1"/>
        <v>0</v>
      </c>
      <c r="K15" s="43">
        <f t="shared" si="2"/>
        <v>0</v>
      </c>
      <c r="L15" s="43">
        <f t="shared" si="3"/>
        <v>0</v>
      </c>
    </row>
    <row r="16" spans="1:12" s="152" customFormat="1" x14ac:dyDescent="0.3">
      <c r="A16" s="150" t="s">
        <v>350</v>
      </c>
      <c r="B16" s="149">
        <v>60</v>
      </c>
      <c r="C16" s="73"/>
      <c r="D16" s="73"/>
      <c r="E16" s="73"/>
      <c r="F16" s="73"/>
      <c r="G16" s="73"/>
      <c r="I16" s="43">
        <f t="shared" si="0"/>
        <v>0</v>
      </c>
      <c r="J16" s="43">
        <f t="shared" si="1"/>
        <v>0</v>
      </c>
      <c r="K16" s="43">
        <f t="shared" si="2"/>
        <v>0</v>
      </c>
      <c r="L16" s="43">
        <f t="shared" si="3"/>
        <v>0</v>
      </c>
    </row>
    <row r="17" spans="1:12" s="152" customFormat="1" x14ac:dyDescent="0.3">
      <c r="A17" s="150" t="s">
        <v>351</v>
      </c>
      <c r="B17" s="149">
        <v>61</v>
      </c>
      <c r="C17" s="73"/>
      <c r="D17" s="73"/>
      <c r="E17" s="73"/>
      <c r="F17" s="73"/>
      <c r="G17" s="73"/>
      <c r="I17" s="43">
        <f t="shared" si="0"/>
        <v>0</v>
      </c>
      <c r="J17" s="43">
        <f t="shared" si="1"/>
        <v>0</v>
      </c>
      <c r="K17" s="43">
        <f t="shared" si="2"/>
        <v>0</v>
      </c>
      <c r="L17" s="43">
        <f t="shared" si="3"/>
        <v>0</v>
      </c>
    </row>
    <row r="18" spans="1:12" s="152" customFormat="1" x14ac:dyDescent="0.3">
      <c r="A18" s="150" t="s">
        <v>352</v>
      </c>
      <c r="B18" s="149">
        <v>62</v>
      </c>
      <c r="C18" s="73"/>
      <c r="D18" s="73"/>
      <c r="E18" s="73"/>
      <c r="F18" s="73"/>
      <c r="G18" s="73"/>
      <c r="I18" s="43">
        <f t="shared" si="0"/>
        <v>0</v>
      </c>
      <c r="J18" s="43">
        <f t="shared" si="1"/>
        <v>0</v>
      </c>
      <c r="K18" s="43">
        <f t="shared" si="2"/>
        <v>0</v>
      </c>
      <c r="L18" s="43">
        <f t="shared" si="3"/>
        <v>0</v>
      </c>
    </row>
    <row r="19" spans="1:12" s="152" customFormat="1" ht="27" x14ac:dyDescent="0.3">
      <c r="A19" s="150" t="s">
        <v>353</v>
      </c>
      <c r="B19" s="149">
        <v>630</v>
      </c>
      <c r="C19" s="73"/>
      <c r="D19" s="73"/>
      <c r="E19" s="73"/>
      <c r="F19" s="73"/>
      <c r="G19" s="73"/>
      <c r="I19" s="43">
        <f t="shared" si="0"/>
        <v>0</v>
      </c>
      <c r="J19" s="43">
        <f t="shared" si="1"/>
        <v>0</v>
      </c>
      <c r="K19" s="43">
        <f t="shared" si="2"/>
        <v>0</v>
      </c>
      <c r="L19" s="43">
        <f t="shared" si="3"/>
        <v>0</v>
      </c>
    </row>
    <row r="20" spans="1:12" s="152" customFormat="1" ht="27" x14ac:dyDescent="0.3">
      <c r="A20" s="150" t="s">
        <v>354</v>
      </c>
      <c r="B20" s="149" t="s">
        <v>355</v>
      </c>
      <c r="C20" s="73"/>
      <c r="D20" s="73"/>
      <c r="E20" s="73"/>
      <c r="F20" s="73"/>
      <c r="G20" s="73"/>
      <c r="I20" s="43">
        <f t="shared" si="0"/>
        <v>0</v>
      </c>
      <c r="J20" s="43">
        <f t="shared" si="1"/>
        <v>0</v>
      </c>
      <c r="K20" s="43">
        <f t="shared" si="2"/>
        <v>0</v>
      </c>
      <c r="L20" s="43">
        <f t="shared" si="3"/>
        <v>0</v>
      </c>
    </row>
    <row r="21" spans="1:12" s="152" customFormat="1" x14ac:dyDescent="0.3">
      <c r="A21" s="150" t="s">
        <v>356</v>
      </c>
      <c r="B21" s="149" t="s">
        <v>357</v>
      </c>
      <c r="C21" s="73"/>
      <c r="D21" s="73"/>
      <c r="E21" s="73"/>
      <c r="F21" s="73"/>
      <c r="G21" s="73"/>
      <c r="I21" s="43">
        <f t="shared" si="0"/>
        <v>0</v>
      </c>
      <c r="J21" s="43">
        <f t="shared" si="1"/>
        <v>0</v>
      </c>
      <c r="K21" s="43">
        <f t="shared" si="2"/>
        <v>0</v>
      </c>
      <c r="L21" s="43">
        <f t="shared" si="3"/>
        <v>0</v>
      </c>
    </row>
    <row r="22" spans="1:12" s="152" customFormat="1" x14ac:dyDescent="0.3">
      <c r="A22" s="150" t="s">
        <v>358</v>
      </c>
      <c r="B22" s="149" t="s">
        <v>359</v>
      </c>
      <c r="C22" s="73"/>
      <c r="D22" s="73"/>
      <c r="E22" s="73"/>
      <c r="F22" s="73"/>
      <c r="G22" s="73"/>
      <c r="I22" s="43">
        <f t="shared" si="0"/>
        <v>0</v>
      </c>
      <c r="J22" s="43">
        <f t="shared" si="1"/>
        <v>0</v>
      </c>
      <c r="K22" s="43">
        <f t="shared" si="2"/>
        <v>0</v>
      </c>
      <c r="L22" s="43">
        <f t="shared" si="3"/>
        <v>0</v>
      </c>
    </row>
    <row r="23" spans="1:12" s="152" customFormat="1" x14ac:dyDescent="0.3">
      <c r="A23" s="150" t="s">
        <v>360</v>
      </c>
      <c r="B23" s="149">
        <v>649</v>
      </c>
      <c r="C23" s="73"/>
      <c r="D23" s="73"/>
      <c r="E23" s="73"/>
      <c r="F23" s="73"/>
      <c r="G23" s="73"/>
      <c r="I23" s="43">
        <f t="shared" si="0"/>
        <v>0</v>
      </c>
      <c r="J23" s="43">
        <f t="shared" si="1"/>
        <v>0</v>
      </c>
      <c r="K23" s="43">
        <f t="shared" si="2"/>
        <v>0</v>
      </c>
      <c r="L23" s="43">
        <f t="shared" si="3"/>
        <v>0</v>
      </c>
    </row>
    <row r="24" spans="1:12" s="152" customFormat="1" x14ac:dyDescent="0.3">
      <c r="A24" s="150" t="s">
        <v>361</v>
      </c>
      <c r="B24" s="149" t="s">
        <v>362</v>
      </c>
      <c r="C24" s="73"/>
      <c r="D24" s="73"/>
      <c r="E24" s="73"/>
      <c r="F24" s="73"/>
      <c r="G24" s="73"/>
      <c r="I24" s="43">
        <f t="shared" si="0"/>
        <v>0</v>
      </c>
      <c r="J24" s="43">
        <f t="shared" si="1"/>
        <v>0</v>
      </c>
      <c r="K24" s="43">
        <f t="shared" si="2"/>
        <v>0</v>
      </c>
      <c r="L24" s="43">
        <f t="shared" si="3"/>
        <v>0</v>
      </c>
    </row>
    <row r="25" spans="1:12" s="152" customFormat="1" x14ac:dyDescent="0.3">
      <c r="A25" s="158" t="s">
        <v>365</v>
      </c>
      <c r="B25" s="158">
        <v>9901</v>
      </c>
      <c r="C25" s="159">
        <f>C9-C15</f>
        <v>0</v>
      </c>
      <c r="D25" s="159">
        <f>D9-D15</f>
        <v>0</v>
      </c>
      <c r="E25" s="159">
        <f>E9-E15</f>
        <v>0</v>
      </c>
      <c r="F25" s="159">
        <f>F9-F15</f>
        <v>0</v>
      </c>
      <c r="G25" s="159">
        <f>G9-G15</f>
        <v>0</v>
      </c>
      <c r="I25" s="43">
        <f t="shared" si="0"/>
        <v>0</v>
      </c>
      <c r="J25" s="43">
        <f t="shared" si="1"/>
        <v>0</v>
      </c>
      <c r="K25" s="43">
        <f t="shared" si="2"/>
        <v>0</v>
      </c>
      <c r="L25" s="43">
        <f t="shared" si="3"/>
        <v>0</v>
      </c>
    </row>
    <row r="26" spans="1:12" x14ac:dyDescent="0.3">
      <c r="A26" s="158" t="s">
        <v>366</v>
      </c>
      <c r="B26" s="158" t="s">
        <v>325</v>
      </c>
      <c r="C26" s="6">
        <f>SUM(C27,C31)</f>
        <v>0</v>
      </c>
      <c r="D26" s="6">
        <f>SUM(D27,D31)</f>
        <v>0</v>
      </c>
      <c r="E26" s="6">
        <f>SUM(E27,E31)</f>
        <v>0</v>
      </c>
      <c r="F26" s="6">
        <f>SUM(F27,F31)</f>
        <v>0</v>
      </c>
      <c r="G26" s="6">
        <f>SUM(G27,G31)</f>
        <v>0</v>
      </c>
      <c r="I26" s="43">
        <f t="shared" si="0"/>
        <v>0</v>
      </c>
      <c r="J26" s="43">
        <f t="shared" si="1"/>
        <v>0</v>
      </c>
      <c r="K26" s="43">
        <f t="shared" si="2"/>
        <v>0</v>
      </c>
      <c r="L26" s="43">
        <f t="shared" si="3"/>
        <v>0</v>
      </c>
    </row>
    <row r="27" spans="1:12" x14ac:dyDescent="0.3">
      <c r="A27" s="150" t="s">
        <v>326</v>
      </c>
      <c r="B27" s="149">
        <v>75</v>
      </c>
      <c r="C27" s="6">
        <f>SUM(C28:C30)</f>
        <v>0</v>
      </c>
      <c r="D27" s="6">
        <f>SUM(D28:D30)</f>
        <v>0</v>
      </c>
      <c r="E27" s="6">
        <f>SUM(E28:E30)</f>
        <v>0</v>
      </c>
      <c r="F27" s="6">
        <f>SUM(F28:F30)</f>
        <v>0</v>
      </c>
      <c r="G27" s="6">
        <f>SUM(G28:G30)</f>
        <v>0</v>
      </c>
      <c r="I27" s="43">
        <f t="shared" si="0"/>
        <v>0</v>
      </c>
      <c r="J27" s="43">
        <f t="shared" si="1"/>
        <v>0</v>
      </c>
      <c r="K27" s="43">
        <f t="shared" si="2"/>
        <v>0</v>
      </c>
      <c r="L27" s="43">
        <f t="shared" si="3"/>
        <v>0</v>
      </c>
    </row>
    <row r="28" spans="1:12" x14ac:dyDescent="0.3">
      <c r="A28" s="151" t="s">
        <v>327</v>
      </c>
      <c r="B28" s="149">
        <v>750</v>
      </c>
      <c r="C28" s="73"/>
      <c r="D28" s="73"/>
      <c r="E28" s="73"/>
      <c r="F28" s="73"/>
      <c r="G28" s="73"/>
      <c r="I28" s="43">
        <f t="shared" si="0"/>
        <v>0</v>
      </c>
      <c r="J28" s="43">
        <f t="shared" si="1"/>
        <v>0</v>
      </c>
      <c r="K28" s="43">
        <f t="shared" si="2"/>
        <v>0</v>
      </c>
      <c r="L28" s="43">
        <f t="shared" si="3"/>
        <v>0</v>
      </c>
    </row>
    <row r="29" spans="1:12" x14ac:dyDescent="0.3">
      <c r="A29" s="151" t="s">
        <v>328</v>
      </c>
      <c r="B29" s="149">
        <v>751</v>
      </c>
      <c r="C29" s="73"/>
      <c r="D29" s="73"/>
      <c r="E29" s="73"/>
      <c r="F29" s="73"/>
      <c r="G29" s="73"/>
      <c r="I29" s="43">
        <f t="shared" si="0"/>
        <v>0</v>
      </c>
      <c r="J29" s="43">
        <f t="shared" si="1"/>
        <v>0</v>
      </c>
      <c r="K29" s="43">
        <f t="shared" si="2"/>
        <v>0</v>
      </c>
      <c r="L29" s="43">
        <f t="shared" si="3"/>
        <v>0</v>
      </c>
    </row>
    <row r="30" spans="1:12" x14ac:dyDescent="0.3">
      <c r="A30" s="151" t="s">
        <v>329</v>
      </c>
      <c r="B30" s="149" t="s">
        <v>330</v>
      </c>
      <c r="C30" s="73"/>
      <c r="D30" s="73"/>
      <c r="E30" s="73"/>
      <c r="F30" s="73"/>
      <c r="G30" s="73"/>
      <c r="I30" s="43">
        <f t="shared" si="0"/>
        <v>0</v>
      </c>
      <c r="J30" s="43">
        <f t="shared" si="1"/>
        <v>0</v>
      </c>
      <c r="K30" s="43">
        <f t="shared" si="2"/>
        <v>0</v>
      </c>
      <c r="L30" s="43">
        <f t="shared" si="3"/>
        <v>0</v>
      </c>
    </row>
    <row r="31" spans="1:12" x14ac:dyDescent="0.3">
      <c r="A31" s="150" t="s">
        <v>331</v>
      </c>
      <c r="B31" s="149" t="s">
        <v>332</v>
      </c>
      <c r="C31" s="73"/>
      <c r="D31" s="73"/>
      <c r="E31" s="73"/>
      <c r="F31" s="73"/>
      <c r="G31" s="73"/>
      <c r="I31" s="43">
        <f t="shared" si="0"/>
        <v>0</v>
      </c>
      <c r="J31" s="43">
        <f t="shared" si="1"/>
        <v>0</v>
      </c>
      <c r="K31" s="43">
        <f t="shared" si="2"/>
        <v>0</v>
      </c>
      <c r="L31" s="43">
        <f t="shared" si="3"/>
        <v>0</v>
      </c>
    </row>
    <row r="32" spans="1:12" x14ac:dyDescent="0.3">
      <c r="A32" s="158" t="s">
        <v>367</v>
      </c>
      <c r="B32" s="158" t="s">
        <v>333</v>
      </c>
      <c r="C32" s="6">
        <f>SUM(C33,C37)</f>
        <v>0</v>
      </c>
      <c r="D32" s="6">
        <f>SUM(D33,D37)</f>
        <v>0</v>
      </c>
      <c r="E32" s="6">
        <f>SUM(E33,E37)</f>
        <v>0</v>
      </c>
      <c r="F32" s="6">
        <f>SUM(F33,F37)</f>
        <v>0</v>
      </c>
      <c r="G32" s="6">
        <f>SUM(G33,G37)</f>
        <v>0</v>
      </c>
      <c r="I32" s="43">
        <f t="shared" si="0"/>
        <v>0</v>
      </c>
      <c r="J32" s="43">
        <f t="shared" si="1"/>
        <v>0</v>
      </c>
      <c r="K32" s="43">
        <f t="shared" si="2"/>
        <v>0</v>
      </c>
      <c r="L32" s="43">
        <f t="shared" si="3"/>
        <v>0</v>
      </c>
    </row>
    <row r="33" spans="1:12" x14ac:dyDescent="0.3">
      <c r="A33" s="150" t="s">
        <v>334</v>
      </c>
      <c r="B33" s="149">
        <v>65</v>
      </c>
      <c r="C33" s="6">
        <f>SUM(C34:C36)</f>
        <v>0</v>
      </c>
      <c r="D33" s="6">
        <f>SUM(D34:D36)</f>
        <v>0</v>
      </c>
      <c r="E33" s="6">
        <f>SUM(E34:E36)</f>
        <v>0</v>
      </c>
      <c r="F33" s="6">
        <f>SUM(F34:F36)</f>
        <v>0</v>
      </c>
      <c r="G33" s="6">
        <f>SUM(G34:G36)</f>
        <v>0</v>
      </c>
      <c r="I33" s="43">
        <f t="shared" si="0"/>
        <v>0</v>
      </c>
      <c r="J33" s="43">
        <f t="shared" si="1"/>
        <v>0</v>
      </c>
      <c r="K33" s="43">
        <f t="shared" si="2"/>
        <v>0</v>
      </c>
      <c r="L33" s="43">
        <f t="shared" si="3"/>
        <v>0</v>
      </c>
    </row>
    <row r="34" spans="1:12" x14ac:dyDescent="0.3">
      <c r="A34" s="151" t="s">
        <v>335</v>
      </c>
      <c r="B34" s="149">
        <v>650</v>
      </c>
      <c r="C34" s="73"/>
      <c r="D34" s="73"/>
      <c r="E34" s="73"/>
      <c r="F34" s="73"/>
      <c r="G34" s="73"/>
      <c r="I34" s="43">
        <f t="shared" si="0"/>
        <v>0</v>
      </c>
      <c r="J34" s="43">
        <f t="shared" si="1"/>
        <v>0</v>
      </c>
      <c r="K34" s="43">
        <f t="shared" si="2"/>
        <v>0</v>
      </c>
      <c r="L34" s="43">
        <f t="shared" si="3"/>
        <v>0</v>
      </c>
    </row>
    <row r="35" spans="1:12" ht="27" x14ac:dyDescent="0.3">
      <c r="A35" s="151" t="s">
        <v>336</v>
      </c>
      <c r="B35" s="149">
        <v>651</v>
      </c>
      <c r="C35" s="73"/>
      <c r="D35" s="73"/>
      <c r="E35" s="73"/>
      <c r="F35" s="73"/>
      <c r="G35" s="73"/>
      <c r="I35" s="43">
        <f t="shared" si="0"/>
        <v>0</v>
      </c>
      <c r="J35" s="43">
        <f t="shared" si="1"/>
        <v>0</v>
      </c>
      <c r="K35" s="43">
        <f t="shared" si="2"/>
        <v>0</v>
      </c>
      <c r="L35" s="43">
        <f t="shared" si="3"/>
        <v>0</v>
      </c>
    </row>
    <row r="36" spans="1:12" x14ac:dyDescent="0.3">
      <c r="A36" s="151" t="s">
        <v>337</v>
      </c>
      <c r="B36" s="149" t="s">
        <v>338</v>
      </c>
      <c r="C36" s="73"/>
      <c r="D36" s="73"/>
      <c r="E36" s="73"/>
      <c r="F36" s="73"/>
      <c r="G36" s="73"/>
      <c r="I36" s="43">
        <f t="shared" si="0"/>
        <v>0</v>
      </c>
      <c r="J36" s="43">
        <f t="shared" si="1"/>
        <v>0</v>
      </c>
      <c r="K36" s="43">
        <f t="shared" si="2"/>
        <v>0</v>
      </c>
      <c r="L36" s="43">
        <f t="shared" si="3"/>
        <v>0</v>
      </c>
    </row>
    <row r="37" spans="1:12" x14ac:dyDescent="0.3">
      <c r="A37" s="150" t="s">
        <v>339</v>
      </c>
      <c r="B37" s="149" t="s">
        <v>340</v>
      </c>
      <c r="C37" s="73"/>
      <c r="D37" s="73"/>
      <c r="E37" s="73"/>
      <c r="F37" s="73"/>
      <c r="G37" s="73"/>
      <c r="I37" s="43">
        <f t="shared" si="0"/>
        <v>0</v>
      </c>
      <c r="J37" s="43">
        <f t="shared" si="1"/>
        <v>0</v>
      </c>
      <c r="K37" s="43">
        <f t="shared" si="2"/>
        <v>0</v>
      </c>
      <c r="L37" s="43">
        <f t="shared" si="3"/>
        <v>0</v>
      </c>
    </row>
    <row r="38" spans="1:12" x14ac:dyDescent="0.3">
      <c r="A38" s="158" t="s">
        <v>368</v>
      </c>
      <c r="B38" s="158">
        <v>9903</v>
      </c>
      <c r="C38" s="6">
        <f>C25+C26-C32</f>
        <v>0</v>
      </c>
      <c r="D38" s="6">
        <f>D25+D26-D32</f>
        <v>0</v>
      </c>
      <c r="E38" s="6">
        <f>E25+E26-E32</f>
        <v>0</v>
      </c>
      <c r="F38" s="6">
        <f>F25+F26-F32</f>
        <v>0</v>
      </c>
      <c r="G38" s="6">
        <f>G25+G26-G32</f>
        <v>0</v>
      </c>
      <c r="I38" s="43">
        <f t="shared" si="0"/>
        <v>0</v>
      </c>
      <c r="J38" s="43">
        <f t="shared" si="1"/>
        <v>0</v>
      </c>
      <c r="K38" s="43">
        <f t="shared" si="2"/>
        <v>0</v>
      </c>
      <c r="L38" s="43">
        <f t="shared" si="3"/>
        <v>0</v>
      </c>
    </row>
    <row r="39" spans="1:12" x14ac:dyDescent="0.3">
      <c r="A39" s="158" t="s">
        <v>369</v>
      </c>
      <c r="B39" s="158">
        <v>780</v>
      </c>
      <c r="C39" s="73"/>
      <c r="D39" s="73"/>
      <c r="E39" s="73"/>
      <c r="F39" s="73"/>
      <c r="G39" s="73"/>
      <c r="I39" s="43">
        <f t="shared" si="0"/>
        <v>0</v>
      </c>
      <c r="J39" s="43">
        <f t="shared" si="1"/>
        <v>0</v>
      </c>
      <c r="K39" s="43">
        <f t="shared" si="2"/>
        <v>0</v>
      </c>
      <c r="L39" s="43">
        <f t="shared" si="3"/>
        <v>0</v>
      </c>
    </row>
    <row r="40" spans="1:12" x14ac:dyDescent="0.3">
      <c r="A40" s="158" t="s">
        <v>370</v>
      </c>
      <c r="B40" s="158">
        <v>680</v>
      </c>
      <c r="C40" s="73"/>
      <c r="D40" s="73"/>
      <c r="E40" s="73"/>
      <c r="F40" s="73"/>
      <c r="G40" s="73"/>
      <c r="I40" s="43">
        <f t="shared" si="0"/>
        <v>0</v>
      </c>
      <c r="J40" s="43">
        <f t="shared" si="1"/>
        <v>0</v>
      </c>
      <c r="K40" s="43">
        <f t="shared" si="2"/>
        <v>0</v>
      </c>
      <c r="L40" s="43">
        <f t="shared" si="3"/>
        <v>0</v>
      </c>
    </row>
    <row r="41" spans="1:12" x14ac:dyDescent="0.3">
      <c r="A41" s="158" t="s">
        <v>371</v>
      </c>
      <c r="B41" s="158" t="s">
        <v>341</v>
      </c>
      <c r="C41" s="73"/>
      <c r="D41" s="73"/>
      <c r="E41" s="73"/>
      <c r="F41" s="73"/>
      <c r="G41" s="73"/>
      <c r="I41" s="43">
        <f t="shared" si="0"/>
        <v>0</v>
      </c>
      <c r="J41" s="43">
        <f t="shared" si="1"/>
        <v>0</v>
      </c>
      <c r="K41" s="43">
        <f t="shared" si="2"/>
        <v>0</v>
      </c>
      <c r="L41" s="43">
        <f t="shared" si="3"/>
        <v>0</v>
      </c>
    </row>
    <row r="42" spans="1:12" x14ac:dyDescent="0.3">
      <c r="A42" s="158" t="s">
        <v>372</v>
      </c>
      <c r="B42" s="158">
        <v>9904</v>
      </c>
      <c r="C42" s="6">
        <f>C38+C39-C40-C41</f>
        <v>0</v>
      </c>
      <c r="D42" s="6">
        <f>D38+D39-D40-D41</f>
        <v>0</v>
      </c>
      <c r="E42" s="6">
        <f>E38+E39-E40-E41</f>
        <v>0</v>
      </c>
      <c r="F42" s="6">
        <f>F38+F39-F40-F41</f>
        <v>0</v>
      </c>
      <c r="G42" s="6">
        <f>G38+G39-G40-G41</f>
        <v>0</v>
      </c>
      <c r="I42" s="43">
        <f t="shared" si="0"/>
        <v>0</v>
      </c>
      <c r="J42" s="43">
        <f t="shared" si="1"/>
        <v>0</v>
      </c>
      <c r="K42" s="43">
        <f t="shared" si="2"/>
        <v>0</v>
      </c>
      <c r="L42" s="43">
        <f t="shared" si="3"/>
        <v>0</v>
      </c>
    </row>
    <row r="43" spans="1:12" x14ac:dyDescent="0.3">
      <c r="A43" s="158" t="s">
        <v>373</v>
      </c>
      <c r="B43" s="158">
        <v>789</v>
      </c>
      <c r="C43" s="73"/>
      <c r="D43" s="73"/>
      <c r="E43" s="73"/>
      <c r="F43" s="73"/>
      <c r="G43" s="73"/>
      <c r="I43" s="43">
        <f t="shared" si="0"/>
        <v>0</v>
      </c>
      <c r="J43" s="43">
        <f t="shared" si="1"/>
        <v>0</v>
      </c>
      <c r="K43" s="43">
        <f t="shared" si="2"/>
        <v>0</v>
      </c>
      <c r="L43" s="43">
        <f t="shared" si="3"/>
        <v>0</v>
      </c>
    </row>
    <row r="44" spans="1:12" x14ac:dyDescent="0.3">
      <c r="A44" s="158" t="s">
        <v>374</v>
      </c>
      <c r="B44" s="158">
        <v>689</v>
      </c>
      <c r="C44" s="73"/>
      <c r="D44" s="73"/>
      <c r="E44" s="73"/>
      <c r="F44" s="73"/>
      <c r="G44" s="73"/>
      <c r="I44" s="43">
        <f t="shared" si="0"/>
        <v>0</v>
      </c>
      <c r="J44" s="43">
        <f t="shared" si="1"/>
        <v>0</v>
      </c>
      <c r="K44" s="43">
        <f t="shared" si="2"/>
        <v>0</v>
      </c>
      <c r="L44" s="43">
        <f t="shared" si="3"/>
        <v>0</v>
      </c>
    </row>
    <row r="45" spans="1:12" x14ac:dyDescent="0.3">
      <c r="A45" s="158" t="s">
        <v>375</v>
      </c>
      <c r="B45" s="158">
        <v>9905</v>
      </c>
      <c r="C45" s="6">
        <f>C42+C43-C44</f>
        <v>0</v>
      </c>
      <c r="D45" s="6">
        <f>D42+D43-D44</f>
        <v>0</v>
      </c>
      <c r="E45" s="6">
        <f>E42+E43-E44</f>
        <v>0</v>
      </c>
      <c r="F45" s="6">
        <f>F42+F43-F44</f>
        <v>0</v>
      </c>
      <c r="G45" s="6">
        <f>G42+G43-G44</f>
        <v>0</v>
      </c>
      <c r="I45" s="43">
        <f t="shared" si="0"/>
        <v>0</v>
      </c>
      <c r="J45" s="43">
        <f t="shared" si="1"/>
        <v>0</v>
      </c>
      <c r="K45" s="43">
        <f t="shared" si="2"/>
        <v>0</v>
      </c>
      <c r="L45" s="43">
        <f t="shared" si="3"/>
        <v>0</v>
      </c>
    </row>
    <row r="47" spans="1:12" ht="15.75" x14ac:dyDescent="0.3">
      <c r="A47" s="406" t="s">
        <v>676</v>
      </c>
      <c r="B47" s="404"/>
      <c r="C47" s="404"/>
      <c r="D47" s="404"/>
      <c r="E47" s="405"/>
      <c r="F47" s="405"/>
      <c r="G47" s="405"/>
      <c r="I47" s="405"/>
      <c r="J47" s="405"/>
      <c r="K47" s="405"/>
      <c r="L47" s="405"/>
    </row>
    <row r="49" spans="1:12" x14ac:dyDescent="0.3">
      <c r="I49" s="578" t="s">
        <v>815</v>
      </c>
      <c r="J49" s="579"/>
      <c r="K49" s="579"/>
      <c r="L49" s="580"/>
    </row>
    <row r="50" spans="1:12" ht="27" x14ac:dyDescent="0.3">
      <c r="A50" s="111"/>
      <c r="B50" s="157" t="s">
        <v>119</v>
      </c>
      <c r="C50" s="372" t="str">
        <f>C8</f>
        <v>REALITE 2016</v>
      </c>
      <c r="D50" s="372" t="str">
        <f t="shared" ref="D50:G50" si="4">D8</f>
        <v>REALITE 2017</v>
      </c>
      <c r="E50" s="372" t="str">
        <f t="shared" si="4"/>
        <v>REALITE 2018</v>
      </c>
      <c r="F50" s="372" t="str">
        <f t="shared" si="4"/>
        <v>REALITE 2019</v>
      </c>
      <c r="G50" s="372" t="str">
        <f t="shared" si="4"/>
        <v>REALITE 2020</v>
      </c>
      <c r="I50" s="459" t="str">
        <f>RIGHT(D50,4)&amp;" - "&amp;RIGHT(C50,4)</f>
        <v>2017 - 2016</v>
      </c>
      <c r="J50" s="459" t="str">
        <f>RIGHT(E50,4)&amp;" - "&amp;RIGHT(D50,4)</f>
        <v>2018 - 2017</v>
      </c>
      <c r="K50" s="459" t="str">
        <f>RIGHT(F50,4)&amp;" - "&amp;RIGHT(E50,4)</f>
        <v>2019 - 2018</v>
      </c>
      <c r="L50" s="459" t="str">
        <f>RIGHT(G50,4)&amp;" - "&amp;RIGHT(F50,4)</f>
        <v>2020 - 2019</v>
      </c>
    </row>
    <row r="51" spans="1:12" s="152" customFormat="1" x14ac:dyDescent="0.3">
      <c r="A51" s="158" t="s">
        <v>363</v>
      </c>
      <c r="B51" s="158" t="s">
        <v>342</v>
      </c>
      <c r="C51" s="159">
        <f>SUM(C52:C56)</f>
        <v>0</v>
      </c>
      <c r="D51" s="159">
        <f>SUM(D52:D56)</f>
        <v>0</v>
      </c>
      <c r="E51" s="159">
        <f>SUM(E52:E56)</f>
        <v>0</v>
      </c>
      <c r="F51" s="159">
        <f>SUM(F52:F56)</f>
        <v>0</v>
      </c>
      <c r="G51" s="159">
        <f>SUM(G52:G56)</f>
        <v>0</v>
      </c>
      <c r="I51" s="43">
        <f t="shared" ref="I51:I87" si="5">IFERROR(IF(AND(ROUND(SUM(C51:C51),0)=0,ROUND(SUM(D51:D51),0)&gt;ROUND(SUM(C51:C51),0)),"INF",(ROUND(SUM(D51:D51),0)-ROUND(SUM(C51:C51),0))/ROUND(SUM(C51:C51),0)),0)</f>
        <v>0</v>
      </c>
      <c r="J51" s="43">
        <f t="shared" ref="J51:J87" si="6">IFERROR(IF(AND(ROUND(SUM(D51),0)=0,ROUND(SUM(E51:E51),0)&gt;ROUND(SUM(D51),0)),"INF",(ROUND(SUM(E51:E51),0)-ROUND(SUM(D51),0))/ROUND(SUM(D51),0)),0)</f>
        <v>0</v>
      </c>
      <c r="K51" s="43">
        <f t="shared" ref="K51:K87" si="7">IFERROR(IF(AND(ROUND(SUM(E51),0)=0,ROUND(SUM(F51:F51),0)&gt;ROUND(SUM(E51),0)),"INF",(ROUND(SUM(F51:F51),0)-ROUND(SUM(E51),0))/ROUND(SUM(E51),0)),0)</f>
        <v>0</v>
      </c>
      <c r="L51" s="43">
        <f t="shared" ref="L51:L87" si="8">IFERROR(IF(AND(ROUND(SUM(F51),0)=0,ROUND(SUM(G51:G51),0)&gt;ROUND(SUM(F51),0)),"INF",(ROUND(SUM(G51:G51),0)-ROUND(SUM(F51),0))/ROUND(SUM(F51),0)),0)</f>
        <v>0</v>
      </c>
    </row>
    <row r="52" spans="1:12" s="152" customFormat="1" x14ac:dyDescent="0.3">
      <c r="A52" s="150" t="s">
        <v>343</v>
      </c>
      <c r="B52" s="149">
        <v>70</v>
      </c>
      <c r="C52" s="73"/>
      <c r="D52" s="73"/>
      <c r="E52" s="73"/>
      <c r="F52" s="73"/>
      <c r="G52" s="73"/>
      <c r="I52" s="43">
        <f t="shared" si="5"/>
        <v>0</v>
      </c>
      <c r="J52" s="43">
        <f t="shared" si="6"/>
        <v>0</v>
      </c>
      <c r="K52" s="43">
        <f t="shared" si="7"/>
        <v>0</v>
      </c>
      <c r="L52" s="43">
        <f t="shared" si="8"/>
        <v>0</v>
      </c>
    </row>
    <row r="53" spans="1:12" s="152" customFormat="1" ht="27" x14ac:dyDescent="0.3">
      <c r="A53" s="150" t="s">
        <v>344</v>
      </c>
      <c r="B53" s="149">
        <v>71</v>
      </c>
      <c r="C53" s="73"/>
      <c r="D53" s="73"/>
      <c r="E53" s="73"/>
      <c r="F53" s="73"/>
      <c r="G53" s="73"/>
      <c r="I53" s="43">
        <f t="shared" si="5"/>
        <v>0</v>
      </c>
      <c r="J53" s="43">
        <f t="shared" si="6"/>
        <v>0</v>
      </c>
      <c r="K53" s="43">
        <f t="shared" si="7"/>
        <v>0</v>
      </c>
      <c r="L53" s="43">
        <f t="shared" si="8"/>
        <v>0</v>
      </c>
    </row>
    <row r="54" spans="1:12" s="152" customFormat="1" x14ac:dyDescent="0.3">
      <c r="A54" s="150" t="s">
        <v>345</v>
      </c>
      <c r="B54" s="149">
        <v>72</v>
      </c>
      <c r="C54" s="73"/>
      <c r="D54" s="73"/>
      <c r="E54" s="73"/>
      <c r="F54" s="73"/>
      <c r="G54" s="73"/>
      <c r="I54" s="43">
        <f t="shared" si="5"/>
        <v>0</v>
      </c>
      <c r="J54" s="43">
        <f t="shared" si="6"/>
        <v>0</v>
      </c>
      <c r="K54" s="43">
        <f t="shared" si="7"/>
        <v>0</v>
      </c>
      <c r="L54" s="43">
        <f t="shared" si="8"/>
        <v>0</v>
      </c>
    </row>
    <row r="55" spans="1:12" s="152" customFormat="1" x14ac:dyDescent="0.3">
      <c r="A55" s="150" t="s">
        <v>346</v>
      </c>
      <c r="B55" s="149">
        <v>74</v>
      </c>
      <c r="C55" s="73"/>
      <c r="D55" s="73"/>
      <c r="E55" s="73"/>
      <c r="F55" s="73"/>
      <c r="G55" s="73"/>
      <c r="I55" s="43">
        <f t="shared" si="5"/>
        <v>0</v>
      </c>
      <c r="J55" s="43">
        <f t="shared" si="6"/>
        <v>0</v>
      </c>
      <c r="K55" s="43">
        <f t="shared" si="7"/>
        <v>0</v>
      </c>
      <c r="L55" s="43">
        <f t="shared" si="8"/>
        <v>0</v>
      </c>
    </row>
    <row r="56" spans="1:12" s="152" customFormat="1" x14ac:dyDescent="0.3">
      <c r="A56" s="150" t="s">
        <v>347</v>
      </c>
      <c r="B56" s="149" t="s">
        <v>348</v>
      </c>
      <c r="C56" s="73"/>
      <c r="D56" s="73"/>
      <c r="E56" s="73"/>
      <c r="F56" s="73"/>
      <c r="G56" s="73"/>
      <c r="I56" s="43">
        <f t="shared" si="5"/>
        <v>0</v>
      </c>
      <c r="J56" s="43">
        <f t="shared" si="6"/>
        <v>0</v>
      </c>
      <c r="K56" s="43">
        <f t="shared" si="7"/>
        <v>0</v>
      </c>
      <c r="L56" s="43">
        <f t="shared" si="8"/>
        <v>0</v>
      </c>
    </row>
    <row r="57" spans="1:12" s="152" customFormat="1" x14ac:dyDescent="0.3">
      <c r="A57" s="158" t="s">
        <v>364</v>
      </c>
      <c r="B57" s="158" t="s">
        <v>349</v>
      </c>
      <c r="C57" s="159">
        <f>SUM(C58:C66)</f>
        <v>0</v>
      </c>
      <c r="D57" s="159">
        <f>SUM(D58:D66)</f>
        <v>0</v>
      </c>
      <c r="E57" s="159">
        <f>SUM(E58:E66)</f>
        <v>0</v>
      </c>
      <c r="F57" s="159">
        <f>SUM(F58:F66)</f>
        <v>0</v>
      </c>
      <c r="G57" s="159">
        <f>SUM(G58:G66)</f>
        <v>0</v>
      </c>
      <c r="I57" s="43">
        <f t="shared" si="5"/>
        <v>0</v>
      </c>
      <c r="J57" s="43">
        <f t="shared" si="6"/>
        <v>0</v>
      </c>
      <c r="K57" s="43">
        <f t="shared" si="7"/>
        <v>0</v>
      </c>
      <c r="L57" s="43">
        <f t="shared" si="8"/>
        <v>0</v>
      </c>
    </row>
    <row r="58" spans="1:12" s="152" customFormat="1" x14ac:dyDescent="0.3">
      <c r="A58" s="150" t="s">
        <v>350</v>
      </c>
      <c r="B58" s="149">
        <v>60</v>
      </c>
      <c r="C58" s="73"/>
      <c r="D58" s="73"/>
      <c r="E58" s="73"/>
      <c r="F58" s="73"/>
      <c r="G58" s="73"/>
      <c r="I58" s="43">
        <f t="shared" si="5"/>
        <v>0</v>
      </c>
      <c r="J58" s="43">
        <f t="shared" si="6"/>
        <v>0</v>
      </c>
      <c r="K58" s="43">
        <f t="shared" si="7"/>
        <v>0</v>
      </c>
      <c r="L58" s="43">
        <f t="shared" si="8"/>
        <v>0</v>
      </c>
    </row>
    <row r="59" spans="1:12" s="152" customFormat="1" x14ac:dyDescent="0.3">
      <c r="A59" s="150" t="s">
        <v>351</v>
      </c>
      <c r="B59" s="149">
        <v>61</v>
      </c>
      <c r="C59" s="73"/>
      <c r="D59" s="73"/>
      <c r="E59" s="73"/>
      <c r="F59" s="73"/>
      <c r="G59" s="73"/>
      <c r="I59" s="43">
        <f t="shared" si="5"/>
        <v>0</v>
      </c>
      <c r="J59" s="43">
        <f t="shared" si="6"/>
        <v>0</v>
      </c>
      <c r="K59" s="43">
        <f t="shared" si="7"/>
        <v>0</v>
      </c>
      <c r="L59" s="43">
        <f t="shared" si="8"/>
        <v>0</v>
      </c>
    </row>
    <row r="60" spans="1:12" s="152" customFormat="1" x14ac:dyDescent="0.3">
      <c r="A60" s="150" t="s">
        <v>352</v>
      </c>
      <c r="B60" s="149">
        <v>62</v>
      </c>
      <c r="C60" s="73"/>
      <c r="D60" s="73"/>
      <c r="E60" s="73"/>
      <c r="F60" s="73"/>
      <c r="G60" s="73"/>
      <c r="I60" s="43">
        <f t="shared" si="5"/>
        <v>0</v>
      </c>
      <c r="J60" s="43">
        <f t="shared" si="6"/>
        <v>0</v>
      </c>
      <c r="K60" s="43">
        <f t="shared" si="7"/>
        <v>0</v>
      </c>
      <c r="L60" s="43">
        <f t="shared" si="8"/>
        <v>0</v>
      </c>
    </row>
    <row r="61" spans="1:12" s="152" customFormat="1" ht="27" x14ac:dyDescent="0.3">
      <c r="A61" s="150" t="s">
        <v>353</v>
      </c>
      <c r="B61" s="149">
        <v>630</v>
      </c>
      <c r="C61" s="73"/>
      <c r="D61" s="73"/>
      <c r="E61" s="73"/>
      <c r="F61" s="73"/>
      <c r="G61" s="73"/>
      <c r="I61" s="43">
        <f t="shared" si="5"/>
        <v>0</v>
      </c>
      <c r="J61" s="43">
        <f t="shared" si="6"/>
        <v>0</v>
      </c>
      <c r="K61" s="43">
        <f t="shared" si="7"/>
        <v>0</v>
      </c>
      <c r="L61" s="43">
        <f t="shared" si="8"/>
        <v>0</v>
      </c>
    </row>
    <row r="62" spans="1:12" s="152" customFormat="1" ht="27" x14ac:dyDescent="0.3">
      <c r="A62" s="150" t="s">
        <v>354</v>
      </c>
      <c r="B62" s="149" t="s">
        <v>355</v>
      </c>
      <c r="C62" s="73"/>
      <c r="D62" s="73"/>
      <c r="E62" s="73"/>
      <c r="F62" s="73"/>
      <c r="G62" s="73"/>
      <c r="I62" s="43">
        <f t="shared" si="5"/>
        <v>0</v>
      </c>
      <c r="J62" s="43">
        <f t="shared" si="6"/>
        <v>0</v>
      </c>
      <c r="K62" s="43">
        <f t="shared" si="7"/>
        <v>0</v>
      </c>
      <c r="L62" s="43">
        <f t="shared" si="8"/>
        <v>0</v>
      </c>
    </row>
    <row r="63" spans="1:12" s="152" customFormat="1" x14ac:dyDescent="0.3">
      <c r="A63" s="150" t="s">
        <v>356</v>
      </c>
      <c r="B63" s="149" t="s">
        <v>357</v>
      </c>
      <c r="C63" s="73"/>
      <c r="D63" s="73"/>
      <c r="E63" s="73"/>
      <c r="F63" s="73"/>
      <c r="G63" s="73"/>
      <c r="I63" s="43">
        <f t="shared" si="5"/>
        <v>0</v>
      </c>
      <c r="J63" s="43">
        <f t="shared" si="6"/>
        <v>0</v>
      </c>
      <c r="K63" s="43">
        <f t="shared" si="7"/>
        <v>0</v>
      </c>
      <c r="L63" s="43">
        <f t="shared" si="8"/>
        <v>0</v>
      </c>
    </row>
    <row r="64" spans="1:12" s="152" customFormat="1" x14ac:dyDescent="0.3">
      <c r="A64" s="150" t="s">
        <v>358</v>
      </c>
      <c r="B64" s="149" t="s">
        <v>359</v>
      </c>
      <c r="C64" s="73"/>
      <c r="D64" s="73"/>
      <c r="E64" s="73"/>
      <c r="F64" s="73"/>
      <c r="G64" s="73"/>
      <c r="I64" s="43">
        <f t="shared" si="5"/>
        <v>0</v>
      </c>
      <c r="J64" s="43">
        <f t="shared" si="6"/>
        <v>0</v>
      </c>
      <c r="K64" s="43">
        <f t="shared" si="7"/>
        <v>0</v>
      </c>
      <c r="L64" s="43">
        <f t="shared" si="8"/>
        <v>0</v>
      </c>
    </row>
    <row r="65" spans="1:12" s="152" customFormat="1" x14ac:dyDescent="0.3">
      <c r="A65" s="150" t="s">
        <v>360</v>
      </c>
      <c r="B65" s="149">
        <v>649</v>
      </c>
      <c r="C65" s="73"/>
      <c r="D65" s="73"/>
      <c r="E65" s="73"/>
      <c r="F65" s="73"/>
      <c r="G65" s="73"/>
      <c r="I65" s="43">
        <f t="shared" si="5"/>
        <v>0</v>
      </c>
      <c r="J65" s="43">
        <f t="shared" si="6"/>
        <v>0</v>
      </c>
      <c r="K65" s="43">
        <f t="shared" si="7"/>
        <v>0</v>
      </c>
      <c r="L65" s="43">
        <f t="shared" si="8"/>
        <v>0</v>
      </c>
    </row>
    <row r="66" spans="1:12" s="152" customFormat="1" x14ac:dyDescent="0.3">
      <c r="A66" s="150" t="s">
        <v>361</v>
      </c>
      <c r="B66" s="149" t="s">
        <v>362</v>
      </c>
      <c r="C66" s="73"/>
      <c r="D66" s="73"/>
      <c r="E66" s="73"/>
      <c r="F66" s="73"/>
      <c r="G66" s="73"/>
      <c r="I66" s="43">
        <f t="shared" si="5"/>
        <v>0</v>
      </c>
      <c r="J66" s="43">
        <f t="shared" si="6"/>
        <v>0</v>
      </c>
      <c r="K66" s="43">
        <f t="shared" si="7"/>
        <v>0</v>
      </c>
      <c r="L66" s="43">
        <f t="shared" si="8"/>
        <v>0</v>
      </c>
    </row>
    <row r="67" spans="1:12" s="152" customFormat="1" x14ac:dyDescent="0.3">
      <c r="A67" s="158" t="s">
        <v>365</v>
      </c>
      <c r="B67" s="158">
        <v>9901</v>
      </c>
      <c r="C67" s="159">
        <f>C51-C57</f>
        <v>0</v>
      </c>
      <c r="D67" s="159">
        <f>D51-D57</f>
        <v>0</v>
      </c>
      <c r="E67" s="159">
        <f>E51-E57</f>
        <v>0</v>
      </c>
      <c r="F67" s="159">
        <f>F51-F57</f>
        <v>0</v>
      </c>
      <c r="G67" s="159">
        <f>G51-G57</f>
        <v>0</v>
      </c>
      <c r="I67" s="43">
        <f t="shared" si="5"/>
        <v>0</v>
      </c>
      <c r="J67" s="43">
        <f t="shared" si="6"/>
        <v>0</v>
      </c>
      <c r="K67" s="43">
        <f t="shared" si="7"/>
        <v>0</v>
      </c>
      <c r="L67" s="43">
        <f t="shared" si="8"/>
        <v>0</v>
      </c>
    </row>
    <row r="68" spans="1:12" x14ac:dyDescent="0.3">
      <c r="A68" s="158" t="s">
        <v>366</v>
      </c>
      <c r="B68" s="158" t="s">
        <v>325</v>
      </c>
      <c r="C68" s="6">
        <f>SUM(C69,C73)</f>
        <v>0</v>
      </c>
      <c r="D68" s="6">
        <f>SUM(D69,D73)</f>
        <v>0</v>
      </c>
      <c r="E68" s="6">
        <f>SUM(E69,E73)</f>
        <v>0</v>
      </c>
      <c r="F68" s="6">
        <f>SUM(F69,F73)</f>
        <v>0</v>
      </c>
      <c r="G68" s="6">
        <f>SUM(G69,G73)</f>
        <v>0</v>
      </c>
      <c r="I68" s="43">
        <f t="shared" si="5"/>
        <v>0</v>
      </c>
      <c r="J68" s="43">
        <f t="shared" si="6"/>
        <v>0</v>
      </c>
      <c r="K68" s="43">
        <f t="shared" si="7"/>
        <v>0</v>
      </c>
      <c r="L68" s="43">
        <f t="shared" si="8"/>
        <v>0</v>
      </c>
    </row>
    <row r="69" spans="1:12" x14ac:dyDescent="0.3">
      <c r="A69" s="150" t="s">
        <v>326</v>
      </c>
      <c r="B69" s="149">
        <v>75</v>
      </c>
      <c r="C69" s="6">
        <f>SUM(C70:C72)</f>
        <v>0</v>
      </c>
      <c r="D69" s="6">
        <f>SUM(D70:D72)</f>
        <v>0</v>
      </c>
      <c r="E69" s="6">
        <f>SUM(E70:E72)</f>
        <v>0</v>
      </c>
      <c r="F69" s="6">
        <f>SUM(F70:F72)</f>
        <v>0</v>
      </c>
      <c r="G69" s="6">
        <f>SUM(G70:G72)</f>
        <v>0</v>
      </c>
      <c r="I69" s="43">
        <f t="shared" si="5"/>
        <v>0</v>
      </c>
      <c r="J69" s="43">
        <f t="shared" si="6"/>
        <v>0</v>
      </c>
      <c r="K69" s="43">
        <f t="shared" si="7"/>
        <v>0</v>
      </c>
      <c r="L69" s="43">
        <f t="shared" si="8"/>
        <v>0</v>
      </c>
    </row>
    <row r="70" spans="1:12" x14ac:dyDescent="0.3">
      <c r="A70" s="151" t="s">
        <v>327</v>
      </c>
      <c r="B70" s="149">
        <v>750</v>
      </c>
      <c r="C70" s="73"/>
      <c r="D70" s="73"/>
      <c r="E70" s="73"/>
      <c r="F70" s="73"/>
      <c r="G70" s="73"/>
      <c r="I70" s="43">
        <f t="shared" si="5"/>
        <v>0</v>
      </c>
      <c r="J70" s="43">
        <f t="shared" si="6"/>
        <v>0</v>
      </c>
      <c r="K70" s="43">
        <f t="shared" si="7"/>
        <v>0</v>
      </c>
      <c r="L70" s="43">
        <f t="shared" si="8"/>
        <v>0</v>
      </c>
    </row>
    <row r="71" spans="1:12" x14ac:dyDescent="0.3">
      <c r="A71" s="151" t="s">
        <v>328</v>
      </c>
      <c r="B71" s="149">
        <v>751</v>
      </c>
      <c r="C71" s="73"/>
      <c r="D71" s="73"/>
      <c r="E71" s="73"/>
      <c r="F71" s="73"/>
      <c r="G71" s="73"/>
      <c r="I71" s="43">
        <f t="shared" si="5"/>
        <v>0</v>
      </c>
      <c r="J71" s="43">
        <f t="shared" si="6"/>
        <v>0</v>
      </c>
      <c r="K71" s="43">
        <f t="shared" si="7"/>
        <v>0</v>
      </c>
      <c r="L71" s="43">
        <f t="shared" si="8"/>
        <v>0</v>
      </c>
    </row>
    <row r="72" spans="1:12" x14ac:dyDescent="0.3">
      <c r="A72" s="151" t="s">
        <v>329</v>
      </c>
      <c r="B72" s="149" t="s">
        <v>330</v>
      </c>
      <c r="C72" s="73"/>
      <c r="D72" s="73"/>
      <c r="E72" s="73"/>
      <c r="F72" s="73"/>
      <c r="G72" s="73"/>
      <c r="I72" s="43">
        <f t="shared" si="5"/>
        <v>0</v>
      </c>
      <c r="J72" s="43">
        <f t="shared" si="6"/>
        <v>0</v>
      </c>
      <c r="K72" s="43">
        <f t="shared" si="7"/>
        <v>0</v>
      </c>
      <c r="L72" s="43">
        <f t="shared" si="8"/>
        <v>0</v>
      </c>
    </row>
    <row r="73" spans="1:12" x14ac:dyDescent="0.3">
      <c r="A73" s="150" t="s">
        <v>331</v>
      </c>
      <c r="B73" s="149" t="s">
        <v>332</v>
      </c>
      <c r="C73" s="73"/>
      <c r="D73" s="73"/>
      <c r="E73" s="73"/>
      <c r="F73" s="73"/>
      <c r="G73" s="73"/>
      <c r="I73" s="43">
        <f t="shared" si="5"/>
        <v>0</v>
      </c>
      <c r="J73" s="43">
        <f t="shared" si="6"/>
        <v>0</v>
      </c>
      <c r="K73" s="43">
        <f t="shared" si="7"/>
        <v>0</v>
      </c>
      <c r="L73" s="43">
        <f t="shared" si="8"/>
        <v>0</v>
      </c>
    </row>
    <row r="74" spans="1:12" x14ac:dyDescent="0.3">
      <c r="A74" s="158" t="s">
        <v>367</v>
      </c>
      <c r="B74" s="158" t="s">
        <v>333</v>
      </c>
      <c r="C74" s="6">
        <f>SUM(C75,C79)</f>
        <v>0</v>
      </c>
      <c r="D74" s="6">
        <f>SUM(D75,D79)</f>
        <v>0</v>
      </c>
      <c r="E74" s="6">
        <f>SUM(E75,E79)</f>
        <v>0</v>
      </c>
      <c r="F74" s="6">
        <f>SUM(F75,F79)</f>
        <v>0</v>
      </c>
      <c r="G74" s="6">
        <f>SUM(G75,G79)</f>
        <v>0</v>
      </c>
      <c r="I74" s="43">
        <f t="shared" si="5"/>
        <v>0</v>
      </c>
      <c r="J74" s="43">
        <f t="shared" si="6"/>
        <v>0</v>
      </c>
      <c r="K74" s="43">
        <f t="shared" si="7"/>
        <v>0</v>
      </c>
      <c r="L74" s="43">
        <f t="shared" si="8"/>
        <v>0</v>
      </c>
    </row>
    <row r="75" spans="1:12" x14ac:dyDescent="0.3">
      <c r="A75" s="150" t="s">
        <v>334</v>
      </c>
      <c r="B75" s="149">
        <v>65</v>
      </c>
      <c r="C75" s="6">
        <f>SUM(C76:C78)</f>
        <v>0</v>
      </c>
      <c r="D75" s="6">
        <f>SUM(D76:D78)</f>
        <v>0</v>
      </c>
      <c r="E75" s="6">
        <f>SUM(E76:E78)</f>
        <v>0</v>
      </c>
      <c r="F75" s="6">
        <f>SUM(F76:F78)</f>
        <v>0</v>
      </c>
      <c r="G75" s="6">
        <f>SUM(G76:G78)</f>
        <v>0</v>
      </c>
      <c r="I75" s="43">
        <f t="shared" si="5"/>
        <v>0</v>
      </c>
      <c r="J75" s="43">
        <f t="shared" si="6"/>
        <v>0</v>
      </c>
      <c r="K75" s="43">
        <f t="shared" si="7"/>
        <v>0</v>
      </c>
      <c r="L75" s="43">
        <f t="shared" si="8"/>
        <v>0</v>
      </c>
    </row>
    <row r="76" spans="1:12" x14ac:dyDescent="0.3">
      <c r="A76" s="151" t="s">
        <v>335</v>
      </c>
      <c r="B76" s="149">
        <v>650</v>
      </c>
      <c r="C76" s="73"/>
      <c r="D76" s="73"/>
      <c r="E76" s="73"/>
      <c r="F76" s="73"/>
      <c r="G76" s="73"/>
      <c r="I76" s="43">
        <f t="shared" si="5"/>
        <v>0</v>
      </c>
      <c r="J76" s="43">
        <f t="shared" si="6"/>
        <v>0</v>
      </c>
      <c r="K76" s="43">
        <f t="shared" si="7"/>
        <v>0</v>
      </c>
      <c r="L76" s="43">
        <f t="shared" si="8"/>
        <v>0</v>
      </c>
    </row>
    <row r="77" spans="1:12" ht="27" x14ac:dyDescent="0.3">
      <c r="A77" s="151" t="s">
        <v>336</v>
      </c>
      <c r="B77" s="149">
        <v>651</v>
      </c>
      <c r="C77" s="73"/>
      <c r="D77" s="73"/>
      <c r="E77" s="73"/>
      <c r="F77" s="73"/>
      <c r="G77" s="73"/>
      <c r="I77" s="43">
        <f t="shared" si="5"/>
        <v>0</v>
      </c>
      <c r="J77" s="43">
        <f t="shared" si="6"/>
        <v>0</v>
      </c>
      <c r="K77" s="43">
        <f t="shared" si="7"/>
        <v>0</v>
      </c>
      <c r="L77" s="43">
        <f t="shared" si="8"/>
        <v>0</v>
      </c>
    </row>
    <row r="78" spans="1:12" x14ac:dyDescent="0.3">
      <c r="A78" s="151" t="s">
        <v>337</v>
      </c>
      <c r="B78" s="149" t="s">
        <v>338</v>
      </c>
      <c r="C78" s="73"/>
      <c r="D78" s="73"/>
      <c r="E78" s="73"/>
      <c r="F78" s="73"/>
      <c r="G78" s="73"/>
      <c r="I78" s="43">
        <f t="shared" si="5"/>
        <v>0</v>
      </c>
      <c r="J78" s="43">
        <f t="shared" si="6"/>
        <v>0</v>
      </c>
      <c r="K78" s="43">
        <f t="shared" si="7"/>
        <v>0</v>
      </c>
      <c r="L78" s="43">
        <f t="shared" si="8"/>
        <v>0</v>
      </c>
    </row>
    <row r="79" spans="1:12" x14ac:dyDescent="0.3">
      <c r="A79" s="150" t="s">
        <v>339</v>
      </c>
      <c r="B79" s="149" t="s">
        <v>340</v>
      </c>
      <c r="C79" s="73"/>
      <c r="D79" s="73"/>
      <c r="E79" s="73"/>
      <c r="F79" s="73"/>
      <c r="G79" s="73"/>
      <c r="I79" s="43">
        <f t="shared" si="5"/>
        <v>0</v>
      </c>
      <c r="J79" s="43">
        <f t="shared" si="6"/>
        <v>0</v>
      </c>
      <c r="K79" s="43">
        <f t="shared" si="7"/>
        <v>0</v>
      </c>
      <c r="L79" s="43">
        <f t="shared" si="8"/>
        <v>0</v>
      </c>
    </row>
    <row r="80" spans="1:12" x14ac:dyDescent="0.3">
      <c r="A80" s="158" t="s">
        <v>368</v>
      </c>
      <c r="B80" s="158">
        <v>9903</v>
      </c>
      <c r="C80" s="6">
        <f>C67+C68-C74</f>
        <v>0</v>
      </c>
      <c r="D80" s="6">
        <f>D67+D68-D74</f>
        <v>0</v>
      </c>
      <c r="E80" s="6">
        <f>E67+E68-E74</f>
        <v>0</v>
      </c>
      <c r="F80" s="6">
        <f>F67+F68-F74</f>
        <v>0</v>
      </c>
      <c r="G80" s="6">
        <f>G67+G68-G74</f>
        <v>0</v>
      </c>
      <c r="I80" s="43">
        <f t="shared" si="5"/>
        <v>0</v>
      </c>
      <c r="J80" s="43">
        <f t="shared" si="6"/>
        <v>0</v>
      </c>
      <c r="K80" s="43">
        <f t="shared" si="7"/>
        <v>0</v>
      </c>
      <c r="L80" s="43">
        <f t="shared" si="8"/>
        <v>0</v>
      </c>
    </row>
    <row r="81" spans="1:12" x14ac:dyDescent="0.3">
      <c r="A81" s="158" t="s">
        <v>369</v>
      </c>
      <c r="B81" s="158">
        <v>780</v>
      </c>
      <c r="C81" s="73"/>
      <c r="D81" s="73"/>
      <c r="E81" s="73"/>
      <c r="F81" s="73"/>
      <c r="G81" s="73"/>
      <c r="I81" s="43">
        <f t="shared" si="5"/>
        <v>0</v>
      </c>
      <c r="J81" s="43">
        <f t="shared" si="6"/>
        <v>0</v>
      </c>
      <c r="K81" s="43">
        <f t="shared" si="7"/>
        <v>0</v>
      </c>
      <c r="L81" s="43">
        <f t="shared" si="8"/>
        <v>0</v>
      </c>
    </row>
    <row r="82" spans="1:12" x14ac:dyDescent="0.3">
      <c r="A82" s="158" t="s">
        <v>370</v>
      </c>
      <c r="B82" s="158">
        <v>680</v>
      </c>
      <c r="C82" s="73"/>
      <c r="D82" s="73"/>
      <c r="E82" s="73"/>
      <c r="F82" s="73"/>
      <c r="G82" s="73"/>
      <c r="I82" s="43">
        <f t="shared" si="5"/>
        <v>0</v>
      </c>
      <c r="J82" s="43">
        <f t="shared" si="6"/>
        <v>0</v>
      </c>
      <c r="K82" s="43">
        <f t="shared" si="7"/>
        <v>0</v>
      </c>
      <c r="L82" s="43">
        <f t="shared" si="8"/>
        <v>0</v>
      </c>
    </row>
    <row r="83" spans="1:12" x14ac:dyDescent="0.3">
      <c r="A83" s="158" t="s">
        <v>371</v>
      </c>
      <c r="B83" s="158" t="s">
        <v>341</v>
      </c>
      <c r="C83" s="73"/>
      <c r="D83" s="73"/>
      <c r="E83" s="73"/>
      <c r="F83" s="73"/>
      <c r="G83" s="73"/>
      <c r="I83" s="43">
        <f t="shared" si="5"/>
        <v>0</v>
      </c>
      <c r="J83" s="43">
        <f t="shared" si="6"/>
        <v>0</v>
      </c>
      <c r="K83" s="43">
        <f t="shared" si="7"/>
        <v>0</v>
      </c>
      <c r="L83" s="43">
        <f t="shared" si="8"/>
        <v>0</v>
      </c>
    </row>
    <row r="84" spans="1:12" x14ac:dyDescent="0.3">
      <c r="A84" s="158" t="s">
        <v>372</v>
      </c>
      <c r="B84" s="158">
        <v>9904</v>
      </c>
      <c r="C84" s="6">
        <f>C80+C81-C82-C83</f>
        <v>0</v>
      </c>
      <c r="D84" s="6">
        <f>D80+D81-D82-D83</f>
        <v>0</v>
      </c>
      <c r="E84" s="6">
        <f>E80+E81-E82-E83</f>
        <v>0</v>
      </c>
      <c r="F84" s="6">
        <f>F80+F81-F82-F83</f>
        <v>0</v>
      </c>
      <c r="G84" s="6">
        <f>G80+G81-G82-G83</f>
        <v>0</v>
      </c>
      <c r="I84" s="43">
        <f t="shared" si="5"/>
        <v>0</v>
      </c>
      <c r="J84" s="43">
        <f t="shared" si="6"/>
        <v>0</v>
      </c>
      <c r="K84" s="43">
        <f t="shared" si="7"/>
        <v>0</v>
      </c>
      <c r="L84" s="43">
        <f t="shared" si="8"/>
        <v>0</v>
      </c>
    </row>
    <row r="85" spans="1:12" x14ac:dyDescent="0.3">
      <c r="A85" s="158" t="s">
        <v>373</v>
      </c>
      <c r="B85" s="158">
        <v>789</v>
      </c>
      <c r="C85" s="73"/>
      <c r="D85" s="73"/>
      <c r="E85" s="73"/>
      <c r="F85" s="73"/>
      <c r="G85" s="73"/>
      <c r="I85" s="43">
        <f t="shared" si="5"/>
        <v>0</v>
      </c>
      <c r="J85" s="43">
        <f t="shared" si="6"/>
        <v>0</v>
      </c>
      <c r="K85" s="43">
        <f t="shared" si="7"/>
        <v>0</v>
      </c>
      <c r="L85" s="43">
        <f t="shared" si="8"/>
        <v>0</v>
      </c>
    </row>
    <row r="86" spans="1:12" x14ac:dyDescent="0.3">
      <c r="A86" s="158" t="s">
        <v>374</v>
      </c>
      <c r="B86" s="158">
        <v>689</v>
      </c>
      <c r="C86" s="73"/>
      <c r="D86" s="73"/>
      <c r="E86" s="73"/>
      <c r="F86" s="73"/>
      <c r="G86" s="73"/>
      <c r="I86" s="43">
        <f t="shared" si="5"/>
        <v>0</v>
      </c>
      <c r="J86" s="43">
        <f t="shared" si="6"/>
        <v>0</v>
      </c>
      <c r="K86" s="43">
        <f t="shared" si="7"/>
        <v>0</v>
      </c>
      <c r="L86" s="43">
        <f t="shared" si="8"/>
        <v>0</v>
      </c>
    </row>
    <row r="87" spans="1:12" x14ac:dyDescent="0.3">
      <c r="A87" s="158" t="s">
        <v>375</v>
      </c>
      <c r="B87" s="158">
        <v>9905</v>
      </c>
      <c r="C87" s="6">
        <f>C84+C85-C86</f>
        <v>0</v>
      </c>
      <c r="D87" s="6">
        <f>D84+D85-D86</f>
        <v>0</v>
      </c>
      <c r="E87" s="6">
        <f>E84+E85-E86</f>
        <v>0</v>
      </c>
      <c r="F87" s="6">
        <f>F84+F85-F86</f>
        <v>0</v>
      </c>
      <c r="G87" s="6">
        <f>G84+G85-G86</f>
        <v>0</v>
      </c>
      <c r="I87" s="43">
        <f t="shared" si="5"/>
        <v>0</v>
      </c>
      <c r="J87" s="43">
        <f t="shared" si="6"/>
        <v>0</v>
      </c>
      <c r="K87" s="43">
        <f t="shared" si="7"/>
        <v>0</v>
      </c>
      <c r="L87" s="43">
        <f t="shared" si="8"/>
        <v>0</v>
      </c>
    </row>
    <row r="90" spans="1:12" ht="15.75" x14ac:dyDescent="0.3">
      <c r="A90" s="406" t="s">
        <v>677</v>
      </c>
      <c r="B90" s="404"/>
      <c r="C90" s="404"/>
      <c r="D90" s="404"/>
      <c r="E90" s="405"/>
      <c r="F90" s="405"/>
      <c r="G90" s="405"/>
      <c r="I90" s="405"/>
      <c r="J90" s="405"/>
      <c r="K90" s="405"/>
      <c r="L90" s="405"/>
    </row>
    <row r="92" spans="1:12" x14ac:dyDescent="0.3">
      <c r="I92" s="578" t="s">
        <v>815</v>
      </c>
      <c r="J92" s="579"/>
      <c r="K92" s="579"/>
      <c r="L92" s="580"/>
    </row>
    <row r="93" spans="1:12" ht="27" x14ac:dyDescent="0.3">
      <c r="A93" s="111"/>
      <c r="B93" s="157" t="s">
        <v>119</v>
      </c>
      <c r="C93" s="372" t="str">
        <f>C50</f>
        <v>REALITE 2016</v>
      </c>
      <c r="D93" s="372" t="str">
        <f t="shared" ref="D93:G93" si="9">D50</f>
        <v>REALITE 2017</v>
      </c>
      <c r="E93" s="372" t="str">
        <f t="shared" si="9"/>
        <v>REALITE 2018</v>
      </c>
      <c r="F93" s="372" t="str">
        <f t="shared" si="9"/>
        <v>REALITE 2019</v>
      </c>
      <c r="G93" s="372" t="str">
        <f t="shared" si="9"/>
        <v>REALITE 2020</v>
      </c>
      <c r="I93" s="459" t="str">
        <f>RIGHT(D93,4)&amp;" - "&amp;RIGHT(C93,4)</f>
        <v>2017 - 2016</v>
      </c>
      <c r="J93" s="459" t="str">
        <f>RIGHT(E93,4)&amp;" - "&amp;RIGHT(D93,4)</f>
        <v>2018 - 2017</v>
      </c>
      <c r="K93" s="459" t="str">
        <f>RIGHT(F93,4)&amp;" - "&amp;RIGHT(E93,4)</f>
        <v>2019 - 2018</v>
      </c>
      <c r="L93" s="459" t="str">
        <f>RIGHT(G93,4)&amp;" - "&amp;RIGHT(F93,4)</f>
        <v>2020 - 2019</v>
      </c>
    </row>
    <row r="94" spans="1:12" x14ac:dyDescent="0.3">
      <c r="A94" s="158" t="s">
        <v>363</v>
      </c>
      <c r="B94" s="158" t="s">
        <v>342</v>
      </c>
      <c r="C94" s="159">
        <f>SUM(C95:C99)</f>
        <v>0</v>
      </c>
      <c r="D94" s="159">
        <f>SUM(D95:D99)</f>
        <v>0</v>
      </c>
      <c r="E94" s="159">
        <f>SUM(E95:E99)</f>
        <v>0</v>
      </c>
      <c r="F94" s="159">
        <f>SUM(F95:F99)</f>
        <v>0</v>
      </c>
      <c r="G94" s="159">
        <f>SUM(G95:G99)</f>
        <v>0</v>
      </c>
      <c r="I94" s="43">
        <f t="shared" ref="I94:I130" si="10">IFERROR(IF(AND(ROUND(SUM(C94:C94),0)=0,ROUND(SUM(D94:D94),0)&gt;ROUND(SUM(C94:C94),0)),"INF",(ROUND(SUM(D94:D94),0)-ROUND(SUM(C94:C94),0))/ROUND(SUM(C94:C94),0)),0)</f>
        <v>0</v>
      </c>
      <c r="J94" s="43">
        <f t="shared" ref="J94:J130" si="11">IFERROR(IF(AND(ROUND(SUM(D94),0)=0,ROUND(SUM(E94:E94),0)&gt;ROUND(SUM(D94),0)),"INF",(ROUND(SUM(E94:E94),0)-ROUND(SUM(D94),0))/ROUND(SUM(D94),0)),0)</f>
        <v>0</v>
      </c>
      <c r="K94" s="43">
        <f t="shared" ref="K94:K130" si="12">IFERROR(IF(AND(ROUND(SUM(E94),0)=0,ROUND(SUM(F94:F94),0)&gt;ROUND(SUM(E94),0)),"INF",(ROUND(SUM(F94:F94),0)-ROUND(SUM(E94),0))/ROUND(SUM(E94),0)),0)</f>
        <v>0</v>
      </c>
      <c r="L94" s="43">
        <f t="shared" ref="L94:L130" si="13">IFERROR(IF(AND(ROUND(SUM(F94),0)=0,ROUND(SUM(G94:G94),0)&gt;ROUND(SUM(F94),0)),"INF",(ROUND(SUM(G94:G94),0)-ROUND(SUM(F94),0))/ROUND(SUM(F94),0)),0)</f>
        <v>0</v>
      </c>
    </row>
    <row r="95" spans="1:12" x14ac:dyDescent="0.3">
      <c r="A95" s="150" t="s">
        <v>343</v>
      </c>
      <c r="B95" s="149">
        <v>70</v>
      </c>
      <c r="C95" s="73"/>
      <c r="D95" s="73"/>
      <c r="E95" s="73"/>
      <c r="F95" s="73"/>
      <c r="G95" s="73"/>
      <c r="I95" s="43">
        <f t="shared" si="10"/>
        <v>0</v>
      </c>
      <c r="J95" s="43">
        <f t="shared" si="11"/>
        <v>0</v>
      </c>
      <c r="K95" s="43">
        <f t="shared" si="12"/>
        <v>0</v>
      </c>
      <c r="L95" s="43">
        <f t="shared" si="13"/>
        <v>0</v>
      </c>
    </row>
    <row r="96" spans="1:12" ht="27" x14ac:dyDescent="0.3">
      <c r="A96" s="150" t="s">
        <v>344</v>
      </c>
      <c r="B96" s="149">
        <v>71</v>
      </c>
      <c r="C96" s="73"/>
      <c r="D96" s="73"/>
      <c r="E96" s="73"/>
      <c r="F96" s="73"/>
      <c r="G96" s="73"/>
      <c r="I96" s="43">
        <f t="shared" si="10"/>
        <v>0</v>
      </c>
      <c r="J96" s="43">
        <f t="shared" si="11"/>
        <v>0</v>
      </c>
      <c r="K96" s="43">
        <f t="shared" si="12"/>
        <v>0</v>
      </c>
      <c r="L96" s="43">
        <f t="shared" si="13"/>
        <v>0</v>
      </c>
    </row>
    <row r="97" spans="1:12" x14ac:dyDescent="0.3">
      <c r="A97" s="150" t="s">
        <v>345</v>
      </c>
      <c r="B97" s="149">
        <v>72</v>
      </c>
      <c r="C97" s="73"/>
      <c r="D97" s="73"/>
      <c r="E97" s="73"/>
      <c r="F97" s="73"/>
      <c r="G97" s="73"/>
      <c r="I97" s="43">
        <f t="shared" si="10"/>
        <v>0</v>
      </c>
      <c r="J97" s="43">
        <f t="shared" si="11"/>
        <v>0</v>
      </c>
      <c r="K97" s="43">
        <f t="shared" si="12"/>
        <v>0</v>
      </c>
      <c r="L97" s="43">
        <f t="shared" si="13"/>
        <v>0</v>
      </c>
    </row>
    <row r="98" spans="1:12" x14ac:dyDescent="0.3">
      <c r="A98" s="150" t="s">
        <v>346</v>
      </c>
      <c r="B98" s="149">
        <v>74</v>
      </c>
      <c r="C98" s="73"/>
      <c r="D98" s="73"/>
      <c r="E98" s="73"/>
      <c r="F98" s="73"/>
      <c r="G98" s="73"/>
      <c r="I98" s="43">
        <f t="shared" si="10"/>
        <v>0</v>
      </c>
      <c r="J98" s="43">
        <f t="shared" si="11"/>
        <v>0</v>
      </c>
      <c r="K98" s="43">
        <f t="shared" si="12"/>
        <v>0</v>
      </c>
      <c r="L98" s="43">
        <f t="shared" si="13"/>
        <v>0</v>
      </c>
    </row>
    <row r="99" spans="1:12" x14ac:dyDescent="0.3">
      <c r="A99" s="150" t="s">
        <v>347</v>
      </c>
      <c r="B99" s="149" t="s">
        <v>348</v>
      </c>
      <c r="C99" s="73"/>
      <c r="D99" s="73"/>
      <c r="E99" s="73"/>
      <c r="F99" s="73"/>
      <c r="G99" s="73"/>
      <c r="I99" s="43">
        <f t="shared" si="10"/>
        <v>0</v>
      </c>
      <c r="J99" s="43">
        <f t="shared" si="11"/>
        <v>0</v>
      </c>
      <c r="K99" s="43">
        <f t="shared" si="12"/>
        <v>0</v>
      </c>
      <c r="L99" s="43">
        <f t="shared" si="13"/>
        <v>0</v>
      </c>
    </row>
    <row r="100" spans="1:12" x14ac:dyDescent="0.3">
      <c r="A100" s="158" t="s">
        <v>364</v>
      </c>
      <c r="B100" s="158" t="s">
        <v>349</v>
      </c>
      <c r="C100" s="159">
        <f>SUM(C101:C109)</f>
        <v>0</v>
      </c>
      <c r="D100" s="159">
        <f>SUM(D101:D109)</f>
        <v>0</v>
      </c>
      <c r="E100" s="159">
        <f>SUM(E101:E109)</f>
        <v>0</v>
      </c>
      <c r="F100" s="159">
        <f>SUM(F101:F109)</f>
        <v>0</v>
      </c>
      <c r="G100" s="159">
        <f>SUM(G101:G109)</f>
        <v>0</v>
      </c>
      <c r="I100" s="43">
        <f t="shared" si="10"/>
        <v>0</v>
      </c>
      <c r="J100" s="43">
        <f t="shared" si="11"/>
        <v>0</v>
      </c>
      <c r="K100" s="43">
        <f t="shared" si="12"/>
        <v>0</v>
      </c>
      <c r="L100" s="43">
        <f t="shared" si="13"/>
        <v>0</v>
      </c>
    </row>
    <row r="101" spans="1:12" x14ac:dyDescent="0.3">
      <c r="A101" s="150" t="s">
        <v>350</v>
      </c>
      <c r="B101" s="149">
        <v>60</v>
      </c>
      <c r="C101" s="73"/>
      <c r="D101" s="73"/>
      <c r="E101" s="73"/>
      <c r="F101" s="73"/>
      <c r="G101" s="73"/>
      <c r="I101" s="43">
        <f t="shared" si="10"/>
        <v>0</v>
      </c>
      <c r="J101" s="43">
        <f t="shared" si="11"/>
        <v>0</v>
      </c>
      <c r="K101" s="43">
        <f t="shared" si="12"/>
        <v>0</v>
      </c>
      <c r="L101" s="43">
        <f t="shared" si="13"/>
        <v>0</v>
      </c>
    </row>
    <row r="102" spans="1:12" x14ac:dyDescent="0.3">
      <c r="A102" s="150" t="s">
        <v>351</v>
      </c>
      <c r="B102" s="149">
        <v>61</v>
      </c>
      <c r="C102" s="73"/>
      <c r="D102" s="73"/>
      <c r="E102" s="73"/>
      <c r="F102" s="73"/>
      <c r="G102" s="73"/>
      <c r="I102" s="43">
        <f t="shared" si="10"/>
        <v>0</v>
      </c>
      <c r="J102" s="43">
        <f t="shared" si="11"/>
        <v>0</v>
      </c>
      <c r="K102" s="43">
        <f t="shared" si="12"/>
        <v>0</v>
      </c>
      <c r="L102" s="43">
        <f t="shared" si="13"/>
        <v>0</v>
      </c>
    </row>
    <row r="103" spans="1:12" x14ac:dyDescent="0.3">
      <c r="A103" s="150" t="s">
        <v>352</v>
      </c>
      <c r="B103" s="149">
        <v>62</v>
      </c>
      <c r="C103" s="73"/>
      <c r="D103" s="73"/>
      <c r="E103" s="73"/>
      <c r="F103" s="73"/>
      <c r="G103" s="73"/>
      <c r="I103" s="43">
        <f t="shared" si="10"/>
        <v>0</v>
      </c>
      <c r="J103" s="43">
        <f t="shared" si="11"/>
        <v>0</v>
      </c>
      <c r="K103" s="43">
        <f t="shared" si="12"/>
        <v>0</v>
      </c>
      <c r="L103" s="43">
        <f t="shared" si="13"/>
        <v>0</v>
      </c>
    </row>
    <row r="104" spans="1:12" ht="27" x14ac:dyDescent="0.3">
      <c r="A104" s="150" t="s">
        <v>353</v>
      </c>
      <c r="B104" s="149">
        <v>630</v>
      </c>
      <c r="C104" s="73"/>
      <c r="D104" s="73"/>
      <c r="E104" s="73"/>
      <c r="F104" s="73"/>
      <c r="G104" s="73"/>
      <c r="I104" s="43">
        <f t="shared" si="10"/>
        <v>0</v>
      </c>
      <c r="J104" s="43">
        <f t="shared" si="11"/>
        <v>0</v>
      </c>
      <c r="K104" s="43">
        <f t="shared" si="12"/>
        <v>0</v>
      </c>
      <c r="L104" s="43">
        <f t="shared" si="13"/>
        <v>0</v>
      </c>
    </row>
    <row r="105" spans="1:12" ht="27" x14ac:dyDescent="0.3">
      <c r="A105" s="150" t="s">
        <v>354</v>
      </c>
      <c r="B105" s="149" t="s">
        <v>355</v>
      </c>
      <c r="C105" s="73"/>
      <c r="D105" s="73"/>
      <c r="E105" s="73"/>
      <c r="F105" s="73"/>
      <c r="G105" s="73"/>
      <c r="I105" s="43">
        <f t="shared" si="10"/>
        <v>0</v>
      </c>
      <c r="J105" s="43">
        <f t="shared" si="11"/>
        <v>0</v>
      </c>
      <c r="K105" s="43">
        <f t="shared" si="12"/>
        <v>0</v>
      </c>
      <c r="L105" s="43">
        <f t="shared" si="13"/>
        <v>0</v>
      </c>
    </row>
    <row r="106" spans="1:12" x14ac:dyDescent="0.3">
      <c r="A106" s="150" t="s">
        <v>356</v>
      </c>
      <c r="B106" s="149" t="s">
        <v>357</v>
      </c>
      <c r="C106" s="73"/>
      <c r="D106" s="73"/>
      <c r="E106" s="73"/>
      <c r="F106" s="73"/>
      <c r="G106" s="73"/>
      <c r="I106" s="43">
        <f t="shared" si="10"/>
        <v>0</v>
      </c>
      <c r="J106" s="43">
        <f t="shared" si="11"/>
        <v>0</v>
      </c>
      <c r="K106" s="43">
        <f t="shared" si="12"/>
        <v>0</v>
      </c>
      <c r="L106" s="43">
        <f t="shared" si="13"/>
        <v>0</v>
      </c>
    </row>
    <row r="107" spans="1:12" x14ac:dyDescent="0.3">
      <c r="A107" s="150" t="s">
        <v>358</v>
      </c>
      <c r="B107" s="149" t="s">
        <v>359</v>
      </c>
      <c r="C107" s="73"/>
      <c r="D107" s="73"/>
      <c r="E107" s="73"/>
      <c r="F107" s="73"/>
      <c r="G107" s="73"/>
      <c r="I107" s="43">
        <f t="shared" si="10"/>
        <v>0</v>
      </c>
      <c r="J107" s="43">
        <f t="shared" si="11"/>
        <v>0</v>
      </c>
      <c r="K107" s="43">
        <f t="shared" si="12"/>
        <v>0</v>
      </c>
      <c r="L107" s="43">
        <f t="shared" si="13"/>
        <v>0</v>
      </c>
    </row>
    <row r="108" spans="1:12" x14ac:dyDescent="0.3">
      <c r="A108" s="150" t="s">
        <v>360</v>
      </c>
      <c r="B108" s="149">
        <v>649</v>
      </c>
      <c r="C108" s="73"/>
      <c r="D108" s="73"/>
      <c r="E108" s="73"/>
      <c r="F108" s="73"/>
      <c r="G108" s="73"/>
      <c r="I108" s="43">
        <f t="shared" si="10"/>
        <v>0</v>
      </c>
      <c r="J108" s="43">
        <f t="shared" si="11"/>
        <v>0</v>
      </c>
      <c r="K108" s="43">
        <f t="shared" si="12"/>
        <v>0</v>
      </c>
      <c r="L108" s="43">
        <f t="shared" si="13"/>
        <v>0</v>
      </c>
    </row>
    <row r="109" spans="1:12" x14ac:dyDescent="0.3">
      <c r="A109" s="150" t="s">
        <v>361</v>
      </c>
      <c r="B109" s="149" t="s">
        <v>362</v>
      </c>
      <c r="C109" s="73"/>
      <c r="D109" s="73"/>
      <c r="E109" s="73"/>
      <c r="F109" s="73"/>
      <c r="G109" s="73"/>
      <c r="I109" s="43">
        <f t="shared" si="10"/>
        <v>0</v>
      </c>
      <c r="J109" s="43">
        <f t="shared" si="11"/>
        <v>0</v>
      </c>
      <c r="K109" s="43">
        <f t="shared" si="12"/>
        <v>0</v>
      </c>
      <c r="L109" s="43">
        <f t="shared" si="13"/>
        <v>0</v>
      </c>
    </row>
    <row r="110" spans="1:12" x14ac:dyDescent="0.3">
      <c r="A110" s="158" t="s">
        <v>365</v>
      </c>
      <c r="B110" s="158">
        <v>9901</v>
      </c>
      <c r="C110" s="159">
        <f>C94-C100</f>
        <v>0</v>
      </c>
      <c r="D110" s="159">
        <f>D94-D100</f>
        <v>0</v>
      </c>
      <c r="E110" s="159">
        <f>E94-E100</f>
        <v>0</v>
      </c>
      <c r="F110" s="159">
        <f>F94-F100</f>
        <v>0</v>
      </c>
      <c r="G110" s="159">
        <f>G94-G100</f>
        <v>0</v>
      </c>
      <c r="I110" s="43">
        <f t="shared" si="10"/>
        <v>0</v>
      </c>
      <c r="J110" s="43">
        <f t="shared" si="11"/>
        <v>0</v>
      </c>
      <c r="K110" s="43">
        <f t="shared" si="12"/>
        <v>0</v>
      </c>
      <c r="L110" s="43">
        <f t="shared" si="13"/>
        <v>0</v>
      </c>
    </row>
    <row r="111" spans="1:12" x14ac:dyDescent="0.3">
      <c r="A111" s="158" t="s">
        <v>366</v>
      </c>
      <c r="B111" s="158" t="s">
        <v>325</v>
      </c>
      <c r="C111" s="6">
        <f>SUM(C112,C116)</f>
        <v>0</v>
      </c>
      <c r="D111" s="6">
        <f>SUM(D112,D116)</f>
        <v>0</v>
      </c>
      <c r="E111" s="6">
        <f>SUM(E112,E116)</f>
        <v>0</v>
      </c>
      <c r="F111" s="6">
        <f>SUM(F112,F116)</f>
        <v>0</v>
      </c>
      <c r="G111" s="6">
        <f>SUM(G112,G116)</f>
        <v>0</v>
      </c>
      <c r="I111" s="43">
        <f t="shared" si="10"/>
        <v>0</v>
      </c>
      <c r="J111" s="43">
        <f t="shared" si="11"/>
        <v>0</v>
      </c>
      <c r="K111" s="43">
        <f t="shared" si="12"/>
        <v>0</v>
      </c>
      <c r="L111" s="43">
        <f t="shared" si="13"/>
        <v>0</v>
      </c>
    </row>
    <row r="112" spans="1:12" x14ac:dyDescent="0.3">
      <c r="A112" s="150" t="s">
        <v>326</v>
      </c>
      <c r="B112" s="149">
        <v>75</v>
      </c>
      <c r="C112" s="6">
        <f>SUM(C113:C115)</f>
        <v>0</v>
      </c>
      <c r="D112" s="6">
        <f>SUM(D113:D115)</f>
        <v>0</v>
      </c>
      <c r="E112" s="6">
        <f>SUM(E113:E115)</f>
        <v>0</v>
      </c>
      <c r="F112" s="6">
        <f>SUM(F113:F115)</f>
        <v>0</v>
      </c>
      <c r="G112" s="6">
        <f>SUM(G113:G115)</f>
        <v>0</v>
      </c>
      <c r="I112" s="43">
        <f t="shared" si="10"/>
        <v>0</v>
      </c>
      <c r="J112" s="43">
        <f t="shared" si="11"/>
        <v>0</v>
      </c>
      <c r="K112" s="43">
        <f t="shared" si="12"/>
        <v>0</v>
      </c>
      <c r="L112" s="43">
        <f t="shared" si="13"/>
        <v>0</v>
      </c>
    </row>
    <row r="113" spans="1:12" x14ac:dyDescent="0.3">
      <c r="A113" s="151" t="s">
        <v>327</v>
      </c>
      <c r="B113" s="149">
        <v>750</v>
      </c>
      <c r="C113" s="73"/>
      <c r="D113" s="73"/>
      <c r="E113" s="73"/>
      <c r="F113" s="73"/>
      <c r="G113" s="73"/>
      <c r="I113" s="43">
        <f t="shared" si="10"/>
        <v>0</v>
      </c>
      <c r="J113" s="43">
        <f t="shared" si="11"/>
        <v>0</v>
      </c>
      <c r="K113" s="43">
        <f t="shared" si="12"/>
        <v>0</v>
      </c>
      <c r="L113" s="43">
        <f t="shared" si="13"/>
        <v>0</v>
      </c>
    </row>
    <row r="114" spans="1:12" x14ac:dyDescent="0.3">
      <c r="A114" s="151" t="s">
        <v>328</v>
      </c>
      <c r="B114" s="149">
        <v>751</v>
      </c>
      <c r="C114" s="73"/>
      <c r="D114" s="73"/>
      <c r="E114" s="73"/>
      <c r="F114" s="73"/>
      <c r="G114" s="73"/>
      <c r="I114" s="43">
        <f t="shared" si="10"/>
        <v>0</v>
      </c>
      <c r="J114" s="43">
        <f t="shared" si="11"/>
        <v>0</v>
      </c>
      <c r="K114" s="43">
        <f t="shared" si="12"/>
        <v>0</v>
      </c>
      <c r="L114" s="43">
        <f t="shared" si="13"/>
        <v>0</v>
      </c>
    </row>
    <row r="115" spans="1:12" x14ac:dyDescent="0.3">
      <c r="A115" s="151" t="s">
        <v>329</v>
      </c>
      <c r="B115" s="149" t="s">
        <v>330</v>
      </c>
      <c r="C115" s="73"/>
      <c r="D115" s="73"/>
      <c r="E115" s="73"/>
      <c r="F115" s="73"/>
      <c r="G115" s="73"/>
      <c r="I115" s="43">
        <f t="shared" si="10"/>
        <v>0</v>
      </c>
      <c r="J115" s="43">
        <f t="shared" si="11"/>
        <v>0</v>
      </c>
      <c r="K115" s="43">
        <f t="shared" si="12"/>
        <v>0</v>
      </c>
      <c r="L115" s="43">
        <f t="shared" si="13"/>
        <v>0</v>
      </c>
    </row>
    <row r="116" spans="1:12" x14ac:dyDescent="0.3">
      <c r="A116" s="150" t="s">
        <v>331</v>
      </c>
      <c r="B116" s="149" t="s">
        <v>332</v>
      </c>
      <c r="C116" s="73"/>
      <c r="D116" s="73"/>
      <c r="E116" s="73"/>
      <c r="F116" s="73"/>
      <c r="G116" s="73"/>
      <c r="I116" s="43">
        <f t="shared" si="10"/>
        <v>0</v>
      </c>
      <c r="J116" s="43">
        <f t="shared" si="11"/>
        <v>0</v>
      </c>
      <c r="K116" s="43">
        <f t="shared" si="12"/>
        <v>0</v>
      </c>
      <c r="L116" s="43">
        <f t="shared" si="13"/>
        <v>0</v>
      </c>
    </row>
    <row r="117" spans="1:12" x14ac:dyDescent="0.3">
      <c r="A117" s="158" t="s">
        <v>367</v>
      </c>
      <c r="B117" s="158" t="s">
        <v>333</v>
      </c>
      <c r="C117" s="6">
        <f>SUM(C118,C122)</f>
        <v>0</v>
      </c>
      <c r="D117" s="6">
        <f>SUM(D118,D122)</f>
        <v>0</v>
      </c>
      <c r="E117" s="6">
        <f>SUM(E118,E122)</f>
        <v>0</v>
      </c>
      <c r="F117" s="6">
        <f>SUM(F118,F122)</f>
        <v>0</v>
      </c>
      <c r="G117" s="6">
        <f>SUM(G118,G122)</f>
        <v>0</v>
      </c>
      <c r="I117" s="43">
        <f t="shared" si="10"/>
        <v>0</v>
      </c>
      <c r="J117" s="43">
        <f t="shared" si="11"/>
        <v>0</v>
      </c>
      <c r="K117" s="43">
        <f t="shared" si="12"/>
        <v>0</v>
      </c>
      <c r="L117" s="43">
        <f t="shared" si="13"/>
        <v>0</v>
      </c>
    </row>
    <row r="118" spans="1:12" x14ac:dyDescent="0.3">
      <c r="A118" s="150" t="s">
        <v>334</v>
      </c>
      <c r="B118" s="149">
        <v>65</v>
      </c>
      <c r="C118" s="6">
        <f>SUM(C119:C121)</f>
        <v>0</v>
      </c>
      <c r="D118" s="6">
        <f>SUM(D119:D121)</f>
        <v>0</v>
      </c>
      <c r="E118" s="6">
        <f>SUM(E119:E121)</f>
        <v>0</v>
      </c>
      <c r="F118" s="6">
        <f>SUM(F119:F121)</f>
        <v>0</v>
      </c>
      <c r="G118" s="6">
        <f>SUM(G119:G121)</f>
        <v>0</v>
      </c>
      <c r="I118" s="43">
        <f t="shared" si="10"/>
        <v>0</v>
      </c>
      <c r="J118" s="43">
        <f t="shared" si="11"/>
        <v>0</v>
      </c>
      <c r="K118" s="43">
        <f t="shared" si="12"/>
        <v>0</v>
      </c>
      <c r="L118" s="43">
        <f t="shared" si="13"/>
        <v>0</v>
      </c>
    </row>
    <row r="119" spans="1:12" x14ac:dyDescent="0.3">
      <c r="A119" s="151" t="s">
        <v>335</v>
      </c>
      <c r="B119" s="149">
        <v>650</v>
      </c>
      <c r="C119" s="73"/>
      <c r="D119" s="73"/>
      <c r="E119" s="73"/>
      <c r="F119" s="73"/>
      <c r="G119" s="73"/>
      <c r="I119" s="43">
        <f t="shared" si="10"/>
        <v>0</v>
      </c>
      <c r="J119" s="43">
        <f t="shared" si="11"/>
        <v>0</v>
      </c>
      <c r="K119" s="43">
        <f t="shared" si="12"/>
        <v>0</v>
      </c>
      <c r="L119" s="43">
        <f t="shared" si="13"/>
        <v>0</v>
      </c>
    </row>
    <row r="120" spans="1:12" ht="27" x14ac:dyDescent="0.3">
      <c r="A120" s="151" t="s">
        <v>336</v>
      </c>
      <c r="B120" s="149">
        <v>651</v>
      </c>
      <c r="C120" s="73"/>
      <c r="D120" s="73"/>
      <c r="E120" s="73"/>
      <c r="F120" s="73"/>
      <c r="G120" s="73"/>
      <c r="I120" s="43">
        <f t="shared" si="10"/>
        <v>0</v>
      </c>
      <c r="J120" s="43">
        <f t="shared" si="11"/>
        <v>0</v>
      </c>
      <c r="K120" s="43">
        <f t="shared" si="12"/>
        <v>0</v>
      </c>
      <c r="L120" s="43">
        <f t="shared" si="13"/>
        <v>0</v>
      </c>
    </row>
    <row r="121" spans="1:12" x14ac:dyDescent="0.3">
      <c r="A121" s="151" t="s">
        <v>337</v>
      </c>
      <c r="B121" s="149" t="s">
        <v>338</v>
      </c>
      <c r="C121" s="73"/>
      <c r="D121" s="73"/>
      <c r="E121" s="73"/>
      <c r="F121" s="73"/>
      <c r="G121" s="73"/>
      <c r="I121" s="43">
        <f t="shared" si="10"/>
        <v>0</v>
      </c>
      <c r="J121" s="43">
        <f t="shared" si="11"/>
        <v>0</v>
      </c>
      <c r="K121" s="43">
        <f t="shared" si="12"/>
        <v>0</v>
      </c>
      <c r="L121" s="43">
        <f t="shared" si="13"/>
        <v>0</v>
      </c>
    </row>
    <row r="122" spans="1:12" x14ac:dyDescent="0.3">
      <c r="A122" s="150" t="s">
        <v>339</v>
      </c>
      <c r="B122" s="149" t="s">
        <v>340</v>
      </c>
      <c r="C122" s="73"/>
      <c r="D122" s="73"/>
      <c r="E122" s="73"/>
      <c r="F122" s="73"/>
      <c r="G122" s="73"/>
      <c r="I122" s="43">
        <f t="shared" si="10"/>
        <v>0</v>
      </c>
      <c r="J122" s="43">
        <f t="shared" si="11"/>
        <v>0</v>
      </c>
      <c r="K122" s="43">
        <f t="shared" si="12"/>
        <v>0</v>
      </c>
      <c r="L122" s="43">
        <f t="shared" si="13"/>
        <v>0</v>
      </c>
    </row>
    <row r="123" spans="1:12" x14ac:dyDescent="0.3">
      <c r="A123" s="158" t="s">
        <v>368</v>
      </c>
      <c r="B123" s="158">
        <v>9903</v>
      </c>
      <c r="C123" s="6">
        <f>C110+C111-C117</f>
        <v>0</v>
      </c>
      <c r="D123" s="6">
        <f>D110+D111-D117</f>
        <v>0</v>
      </c>
      <c r="E123" s="6">
        <f>E110+E111-E117</f>
        <v>0</v>
      </c>
      <c r="F123" s="6">
        <f>F110+F111-F117</f>
        <v>0</v>
      </c>
      <c r="G123" s="6">
        <f>G110+G111-G117</f>
        <v>0</v>
      </c>
      <c r="I123" s="43">
        <f t="shared" si="10"/>
        <v>0</v>
      </c>
      <c r="J123" s="43">
        <f t="shared" si="11"/>
        <v>0</v>
      </c>
      <c r="K123" s="43">
        <f t="shared" si="12"/>
        <v>0</v>
      </c>
      <c r="L123" s="43">
        <f t="shared" si="13"/>
        <v>0</v>
      </c>
    </row>
    <row r="124" spans="1:12" x14ac:dyDescent="0.3">
      <c r="A124" s="158" t="s">
        <v>369</v>
      </c>
      <c r="B124" s="158">
        <v>780</v>
      </c>
      <c r="C124" s="73"/>
      <c r="D124" s="73"/>
      <c r="E124" s="73"/>
      <c r="F124" s="73"/>
      <c r="G124" s="73"/>
      <c r="I124" s="43">
        <f t="shared" si="10"/>
        <v>0</v>
      </c>
      <c r="J124" s="43">
        <f t="shared" si="11"/>
        <v>0</v>
      </c>
      <c r="K124" s="43">
        <f t="shared" si="12"/>
        <v>0</v>
      </c>
      <c r="L124" s="43">
        <f t="shared" si="13"/>
        <v>0</v>
      </c>
    </row>
    <row r="125" spans="1:12" x14ac:dyDescent="0.3">
      <c r="A125" s="158" t="s">
        <v>370</v>
      </c>
      <c r="B125" s="158">
        <v>680</v>
      </c>
      <c r="C125" s="73"/>
      <c r="D125" s="73"/>
      <c r="E125" s="73"/>
      <c r="F125" s="73"/>
      <c r="G125" s="73"/>
      <c r="I125" s="43">
        <f t="shared" si="10"/>
        <v>0</v>
      </c>
      <c r="J125" s="43">
        <f t="shared" si="11"/>
        <v>0</v>
      </c>
      <c r="K125" s="43">
        <f t="shared" si="12"/>
        <v>0</v>
      </c>
      <c r="L125" s="43">
        <f t="shared" si="13"/>
        <v>0</v>
      </c>
    </row>
    <row r="126" spans="1:12" x14ac:dyDescent="0.3">
      <c r="A126" s="158" t="s">
        <v>371</v>
      </c>
      <c r="B126" s="158" t="s">
        <v>341</v>
      </c>
      <c r="C126" s="73"/>
      <c r="D126" s="73"/>
      <c r="E126" s="73"/>
      <c r="F126" s="73"/>
      <c r="G126" s="73"/>
      <c r="I126" s="43">
        <f t="shared" si="10"/>
        <v>0</v>
      </c>
      <c r="J126" s="43">
        <f t="shared" si="11"/>
        <v>0</v>
      </c>
      <c r="K126" s="43">
        <f t="shared" si="12"/>
        <v>0</v>
      </c>
      <c r="L126" s="43">
        <f t="shared" si="13"/>
        <v>0</v>
      </c>
    </row>
    <row r="127" spans="1:12" x14ac:dyDescent="0.3">
      <c r="A127" s="158" t="s">
        <v>372</v>
      </c>
      <c r="B127" s="158">
        <v>9904</v>
      </c>
      <c r="C127" s="6">
        <f>C123+C124-C125-C126</f>
        <v>0</v>
      </c>
      <c r="D127" s="6">
        <f>D123+D124-D125-D126</f>
        <v>0</v>
      </c>
      <c r="E127" s="6">
        <f>E123+E124-E125-E126</f>
        <v>0</v>
      </c>
      <c r="F127" s="6">
        <f>F123+F124-F125-F126</f>
        <v>0</v>
      </c>
      <c r="G127" s="6">
        <f>G123+G124-G125-G126</f>
        <v>0</v>
      </c>
      <c r="I127" s="43">
        <f t="shared" si="10"/>
        <v>0</v>
      </c>
      <c r="J127" s="43">
        <f t="shared" si="11"/>
        <v>0</v>
      </c>
      <c r="K127" s="43">
        <f t="shared" si="12"/>
        <v>0</v>
      </c>
      <c r="L127" s="43">
        <f t="shared" si="13"/>
        <v>0</v>
      </c>
    </row>
    <row r="128" spans="1:12" x14ac:dyDescent="0.3">
      <c r="A128" s="158" t="s">
        <v>373</v>
      </c>
      <c r="B128" s="158">
        <v>789</v>
      </c>
      <c r="C128" s="73"/>
      <c r="D128" s="73"/>
      <c r="E128" s="73"/>
      <c r="F128" s="73"/>
      <c r="G128" s="73"/>
      <c r="I128" s="43">
        <f t="shared" si="10"/>
        <v>0</v>
      </c>
      <c r="J128" s="43">
        <f t="shared" si="11"/>
        <v>0</v>
      </c>
      <c r="K128" s="43">
        <f t="shared" si="12"/>
        <v>0</v>
      </c>
      <c r="L128" s="43">
        <f t="shared" si="13"/>
        <v>0</v>
      </c>
    </row>
    <row r="129" spans="1:12" x14ac:dyDescent="0.3">
      <c r="A129" s="158" t="s">
        <v>374</v>
      </c>
      <c r="B129" s="158">
        <v>689</v>
      </c>
      <c r="C129" s="73"/>
      <c r="D129" s="73"/>
      <c r="E129" s="73"/>
      <c r="F129" s="73"/>
      <c r="G129" s="73"/>
      <c r="I129" s="43">
        <f t="shared" si="10"/>
        <v>0</v>
      </c>
      <c r="J129" s="43">
        <f t="shared" si="11"/>
        <v>0</v>
      </c>
      <c r="K129" s="43">
        <f t="shared" si="12"/>
        <v>0</v>
      </c>
      <c r="L129" s="43">
        <f t="shared" si="13"/>
        <v>0</v>
      </c>
    </row>
    <row r="130" spans="1:12" x14ac:dyDescent="0.3">
      <c r="A130" s="158" t="s">
        <v>375</v>
      </c>
      <c r="B130" s="158">
        <v>9905</v>
      </c>
      <c r="C130" s="6">
        <f>C127+C128-C129</f>
        <v>0</v>
      </c>
      <c r="D130" s="6">
        <f>D127+D128-D129</f>
        <v>0</v>
      </c>
      <c r="E130" s="6">
        <f>E127+E128-E129</f>
        <v>0</v>
      </c>
      <c r="F130" s="6">
        <f>F127+F128-F129</f>
        <v>0</v>
      </c>
      <c r="G130" s="6">
        <f>G127+G128-G129</f>
        <v>0</v>
      </c>
      <c r="I130" s="43">
        <f t="shared" si="10"/>
        <v>0</v>
      </c>
      <c r="J130" s="43">
        <f t="shared" si="11"/>
        <v>0</v>
      </c>
      <c r="K130" s="43">
        <f t="shared" si="12"/>
        <v>0</v>
      </c>
      <c r="L130" s="43">
        <f t="shared" si="13"/>
        <v>0</v>
      </c>
    </row>
    <row r="133" spans="1:12" ht="15.75" x14ac:dyDescent="0.3">
      <c r="A133" s="406" t="s">
        <v>678</v>
      </c>
      <c r="B133" s="404"/>
      <c r="C133" s="404"/>
      <c r="D133" s="404"/>
      <c r="E133" s="405"/>
      <c r="F133" s="405"/>
      <c r="G133" s="405"/>
      <c r="I133" s="405"/>
      <c r="J133" s="405"/>
      <c r="K133" s="405"/>
      <c r="L133" s="405"/>
    </row>
    <row r="135" spans="1:12" x14ac:dyDescent="0.3">
      <c r="I135" s="578" t="s">
        <v>815</v>
      </c>
      <c r="J135" s="579"/>
      <c r="K135" s="579"/>
      <c r="L135" s="580"/>
    </row>
    <row r="136" spans="1:12" ht="27" x14ac:dyDescent="0.3">
      <c r="A136" s="111"/>
      <c r="B136" s="157" t="s">
        <v>119</v>
      </c>
      <c r="C136" s="372" t="str">
        <f t="shared" ref="C136:G136" si="14">C50</f>
        <v>REALITE 2016</v>
      </c>
      <c r="D136" s="372" t="str">
        <f t="shared" si="14"/>
        <v>REALITE 2017</v>
      </c>
      <c r="E136" s="372" t="str">
        <f t="shared" si="14"/>
        <v>REALITE 2018</v>
      </c>
      <c r="F136" s="372" t="str">
        <f t="shared" si="14"/>
        <v>REALITE 2019</v>
      </c>
      <c r="G136" s="372" t="str">
        <f t="shared" si="14"/>
        <v>REALITE 2020</v>
      </c>
      <c r="I136" s="459" t="str">
        <f>RIGHT(D136,4)&amp;" - "&amp;RIGHT(C136,4)</f>
        <v>2017 - 2016</v>
      </c>
      <c r="J136" s="459" t="str">
        <f>RIGHT(E136,4)&amp;" - "&amp;RIGHT(D136,4)</f>
        <v>2018 - 2017</v>
      </c>
      <c r="K136" s="459" t="str">
        <f>RIGHT(F136,4)&amp;" - "&amp;RIGHT(E136,4)</f>
        <v>2019 - 2018</v>
      </c>
      <c r="L136" s="459" t="str">
        <f>RIGHT(G136,4)&amp;" - "&amp;RIGHT(F136,4)</f>
        <v>2020 - 2019</v>
      </c>
    </row>
    <row r="137" spans="1:12" x14ac:dyDescent="0.3">
      <c r="A137" s="158" t="s">
        <v>363</v>
      </c>
      <c r="B137" s="158" t="s">
        <v>342</v>
      </c>
      <c r="C137" s="159">
        <f>SUM(C138:C142)</f>
        <v>0</v>
      </c>
      <c r="D137" s="159">
        <f>SUM(D138:D142)</f>
        <v>0</v>
      </c>
      <c r="E137" s="159">
        <f>SUM(E138:E142)</f>
        <v>0</v>
      </c>
      <c r="F137" s="159">
        <f>SUM(F138:F142)</f>
        <v>0</v>
      </c>
      <c r="G137" s="159">
        <f>SUM(G138:G142)</f>
        <v>0</v>
      </c>
      <c r="I137" s="43">
        <f t="shared" ref="I137:I173" si="15">IFERROR(IF(AND(ROUND(SUM(C137:C137),0)=0,ROUND(SUM(D137:D137),0)&gt;ROUND(SUM(C137:C137),0)),"INF",(ROUND(SUM(D137:D137),0)-ROUND(SUM(C137:C137),0))/ROUND(SUM(C137:C137),0)),0)</f>
        <v>0</v>
      </c>
      <c r="J137" s="43">
        <f t="shared" ref="J137:J173" si="16">IFERROR(IF(AND(ROUND(SUM(D137),0)=0,ROUND(SUM(E137:E137),0)&gt;ROUND(SUM(D137),0)),"INF",(ROUND(SUM(E137:E137),0)-ROUND(SUM(D137),0))/ROUND(SUM(D137),0)),0)</f>
        <v>0</v>
      </c>
      <c r="K137" s="43">
        <f t="shared" ref="K137:K173" si="17">IFERROR(IF(AND(ROUND(SUM(E137),0)=0,ROUND(SUM(F137:F137),0)&gt;ROUND(SUM(E137),0)),"INF",(ROUND(SUM(F137:F137),0)-ROUND(SUM(E137),0))/ROUND(SUM(E137),0)),0)</f>
        <v>0</v>
      </c>
      <c r="L137" s="43">
        <f t="shared" ref="L137:L173" si="18">IFERROR(IF(AND(ROUND(SUM(F137),0)=0,ROUND(SUM(G137:G137),0)&gt;ROUND(SUM(F137),0)),"INF",(ROUND(SUM(G137:G137),0)-ROUND(SUM(F137),0))/ROUND(SUM(F137),0)),0)</f>
        <v>0</v>
      </c>
    </row>
    <row r="138" spans="1:12" s="152" customFormat="1" x14ac:dyDescent="0.3">
      <c r="A138" s="150" t="s">
        <v>343</v>
      </c>
      <c r="B138" s="149">
        <v>70</v>
      </c>
      <c r="C138" s="73"/>
      <c r="D138" s="73"/>
      <c r="E138" s="73"/>
      <c r="F138" s="73"/>
      <c r="G138" s="73"/>
      <c r="I138" s="43">
        <f t="shared" si="15"/>
        <v>0</v>
      </c>
      <c r="J138" s="43">
        <f t="shared" si="16"/>
        <v>0</v>
      </c>
      <c r="K138" s="43">
        <f t="shared" si="17"/>
        <v>0</v>
      </c>
      <c r="L138" s="43">
        <f t="shared" si="18"/>
        <v>0</v>
      </c>
    </row>
    <row r="139" spans="1:12" s="152" customFormat="1" ht="27" x14ac:dyDescent="0.3">
      <c r="A139" s="150" t="s">
        <v>344</v>
      </c>
      <c r="B139" s="149">
        <v>71</v>
      </c>
      <c r="C139" s="73"/>
      <c r="D139" s="73"/>
      <c r="E139" s="73"/>
      <c r="F139" s="73"/>
      <c r="G139" s="73"/>
      <c r="I139" s="43">
        <f t="shared" si="15"/>
        <v>0</v>
      </c>
      <c r="J139" s="43">
        <f t="shared" si="16"/>
        <v>0</v>
      </c>
      <c r="K139" s="43">
        <f t="shared" si="17"/>
        <v>0</v>
      </c>
      <c r="L139" s="43">
        <f t="shared" si="18"/>
        <v>0</v>
      </c>
    </row>
    <row r="140" spans="1:12" s="152" customFormat="1" x14ac:dyDescent="0.3">
      <c r="A140" s="150" t="s">
        <v>345</v>
      </c>
      <c r="B140" s="149">
        <v>72</v>
      </c>
      <c r="C140" s="73"/>
      <c r="D140" s="73"/>
      <c r="E140" s="73"/>
      <c r="F140" s="73"/>
      <c r="G140" s="73"/>
      <c r="I140" s="43">
        <f t="shared" si="15"/>
        <v>0</v>
      </c>
      <c r="J140" s="43">
        <f t="shared" si="16"/>
        <v>0</v>
      </c>
      <c r="K140" s="43">
        <f t="shared" si="17"/>
        <v>0</v>
      </c>
      <c r="L140" s="43">
        <f t="shared" si="18"/>
        <v>0</v>
      </c>
    </row>
    <row r="141" spans="1:12" s="152" customFormat="1" x14ac:dyDescent="0.3">
      <c r="A141" s="150" t="s">
        <v>346</v>
      </c>
      <c r="B141" s="149">
        <v>74</v>
      </c>
      <c r="C141" s="73"/>
      <c r="D141" s="73"/>
      <c r="E141" s="73"/>
      <c r="F141" s="73"/>
      <c r="G141" s="73"/>
      <c r="I141" s="43">
        <f t="shared" si="15"/>
        <v>0</v>
      </c>
      <c r="J141" s="43">
        <f t="shared" si="16"/>
        <v>0</v>
      </c>
      <c r="K141" s="43">
        <f t="shared" si="17"/>
        <v>0</v>
      </c>
      <c r="L141" s="43">
        <f t="shared" si="18"/>
        <v>0</v>
      </c>
    </row>
    <row r="142" spans="1:12" s="152" customFormat="1" x14ac:dyDescent="0.3">
      <c r="A142" s="150" t="s">
        <v>347</v>
      </c>
      <c r="B142" s="149" t="s">
        <v>348</v>
      </c>
      <c r="C142" s="73"/>
      <c r="D142" s="73"/>
      <c r="E142" s="73"/>
      <c r="F142" s="73"/>
      <c r="G142" s="73"/>
      <c r="I142" s="43">
        <f t="shared" si="15"/>
        <v>0</v>
      </c>
      <c r="J142" s="43">
        <f t="shared" si="16"/>
        <v>0</v>
      </c>
      <c r="K142" s="43">
        <f t="shared" si="17"/>
        <v>0</v>
      </c>
      <c r="L142" s="43">
        <f t="shared" si="18"/>
        <v>0</v>
      </c>
    </row>
    <row r="143" spans="1:12" s="152" customFormat="1" x14ac:dyDescent="0.3">
      <c r="A143" s="158" t="s">
        <v>364</v>
      </c>
      <c r="B143" s="158" t="s">
        <v>349</v>
      </c>
      <c r="C143" s="159">
        <f>SUM(C144:C152)</f>
        <v>0</v>
      </c>
      <c r="D143" s="159">
        <f>SUM(D144:D152)</f>
        <v>0</v>
      </c>
      <c r="E143" s="159">
        <f>SUM(E144:E152)</f>
        <v>0</v>
      </c>
      <c r="F143" s="159">
        <f>SUM(F144:F152)</f>
        <v>0</v>
      </c>
      <c r="G143" s="159">
        <f>SUM(G144:G152)</f>
        <v>0</v>
      </c>
      <c r="I143" s="43">
        <f t="shared" si="15"/>
        <v>0</v>
      </c>
      <c r="J143" s="43">
        <f t="shared" si="16"/>
        <v>0</v>
      </c>
      <c r="K143" s="43">
        <f t="shared" si="17"/>
        <v>0</v>
      </c>
      <c r="L143" s="43">
        <f t="shared" si="18"/>
        <v>0</v>
      </c>
    </row>
    <row r="144" spans="1:12" s="152" customFormat="1" x14ac:dyDescent="0.3">
      <c r="A144" s="150" t="s">
        <v>350</v>
      </c>
      <c r="B144" s="149">
        <v>60</v>
      </c>
      <c r="C144" s="73"/>
      <c r="D144" s="73"/>
      <c r="E144" s="73"/>
      <c r="F144" s="73"/>
      <c r="G144" s="73"/>
      <c r="I144" s="43">
        <f t="shared" si="15"/>
        <v>0</v>
      </c>
      <c r="J144" s="43">
        <f t="shared" si="16"/>
        <v>0</v>
      </c>
      <c r="K144" s="43">
        <f t="shared" si="17"/>
        <v>0</v>
      </c>
      <c r="L144" s="43">
        <f t="shared" si="18"/>
        <v>0</v>
      </c>
    </row>
    <row r="145" spans="1:12" s="152" customFormat="1" x14ac:dyDescent="0.3">
      <c r="A145" s="150" t="s">
        <v>351</v>
      </c>
      <c r="B145" s="149">
        <v>61</v>
      </c>
      <c r="C145" s="73"/>
      <c r="D145" s="73"/>
      <c r="E145" s="73"/>
      <c r="F145" s="73"/>
      <c r="G145" s="73"/>
      <c r="I145" s="43">
        <f t="shared" si="15"/>
        <v>0</v>
      </c>
      <c r="J145" s="43">
        <f t="shared" si="16"/>
        <v>0</v>
      </c>
      <c r="K145" s="43">
        <f t="shared" si="17"/>
        <v>0</v>
      </c>
      <c r="L145" s="43">
        <f t="shared" si="18"/>
        <v>0</v>
      </c>
    </row>
    <row r="146" spans="1:12" s="152" customFormat="1" x14ac:dyDescent="0.3">
      <c r="A146" s="150" t="s">
        <v>352</v>
      </c>
      <c r="B146" s="149">
        <v>62</v>
      </c>
      <c r="C146" s="73"/>
      <c r="D146" s="73"/>
      <c r="E146" s="73"/>
      <c r="F146" s="73"/>
      <c r="G146" s="73"/>
      <c r="I146" s="43">
        <f t="shared" si="15"/>
        <v>0</v>
      </c>
      <c r="J146" s="43">
        <f t="shared" si="16"/>
        <v>0</v>
      </c>
      <c r="K146" s="43">
        <f t="shared" si="17"/>
        <v>0</v>
      </c>
      <c r="L146" s="43">
        <f t="shared" si="18"/>
        <v>0</v>
      </c>
    </row>
    <row r="147" spans="1:12" s="152" customFormat="1" ht="27" x14ac:dyDescent="0.3">
      <c r="A147" s="150" t="s">
        <v>353</v>
      </c>
      <c r="B147" s="149">
        <v>630</v>
      </c>
      <c r="C147" s="73"/>
      <c r="D147" s="73"/>
      <c r="E147" s="73"/>
      <c r="F147" s="73"/>
      <c r="G147" s="73"/>
      <c r="I147" s="43">
        <f t="shared" si="15"/>
        <v>0</v>
      </c>
      <c r="J147" s="43">
        <f t="shared" si="16"/>
        <v>0</v>
      </c>
      <c r="K147" s="43">
        <f t="shared" si="17"/>
        <v>0</v>
      </c>
      <c r="L147" s="43">
        <f t="shared" si="18"/>
        <v>0</v>
      </c>
    </row>
    <row r="148" spans="1:12" s="152" customFormat="1" ht="27" x14ac:dyDescent="0.3">
      <c r="A148" s="150" t="s">
        <v>354</v>
      </c>
      <c r="B148" s="149" t="s">
        <v>355</v>
      </c>
      <c r="C148" s="73"/>
      <c r="D148" s="73"/>
      <c r="E148" s="73"/>
      <c r="F148" s="73"/>
      <c r="G148" s="73"/>
      <c r="I148" s="43">
        <f t="shared" si="15"/>
        <v>0</v>
      </c>
      <c r="J148" s="43">
        <f t="shared" si="16"/>
        <v>0</v>
      </c>
      <c r="K148" s="43">
        <f t="shared" si="17"/>
        <v>0</v>
      </c>
      <c r="L148" s="43">
        <f t="shared" si="18"/>
        <v>0</v>
      </c>
    </row>
    <row r="149" spans="1:12" s="152" customFormat="1" x14ac:dyDescent="0.3">
      <c r="A149" s="150" t="s">
        <v>356</v>
      </c>
      <c r="B149" s="149" t="s">
        <v>357</v>
      </c>
      <c r="C149" s="73"/>
      <c r="D149" s="73"/>
      <c r="E149" s="73"/>
      <c r="F149" s="73"/>
      <c r="G149" s="73"/>
      <c r="I149" s="43">
        <f t="shared" si="15"/>
        <v>0</v>
      </c>
      <c r="J149" s="43">
        <f t="shared" si="16"/>
        <v>0</v>
      </c>
      <c r="K149" s="43">
        <f t="shared" si="17"/>
        <v>0</v>
      </c>
      <c r="L149" s="43">
        <f t="shared" si="18"/>
        <v>0</v>
      </c>
    </row>
    <row r="150" spans="1:12" s="152" customFormat="1" x14ac:dyDescent="0.3">
      <c r="A150" s="150" t="s">
        <v>358</v>
      </c>
      <c r="B150" s="149" t="s">
        <v>359</v>
      </c>
      <c r="C150" s="73"/>
      <c r="D150" s="73"/>
      <c r="E150" s="73"/>
      <c r="F150" s="73"/>
      <c r="G150" s="73"/>
      <c r="I150" s="43">
        <f t="shared" si="15"/>
        <v>0</v>
      </c>
      <c r="J150" s="43">
        <f t="shared" si="16"/>
        <v>0</v>
      </c>
      <c r="K150" s="43">
        <f t="shared" si="17"/>
        <v>0</v>
      </c>
      <c r="L150" s="43">
        <f t="shared" si="18"/>
        <v>0</v>
      </c>
    </row>
    <row r="151" spans="1:12" s="152" customFormat="1" x14ac:dyDescent="0.3">
      <c r="A151" s="150" t="s">
        <v>360</v>
      </c>
      <c r="B151" s="149">
        <v>649</v>
      </c>
      <c r="C151" s="73"/>
      <c r="D151" s="73"/>
      <c r="E151" s="73"/>
      <c r="F151" s="73"/>
      <c r="G151" s="73"/>
      <c r="I151" s="43">
        <f t="shared" si="15"/>
        <v>0</v>
      </c>
      <c r="J151" s="43">
        <f t="shared" si="16"/>
        <v>0</v>
      </c>
      <c r="K151" s="43">
        <f t="shared" si="17"/>
        <v>0</v>
      </c>
      <c r="L151" s="43">
        <f t="shared" si="18"/>
        <v>0</v>
      </c>
    </row>
    <row r="152" spans="1:12" s="152" customFormat="1" x14ac:dyDescent="0.3">
      <c r="A152" s="150" t="s">
        <v>361</v>
      </c>
      <c r="B152" s="149" t="s">
        <v>362</v>
      </c>
      <c r="C152" s="73"/>
      <c r="D152" s="73"/>
      <c r="E152" s="73"/>
      <c r="F152" s="73"/>
      <c r="G152" s="73"/>
      <c r="I152" s="43">
        <f t="shared" si="15"/>
        <v>0</v>
      </c>
      <c r="J152" s="43">
        <f t="shared" si="16"/>
        <v>0</v>
      </c>
      <c r="K152" s="43">
        <f t="shared" si="17"/>
        <v>0</v>
      </c>
      <c r="L152" s="43">
        <f t="shared" si="18"/>
        <v>0</v>
      </c>
    </row>
    <row r="153" spans="1:12" s="152" customFormat="1" x14ac:dyDescent="0.3">
      <c r="A153" s="158" t="s">
        <v>365</v>
      </c>
      <c r="B153" s="158">
        <v>9901</v>
      </c>
      <c r="C153" s="159">
        <f>C137-C143</f>
        <v>0</v>
      </c>
      <c r="D153" s="159">
        <f>D137-D143</f>
        <v>0</v>
      </c>
      <c r="E153" s="159">
        <f>E137-E143</f>
        <v>0</v>
      </c>
      <c r="F153" s="159">
        <f>F137-F143</f>
        <v>0</v>
      </c>
      <c r="G153" s="159">
        <f>G137-G143</f>
        <v>0</v>
      </c>
      <c r="I153" s="43">
        <f t="shared" si="15"/>
        <v>0</v>
      </c>
      <c r="J153" s="43">
        <f t="shared" si="16"/>
        <v>0</v>
      </c>
      <c r="K153" s="43">
        <f t="shared" si="17"/>
        <v>0</v>
      </c>
      <c r="L153" s="43">
        <f t="shared" si="18"/>
        <v>0</v>
      </c>
    </row>
    <row r="154" spans="1:12" s="152" customFormat="1" x14ac:dyDescent="0.3">
      <c r="A154" s="158" t="s">
        <v>366</v>
      </c>
      <c r="B154" s="158" t="s">
        <v>325</v>
      </c>
      <c r="C154" s="6">
        <f>SUM(C155,C159)</f>
        <v>0</v>
      </c>
      <c r="D154" s="6">
        <f>SUM(D155,D159)</f>
        <v>0</v>
      </c>
      <c r="E154" s="6">
        <f>SUM(E155,E159)</f>
        <v>0</v>
      </c>
      <c r="F154" s="6">
        <f>SUM(F155,F159)</f>
        <v>0</v>
      </c>
      <c r="G154" s="6">
        <f>SUM(G155,G159)</f>
        <v>0</v>
      </c>
      <c r="I154" s="43">
        <f t="shared" si="15"/>
        <v>0</v>
      </c>
      <c r="J154" s="43">
        <f t="shared" si="16"/>
        <v>0</v>
      </c>
      <c r="K154" s="43">
        <f t="shared" si="17"/>
        <v>0</v>
      </c>
      <c r="L154" s="43">
        <f t="shared" si="18"/>
        <v>0</v>
      </c>
    </row>
    <row r="155" spans="1:12" x14ac:dyDescent="0.3">
      <c r="A155" s="150" t="s">
        <v>326</v>
      </c>
      <c r="B155" s="149">
        <v>75</v>
      </c>
      <c r="C155" s="6">
        <f>SUM(C156:C158)</f>
        <v>0</v>
      </c>
      <c r="D155" s="6">
        <f>SUM(D156:D158)</f>
        <v>0</v>
      </c>
      <c r="E155" s="6">
        <f>SUM(E156:E158)</f>
        <v>0</v>
      </c>
      <c r="F155" s="6">
        <f>SUM(F156:F158)</f>
        <v>0</v>
      </c>
      <c r="G155" s="6">
        <f>SUM(G156:G158)</f>
        <v>0</v>
      </c>
      <c r="I155" s="43">
        <f t="shared" si="15"/>
        <v>0</v>
      </c>
      <c r="J155" s="43">
        <f t="shared" si="16"/>
        <v>0</v>
      </c>
      <c r="K155" s="43">
        <f t="shared" si="17"/>
        <v>0</v>
      </c>
      <c r="L155" s="43">
        <f t="shared" si="18"/>
        <v>0</v>
      </c>
    </row>
    <row r="156" spans="1:12" x14ac:dyDescent="0.3">
      <c r="A156" s="151" t="s">
        <v>327</v>
      </c>
      <c r="B156" s="149">
        <v>750</v>
      </c>
      <c r="C156" s="73"/>
      <c r="D156" s="73"/>
      <c r="E156" s="73"/>
      <c r="F156" s="73"/>
      <c r="G156" s="73"/>
      <c r="I156" s="43">
        <f t="shared" si="15"/>
        <v>0</v>
      </c>
      <c r="J156" s="43">
        <f t="shared" si="16"/>
        <v>0</v>
      </c>
      <c r="K156" s="43">
        <f t="shared" si="17"/>
        <v>0</v>
      </c>
      <c r="L156" s="43">
        <f t="shared" si="18"/>
        <v>0</v>
      </c>
    </row>
    <row r="157" spans="1:12" x14ac:dyDescent="0.3">
      <c r="A157" s="151" t="s">
        <v>328</v>
      </c>
      <c r="B157" s="149">
        <v>751</v>
      </c>
      <c r="C157" s="73"/>
      <c r="D157" s="73"/>
      <c r="E157" s="73"/>
      <c r="F157" s="73"/>
      <c r="G157" s="73"/>
      <c r="I157" s="43">
        <f t="shared" si="15"/>
        <v>0</v>
      </c>
      <c r="J157" s="43">
        <f t="shared" si="16"/>
        <v>0</v>
      </c>
      <c r="K157" s="43">
        <f t="shared" si="17"/>
        <v>0</v>
      </c>
      <c r="L157" s="43">
        <f t="shared" si="18"/>
        <v>0</v>
      </c>
    </row>
    <row r="158" spans="1:12" x14ac:dyDescent="0.3">
      <c r="A158" s="151" t="s">
        <v>329</v>
      </c>
      <c r="B158" s="149" t="s">
        <v>330</v>
      </c>
      <c r="C158" s="73"/>
      <c r="D158" s="73"/>
      <c r="E158" s="73"/>
      <c r="F158" s="73"/>
      <c r="G158" s="73"/>
      <c r="I158" s="43">
        <f t="shared" si="15"/>
        <v>0</v>
      </c>
      <c r="J158" s="43">
        <f t="shared" si="16"/>
        <v>0</v>
      </c>
      <c r="K158" s="43">
        <f t="shared" si="17"/>
        <v>0</v>
      </c>
      <c r="L158" s="43">
        <f t="shared" si="18"/>
        <v>0</v>
      </c>
    </row>
    <row r="159" spans="1:12" x14ac:dyDescent="0.3">
      <c r="A159" s="150" t="s">
        <v>331</v>
      </c>
      <c r="B159" s="149" t="s">
        <v>332</v>
      </c>
      <c r="C159" s="73"/>
      <c r="D159" s="73"/>
      <c r="E159" s="73"/>
      <c r="F159" s="73"/>
      <c r="G159" s="73"/>
      <c r="I159" s="43">
        <f t="shared" si="15"/>
        <v>0</v>
      </c>
      <c r="J159" s="43">
        <f t="shared" si="16"/>
        <v>0</v>
      </c>
      <c r="K159" s="43">
        <f t="shared" si="17"/>
        <v>0</v>
      </c>
      <c r="L159" s="43">
        <f t="shared" si="18"/>
        <v>0</v>
      </c>
    </row>
    <row r="160" spans="1:12" x14ac:dyDescent="0.3">
      <c r="A160" s="158" t="s">
        <v>367</v>
      </c>
      <c r="B160" s="158" t="s">
        <v>333</v>
      </c>
      <c r="C160" s="6">
        <f>SUM(C161,C165)</f>
        <v>0</v>
      </c>
      <c r="D160" s="6">
        <f>SUM(D161,D165)</f>
        <v>0</v>
      </c>
      <c r="E160" s="6">
        <f>SUM(E161,E165)</f>
        <v>0</v>
      </c>
      <c r="F160" s="6">
        <f>SUM(F161,F165)</f>
        <v>0</v>
      </c>
      <c r="G160" s="6">
        <f>SUM(G161,G165)</f>
        <v>0</v>
      </c>
      <c r="I160" s="43">
        <f t="shared" si="15"/>
        <v>0</v>
      </c>
      <c r="J160" s="43">
        <f t="shared" si="16"/>
        <v>0</v>
      </c>
      <c r="K160" s="43">
        <f t="shared" si="17"/>
        <v>0</v>
      </c>
      <c r="L160" s="43">
        <f t="shared" si="18"/>
        <v>0</v>
      </c>
    </row>
    <row r="161" spans="1:12" x14ac:dyDescent="0.3">
      <c r="A161" s="150" t="s">
        <v>334</v>
      </c>
      <c r="B161" s="149">
        <v>65</v>
      </c>
      <c r="C161" s="6">
        <f>SUM(C162:C164)</f>
        <v>0</v>
      </c>
      <c r="D161" s="6">
        <f>SUM(D162:D164)</f>
        <v>0</v>
      </c>
      <c r="E161" s="6">
        <f>SUM(E162:E164)</f>
        <v>0</v>
      </c>
      <c r="F161" s="6">
        <f>SUM(F162:F164)</f>
        <v>0</v>
      </c>
      <c r="G161" s="6">
        <f>SUM(G162:G164)</f>
        <v>0</v>
      </c>
      <c r="I161" s="43">
        <f t="shared" si="15"/>
        <v>0</v>
      </c>
      <c r="J161" s="43">
        <f t="shared" si="16"/>
        <v>0</v>
      </c>
      <c r="K161" s="43">
        <f t="shared" si="17"/>
        <v>0</v>
      </c>
      <c r="L161" s="43">
        <f t="shared" si="18"/>
        <v>0</v>
      </c>
    </row>
    <row r="162" spans="1:12" x14ac:dyDescent="0.3">
      <c r="A162" s="151" t="s">
        <v>335</v>
      </c>
      <c r="B162" s="149">
        <v>650</v>
      </c>
      <c r="C162" s="73"/>
      <c r="D162" s="73"/>
      <c r="E162" s="73"/>
      <c r="F162" s="73"/>
      <c r="G162" s="73"/>
      <c r="I162" s="43">
        <f t="shared" si="15"/>
        <v>0</v>
      </c>
      <c r="J162" s="43">
        <f t="shared" si="16"/>
        <v>0</v>
      </c>
      <c r="K162" s="43">
        <f t="shared" si="17"/>
        <v>0</v>
      </c>
      <c r="L162" s="43">
        <f t="shared" si="18"/>
        <v>0</v>
      </c>
    </row>
    <row r="163" spans="1:12" ht="27" x14ac:dyDescent="0.3">
      <c r="A163" s="151" t="s">
        <v>336</v>
      </c>
      <c r="B163" s="149">
        <v>651</v>
      </c>
      <c r="C163" s="73"/>
      <c r="D163" s="73"/>
      <c r="E163" s="73"/>
      <c r="F163" s="73"/>
      <c r="G163" s="73"/>
      <c r="I163" s="43">
        <f t="shared" si="15"/>
        <v>0</v>
      </c>
      <c r="J163" s="43">
        <f t="shared" si="16"/>
        <v>0</v>
      </c>
      <c r="K163" s="43">
        <f t="shared" si="17"/>
        <v>0</v>
      </c>
      <c r="L163" s="43">
        <f t="shared" si="18"/>
        <v>0</v>
      </c>
    </row>
    <row r="164" spans="1:12" x14ac:dyDescent="0.3">
      <c r="A164" s="151" t="s">
        <v>337</v>
      </c>
      <c r="B164" s="149" t="s">
        <v>338</v>
      </c>
      <c r="C164" s="73"/>
      <c r="D164" s="73"/>
      <c r="E164" s="73"/>
      <c r="F164" s="73"/>
      <c r="G164" s="73"/>
      <c r="I164" s="43">
        <f t="shared" si="15"/>
        <v>0</v>
      </c>
      <c r="J164" s="43">
        <f t="shared" si="16"/>
        <v>0</v>
      </c>
      <c r="K164" s="43">
        <f t="shared" si="17"/>
        <v>0</v>
      </c>
      <c r="L164" s="43">
        <f t="shared" si="18"/>
        <v>0</v>
      </c>
    </row>
    <row r="165" spans="1:12" x14ac:dyDescent="0.3">
      <c r="A165" s="150" t="s">
        <v>339</v>
      </c>
      <c r="B165" s="149" t="s">
        <v>340</v>
      </c>
      <c r="C165" s="73"/>
      <c r="D165" s="73"/>
      <c r="E165" s="73"/>
      <c r="F165" s="73"/>
      <c r="G165" s="73"/>
      <c r="I165" s="43">
        <f t="shared" si="15"/>
        <v>0</v>
      </c>
      <c r="J165" s="43">
        <f t="shared" si="16"/>
        <v>0</v>
      </c>
      <c r="K165" s="43">
        <f t="shared" si="17"/>
        <v>0</v>
      </c>
      <c r="L165" s="43">
        <f t="shared" si="18"/>
        <v>0</v>
      </c>
    </row>
    <row r="166" spans="1:12" x14ac:dyDescent="0.3">
      <c r="A166" s="158" t="s">
        <v>368</v>
      </c>
      <c r="B166" s="158">
        <v>9903</v>
      </c>
      <c r="C166" s="6">
        <f>C153+C154-C160</f>
        <v>0</v>
      </c>
      <c r="D166" s="6">
        <f>D153+D154-D160</f>
        <v>0</v>
      </c>
      <c r="E166" s="6">
        <f>E153+E154-E160</f>
        <v>0</v>
      </c>
      <c r="F166" s="6">
        <f>F153+F154-F160</f>
        <v>0</v>
      </c>
      <c r="G166" s="6">
        <f>G153+G154-G160</f>
        <v>0</v>
      </c>
      <c r="I166" s="43">
        <f t="shared" si="15"/>
        <v>0</v>
      </c>
      <c r="J166" s="43">
        <f t="shared" si="16"/>
        <v>0</v>
      </c>
      <c r="K166" s="43">
        <f t="shared" si="17"/>
        <v>0</v>
      </c>
      <c r="L166" s="43">
        <f t="shared" si="18"/>
        <v>0</v>
      </c>
    </row>
    <row r="167" spans="1:12" x14ac:dyDescent="0.3">
      <c r="A167" s="158" t="s">
        <v>369</v>
      </c>
      <c r="B167" s="158">
        <v>780</v>
      </c>
      <c r="C167" s="73"/>
      <c r="D167" s="73"/>
      <c r="E167" s="73"/>
      <c r="F167" s="73"/>
      <c r="G167" s="73"/>
      <c r="I167" s="43">
        <f t="shared" si="15"/>
        <v>0</v>
      </c>
      <c r="J167" s="43">
        <f t="shared" si="16"/>
        <v>0</v>
      </c>
      <c r="K167" s="43">
        <f t="shared" si="17"/>
        <v>0</v>
      </c>
      <c r="L167" s="43">
        <f t="shared" si="18"/>
        <v>0</v>
      </c>
    </row>
    <row r="168" spans="1:12" x14ac:dyDescent="0.3">
      <c r="A168" s="158" t="s">
        <v>370</v>
      </c>
      <c r="B168" s="158">
        <v>680</v>
      </c>
      <c r="C168" s="73"/>
      <c r="D168" s="73"/>
      <c r="E168" s="73"/>
      <c r="F168" s="73"/>
      <c r="G168" s="73"/>
      <c r="I168" s="43">
        <f t="shared" si="15"/>
        <v>0</v>
      </c>
      <c r="J168" s="43">
        <f t="shared" si="16"/>
        <v>0</v>
      </c>
      <c r="K168" s="43">
        <f t="shared" si="17"/>
        <v>0</v>
      </c>
      <c r="L168" s="43">
        <f t="shared" si="18"/>
        <v>0</v>
      </c>
    </row>
    <row r="169" spans="1:12" x14ac:dyDescent="0.3">
      <c r="A169" s="158" t="s">
        <v>371</v>
      </c>
      <c r="B169" s="158" t="s">
        <v>341</v>
      </c>
      <c r="C169" s="73"/>
      <c r="D169" s="73"/>
      <c r="E169" s="73"/>
      <c r="F169" s="73"/>
      <c r="G169" s="73"/>
      <c r="I169" s="43">
        <f t="shared" si="15"/>
        <v>0</v>
      </c>
      <c r="J169" s="43">
        <f t="shared" si="16"/>
        <v>0</v>
      </c>
      <c r="K169" s="43">
        <f t="shared" si="17"/>
        <v>0</v>
      </c>
      <c r="L169" s="43">
        <f t="shared" si="18"/>
        <v>0</v>
      </c>
    </row>
    <row r="170" spans="1:12" x14ac:dyDescent="0.3">
      <c r="A170" s="158" t="s">
        <v>372</v>
      </c>
      <c r="B170" s="158">
        <v>9904</v>
      </c>
      <c r="C170" s="6">
        <f>C166+C167-C168-C169</f>
        <v>0</v>
      </c>
      <c r="D170" s="6">
        <f>D166+D167-D168-D169</f>
        <v>0</v>
      </c>
      <c r="E170" s="6">
        <f>E166+E167-E168-E169</f>
        <v>0</v>
      </c>
      <c r="F170" s="6">
        <f>F166+F167-F168-F169</f>
        <v>0</v>
      </c>
      <c r="G170" s="6">
        <f>G166+G167-G168-G169</f>
        <v>0</v>
      </c>
      <c r="I170" s="43">
        <f t="shared" si="15"/>
        <v>0</v>
      </c>
      <c r="J170" s="43">
        <f t="shared" si="16"/>
        <v>0</v>
      </c>
      <c r="K170" s="43">
        <f t="shared" si="17"/>
        <v>0</v>
      </c>
      <c r="L170" s="43">
        <f t="shared" si="18"/>
        <v>0</v>
      </c>
    </row>
    <row r="171" spans="1:12" x14ac:dyDescent="0.3">
      <c r="A171" s="158" t="s">
        <v>373</v>
      </c>
      <c r="B171" s="158">
        <v>789</v>
      </c>
      <c r="C171" s="73"/>
      <c r="D171" s="73"/>
      <c r="E171" s="73"/>
      <c r="F171" s="73"/>
      <c r="G171" s="73"/>
      <c r="I171" s="43">
        <f t="shared" si="15"/>
        <v>0</v>
      </c>
      <c r="J171" s="43">
        <f t="shared" si="16"/>
        <v>0</v>
      </c>
      <c r="K171" s="43">
        <f t="shared" si="17"/>
        <v>0</v>
      </c>
      <c r="L171" s="43">
        <f t="shared" si="18"/>
        <v>0</v>
      </c>
    </row>
    <row r="172" spans="1:12" x14ac:dyDescent="0.3">
      <c r="A172" s="158" t="s">
        <v>374</v>
      </c>
      <c r="B172" s="158">
        <v>689</v>
      </c>
      <c r="C172" s="73"/>
      <c r="D172" s="73"/>
      <c r="E172" s="73"/>
      <c r="F172" s="73"/>
      <c r="G172" s="73"/>
      <c r="I172" s="43">
        <f t="shared" si="15"/>
        <v>0</v>
      </c>
      <c r="J172" s="43">
        <f t="shared" si="16"/>
        <v>0</v>
      </c>
      <c r="K172" s="43">
        <f t="shared" si="17"/>
        <v>0</v>
      </c>
      <c r="L172" s="43">
        <f t="shared" si="18"/>
        <v>0</v>
      </c>
    </row>
    <row r="173" spans="1:12" x14ac:dyDescent="0.3">
      <c r="A173" s="158" t="s">
        <v>375</v>
      </c>
      <c r="B173" s="158">
        <v>9905</v>
      </c>
      <c r="C173" s="6">
        <f>C170+C171-C172</f>
        <v>0</v>
      </c>
      <c r="D173" s="6">
        <f>D170+D171-D172</f>
        <v>0</v>
      </c>
      <c r="E173" s="6">
        <f>E170+E171-E172</f>
        <v>0</v>
      </c>
      <c r="F173" s="6">
        <f>F170+F171-F172</f>
        <v>0</v>
      </c>
      <c r="G173" s="6">
        <f>G170+G171-G172</f>
        <v>0</v>
      </c>
      <c r="I173" s="43">
        <f t="shared" si="15"/>
        <v>0</v>
      </c>
      <c r="J173" s="43">
        <f t="shared" si="16"/>
        <v>0</v>
      </c>
      <c r="K173" s="43">
        <f t="shared" si="17"/>
        <v>0</v>
      </c>
      <c r="L173" s="43">
        <f t="shared" si="18"/>
        <v>0</v>
      </c>
    </row>
    <row r="175" spans="1:12" ht="15.75" x14ac:dyDescent="0.3">
      <c r="A175" s="406" t="s">
        <v>679</v>
      </c>
      <c r="B175" s="404"/>
      <c r="C175" s="404"/>
      <c r="D175" s="404"/>
      <c r="E175" s="405"/>
      <c r="F175" s="405"/>
      <c r="G175" s="405"/>
      <c r="I175" s="405"/>
      <c r="J175" s="405"/>
      <c r="K175" s="405"/>
      <c r="L175" s="405"/>
    </row>
    <row r="177" spans="1:12" x14ac:dyDescent="0.3">
      <c r="I177" s="578" t="s">
        <v>815</v>
      </c>
      <c r="J177" s="579"/>
      <c r="K177" s="579"/>
      <c r="L177" s="580"/>
    </row>
    <row r="178" spans="1:12" ht="27" x14ac:dyDescent="0.3">
      <c r="A178" s="111"/>
      <c r="B178" s="157" t="s">
        <v>119</v>
      </c>
      <c r="C178" s="372" t="str">
        <f>C136</f>
        <v>REALITE 2016</v>
      </c>
      <c r="D178" s="372" t="str">
        <f t="shared" ref="D178:G178" si="19">D136</f>
        <v>REALITE 2017</v>
      </c>
      <c r="E178" s="372" t="str">
        <f t="shared" si="19"/>
        <v>REALITE 2018</v>
      </c>
      <c r="F178" s="372" t="str">
        <f t="shared" si="19"/>
        <v>REALITE 2019</v>
      </c>
      <c r="G178" s="372" t="str">
        <f t="shared" si="19"/>
        <v>REALITE 2020</v>
      </c>
      <c r="I178" s="459" t="str">
        <f>RIGHT(D178,4)&amp;" - "&amp;RIGHT(C178,4)</f>
        <v>2017 - 2016</v>
      </c>
      <c r="J178" s="459" t="str">
        <f>RIGHT(E178,4)&amp;" - "&amp;RIGHT(D178,4)</f>
        <v>2018 - 2017</v>
      </c>
      <c r="K178" s="459" t="str">
        <f>RIGHT(F178,4)&amp;" - "&amp;RIGHT(E178,4)</f>
        <v>2019 - 2018</v>
      </c>
      <c r="L178" s="459" t="str">
        <f>RIGHT(G178,4)&amp;" - "&amp;RIGHT(F178,4)</f>
        <v>2020 - 2019</v>
      </c>
    </row>
    <row r="179" spans="1:12" x14ac:dyDescent="0.3">
      <c r="A179" s="158" t="s">
        <v>363</v>
      </c>
      <c r="B179" s="158" t="s">
        <v>342</v>
      </c>
      <c r="C179" s="159">
        <f>SUM(C180:C184)</f>
        <v>0</v>
      </c>
      <c r="D179" s="159">
        <f>SUM(D180:D184)</f>
        <v>0</v>
      </c>
      <c r="E179" s="159">
        <f>SUM(E180:E184)</f>
        <v>0</v>
      </c>
      <c r="F179" s="159">
        <f>SUM(F180:F184)</f>
        <v>0</v>
      </c>
      <c r="G179" s="159">
        <f>SUM(G180:G184)</f>
        <v>0</v>
      </c>
      <c r="I179" s="43">
        <f t="shared" ref="I179:I215" si="20">IFERROR(IF(AND(ROUND(SUM(C179:C179),0)=0,ROUND(SUM(D179:D179),0)&gt;ROUND(SUM(C179:C179),0)),"INF",(ROUND(SUM(D179:D179),0)-ROUND(SUM(C179:C179),0))/ROUND(SUM(C179:C179),0)),0)</f>
        <v>0</v>
      </c>
      <c r="J179" s="43">
        <f t="shared" ref="J179:J215" si="21">IFERROR(IF(AND(ROUND(SUM(D179),0)=0,ROUND(SUM(E179:E179),0)&gt;ROUND(SUM(D179),0)),"INF",(ROUND(SUM(E179:E179),0)-ROUND(SUM(D179),0))/ROUND(SUM(D179),0)),0)</f>
        <v>0</v>
      </c>
      <c r="K179" s="43">
        <f t="shared" ref="K179:K215" si="22">IFERROR(IF(AND(ROUND(SUM(E179),0)=0,ROUND(SUM(F179:F179),0)&gt;ROUND(SUM(E179),0)),"INF",(ROUND(SUM(F179:F179),0)-ROUND(SUM(E179),0))/ROUND(SUM(E179),0)),0)</f>
        <v>0</v>
      </c>
      <c r="L179" s="43">
        <f t="shared" ref="L179:L215" si="23">IFERROR(IF(AND(ROUND(SUM(F179),0)=0,ROUND(SUM(G179:G179),0)&gt;ROUND(SUM(F179),0)),"INF",(ROUND(SUM(G179:G179),0)-ROUND(SUM(F179),0))/ROUND(SUM(F179),0)),0)</f>
        <v>0</v>
      </c>
    </row>
    <row r="180" spans="1:12" s="152" customFormat="1" x14ac:dyDescent="0.3">
      <c r="A180" s="150" t="s">
        <v>343</v>
      </c>
      <c r="B180" s="149">
        <v>70</v>
      </c>
      <c r="C180" s="73"/>
      <c r="D180" s="73"/>
      <c r="E180" s="73"/>
      <c r="F180" s="73"/>
      <c r="G180" s="73"/>
      <c r="I180" s="43">
        <f t="shared" si="20"/>
        <v>0</v>
      </c>
      <c r="J180" s="43">
        <f t="shared" si="21"/>
        <v>0</v>
      </c>
      <c r="K180" s="43">
        <f t="shared" si="22"/>
        <v>0</v>
      </c>
      <c r="L180" s="43">
        <f t="shared" si="23"/>
        <v>0</v>
      </c>
    </row>
    <row r="181" spans="1:12" s="152" customFormat="1" ht="27" x14ac:dyDescent="0.3">
      <c r="A181" s="150" t="s">
        <v>344</v>
      </c>
      <c r="B181" s="149">
        <v>71</v>
      </c>
      <c r="C181" s="73"/>
      <c r="D181" s="73"/>
      <c r="E181" s="73"/>
      <c r="F181" s="73"/>
      <c r="G181" s="73"/>
      <c r="I181" s="43">
        <f t="shared" si="20"/>
        <v>0</v>
      </c>
      <c r="J181" s="43">
        <f t="shared" si="21"/>
        <v>0</v>
      </c>
      <c r="K181" s="43">
        <f t="shared" si="22"/>
        <v>0</v>
      </c>
      <c r="L181" s="43">
        <f t="shared" si="23"/>
        <v>0</v>
      </c>
    </row>
    <row r="182" spans="1:12" s="152" customFormat="1" x14ac:dyDescent="0.3">
      <c r="A182" s="150" t="s">
        <v>345</v>
      </c>
      <c r="B182" s="149">
        <v>72</v>
      </c>
      <c r="C182" s="73"/>
      <c r="D182" s="73"/>
      <c r="E182" s="73"/>
      <c r="F182" s="73"/>
      <c r="G182" s="73"/>
      <c r="I182" s="43">
        <f t="shared" si="20"/>
        <v>0</v>
      </c>
      <c r="J182" s="43">
        <f t="shared" si="21"/>
        <v>0</v>
      </c>
      <c r="K182" s="43">
        <f t="shared" si="22"/>
        <v>0</v>
      </c>
      <c r="L182" s="43">
        <f t="shared" si="23"/>
        <v>0</v>
      </c>
    </row>
    <row r="183" spans="1:12" s="152" customFormat="1" x14ac:dyDescent="0.3">
      <c r="A183" s="150" t="s">
        <v>346</v>
      </c>
      <c r="B183" s="149">
        <v>74</v>
      </c>
      <c r="C183" s="73"/>
      <c r="D183" s="73"/>
      <c r="E183" s="73"/>
      <c r="F183" s="73"/>
      <c r="G183" s="73"/>
      <c r="I183" s="43">
        <f t="shared" si="20"/>
        <v>0</v>
      </c>
      <c r="J183" s="43">
        <f t="shared" si="21"/>
        <v>0</v>
      </c>
      <c r="K183" s="43">
        <f t="shared" si="22"/>
        <v>0</v>
      </c>
      <c r="L183" s="43">
        <f t="shared" si="23"/>
        <v>0</v>
      </c>
    </row>
    <row r="184" spans="1:12" s="152" customFormat="1" x14ac:dyDescent="0.3">
      <c r="A184" s="150" t="s">
        <v>347</v>
      </c>
      <c r="B184" s="149" t="s">
        <v>348</v>
      </c>
      <c r="C184" s="73"/>
      <c r="D184" s="73"/>
      <c r="E184" s="73"/>
      <c r="F184" s="73"/>
      <c r="G184" s="73"/>
      <c r="I184" s="43">
        <f t="shared" si="20"/>
        <v>0</v>
      </c>
      <c r="J184" s="43">
        <f t="shared" si="21"/>
        <v>0</v>
      </c>
      <c r="K184" s="43">
        <f t="shared" si="22"/>
        <v>0</v>
      </c>
      <c r="L184" s="43">
        <f t="shared" si="23"/>
        <v>0</v>
      </c>
    </row>
    <row r="185" spans="1:12" s="152" customFormat="1" x14ac:dyDescent="0.3">
      <c r="A185" s="158" t="s">
        <v>364</v>
      </c>
      <c r="B185" s="158" t="s">
        <v>349</v>
      </c>
      <c r="C185" s="159">
        <f>SUM(C186:C194)</f>
        <v>0</v>
      </c>
      <c r="D185" s="159">
        <f>SUM(D186:D194)</f>
        <v>0</v>
      </c>
      <c r="E185" s="159">
        <f>SUM(E186:E194)</f>
        <v>0</v>
      </c>
      <c r="F185" s="159">
        <f>SUM(F186:F194)</f>
        <v>0</v>
      </c>
      <c r="G185" s="159">
        <f>SUM(G186:G194)</f>
        <v>0</v>
      </c>
      <c r="I185" s="43">
        <f t="shared" si="20"/>
        <v>0</v>
      </c>
      <c r="J185" s="43">
        <f t="shared" si="21"/>
        <v>0</v>
      </c>
      <c r="K185" s="43">
        <f t="shared" si="22"/>
        <v>0</v>
      </c>
      <c r="L185" s="43">
        <f t="shared" si="23"/>
        <v>0</v>
      </c>
    </row>
    <row r="186" spans="1:12" s="152" customFormat="1" x14ac:dyDescent="0.3">
      <c r="A186" s="150" t="s">
        <v>350</v>
      </c>
      <c r="B186" s="149">
        <v>60</v>
      </c>
      <c r="C186" s="73"/>
      <c r="D186" s="73"/>
      <c r="E186" s="73"/>
      <c r="F186" s="73"/>
      <c r="G186" s="73"/>
      <c r="I186" s="43">
        <f t="shared" si="20"/>
        <v>0</v>
      </c>
      <c r="J186" s="43">
        <f t="shared" si="21"/>
        <v>0</v>
      </c>
      <c r="K186" s="43">
        <f t="shared" si="22"/>
        <v>0</v>
      </c>
      <c r="L186" s="43">
        <f t="shared" si="23"/>
        <v>0</v>
      </c>
    </row>
    <row r="187" spans="1:12" s="152" customFormat="1" x14ac:dyDescent="0.3">
      <c r="A187" s="150" t="s">
        <v>351</v>
      </c>
      <c r="B187" s="149">
        <v>61</v>
      </c>
      <c r="C187" s="73"/>
      <c r="D187" s="73"/>
      <c r="E187" s="73"/>
      <c r="F187" s="73"/>
      <c r="G187" s="73"/>
      <c r="I187" s="43">
        <f t="shared" si="20"/>
        <v>0</v>
      </c>
      <c r="J187" s="43">
        <f t="shared" si="21"/>
        <v>0</v>
      </c>
      <c r="K187" s="43">
        <f t="shared" si="22"/>
        <v>0</v>
      </c>
      <c r="L187" s="43">
        <f t="shared" si="23"/>
        <v>0</v>
      </c>
    </row>
    <row r="188" spans="1:12" s="152" customFormat="1" x14ac:dyDescent="0.3">
      <c r="A188" s="150" t="s">
        <v>352</v>
      </c>
      <c r="B188" s="149">
        <v>62</v>
      </c>
      <c r="C188" s="73"/>
      <c r="D188" s="73"/>
      <c r="E188" s="73"/>
      <c r="F188" s="73"/>
      <c r="G188" s="73"/>
      <c r="I188" s="43">
        <f t="shared" si="20"/>
        <v>0</v>
      </c>
      <c r="J188" s="43">
        <f t="shared" si="21"/>
        <v>0</v>
      </c>
      <c r="K188" s="43">
        <f t="shared" si="22"/>
        <v>0</v>
      </c>
      <c r="L188" s="43">
        <f t="shared" si="23"/>
        <v>0</v>
      </c>
    </row>
    <row r="189" spans="1:12" s="152" customFormat="1" ht="27" x14ac:dyDescent="0.3">
      <c r="A189" s="150" t="s">
        <v>353</v>
      </c>
      <c r="B189" s="149">
        <v>630</v>
      </c>
      <c r="C189" s="73"/>
      <c r="D189" s="73"/>
      <c r="E189" s="73"/>
      <c r="F189" s="73"/>
      <c r="G189" s="73"/>
      <c r="I189" s="43">
        <f t="shared" si="20"/>
        <v>0</v>
      </c>
      <c r="J189" s="43">
        <f t="shared" si="21"/>
        <v>0</v>
      </c>
      <c r="K189" s="43">
        <f t="shared" si="22"/>
        <v>0</v>
      </c>
      <c r="L189" s="43">
        <f t="shared" si="23"/>
        <v>0</v>
      </c>
    </row>
    <row r="190" spans="1:12" s="152" customFormat="1" ht="27" x14ac:dyDescent="0.3">
      <c r="A190" s="150" t="s">
        <v>354</v>
      </c>
      <c r="B190" s="149" t="s">
        <v>355</v>
      </c>
      <c r="C190" s="73"/>
      <c r="D190" s="73"/>
      <c r="E190" s="73"/>
      <c r="F190" s="73"/>
      <c r="G190" s="73"/>
      <c r="I190" s="43">
        <f t="shared" si="20"/>
        <v>0</v>
      </c>
      <c r="J190" s="43">
        <f t="shared" si="21"/>
        <v>0</v>
      </c>
      <c r="K190" s="43">
        <f t="shared" si="22"/>
        <v>0</v>
      </c>
      <c r="L190" s="43">
        <f t="shared" si="23"/>
        <v>0</v>
      </c>
    </row>
    <row r="191" spans="1:12" s="152" customFormat="1" x14ac:dyDescent="0.3">
      <c r="A191" s="150" t="s">
        <v>356</v>
      </c>
      <c r="B191" s="149" t="s">
        <v>357</v>
      </c>
      <c r="C191" s="73"/>
      <c r="D191" s="73"/>
      <c r="E191" s="73"/>
      <c r="F191" s="73"/>
      <c r="G191" s="73"/>
      <c r="I191" s="43">
        <f t="shared" si="20"/>
        <v>0</v>
      </c>
      <c r="J191" s="43">
        <f t="shared" si="21"/>
        <v>0</v>
      </c>
      <c r="K191" s="43">
        <f t="shared" si="22"/>
        <v>0</v>
      </c>
      <c r="L191" s="43">
        <f t="shared" si="23"/>
        <v>0</v>
      </c>
    </row>
    <row r="192" spans="1:12" s="152" customFormat="1" x14ac:dyDescent="0.3">
      <c r="A192" s="150" t="s">
        <v>358</v>
      </c>
      <c r="B192" s="149" t="s">
        <v>359</v>
      </c>
      <c r="C192" s="73"/>
      <c r="D192" s="73"/>
      <c r="E192" s="73"/>
      <c r="F192" s="73"/>
      <c r="G192" s="73"/>
      <c r="I192" s="43">
        <f t="shared" si="20"/>
        <v>0</v>
      </c>
      <c r="J192" s="43">
        <f t="shared" si="21"/>
        <v>0</v>
      </c>
      <c r="K192" s="43">
        <f t="shared" si="22"/>
        <v>0</v>
      </c>
      <c r="L192" s="43">
        <f t="shared" si="23"/>
        <v>0</v>
      </c>
    </row>
    <row r="193" spans="1:12" s="152" customFormat="1" x14ac:dyDescent="0.3">
      <c r="A193" s="150" t="s">
        <v>360</v>
      </c>
      <c r="B193" s="149">
        <v>649</v>
      </c>
      <c r="C193" s="73"/>
      <c r="D193" s="73"/>
      <c r="E193" s="73"/>
      <c r="F193" s="73"/>
      <c r="G193" s="73"/>
      <c r="I193" s="43">
        <f t="shared" si="20"/>
        <v>0</v>
      </c>
      <c r="J193" s="43">
        <f t="shared" si="21"/>
        <v>0</v>
      </c>
      <c r="K193" s="43">
        <f t="shared" si="22"/>
        <v>0</v>
      </c>
      <c r="L193" s="43">
        <f t="shared" si="23"/>
        <v>0</v>
      </c>
    </row>
    <row r="194" spans="1:12" s="152" customFormat="1" x14ac:dyDescent="0.3">
      <c r="A194" s="150" t="s">
        <v>361</v>
      </c>
      <c r="B194" s="149" t="s">
        <v>362</v>
      </c>
      <c r="C194" s="73"/>
      <c r="D194" s="73"/>
      <c r="E194" s="73"/>
      <c r="F194" s="73"/>
      <c r="G194" s="73"/>
      <c r="I194" s="43">
        <f t="shared" si="20"/>
        <v>0</v>
      </c>
      <c r="J194" s="43">
        <f t="shared" si="21"/>
        <v>0</v>
      </c>
      <c r="K194" s="43">
        <f t="shared" si="22"/>
        <v>0</v>
      </c>
      <c r="L194" s="43">
        <f t="shared" si="23"/>
        <v>0</v>
      </c>
    </row>
    <row r="195" spans="1:12" s="152" customFormat="1" x14ac:dyDescent="0.3">
      <c r="A195" s="158" t="s">
        <v>365</v>
      </c>
      <c r="B195" s="158">
        <v>9901</v>
      </c>
      <c r="C195" s="159">
        <f>C179-C185</f>
        <v>0</v>
      </c>
      <c r="D195" s="159">
        <f>D179-D185</f>
        <v>0</v>
      </c>
      <c r="E195" s="159">
        <f>E179-E185</f>
        <v>0</v>
      </c>
      <c r="F195" s="159">
        <f>F179-F185</f>
        <v>0</v>
      </c>
      <c r="G195" s="159">
        <f>G179-G185</f>
        <v>0</v>
      </c>
      <c r="I195" s="43">
        <f t="shared" si="20"/>
        <v>0</v>
      </c>
      <c r="J195" s="43">
        <f t="shared" si="21"/>
        <v>0</v>
      </c>
      <c r="K195" s="43">
        <f t="shared" si="22"/>
        <v>0</v>
      </c>
      <c r="L195" s="43">
        <f t="shared" si="23"/>
        <v>0</v>
      </c>
    </row>
    <row r="196" spans="1:12" s="152" customFormat="1" x14ac:dyDescent="0.3">
      <c r="A196" s="158" t="s">
        <v>366</v>
      </c>
      <c r="B196" s="158" t="s">
        <v>325</v>
      </c>
      <c r="C196" s="6">
        <f>SUM(C197,C201)</f>
        <v>0</v>
      </c>
      <c r="D196" s="6">
        <f>SUM(D197,D201)</f>
        <v>0</v>
      </c>
      <c r="E196" s="6">
        <f>SUM(E197,E201)</f>
        <v>0</v>
      </c>
      <c r="F196" s="6">
        <f>SUM(F197,F201)</f>
        <v>0</v>
      </c>
      <c r="G196" s="6">
        <f>SUM(G197,G201)</f>
        <v>0</v>
      </c>
      <c r="I196" s="43">
        <f t="shared" si="20"/>
        <v>0</v>
      </c>
      <c r="J196" s="43">
        <f t="shared" si="21"/>
        <v>0</v>
      </c>
      <c r="K196" s="43">
        <f t="shared" si="22"/>
        <v>0</v>
      </c>
      <c r="L196" s="43">
        <f t="shared" si="23"/>
        <v>0</v>
      </c>
    </row>
    <row r="197" spans="1:12" x14ac:dyDescent="0.3">
      <c r="A197" s="150" t="s">
        <v>326</v>
      </c>
      <c r="B197" s="149">
        <v>75</v>
      </c>
      <c r="C197" s="6">
        <f>SUM(C198:C200)</f>
        <v>0</v>
      </c>
      <c r="D197" s="6">
        <f>SUM(D198:D200)</f>
        <v>0</v>
      </c>
      <c r="E197" s="6">
        <f>SUM(E198:E200)</f>
        <v>0</v>
      </c>
      <c r="F197" s="6">
        <f>SUM(F198:F200)</f>
        <v>0</v>
      </c>
      <c r="G197" s="6">
        <f>SUM(G198:G200)</f>
        <v>0</v>
      </c>
      <c r="I197" s="43">
        <f t="shared" si="20"/>
        <v>0</v>
      </c>
      <c r="J197" s="43">
        <f t="shared" si="21"/>
        <v>0</v>
      </c>
      <c r="K197" s="43">
        <f t="shared" si="22"/>
        <v>0</v>
      </c>
      <c r="L197" s="43">
        <f t="shared" si="23"/>
        <v>0</v>
      </c>
    </row>
    <row r="198" spans="1:12" x14ac:dyDescent="0.3">
      <c r="A198" s="151" t="s">
        <v>327</v>
      </c>
      <c r="B198" s="149">
        <v>750</v>
      </c>
      <c r="C198" s="73"/>
      <c r="D198" s="73"/>
      <c r="E198" s="73"/>
      <c r="F198" s="73"/>
      <c r="G198" s="73"/>
      <c r="I198" s="43">
        <f t="shared" si="20"/>
        <v>0</v>
      </c>
      <c r="J198" s="43">
        <f t="shared" si="21"/>
        <v>0</v>
      </c>
      <c r="K198" s="43">
        <f t="shared" si="22"/>
        <v>0</v>
      </c>
      <c r="L198" s="43">
        <f t="shared" si="23"/>
        <v>0</v>
      </c>
    </row>
    <row r="199" spans="1:12" x14ac:dyDescent="0.3">
      <c r="A199" s="151" t="s">
        <v>328</v>
      </c>
      <c r="B199" s="149">
        <v>751</v>
      </c>
      <c r="C199" s="73"/>
      <c r="D199" s="73"/>
      <c r="E199" s="73"/>
      <c r="F199" s="73"/>
      <c r="G199" s="73"/>
      <c r="I199" s="43">
        <f t="shared" si="20"/>
        <v>0</v>
      </c>
      <c r="J199" s="43">
        <f t="shared" si="21"/>
        <v>0</v>
      </c>
      <c r="K199" s="43">
        <f t="shared" si="22"/>
        <v>0</v>
      </c>
      <c r="L199" s="43">
        <f t="shared" si="23"/>
        <v>0</v>
      </c>
    </row>
    <row r="200" spans="1:12" x14ac:dyDescent="0.3">
      <c r="A200" s="151" t="s">
        <v>329</v>
      </c>
      <c r="B200" s="149" t="s">
        <v>330</v>
      </c>
      <c r="C200" s="73"/>
      <c r="D200" s="73"/>
      <c r="E200" s="73"/>
      <c r="F200" s="73"/>
      <c r="G200" s="73"/>
      <c r="I200" s="43">
        <f t="shared" si="20"/>
        <v>0</v>
      </c>
      <c r="J200" s="43">
        <f t="shared" si="21"/>
        <v>0</v>
      </c>
      <c r="K200" s="43">
        <f t="shared" si="22"/>
        <v>0</v>
      </c>
      <c r="L200" s="43">
        <f t="shared" si="23"/>
        <v>0</v>
      </c>
    </row>
    <row r="201" spans="1:12" x14ac:dyDescent="0.3">
      <c r="A201" s="150" t="s">
        <v>331</v>
      </c>
      <c r="B201" s="149" t="s">
        <v>332</v>
      </c>
      <c r="C201" s="73"/>
      <c r="D201" s="73"/>
      <c r="E201" s="73"/>
      <c r="F201" s="73"/>
      <c r="G201" s="73"/>
      <c r="I201" s="43">
        <f t="shared" si="20"/>
        <v>0</v>
      </c>
      <c r="J201" s="43">
        <f t="shared" si="21"/>
        <v>0</v>
      </c>
      <c r="K201" s="43">
        <f t="shared" si="22"/>
        <v>0</v>
      </c>
      <c r="L201" s="43">
        <f t="shared" si="23"/>
        <v>0</v>
      </c>
    </row>
    <row r="202" spans="1:12" x14ac:dyDescent="0.3">
      <c r="A202" s="158" t="s">
        <v>367</v>
      </c>
      <c r="B202" s="158" t="s">
        <v>333</v>
      </c>
      <c r="C202" s="6">
        <f>SUM(C203,C207)</f>
        <v>0</v>
      </c>
      <c r="D202" s="6">
        <f>SUM(D203,D207)</f>
        <v>0</v>
      </c>
      <c r="E202" s="6">
        <f>SUM(E203,E207)</f>
        <v>0</v>
      </c>
      <c r="F202" s="6">
        <f>SUM(F203,F207)</f>
        <v>0</v>
      </c>
      <c r="G202" s="6">
        <f>SUM(G203,G207)</f>
        <v>0</v>
      </c>
      <c r="I202" s="43">
        <f t="shared" si="20"/>
        <v>0</v>
      </c>
      <c r="J202" s="43">
        <f t="shared" si="21"/>
        <v>0</v>
      </c>
      <c r="K202" s="43">
        <f t="shared" si="22"/>
        <v>0</v>
      </c>
      <c r="L202" s="43">
        <f t="shared" si="23"/>
        <v>0</v>
      </c>
    </row>
    <row r="203" spans="1:12" x14ac:dyDescent="0.3">
      <c r="A203" s="150" t="s">
        <v>334</v>
      </c>
      <c r="B203" s="149">
        <v>65</v>
      </c>
      <c r="C203" s="6">
        <f>SUM(C204:C206)</f>
        <v>0</v>
      </c>
      <c r="D203" s="6">
        <f>SUM(D204:D206)</f>
        <v>0</v>
      </c>
      <c r="E203" s="6">
        <f>SUM(E204:E206)</f>
        <v>0</v>
      </c>
      <c r="F203" s="6">
        <f>SUM(F204:F206)</f>
        <v>0</v>
      </c>
      <c r="G203" s="6">
        <f>SUM(G204:G206)</f>
        <v>0</v>
      </c>
      <c r="I203" s="43">
        <f t="shared" si="20"/>
        <v>0</v>
      </c>
      <c r="J203" s="43">
        <f t="shared" si="21"/>
        <v>0</v>
      </c>
      <c r="K203" s="43">
        <f t="shared" si="22"/>
        <v>0</v>
      </c>
      <c r="L203" s="43">
        <f t="shared" si="23"/>
        <v>0</v>
      </c>
    </row>
    <row r="204" spans="1:12" x14ac:dyDescent="0.3">
      <c r="A204" s="151" t="s">
        <v>335</v>
      </c>
      <c r="B204" s="149">
        <v>650</v>
      </c>
      <c r="C204" s="73"/>
      <c r="D204" s="73"/>
      <c r="E204" s="73"/>
      <c r="F204" s="73"/>
      <c r="G204" s="73"/>
      <c r="I204" s="43">
        <f t="shared" si="20"/>
        <v>0</v>
      </c>
      <c r="J204" s="43">
        <f t="shared" si="21"/>
        <v>0</v>
      </c>
      <c r="K204" s="43">
        <f t="shared" si="22"/>
        <v>0</v>
      </c>
      <c r="L204" s="43">
        <f t="shared" si="23"/>
        <v>0</v>
      </c>
    </row>
    <row r="205" spans="1:12" ht="27" x14ac:dyDescent="0.3">
      <c r="A205" s="151" t="s">
        <v>336</v>
      </c>
      <c r="B205" s="149">
        <v>651</v>
      </c>
      <c r="C205" s="73"/>
      <c r="D205" s="73"/>
      <c r="E205" s="73"/>
      <c r="F205" s="73"/>
      <c r="G205" s="73"/>
      <c r="I205" s="43">
        <f t="shared" si="20"/>
        <v>0</v>
      </c>
      <c r="J205" s="43">
        <f t="shared" si="21"/>
        <v>0</v>
      </c>
      <c r="K205" s="43">
        <f t="shared" si="22"/>
        <v>0</v>
      </c>
      <c r="L205" s="43">
        <f t="shared" si="23"/>
        <v>0</v>
      </c>
    </row>
    <row r="206" spans="1:12" x14ac:dyDescent="0.3">
      <c r="A206" s="151" t="s">
        <v>337</v>
      </c>
      <c r="B206" s="149" t="s">
        <v>338</v>
      </c>
      <c r="C206" s="73"/>
      <c r="D206" s="73"/>
      <c r="E206" s="73"/>
      <c r="F206" s="73"/>
      <c r="G206" s="73"/>
      <c r="I206" s="43">
        <f t="shared" si="20"/>
        <v>0</v>
      </c>
      <c r="J206" s="43">
        <f t="shared" si="21"/>
        <v>0</v>
      </c>
      <c r="K206" s="43">
        <f t="shared" si="22"/>
        <v>0</v>
      </c>
      <c r="L206" s="43">
        <f t="shared" si="23"/>
        <v>0</v>
      </c>
    </row>
    <row r="207" spans="1:12" x14ac:dyDescent="0.3">
      <c r="A207" s="150" t="s">
        <v>339</v>
      </c>
      <c r="B207" s="149" t="s">
        <v>340</v>
      </c>
      <c r="C207" s="73"/>
      <c r="D207" s="73"/>
      <c r="E207" s="73"/>
      <c r="F207" s="73"/>
      <c r="G207" s="73"/>
      <c r="I207" s="43">
        <f t="shared" si="20"/>
        <v>0</v>
      </c>
      <c r="J207" s="43">
        <f t="shared" si="21"/>
        <v>0</v>
      </c>
      <c r="K207" s="43">
        <f t="shared" si="22"/>
        <v>0</v>
      </c>
      <c r="L207" s="43">
        <f t="shared" si="23"/>
        <v>0</v>
      </c>
    </row>
    <row r="208" spans="1:12" x14ac:dyDescent="0.3">
      <c r="A208" s="158" t="s">
        <v>368</v>
      </c>
      <c r="B208" s="158">
        <v>9903</v>
      </c>
      <c r="C208" s="6">
        <f>C195+C196-C202</f>
        <v>0</v>
      </c>
      <c r="D208" s="6">
        <f>D195+D196-D202</f>
        <v>0</v>
      </c>
      <c r="E208" s="6">
        <f>E195+E196-E202</f>
        <v>0</v>
      </c>
      <c r="F208" s="6">
        <f>F195+F196-F202</f>
        <v>0</v>
      </c>
      <c r="G208" s="6">
        <f>G195+G196-G202</f>
        <v>0</v>
      </c>
      <c r="I208" s="43">
        <f t="shared" si="20"/>
        <v>0</v>
      </c>
      <c r="J208" s="43">
        <f t="shared" si="21"/>
        <v>0</v>
      </c>
      <c r="K208" s="43">
        <f t="shared" si="22"/>
        <v>0</v>
      </c>
      <c r="L208" s="43">
        <f t="shared" si="23"/>
        <v>0</v>
      </c>
    </row>
    <row r="209" spans="1:12" x14ac:dyDescent="0.3">
      <c r="A209" s="158" t="s">
        <v>369</v>
      </c>
      <c r="B209" s="158">
        <v>780</v>
      </c>
      <c r="C209" s="73"/>
      <c r="D209" s="73"/>
      <c r="E209" s="73"/>
      <c r="F209" s="73"/>
      <c r="G209" s="73"/>
      <c r="I209" s="43">
        <f t="shared" si="20"/>
        <v>0</v>
      </c>
      <c r="J209" s="43">
        <f t="shared" si="21"/>
        <v>0</v>
      </c>
      <c r="K209" s="43">
        <f t="shared" si="22"/>
        <v>0</v>
      </c>
      <c r="L209" s="43">
        <f t="shared" si="23"/>
        <v>0</v>
      </c>
    </row>
    <row r="210" spans="1:12" x14ac:dyDescent="0.3">
      <c r="A210" s="158" t="s">
        <v>370</v>
      </c>
      <c r="B210" s="158">
        <v>680</v>
      </c>
      <c r="C210" s="73"/>
      <c r="D210" s="73"/>
      <c r="E210" s="73"/>
      <c r="F210" s="73"/>
      <c r="G210" s="73"/>
      <c r="I210" s="43">
        <f t="shared" si="20"/>
        <v>0</v>
      </c>
      <c r="J210" s="43">
        <f t="shared" si="21"/>
        <v>0</v>
      </c>
      <c r="K210" s="43">
        <f t="shared" si="22"/>
        <v>0</v>
      </c>
      <c r="L210" s="43">
        <f t="shared" si="23"/>
        <v>0</v>
      </c>
    </row>
    <row r="211" spans="1:12" x14ac:dyDescent="0.3">
      <c r="A211" s="158" t="s">
        <v>371</v>
      </c>
      <c r="B211" s="158" t="s">
        <v>341</v>
      </c>
      <c r="C211" s="73"/>
      <c r="D211" s="73"/>
      <c r="E211" s="73"/>
      <c r="F211" s="73"/>
      <c r="G211" s="73"/>
      <c r="I211" s="43">
        <f t="shared" si="20"/>
        <v>0</v>
      </c>
      <c r="J211" s="43">
        <f t="shared" si="21"/>
        <v>0</v>
      </c>
      <c r="K211" s="43">
        <f t="shared" si="22"/>
        <v>0</v>
      </c>
      <c r="L211" s="43">
        <f t="shared" si="23"/>
        <v>0</v>
      </c>
    </row>
    <row r="212" spans="1:12" x14ac:dyDescent="0.3">
      <c r="A212" s="158" t="s">
        <v>372</v>
      </c>
      <c r="B212" s="158">
        <v>9904</v>
      </c>
      <c r="C212" s="6">
        <f>C208+C209-C210-C211</f>
        <v>0</v>
      </c>
      <c r="D212" s="6">
        <f>D208+D209-D210-D211</f>
        <v>0</v>
      </c>
      <c r="E212" s="6">
        <f>E208+E209-E210-E211</f>
        <v>0</v>
      </c>
      <c r="F212" s="6">
        <f>F208+F209-F210-F211</f>
        <v>0</v>
      </c>
      <c r="G212" s="6">
        <f>G208+G209-G210-G211</f>
        <v>0</v>
      </c>
      <c r="I212" s="43">
        <f t="shared" si="20"/>
        <v>0</v>
      </c>
      <c r="J212" s="43">
        <f t="shared" si="21"/>
        <v>0</v>
      </c>
      <c r="K212" s="43">
        <f t="shared" si="22"/>
        <v>0</v>
      </c>
      <c r="L212" s="43">
        <f t="shared" si="23"/>
        <v>0</v>
      </c>
    </row>
    <row r="213" spans="1:12" x14ac:dyDescent="0.3">
      <c r="A213" s="158" t="s">
        <v>373</v>
      </c>
      <c r="B213" s="158">
        <v>789</v>
      </c>
      <c r="C213" s="73"/>
      <c r="D213" s="73"/>
      <c r="E213" s="73"/>
      <c r="F213" s="73"/>
      <c r="G213" s="73"/>
      <c r="I213" s="43">
        <f t="shared" si="20"/>
        <v>0</v>
      </c>
      <c r="J213" s="43">
        <f t="shared" si="21"/>
        <v>0</v>
      </c>
      <c r="K213" s="43">
        <f t="shared" si="22"/>
        <v>0</v>
      </c>
      <c r="L213" s="43">
        <f t="shared" si="23"/>
        <v>0</v>
      </c>
    </row>
    <row r="214" spans="1:12" x14ac:dyDescent="0.3">
      <c r="A214" s="158" t="s">
        <v>374</v>
      </c>
      <c r="B214" s="158">
        <v>689</v>
      </c>
      <c r="C214" s="73"/>
      <c r="D214" s="73"/>
      <c r="E214" s="73"/>
      <c r="F214" s="73"/>
      <c r="G214" s="73"/>
      <c r="I214" s="43">
        <f t="shared" si="20"/>
        <v>0</v>
      </c>
      <c r="J214" s="43">
        <f t="shared" si="21"/>
        <v>0</v>
      </c>
      <c r="K214" s="43">
        <f t="shared" si="22"/>
        <v>0</v>
      </c>
      <c r="L214" s="43">
        <f t="shared" si="23"/>
        <v>0</v>
      </c>
    </row>
    <row r="215" spans="1:12" x14ac:dyDescent="0.3">
      <c r="A215" s="158" t="s">
        <v>375</v>
      </c>
      <c r="B215" s="158">
        <v>9905</v>
      </c>
      <c r="C215" s="6">
        <f>C212+C213-C214</f>
        <v>0</v>
      </c>
      <c r="D215" s="6">
        <f>D212+D213-D214</f>
        <v>0</v>
      </c>
      <c r="E215" s="6">
        <f>E212+E213-E214</f>
        <v>0</v>
      </c>
      <c r="F215" s="6">
        <f>F212+F213-F214</f>
        <v>0</v>
      </c>
      <c r="G215" s="6">
        <f>G212+G213-G214</f>
        <v>0</v>
      </c>
      <c r="I215" s="43">
        <f t="shared" si="20"/>
        <v>0</v>
      </c>
      <c r="J215" s="43">
        <f t="shared" si="21"/>
        <v>0</v>
      </c>
      <c r="K215" s="43">
        <f t="shared" si="22"/>
        <v>0</v>
      </c>
      <c r="L215" s="43">
        <f t="shared" si="23"/>
        <v>0</v>
      </c>
    </row>
    <row r="217" spans="1:12" ht="15.75" x14ac:dyDescent="0.3">
      <c r="A217" s="34" t="s">
        <v>150</v>
      </c>
      <c r="B217" s="32"/>
      <c r="C217" s="32"/>
      <c r="D217" s="32"/>
      <c r="E217" s="33"/>
      <c r="F217" s="33"/>
      <c r="G217" s="33"/>
      <c r="I217" s="33"/>
      <c r="J217" s="33"/>
      <c r="K217" s="33"/>
      <c r="L217" s="33"/>
    </row>
    <row r="219" spans="1:12" x14ac:dyDescent="0.3">
      <c r="I219" s="578" t="s">
        <v>815</v>
      </c>
      <c r="J219" s="579"/>
      <c r="K219" s="579"/>
      <c r="L219" s="580"/>
    </row>
    <row r="220" spans="1:12" ht="27" x14ac:dyDescent="0.3">
      <c r="A220" s="111"/>
      <c r="B220" s="157" t="s">
        <v>119</v>
      </c>
      <c r="C220" s="372" t="str">
        <f>C178</f>
        <v>REALITE 2016</v>
      </c>
      <c r="D220" s="372" t="str">
        <f t="shared" ref="D220:G220" si="24">D178</f>
        <v>REALITE 2017</v>
      </c>
      <c r="E220" s="372" t="str">
        <f t="shared" si="24"/>
        <v>REALITE 2018</v>
      </c>
      <c r="F220" s="372" t="str">
        <f t="shared" si="24"/>
        <v>REALITE 2019</v>
      </c>
      <c r="G220" s="372" t="str">
        <f t="shared" si="24"/>
        <v>REALITE 2020</v>
      </c>
      <c r="I220" s="459" t="str">
        <f>RIGHT(D220,4)&amp;" - "&amp;RIGHT(C220,4)</f>
        <v>2017 - 2016</v>
      </c>
      <c r="J220" s="459" t="str">
        <f>RIGHT(E220,4)&amp;" - "&amp;RIGHT(D220,4)</f>
        <v>2018 - 2017</v>
      </c>
      <c r="K220" s="459" t="str">
        <f>RIGHT(F220,4)&amp;" - "&amp;RIGHT(E220,4)</f>
        <v>2019 - 2018</v>
      </c>
      <c r="L220" s="459" t="str">
        <f>RIGHT(G220,4)&amp;" - "&amp;RIGHT(F220,4)</f>
        <v>2020 - 2019</v>
      </c>
    </row>
    <row r="221" spans="1:12" x14ac:dyDescent="0.3">
      <c r="A221" s="158" t="s">
        <v>363</v>
      </c>
      <c r="B221" s="158" t="s">
        <v>342</v>
      </c>
      <c r="C221" s="159">
        <f>C9-SUM(C51,C94,C137,C179)</f>
        <v>0</v>
      </c>
      <c r="D221" s="159">
        <f>D9-SUM(D51,D94,D137,D179)</f>
        <v>0</v>
      </c>
      <c r="E221" s="159">
        <f>E9-SUM(E51,E94,E137,E179)</f>
        <v>0</v>
      </c>
      <c r="F221" s="159">
        <f>F9-SUM(F51,F94,F137,F179)</f>
        <v>0</v>
      </c>
      <c r="G221" s="159">
        <f>G9-SUM(G51,G94,G137,G179)</f>
        <v>0</v>
      </c>
      <c r="I221" s="43">
        <f t="shared" ref="I221:I257" si="25">IFERROR(IF(AND(ROUND(SUM(C221:C221),0)=0,ROUND(SUM(D221:D221),0)&gt;ROUND(SUM(C221:C221),0)),"INF",(ROUND(SUM(D221:D221),0)-ROUND(SUM(C221:C221),0))/ROUND(SUM(C221:C221),0)),0)</f>
        <v>0</v>
      </c>
      <c r="J221" s="43">
        <f t="shared" ref="J221:J257" si="26">IFERROR(IF(AND(ROUND(SUM(D221),0)=0,ROUND(SUM(E221:E221),0)&gt;ROUND(SUM(D221),0)),"INF",(ROUND(SUM(E221:E221),0)-ROUND(SUM(D221),0))/ROUND(SUM(D221),0)),0)</f>
        <v>0</v>
      </c>
      <c r="K221" s="43">
        <f t="shared" ref="K221:K257" si="27">IFERROR(IF(AND(ROUND(SUM(E221),0)=0,ROUND(SUM(F221:F221),0)&gt;ROUND(SUM(E221),0)),"INF",(ROUND(SUM(F221:F221),0)-ROUND(SUM(E221),0))/ROUND(SUM(E221),0)),0)</f>
        <v>0</v>
      </c>
      <c r="L221" s="43">
        <f t="shared" ref="L221:L257" si="28">IFERROR(IF(AND(ROUND(SUM(F221),0)=0,ROUND(SUM(G221:G221),0)&gt;ROUND(SUM(F221),0)),"INF",(ROUND(SUM(G221:G221),0)-ROUND(SUM(F221),0))/ROUND(SUM(F221),0)),0)</f>
        <v>0</v>
      </c>
    </row>
    <row r="222" spans="1:12" x14ac:dyDescent="0.3">
      <c r="A222" s="150" t="s">
        <v>343</v>
      </c>
      <c r="B222" s="149">
        <v>70</v>
      </c>
      <c r="C222" s="159">
        <f t="shared" ref="C222" si="29">C10-SUM(C52,C95,C138,C180)</f>
        <v>0</v>
      </c>
      <c r="D222" s="159">
        <f t="shared" ref="D222:G241" si="30">D10-SUM(D52,D95,D138,D180)</f>
        <v>0</v>
      </c>
      <c r="E222" s="159">
        <f t="shared" si="30"/>
        <v>0</v>
      </c>
      <c r="F222" s="159">
        <f t="shared" si="30"/>
        <v>0</v>
      </c>
      <c r="G222" s="159">
        <f t="shared" si="30"/>
        <v>0</v>
      </c>
      <c r="I222" s="43">
        <f t="shared" si="25"/>
        <v>0</v>
      </c>
      <c r="J222" s="43">
        <f t="shared" si="26"/>
        <v>0</v>
      </c>
      <c r="K222" s="43">
        <f t="shared" si="27"/>
        <v>0</v>
      </c>
      <c r="L222" s="43">
        <f t="shared" si="28"/>
        <v>0</v>
      </c>
    </row>
    <row r="223" spans="1:12" ht="27" x14ac:dyDescent="0.3">
      <c r="A223" s="150" t="s">
        <v>344</v>
      </c>
      <c r="B223" s="149">
        <v>71</v>
      </c>
      <c r="C223" s="159">
        <f t="shared" ref="C223" si="31">C11-SUM(C53,C96,C139,C181)</f>
        <v>0</v>
      </c>
      <c r="D223" s="159">
        <f t="shared" si="30"/>
        <v>0</v>
      </c>
      <c r="E223" s="159">
        <f t="shared" si="30"/>
        <v>0</v>
      </c>
      <c r="F223" s="159">
        <f t="shared" si="30"/>
        <v>0</v>
      </c>
      <c r="G223" s="159">
        <f t="shared" si="30"/>
        <v>0</v>
      </c>
      <c r="I223" s="43">
        <f t="shared" si="25"/>
        <v>0</v>
      </c>
      <c r="J223" s="43">
        <f t="shared" si="26"/>
        <v>0</v>
      </c>
      <c r="K223" s="43">
        <f t="shared" si="27"/>
        <v>0</v>
      </c>
      <c r="L223" s="43">
        <f t="shared" si="28"/>
        <v>0</v>
      </c>
    </row>
    <row r="224" spans="1:12" x14ac:dyDescent="0.3">
      <c r="A224" s="150" t="s">
        <v>345</v>
      </c>
      <c r="B224" s="149">
        <v>72</v>
      </c>
      <c r="C224" s="159">
        <f t="shared" ref="C224" si="32">C12-SUM(C54,C97,C140,C182)</f>
        <v>0</v>
      </c>
      <c r="D224" s="159">
        <f t="shared" si="30"/>
        <v>0</v>
      </c>
      <c r="E224" s="159">
        <f t="shared" si="30"/>
        <v>0</v>
      </c>
      <c r="F224" s="159">
        <f t="shared" si="30"/>
        <v>0</v>
      </c>
      <c r="G224" s="159">
        <f t="shared" si="30"/>
        <v>0</v>
      </c>
      <c r="I224" s="43">
        <f t="shared" si="25"/>
        <v>0</v>
      </c>
      <c r="J224" s="43">
        <f t="shared" si="26"/>
        <v>0</v>
      </c>
      <c r="K224" s="43">
        <f t="shared" si="27"/>
        <v>0</v>
      </c>
      <c r="L224" s="43">
        <f t="shared" si="28"/>
        <v>0</v>
      </c>
    </row>
    <row r="225" spans="1:12" x14ac:dyDescent="0.3">
      <c r="A225" s="150" t="s">
        <v>346</v>
      </c>
      <c r="B225" s="149">
        <v>74</v>
      </c>
      <c r="C225" s="159">
        <f t="shared" ref="C225" si="33">C13-SUM(C55,C98,C141,C183)</f>
        <v>0</v>
      </c>
      <c r="D225" s="159">
        <f t="shared" si="30"/>
        <v>0</v>
      </c>
      <c r="E225" s="159">
        <f t="shared" si="30"/>
        <v>0</v>
      </c>
      <c r="F225" s="159">
        <f t="shared" si="30"/>
        <v>0</v>
      </c>
      <c r="G225" s="159">
        <f t="shared" si="30"/>
        <v>0</v>
      </c>
      <c r="I225" s="43">
        <f t="shared" si="25"/>
        <v>0</v>
      </c>
      <c r="J225" s="43">
        <f t="shared" si="26"/>
        <v>0</v>
      </c>
      <c r="K225" s="43">
        <f t="shared" si="27"/>
        <v>0</v>
      </c>
      <c r="L225" s="43">
        <f t="shared" si="28"/>
        <v>0</v>
      </c>
    </row>
    <row r="226" spans="1:12" x14ac:dyDescent="0.3">
      <c r="A226" s="150" t="s">
        <v>347</v>
      </c>
      <c r="B226" s="149" t="s">
        <v>348</v>
      </c>
      <c r="C226" s="159">
        <f t="shared" ref="C226" si="34">C14-SUM(C56,C99,C142,C184)</f>
        <v>0</v>
      </c>
      <c r="D226" s="159">
        <f t="shared" si="30"/>
        <v>0</v>
      </c>
      <c r="E226" s="159">
        <f t="shared" si="30"/>
        <v>0</v>
      </c>
      <c r="F226" s="159">
        <f t="shared" si="30"/>
        <v>0</v>
      </c>
      <c r="G226" s="159">
        <f t="shared" si="30"/>
        <v>0</v>
      </c>
      <c r="I226" s="43">
        <f t="shared" si="25"/>
        <v>0</v>
      </c>
      <c r="J226" s="43">
        <f t="shared" si="26"/>
        <v>0</v>
      </c>
      <c r="K226" s="43">
        <f t="shared" si="27"/>
        <v>0</v>
      </c>
      <c r="L226" s="43">
        <f t="shared" si="28"/>
        <v>0</v>
      </c>
    </row>
    <row r="227" spans="1:12" x14ac:dyDescent="0.3">
      <c r="A227" s="158" t="s">
        <v>364</v>
      </c>
      <c r="B227" s="158" t="s">
        <v>349</v>
      </c>
      <c r="C227" s="159">
        <f t="shared" ref="C227" si="35">C15-SUM(C57,C100,C143,C185)</f>
        <v>0</v>
      </c>
      <c r="D227" s="159">
        <f t="shared" si="30"/>
        <v>0</v>
      </c>
      <c r="E227" s="159">
        <f t="shared" si="30"/>
        <v>0</v>
      </c>
      <c r="F227" s="159">
        <f t="shared" si="30"/>
        <v>0</v>
      </c>
      <c r="G227" s="159">
        <f t="shared" si="30"/>
        <v>0</v>
      </c>
      <c r="I227" s="43">
        <f t="shared" si="25"/>
        <v>0</v>
      </c>
      <c r="J227" s="43">
        <f t="shared" si="26"/>
        <v>0</v>
      </c>
      <c r="K227" s="43">
        <f t="shared" si="27"/>
        <v>0</v>
      </c>
      <c r="L227" s="43">
        <f t="shared" si="28"/>
        <v>0</v>
      </c>
    </row>
    <row r="228" spans="1:12" x14ac:dyDescent="0.3">
      <c r="A228" s="150" t="s">
        <v>350</v>
      </c>
      <c r="B228" s="149">
        <v>60</v>
      </c>
      <c r="C228" s="159">
        <f t="shared" ref="C228" si="36">C16-SUM(C58,C101,C144,C186)</f>
        <v>0</v>
      </c>
      <c r="D228" s="159">
        <f t="shared" si="30"/>
        <v>0</v>
      </c>
      <c r="E228" s="159">
        <f t="shared" si="30"/>
        <v>0</v>
      </c>
      <c r="F228" s="159">
        <f t="shared" si="30"/>
        <v>0</v>
      </c>
      <c r="G228" s="159">
        <f t="shared" si="30"/>
        <v>0</v>
      </c>
      <c r="I228" s="43">
        <f t="shared" si="25"/>
        <v>0</v>
      </c>
      <c r="J228" s="43">
        <f t="shared" si="26"/>
        <v>0</v>
      </c>
      <c r="K228" s="43">
        <f t="shared" si="27"/>
        <v>0</v>
      </c>
      <c r="L228" s="43">
        <f t="shared" si="28"/>
        <v>0</v>
      </c>
    </row>
    <row r="229" spans="1:12" x14ac:dyDescent="0.3">
      <c r="A229" s="150" t="s">
        <v>351</v>
      </c>
      <c r="B229" s="149">
        <v>61</v>
      </c>
      <c r="C229" s="159">
        <f t="shared" ref="C229" si="37">C17-SUM(C59,C102,C145,C187)</f>
        <v>0</v>
      </c>
      <c r="D229" s="159">
        <f t="shared" si="30"/>
        <v>0</v>
      </c>
      <c r="E229" s="159">
        <f t="shared" si="30"/>
        <v>0</v>
      </c>
      <c r="F229" s="159">
        <f t="shared" si="30"/>
        <v>0</v>
      </c>
      <c r="G229" s="159">
        <f t="shared" si="30"/>
        <v>0</v>
      </c>
      <c r="I229" s="43">
        <f t="shared" si="25"/>
        <v>0</v>
      </c>
      <c r="J229" s="43">
        <f t="shared" si="26"/>
        <v>0</v>
      </c>
      <c r="K229" s="43">
        <f t="shared" si="27"/>
        <v>0</v>
      </c>
      <c r="L229" s="43">
        <f t="shared" si="28"/>
        <v>0</v>
      </c>
    </row>
    <row r="230" spans="1:12" x14ac:dyDescent="0.3">
      <c r="A230" s="150" t="s">
        <v>352</v>
      </c>
      <c r="B230" s="149">
        <v>62</v>
      </c>
      <c r="C230" s="159">
        <f t="shared" ref="C230" si="38">C18-SUM(C60,C103,C146,C188)</f>
        <v>0</v>
      </c>
      <c r="D230" s="159">
        <f t="shared" si="30"/>
        <v>0</v>
      </c>
      <c r="E230" s="159">
        <f t="shared" si="30"/>
        <v>0</v>
      </c>
      <c r="F230" s="159">
        <f t="shared" si="30"/>
        <v>0</v>
      </c>
      <c r="G230" s="159">
        <f t="shared" si="30"/>
        <v>0</v>
      </c>
      <c r="I230" s="43">
        <f t="shared" si="25"/>
        <v>0</v>
      </c>
      <c r="J230" s="43">
        <f t="shared" si="26"/>
        <v>0</v>
      </c>
      <c r="K230" s="43">
        <f t="shared" si="27"/>
        <v>0</v>
      </c>
      <c r="L230" s="43">
        <f t="shared" si="28"/>
        <v>0</v>
      </c>
    </row>
    <row r="231" spans="1:12" ht="27" x14ac:dyDescent="0.3">
      <c r="A231" s="150" t="s">
        <v>353</v>
      </c>
      <c r="B231" s="149">
        <v>630</v>
      </c>
      <c r="C231" s="159">
        <f t="shared" ref="C231" si="39">C19-SUM(C61,C104,C147,C189)</f>
        <v>0</v>
      </c>
      <c r="D231" s="159">
        <f t="shared" si="30"/>
        <v>0</v>
      </c>
      <c r="E231" s="159">
        <f t="shared" si="30"/>
        <v>0</v>
      </c>
      <c r="F231" s="159">
        <f t="shared" si="30"/>
        <v>0</v>
      </c>
      <c r="G231" s="159">
        <f t="shared" si="30"/>
        <v>0</v>
      </c>
      <c r="I231" s="43">
        <f t="shared" si="25"/>
        <v>0</v>
      </c>
      <c r="J231" s="43">
        <f t="shared" si="26"/>
        <v>0</v>
      </c>
      <c r="K231" s="43">
        <f t="shared" si="27"/>
        <v>0</v>
      </c>
      <c r="L231" s="43">
        <f t="shared" si="28"/>
        <v>0</v>
      </c>
    </row>
    <row r="232" spans="1:12" ht="27" x14ac:dyDescent="0.3">
      <c r="A232" s="150" t="s">
        <v>354</v>
      </c>
      <c r="B232" s="149" t="s">
        <v>355</v>
      </c>
      <c r="C232" s="159">
        <f t="shared" ref="C232" si="40">C20-SUM(C62,C105,C148,C190)</f>
        <v>0</v>
      </c>
      <c r="D232" s="159">
        <f t="shared" si="30"/>
        <v>0</v>
      </c>
      <c r="E232" s="159">
        <f t="shared" si="30"/>
        <v>0</v>
      </c>
      <c r="F232" s="159">
        <f t="shared" si="30"/>
        <v>0</v>
      </c>
      <c r="G232" s="159">
        <f t="shared" si="30"/>
        <v>0</v>
      </c>
      <c r="I232" s="43">
        <f t="shared" si="25"/>
        <v>0</v>
      </c>
      <c r="J232" s="43">
        <f t="shared" si="26"/>
        <v>0</v>
      </c>
      <c r="K232" s="43">
        <f t="shared" si="27"/>
        <v>0</v>
      </c>
      <c r="L232" s="43">
        <f t="shared" si="28"/>
        <v>0</v>
      </c>
    </row>
    <row r="233" spans="1:12" x14ac:dyDescent="0.3">
      <c r="A233" s="150" t="s">
        <v>356</v>
      </c>
      <c r="B233" s="149" t="s">
        <v>357</v>
      </c>
      <c r="C233" s="159">
        <f t="shared" ref="C233" si="41">C21-SUM(C63,C106,C149,C191)</f>
        <v>0</v>
      </c>
      <c r="D233" s="159">
        <f t="shared" si="30"/>
        <v>0</v>
      </c>
      <c r="E233" s="159">
        <f t="shared" si="30"/>
        <v>0</v>
      </c>
      <c r="F233" s="159">
        <f t="shared" si="30"/>
        <v>0</v>
      </c>
      <c r="G233" s="159">
        <f t="shared" si="30"/>
        <v>0</v>
      </c>
      <c r="I233" s="43">
        <f t="shared" si="25"/>
        <v>0</v>
      </c>
      <c r="J233" s="43">
        <f t="shared" si="26"/>
        <v>0</v>
      </c>
      <c r="K233" s="43">
        <f t="shared" si="27"/>
        <v>0</v>
      </c>
      <c r="L233" s="43">
        <f t="shared" si="28"/>
        <v>0</v>
      </c>
    </row>
    <row r="234" spans="1:12" x14ac:dyDescent="0.3">
      <c r="A234" s="150" t="s">
        <v>358</v>
      </c>
      <c r="B234" s="149" t="s">
        <v>359</v>
      </c>
      <c r="C234" s="159">
        <f t="shared" ref="C234" si="42">C22-SUM(C64,C107,C150,C192)</f>
        <v>0</v>
      </c>
      <c r="D234" s="159">
        <f t="shared" si="30"/>
        <v>0</v>
      </c>
      <c r="E234" s="159">
        <f t="shared" si="30"/>
        <v>0</v>
      </c>
      <c r="F234" s="159">
        <f t="shared" si="30"/>
        <v>0</v>
      </c>
      <c r="G234" s="159">
        <f t="shared" si="30"/>
        <v>0</v>
      </c>
      <c r="I234" s="43">
        <f t="shared" si="25"/>
        <v>0</v>
      </c>
      <c r="J234" s="43">
        <f t="shared" si="26"/>
        <v>0</v>
      </c>
      <c r="K234" s="43">
        <f t="shared" si="27"/>
        <v>0</v>
      </c>
      <c r="L234" s="43">
        <f t="shared" si="28"/>
        <v>0</v>
      </c>
    </row>
    <row r="235" spans="1:12" x14ac:dyDescent="0.3">
      <c r="A235" s="150" t="s">
        <v>360</v>
      </c>
      <c r="B235" s="149">
        <v>649</v>
      </c>
      <c r="C235" s="159">
        <f t="shared" ref="C235" si="43">C23-SUM(C65,C108,C151,C193)</f>
        <v>0</v>
      </c>
      <c r="D235" s="159">
        <f t="shared" si="30"/>
        <v>0</v>
      </c>
      <c r="E235" s="159">
        <f t="shared" si="30"/>
        <v>0</v>
      </c>
      <c r="F235" s="159">
        <f t="shared" si="30"/>
        <v>0</v>
      </c>
      <c r="G235" s="159">
        <f t="shared" si="30"/>
        <v>0</v>
      </c>
      <c r="I235" s="43">
        <f t="shared" si="25"/>
        <v>0</v>
      </c>
      <c r="J235" s="43">
        <f t="shared" si="26"/>
        <v>0</v>
      </c>
      <c r="K235" s="43">
        <f t="shared" si="27"/>
        <v>0</v>
      </c>
      <c r="L235" s="43">
        <f t="shared" si="28"/>
        <v>0</v>
      </c>
    </row>
    <row r="236" spans="1:12" x14ac:dyDescent="0.3">
      <c r="A236" s="150" t="s">
        <v>361</v>
      </c>
      <c r="B236" s="149" t="s">
        <v>362</v>
      </c>
      <c r="C236" s="159">
        <f t="shared" ref="C236" si="44">C24-SUM(C66,C109,C152,C194)</f>
        <v>0</v>
      </c>
      <c r="D236" s="159">
        <f t="shared" si="30"/>
        <v>0</v>
      </c>
      <c r="E236" s="159">
        <f t="shared" si="30"/>
        <v>0</v>
      </c>
      <c r="F236" s="159">
        <f t="shared" si="30"/>
        <v>0</v>
      </c>
      <c r="G236" s="159">
        <f t="shared" si="30"/>
        <v>0</v>
      </c>
      <c r="I236" s="43">
        <f t="shared" si="25"/>
        <v>0</v>
      </c>
      <c r="J236" s="43">
        <f t="shared" si="26"/>
        <v>0</v>
      </c>
      <c r="K236" s="43">
        <f t="shared" si="27"/>
        <v>0</v>
      </c>
      <c r="L236" s="43">
        <f t="shared" si="28"/>
        <v>0</v>
      </c>
    </row>
    <row r="237" spans="1:12" x14ac:dyDescent="0.3">
      <c r="A237" s="158" t="s">
        <v>365</v>
      </c>
      <c r="B237" s="158">
        <v>9901</v>
      </c>
      <c r="C237" s="159">
        <f t="shared" ref="C237" si="45">C25-SUM(C67,C110,C153,C195)</f>
        <v>0</v>
      </c>
      <c r="D237" s="159">
        <f t="shared" si="30"/>
        <v>0</v>
      </c>
      <c r="E237" s="159">
        <f t="shared" si="30"/>
        <v>0</v>
      </c>
      <c r="F237" s="159">
        <f t="shared" si="30"/>
        <v>0</v>
      </c>
      <c r="G237" s="159">
        <f t="shared" si="30"/>
        <v>0</v>
      </c>
      <c r="I237" s="43">
        <f t="shared" si="25"/>
        <v>0</v>
      </c>
      <c r="J237" s="43">
        <f t="shared" si="26"/>
        <v>0</v>
      </c>
      <c r="K237" s="43">
        <f t="shared" si="27"/>
        <v>0</v>
      </c>
      <c r="L237" s="43">
        <f t="shared" si="28"/>
        <v>0</v>
      </c>
    </row>
    <row r="238" spans="1:12" x14ac:dyDescent="0.3">
      <c r="A238" s="158" t="s">
        <v>366</v>
      </c>
      <c r="B238" s="158" t="s">
        <v>325</v>
      </c>
      <c r="C238" s="159">
        <f t="shared" ref="C238" si="46">C26-SUM(C68,C111,C154,C196)</f>
        <v>0</v>
      </c>
      <c r="D238" s="159">
        <f t="shared" si="30"/>
        <v>0</v>
      </c>
      <c r="E238" s="159">
        <f t="shared" si="30"/>
        <v>0</v>
      </c>
      <c r="F238" s="159">
        <f t="shared" si="30"/>
        <v>0</v>
      </c>
      <c r="G238" s="159">
        <f t="shared" si="30"/>
        <v>0</v>
      </c>
      <c r="I238" s="43">
        <f t="shared" si="25"/>
        <v>0</v>
      </c>
      <c r="J238" s="43">
        <f t="shared" si="26"/>
        <v>0</v>
      </c>
      <c r="K238" s="43">
        <f t="shared" si="27"/>
        <v>0</v>
      </c>
      <c r="L238" s="43">
        <f t="shared" si="28"/>
        <v>0</v>
      </c>
    </row>
    <row r="239" spans="1:12" x14ac:dyDescent="0.3">
      <c r="A239" s="150" t="s">
        <v>326</v>
      </c>
      <c r="B239" s="149">
        <v>75</v>
      </c>
      <c r="C239" s="159">
        <f t="shared" ref="C239" si="47">C27-SUM(C69,C112,C155,C197)</f>
        <v>0</v>
      </c>
      <c r="D239" s="159">
        <f t="shared" si="30"/>
        <v>0</v>
      </c>
      <c r="E239" s="159">
        <f t="shared" si="30"/>
        <v>0</v>
      </c>
      <c r="F239" s="159">
        <f t="shared" si="30"/>
        <v>0</v>
      </c>
      <c r="G239" s="159">
        <f t="shared" si="30"/>
        <v>0</v>
      </c>
      <c r="I239" s="43">
        <f t="shared" si="25"/>
        <v>0</v>
      </c>
      <c r="J239" s="43">
        <f t="shared" si="26"/>
        <v>0</v>
      </c>
      <c r="K239" s="43">
        <f t="shared" si="27"/>
        <v>0</v>
      </c>
      <c r="L239" s="43">
        <f t="shared" si="28"/>
        <v>0</v>
      </c>
    </row>
    <row r="240" spans="1:12" x14ac:dyDescent="0.3">
      <c r="A240" s="151" t="s">
        <v>327</v>
      </c>
      <c r="B240" s="149">
        <v>750</v>
      </c>
      <c r="C240" s="159">
        <f t="shared" ref="C240" si="48">C28-SUM(C70,C113,C156,C198)</f>
        <v>0</v>
      </c>
      <c r="D240" s="159">
        <f t="shared" si="30"/>
        <v>0</v>
      </c>
      <c r="E240" s="159">
        <f t="shared" si="30"/>
        <v>0</v>
      </c>
      <c r="F240" s="159">
        <f t="shared" si="30"/>
        <v>0</v>
      </c>
      <c r="G240" s="159">
        <f t="shared" si="30"/>
        <v>0</v>
      </c>
      <c r="I240" s="43">
        <f t="shared" si="25"/>
        <v>0</v>
      </c>
      <c r="J240" s="43">
        <f t="shared" si="26"/>
        <v>0</v>
      </c>
      <c r="K240" s="43">
        <f t="shared" si="27"/>
        <v>0</v>
      </c>
      <c r="L240" s="43">
        <f t="shared" si="28"/>
        <v>0</v>
      </c>
    </row>
    <row r="241" spans="1:12" x14ac:dyDescent="0.3">
      <c r="A241" s="151" t="s">
        <v>328</v>
      </c>
      <c r="B241" s="149">
        <v>751</v>
      </c>
      <c r="C241" s="159">
        <f t="shared" ref="C241" si="49">C29-SUM(C71,C114,C157,C199)</f>
        <v>0</v>
      </c>
      <c r="D241" s="159">
        <f t="shared" si="30"/>
        <v>0</v>
      </c>
      <c r="E241" s="159">
        <f t="shared" si="30"/>
        <v>0</v>
      </c>
      <c r="F241" s="159">
        <f t="shared" si="30"/>
        <v>0</v>
      </c>
      <c r="G241" s="159">
        <f t="shared" si="30"/>
        <v>0</v>
      </c>
      <c r="I241" s="43">
        <f t="shared" si="25"/>
        <v>0</v>
      </c>
      <c r="J241" s="43">
        <f t="shared" si="26"/>
        <v>0</v>
      </c>
      <c r="K241" s="43">
        <f t="shared" si="27"/>
        <v>0</v>
      </c>
      <c r="L241" s="43">
        <f t="shared" si="28"/>
        <v>0</v>
      </c>
    </row>
    <row r="242" spans="1:12" x14ac:dyDescent="0.3">
      <c r="A242" s="151" t="s">
        <v>329</v>
      </c>
      <c r="B242" s="149" t="s">
        <v>330</v>
      </c>
      <c r="C242" s="159">
        <f t="shared" ref="C242" si="50">C30-SUM(C72,C115,C158,C200)</f>
        <v>0</v>
      </c>
      <c r="D242" s="159">
        <f t="shared" ref="D242:G257" si="51">D30-SUM(D72,D115,D158,D200)</f>
        <v>0</v>
      </c>
      <c r="E242" s="159">
        <f t="shared" si="51"/>
        <v>0</v>
      </c>
      <c r="F242" s="159">
        <f t="shared" si="51"/>
        <v>0</v>
      </c>
      <c r="G242" s="159">
        <f t="shared" si="51"/>
        <v>0</v>
      </c>
      <c r="I242" s="43">
        <f t="shared" si="25"/>
        <v>0</v>
      </c>
      <c r="J242" s="43">
        <f t="shared" si="26"/>
        <v>0</v>
      </c>
      <c r="K242" s="43">
        <f t="shared" si="27"/>
        <v>0</v>
      </c>
      <c r="L242" s="43">
        <f t="shared" si="28"/>
        <v>0</v>
      </c>
    </row>
    <row r="243" spans="1:12" x14ac:dyDescent="0.3">
      <c r="A243" s="150" t="s">
        <v>331</v>
      </c>
      <c r="B243" s="149" t="s">
        <v>332</v>
      </c>
      <c r="C243" s="159">
        <f t="shared" ref="C243" si="52">C31-SUM(C73,C116,C159,C201)</f>
        <v>0</v>
      </c>
      <c r="D243" s="159">
        <f t="shared" si="51"/>
        <v>0</v>
      </c>
      <c r="E243" s="159">
        <f t="shared" si="51"/>
        <v>0</v>
      </c>
      <c r="F243" s="159">
        <f t="shared" si="51"/>
        <v>0</v>
      </c>
      <c r="G243" s="159">
        <f t="shared" si="51"/>
        <v>0</v>
      </c>
      <c r="I243" s="43">
        <f t="shared" si="25"/>
        <v>0</v>
      </c>
      <c r="J243" s="43">
        <f t="shared" si="26"/>
        <v>0</v>
      </c>
      <c r="K243" s="43">
        <f t="shared" si="27"/>
        <v>0</v>
      </c>
      <c r="L243" s="43">
        <f t="shared" si="28"/>
        <v>0</v>
      </c>
    </row>
    <row r="244" spans="1:12" x14ac:dyDescent="0.3">
      <c r="A244" s="158" t="s">
        <v>367</v>
      </c>
      <c r="B244" s="158" t="s">
        <v>333</v>
      </c>
      <c r="C244" s="159">
        <f t="shared" ref="C244" si="53">C32-SUM(C74,C117,C160,C202)</f>
        <v>0</v>
      </c>
      <c r="D244" s="159">
        <f t="shared" si="51"/>
        <v>0</v>
      </c>
      <c r="E244" s="159">
        <f t="shared" si="51"/>
        <v>0</v>
      </c>
      <c r="F244" s="159">
        <f t="shared" si="51"/>
        <v>0</v>
      </c>
      <c r="G244" s="159">
        <f t="shared" si="51"/>
        <v>0</v>
      </c>
      <c r="I244" s="43">
        <f t="shared" si="25"/>
        <v>0</v>
      </c>
      <c r="J244" s="43">
        <f t="shared" si="26"/>
        <v>0</v>
      </c>
      <c r="K244" s="43">
        <f t="shared" si="27"/>
        <v>0</v>
      </c>
      <c r="L244" s="43">
        <f t="shared" si="28"/>
        <v>0</v>
      </c>
    </row>
    <row r="245" spans="1:12" x14ac:dyDescent="0.3">
      <c r="A245" s="150" t="s">
        <v>334</v>
      </c>
      <c r="B245" s="149">
        <v>65</v>
      </c>
      <c r="C245" s="159">
        <f t="shared" ref="C245" si="54">C33-SUM(C75,C118,C161,C203)</f>
        <v>0</v>
      </c>
      <c r="D245" s="159">
        <f t="shared" si="51"/>
        <v>0</v>
      </c>
      <c r="E245" s="159">
        <f t="shared" si="51"/>
        <v>0</v>
      </c>
      <c r="F245" s="159">
        <f t="shared" si="51"/>
        <v>0</v>
      </c>
      <c r="G245" s="159">
        <f t="shared" si="51"/>
        <v>0</v>
      </c>
      <c r="I245" s="43">
        <f t="shared" si="25"/>
        <v>0</v>
      </c>
      <c r="J245" s="43">
        <f t="shared" si="26"/>
        <v>0</v>
      </c>
      <c r="K245" s="43">
        <f t="shared" si="27"/>
        <v>0</v>
      </c>
      <c r="L245" s="43">
        <f t="shared" si="28"/>
        <v>0</v>
      </c>
    </row>
    <row r="246" spans="1:12" x14ac:dyDescent="0.3">
      <c r="A246" s="151" t="s">
        <v>335</v>
      </c>
      <c r="B246" s="149">
        <v>650</v>
      </c>
      <c r="C246" s="159">
        <f t="shared" ref="C246" si="55">C34-SUM(C76,C119,C162,C204)</f>
        <v>0</v>
      </c>
      <c r="D246" s="159">
        <f t="shared" si="51"/>
        <v>0</v>
      </c>
      <c r="E246" s="159">
        <f t="shared" si="51"/>
        <v>0</v>
      </c>
      <c r="F246" s="159">
        <f t="shared" si="51"/>
        <v>0</v>
      </c>
      <c r="G246" s="159">
        <f t="shared" si="51"/>
        <v>0</v>
      </c>
      <c r="I246" s="43">
        <f t="shared" si="25"/>
        <v>0</v>
      </c>
      <c r="J246" s="43">
        <f t="shared" si="26"/>
        <v>0</v>
      </c>
      <c r="K246" s="43">
        <f t="shared" si="27"/>
        <v>0</v>
      </c>
      <c r="L246" s="43">
        <f t="shared" si="28"/>
        <v>0</v>
      </c>
    </row>
    <row r="247" spans="1:12" ht="27" x14ac:dyDescent="0.3">
      <c r="A247" s="151" t="s">
        <v>336</v>
      </c>
      <c r="B247" s="149">
        <v>651</v>
      </c>
      <c r="C247" s="159">
        <f t="shared" ref="C247" si="56">C35-SUM(C77,C120,C163,C205)</f>
        <v>0</v>
      </c>
      <c r="D247" s="159">
        <f t="shared" si="51"/>
        <v>0</v>
      </c>
      <c r="E247" s="159">
        <f t="shared" si="51"/>
        <v>0</v>
      </c>
      <c r="F247" s="159">
        <f t="shared" si="51"/>
        <v>0</v>
      </c>
      <c r="G247" s="159">
        <f t="shared" si="51"/>
        <v>0</v>
      </c>
      <c r="I247" s="43">
        <f t="shared" si="25"/>
        <v>0</v>
      </c>
      <c r="J247" s="43">
        <f t="shared" si="26"/>
        <v>0</v>
      </c>
      <c r="K247" s="43">
        <f t="shared" si="27"/>
        <v>0</v>
      </c>
      <c r="L247" s="43">
        <f t="shared" si="28"/>
        <v>0</v>
      </c>
    </row>
    <row r="248" spans="1:12" x14ac:dyDescent="0.3">
      <c r="A248" s="151" t="s">
        <v>337</v>
      </c>
      <c r="B248" s="149" t="s">
        <v>338</v>
      </c>
      <c r="C248" s="159">
        <f t="shared" ref="C248" si="57">C36-SUM(C78,C121,C164,C206)</f>
        <v>0</v>
      </c>
      <c r="D248" s="159">
        <f t="shared" si="51"/>
        <v>0</v>
      </c>
      <c r="E248" s="159">
        <f t="shared" si="51"/>
        <v>0</v>
      </c>
      <c r="F248" s="159">
        <f t="shared" si="51"/>
        <v>0</v>
      </c>
      <c r="G248" s="159">
        <f t="shared" si="51"/>
        <v>0</v>
      </c>
      <c r="I248" s="43">
        <f t="shared" si="25"/>
        <v>0</v>
      </c>
      <c r="J248" s="43">
        <f t="shared" si="26"/>
        <v>0</v>
      </c>
      <c r="K248" s="43">
        <f t="shared" si="27"/>
        <v>0</v>
      </c>
      <c r="L248" s="43">
        <f t="shared" si="28"/>
        <v>0</v>
      </c>
    </row>
    <row r="249" spans="1:12" x14ac:dyDescent="0.3">
      <c r="A249" s="150" t="s">
        <v>339</v>
      </c>
      <c r="B249" s="149" t="s">
        <v>340</v>
      </c>
      <c r="C249" s="159">
        <f t="shared" ref="C249" si="58">C37-SUM(C79,C122,C165,C207)</f>
        <v>0</v>
      </c>
      <c r="D249" s="159">
        <f t="shared" si="51"/>
        <v>0</v>
      </c>
      <c r="E249" s="159">
        <f t="shared" si="51"/>
        <v>0</v>
      </c>
      <c r="F249" s="159">
        <f t="shared" si="51"/>
        <v>0</v>
      </c>
      <c r="G249" s="159">
        <f t="shared" si="51"/>
        <v>0</v>
      </c>
      <c r="I249" s="43">
        <f t="shared" si="25"/>
        <v>0</v>
      </c>
      <c r="J249" s="43">
        <f t="shared" si="26"/>
        <v>0</v>
      </c>
      <c r="K249" s="43">
        <f t="shared" si="27"/>
        <v>0</v>
      </c>
      <c r="L249" s="43">
        <f t="shared" si="28"/>
        <v>0</v>
      </c>
    </row>
    <row r="250" spans="1:12" x14ac:dyDescent="0.3">
      <c r="A250" s="158" t="s">
        <v>368</v>
      </c>
      <c r="B250" s="158">
        <v>9903</v>
      </c>
      <c r="C250" s="159">
        <f t="shared" ref="C250" si="59">C38-SUM(C80,C123,C166,C208)</f>
        <v>0</v>
      </c>
      <c r="D250" s="159">
        <f t="shared" si="51"/>
        <v>0</v>
      </c>
      <c r="E250" s="159">
        <f t="shared" si="51"/>
        <v>0</v>
      </c>
      <c r="F250" s="159">
        <f t="shared" si="51"/>
        <v>0</v>
      </c>
      <c r="G250" s="159">
        <f t="shared" si="51"/>
        <v>0</v>
      </c>
      <c r="I250" s="43">
        <f t="shared" si="25"/>
        <v>0</v>
      </c>
      <c r="J250" s="43">
        <f t="shared" si="26"/>
        <v>0</v>
      </c>
      <c r="K250" s="43">
        <f t="shared" si="27"/>
        <v>0</v>
      </c>
      <c r="L250" s="43">
        <f t="shared" si="28"/>
        <v>0</v>
      </c>
    </row>
    <row r="251" spans="1:12" x14ac:dyDescent="0.3">
      <c r="A251" s="158" t="s">
        <v>369</v>
      </c>
      <c r="B251" s="158">
        <v>780</v>
      </c>
      <c r="C251" s="159">
        <f t="shared" ref="C251" si="60">C39-SUM(C81,C124,C167,C209)</f>
        <v>0</v>
      </c>
      <c r="D251" s="159">
        <f t="shared" si="51"/>
        <v>0</v>
      </c>
      <c r="E251" s="159">
        <f t="shared" si="51"/>
        <v>0</v>
      </c>
      <c r="F251" s="159">
        <f t="shared" si="51"/>
        <v>0</v>
      </c>
      <c r="G251" s="159">
        <f t="shared" si="51"/>
        <v>0</v>
      </c>
      <c r="I251" s="43">
        <f t="shared" si="25"/>
        <v>0</v>
      </c>
      <c r="J251" s="43">
        <f t="shared" si="26"/>
        <v>0</v>
      </c>
      <c r="K251" s="43">
        <f t="shared" si="27"/>
        <v>0</v>
      </c>
      <c r="L251" s="43">
        <f t="shared" si="28"/>
        <v>0</v>
      </c>
    </row>
    <row r="252" spans="1:12" x14ac:dyDescent="0.3">
      <c r="A252" s="158" t="s">
        <v>370</v>
      </c>
      <c r="B252" s="158">
        <v>680</v>
      </c>
      <c r="C252" s="159">
        <f t="shared" ref="C252" si="61">C40-SUM(C82,C125,C168,C210)</f>
        <v>0</v>
      </c>
      <c r="D252" s="159">
        <f t="shared" si="51"/>
        <v>0</v>
      </c>
      <c r="E252" s="159">
        <f t="shared" si="51"/>
        <v>0</v>
      </c>
      <c r="F252" s="159">
        <f t="shared" si="51"/>
        <v>0</v>
      </c>
      <c r="G252" s="159">
        <f t="shared" si="51"/>
        <v>0</v>
      </c>
      <c r="I252" s="43">
        <f t="shared" si="25"/>
        <v>0</v>
      </c>
      <c r="J252" s="43">
        <f t="shared" si="26"/>
        <v>0</v>
      </c>
      <c r="K252" s="43">
        <f t="shared" si="27"/>
        <v>0</v>
      </c>
      <c r="L252" s="43">
        <f t="shared" si="28"/>
        <v>0</v>
      </c>
    </row>
    <row r="253" spans="1:12" x14ac:dyDescent="0.3">
      <c r="A253" s="158" t="s">
        <v>371</v>
      </c>
      <c r="B253" s="158" t="s">
        <v>341</v>
      </c>
      <c r="C253" s="159">
        <f t="shared" ref="C253" si="62">C41-SUM(C83,C126,C169,C211)</f>
        <v>0</v>
      </c>
      <c r="D253" s="159">
        <f t="shared" si="51"/>
        <v>0</v>
      </c>
      <c r="E253" s="159">
        <f t="shared" si="51"/>
        <v>0</v>
      </c>
      <c r="F253" s="159">
        <f t="shared" si="51"/>
        <v>0</v>
      </c>
      <c r="G253" s="159">
        <f t="shared" si="51"/>
        <v>0</v>
      </c>
      <c r="I253" s="43">
        <f t="shared" si="25"/>
        <v>0</v>
      </c>
      <c r="J253" s="43">
        <f t="shared" si="26"/>
        <v>0</v>
      </c>
      <c r="K253" s="43">
        <f t="shared" si="27"/>
        <v>0</v>
      </c>
      <c r="L253" s="43">
        <f t="shared" si="28"/>
        <v>0</v>
      </c>
    </row>
    <row r="254" spans="1:12" x14ac:dyDescent="0.3">
      <c r="A254" s="158" t="s">
        <v>372</v>
      </c>
      <c r="B254" s="158">
        <v>9904</v>
      </c>
      <c r="C254" s="159">
        <f t="shared" ref="C254" si="63">C42-SUM(C84,C127,C170,C212)</f>
        <v>0</v>
      </c>
      <c r="D254" s="159">
        <f t="shared" si="51"/>
        <v>0</v>
      </c>
      <c r="E254" s="159">
        <f t="shared" si="51"/>
        <v>0</v>
      </c>
      <c r="F254" s="159">
        <f t="shared" si="51"/>
        <v>0</v>
      </c>
      <c r="G254" s="159">
        <f t="shared" si="51"/>
        <v>0</v>
      </c>
      <c r="I254" s="43">
        <f t="shared" si="25"/>
        <v>0</v>
      </c>
      <c r="J254" s="43">
        <f t="shared" si="26"/>
        <v>0</v>
      </c>
      <c r="K254" s="43">
        <f t="shared" si="27"/>
        <v>0</v>
      </c>
      <c r="L254" s="43">
        <f t="shared" si="28"/>
        <v>0</v>
      </c>
    </row>
    <row r="255" spans="1:12" x14ac:dyDescent="0.3">
      <c r="A255" s="158" t="s">
        <v>373</v>
      </c>
      <c r="B255" s="158">
        <v>789</v>
      </c>
      <c r="C255" s="159">
        <f t="shared" ref="C255" si="64">C43-SUM(C85,C128,C171,C213)</f>
        <v>0</v>
      </c>
      <c r="D255" s="159">
        <f t="shared" si="51"/>
        <v>0</v>
      </c>
      <c r="E255" s="159">
        <f t="shared" si="51"/>
        <v>0</v>
      </c>
      <c r="F255" s="159">
        <f t="shared" si="51"/>
        <v>0</v>
      </c>
      <c r="G255" s="159">
        <f t="shared" si="51"/>
        <v>0</v>
      </c>
      <c r="I255" s="43">
        <f t="shared" si="25"/>
        <v>0</v>
      </c>
      <c r="J255" s="43">
        <f t="shared" si="26"/>
        <v>0</v>
      </c>
      <c r="K255" s="43">
        <f t="shared" si="27"/>
        <v>0</v>
      </c>
      <c r="L255" s="43">
        <f t="shared" si="28"/>
        <v>0</v>
      </c>
    </row>
    <row r="256" spans="1:12" x14ac:dyDescent="0.3">
      <c r="A256" s="158" t="s">
        <v>374</v>
      </c>
      <c r="B256" s="158">
        <v>689</v>
      </c>
      <c r="C256" s="159">
        <f t="shared" ref="C256" si="65">C44-SUM(C86,C129,C172,C214)</f>
        <v>0</v>
      </c>
      <c r="D256" s="159">
        <f t="shared" si="51"/>
        <v>0</v>
      </c>
      <c r="E256" s="159">
        <f t="shared" si="51"/>
        <v>0</v>
      </c>
      <c r="F256" s="159">
        <f t="shared" si="51"/>
        <v>0</v>
      </c>
      <c r="G256" s="159">
        <f t="shared" si="51"/>
        <v>0</v>
      </c>
      <c r="I256" s="43">
        <f t="shared" si="25"/>
        <v>0</v>
      </c>
      <c r="J256" s="43">
        <f t="shared" si="26"/>
        <v>0</v>
      </c>
      <c r="K256" s="43">
        <f t="shared" si="27"/>
        <v>0</v>
      </c>
      <c r="L256" s="43">
        <f t="shared" si="28"/>
        <v>0</v>
      </c>
    </row>
    <row r="257" spans="1:12" x14ac:dyDescent="0.3">
      <c r="A257" s="158" t="s">
        <v>375</v>
      </c>
      <c r="B257" s="158">
        <v>9905</v>
      </c>
      <c r="C257" s="159">
        <f t="shared" ref="C257" si="66">C45-SUM(C87,C130,C173,C215)</f>
        <v>0</v>
      </c>
      <c r="D257" s="159">
        <f t="shared" si="51"/>
        <v>0</v>
      </c>
      <c r="E257" s="159">
        <f t="shared" si="51"/>
        <v>0</v>
      </c>
      <c r="F257" s="159">
        <f t="shared" si="51"/>
        <v>0</v>
      </c>
      <c r="G257" s="159">
        <f t="shared" si="51"/>
        <v>0</v>
      </c>
      <c r="I257" s="43">
        <f t="shared" si="25"/>
        <v>0</v>
      </c>
      <c r="J257" s="43">
        <f t="shared" si="26"/>
        <v>0</v>
      </c>
      <c r="K257" s="43">
        <f t="shared" si="27"/>
        <v>0</v>
      </c>
      <c r="L257" s="43">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5"/>
  <sheetViews>
    <sheetView zoomScaleNormal="100" workbookViewId="0">
      <selection activeCell="O11" sqref="O11"/>
    </sheetView>
  </sheetViews>
  <sheetFormatPr baseColWidth="10" defaultColWidth="9.1640625" defaultRowHeight="13.5" x14ac:dyDescent="0.3"/>
  <cols>
    <col min="1" max="1" width="4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42</v>
      </c>
    </row>
    <row r="3" spans="1:10" ht="22.15" customHeight="1" x14ac:dyDescent="0.35">
      <c r="A3" s="320" t="str">
        <f>TAB00!B97&amp;" : "&amp;TAB00!C97</f>
        <v>TAB11.3 : Variation des capitaux propres</v>
      </c>
      <c r="B3" s="75"/>
      <c r="C3" s="75"/>
      <c r="D3" s="75"/>
      <c r="E3" s="75"/>
      <c r="F3" s="72"/>
      <c r="G3" s="72"/>
      <c r="H3" s="72"/>
      <c r="I3" s="72"/>
      <c r="J3" s="72"/>
    </row>
    <row r="6" spans="1:10" x14ac:dyDescent="0.3">
      <c r="B6" s="53" t="str">
        <f>IF(TAB00!$E$14=2019,"REALITE 2018","REALITE 2019")</f>
        <v>REALITE 2019</v>
      </c>
      <c r="C6" s="53" t="str">
        <f>IF(TAB00!$E$14=2019,"REALITE 2019","REALITE 2020")</f>
        <v>REALITE 2020</v>
      </c>
      <c r="D6" s="53" t="s">
        <v>8</v>
      </c>
      <c r="E6" s="53" t="s">
        <v>41</v>
      </c>
      <c r="F6" s="53" t="s">
        <v>8</v>
      </c>
      <c r="G6" s="53" t="s">
        <v>191</v>
      </c>
      <c r="H6" s="53" t="s">
        <v>8</v>
      </c>
      <c r="I6" s="53" t="s">
        <v>192</v>
      </c>
      <c r="J6" s="53" t="s">
        <v>8</v>
      </c>
    </row>
    <row r="7" spans="1:10" x14ac:dyDescent="0.3">
      <c r="A7" s="1" t="s">
        <v>227</v>
      </c>
      <c r="B7" s="73"/>
      <c r="C7" s="73"/>
      <c r="D7" s="5">
        <f>B7-C7</f>
        <v>0</v>
      </c>
      <c r="E7" s="73"/>
      <c r="F7" s="5">
        <f>C7-E7</f>
        <v>0</v>
      </c>
      <c r="G7" s="73"/>
      <c r="H7" s="5">
        <f>E7-G7</f>
        <v>0</v>
      </c>
      <c r="I7" s="73"/>
      <c r="J7" s="5">
        <f>G7-I7</f>
        <v>0</v>
      </c>
    </row>
    <row r="8" spans="1:10" x14ac:dyDescent="0.3">
      <c r="A8" s="86" t="s">
        <v>228</v>
      </c>
      <c r="B8" s="5">
        <f>SUM(B9:B14)</f>
        <v>0</v>
      </c>
      <c r="C8" s="5">
        <f>SUM(C9:C14)</f>
        <v>0</v>
      </c>
      <c r="D8" s="5">
        <f t="shared" ref="D8:J8" si="0">SUM(D9:D14)</f>
        <v>0</v>
      </c>
      <c r="E8" s="5">
        <f t="shared" si="0"/>
        <v>0</v>
      </c>
      <c r="F8" s="5">
        <f t="shared" si="0"/>
        <v>0</v>
      </c>
      <c r="G8" s="5">
        <f t="shared" si="0"/>
        <v>0</v>
      </c>
      <c r="H8" s="5">
        <f t="shared" si="0"/>
        <v>0</v>
      </c>
      <c r="I8" s="5">
        <f t="shared" si="0"/>
        <v>0</v>
      </c>
      <c r="J8" s="5">
        <f t="shared" si="0"/>
        <v>0</v>
      </c>
    </row>
    <row r="9" spans="1:10" x14ac:dyDescent="0.3">
      <c r="A9" s="4" t="s">
        <v>229</v>
      </c>
      <c r="B9" s="73"/>
      <c r="C9" s="73"/>
      <c r="D9" s="5">
        <f t="shared" ref="D9:D18" si="1">B9-C9</f>
        <v>0</v>
      </c>
      <c r="E9" s="73"/>
      <c r="F9" s="5">
        <f t="shared" ref="F9:F18" si="2">C9-E9</f>
        <v>0</v>
      </c>
      <c r="G9" s="73"/>
      <c r="H9" s="5">
        <f t="shared" ref="H9:H18" si="3">E9-G9</f>
        <v>0</v>
      </c>
      <c r="I9" s="73"/>
      <c r="J9" s="5">
        <f t="shared" ref="J9:J18" si="4">G9-I9</f>
        <v>0</v>
      </c>
    </row>
    <row r="10" spans="1:10" x14ac:dyDescent="0.3">
      <c r="A10" s="4" t="s">
        <v>230</v>
      </c>
      <c r="B10" s="73"/>
      <c r="C10" s="73"/>
      <c r="D10" s="5">
        <f t="shared" si="1"/>
        <v>0</v>
      </c>
      <c r="E10" s="73"/>
      <c r="F10" s="5">
        <f t="shared" si="2"/>
        <v>0</v>
      </c>
      <c r="G10" s="73"/>
      <c r="H10" s="5">
        <f t="shared" si="3"/>
        <v>0</v>
      </c>
      <c r="I10" s="73"/>
      <c r="J10" s="5">
        <f t="shared" si="4"/>
        <v>0</v>
      </c>
    </row>
    <row r="11" spans="1:10" x14ac:dyDescent="0.3">
      <c r="A11" s="4" t="s">
        <v>231</v>
      </c>
      <c r="B11" s="73"/>
      <c r="C11" s="73"/>
      <c r="D11" s="5">
        <f t="shared" si="1"/>
        <v>0</v>
      </c>
      <c r="E11" s="73"/>
      <c r="F11" s="5">
        <f t="shared" si="2"/>
        <v>0</v>
      </c>
      <c r="G11" s="73"/>
      <c r="H11" s="5">
        <f t="shared" si="3"/>
        <v>0</v>
      </c>
      <c r="I11" s="73"/>
      <c r="J11" s="5">
        <f t="shared" si="4"/>
        <v>0</v>
      </c>
    </row>
    <row r="12" spans="1:10" x14ac:dyDescent="0.3">
      <c r="A12" s="4" t="s">
        <v>232</v>
      </c>
      <c r="B12" s="73"/>
      <c r="C12" s="73"/>
      <c r="D12" s="5">
        <f t="shared" si="1"/>
        <v>0</v>
      </c>
      <c r="E12" s="73"/>
      <c r="F12" s="5">
        <f t="shared" si="2"/>
        <v>0</v>
      </c>
      <c r="G12" s="73"/>
      <c r="H12" s="5">
        <f t="shared" si="3"/>
        <v>0</v>
      </c>
      <c r="I12" s="73"/>
      <c r="J12" s="5">
        <f t="shared" si="4"/>
        <v>0</v>
      </c>
    </row>
    <row r="13" spans="1:10" x14ac:dyDescent="0.3">
      <c r="A13" s="4" t="s">
        <v>233</v>
      </c>
      <c r="B13" s="73"/>
      <c r="C13" s="73"/>
      <c r="D13" s="5">
        <f t="shared" si="1"/>
        <v>0</v>
      </c>
      <c r="E13" s="73"/>
      <c r="F13" s="5">
        <f t="shared" si="2"/>
        <v>0</v>
      </c>
      <c r="G13" s="73"/>
      <c r="H13" s="5">
        <f t="shared" si="3"/>
        <v>0</v>
      </c>
      <c r="I13" s="73"/>
      <c r="J13" s="5">
        <f t="shared" si="4"/>
        <v>0</v>
      </c>
    </row>
    <row r="14" spans="1:10" x14ac:dyDescent="0.3">
      <c r="A14" s="4" t="s">
        <v>234</v>
      </c>
      <c r="B14" s="73"/>
      <c r="C14" s="73"/>
      <c r="D14" s="5">
        <f t="shared" si="1"/>
        <v>0</v>
      </c>
      <c r="E14" s="73"/>
      <c r="F14" s="5">
        <f t="shared" si="2"/>
        <v>0</v>
      </c>
      <c r="G14" s="73"/>
      <c r="H14" s="5">
        <f t="shared" si="3"/>
        <v>0</v>
      </c>
      <c r="I14" s="73"/>
      <c r="J14" s="5">
        <f t="shared" si="4"/>
        <v>0</v>
      </c>
    </row>
    <row r="15" spans="1:10" x14ac:dyDescent="0.3">
      <c r="A15" s="86" t="s">
        <v>235</v>
      </c>
      <c r="B15" s="73"/>
      <c r="C15" s="73"/>
      <c r="D15" s="5">
        <f t="shared" si="1"/>
        <v>0</v>
      </c>
      <c r="E15" s="73"/>
      <c r="F15" s="5">
        <f t="shared" si="2"/>
        <v>0</v>
      </c>
      <c r="G15" s="73"/>
      <c r="H15" s="5">
        <f t="shared" si="3"/>
        <v>0</v>
      </c>
      <c r="I15" s="73"/>
      <c r="J15" s="5">
        <f t="shared" si="4"/>
        <v>0</v>
      </c>
    </row>
    <row r="16" spans="1:10" x14ac:dyDescent="0.3">
      <c r="A16" s="1" t="s">
        <v>236</v>
      </c>
      <c r="B16" s="73"/>
      <c r="C16" s="73"/>
      <c r="D16" s="5">
        <f t="shared" si="1"/>
        <v>0</v>
      </c>
      <c r="E16" s="73"/>
      <c r="F16" s="5">
        <f t="shared" si="2"/>
        <v>0</v>
      </c>
      <c r="G16" s="73"/>
      <c r="H16" s="5">
        <f t="shared" si="3"/>
        <v>0</v>
      </c>
      <c r="I16" s="73"/>
      <c r="J16" s="5">
        <f t="shared" si="4"/>
        <v>0</v>
      </c>
    </row>
    <row r="17" spans="1:10" x14ac:dyDescent="0.3">
      <c r="A17" s="1" t="s">
        <v>237</v>
      </c>
      <c r="B17" s="73"/>
      <c r="C17" s="73"/>
      <c r="D17" s="5">
        <f t="shared" si="1"/>
        <v>0</v>
      </c>
      <c r="E17" s="73"/>
      <c r="F17" s="5">
        <f t="shared" si="2"/>
        <v>0</v>
      </c>
      <c r="G17" s="73"/>
      <c r="H17" s="5">
        <f t="shared" si="3"/>
        <v>0</v>
      </c>
      <c r="I17" s="73"/>
      <c r="J17" s="5">
        <f t="shared" si="4"/>
        <v>0</v>
      </c>
    </row>
    <row r="18" spans="1:10" x14ac:dyDescent="0.3">
      <c r="A18" s="85" t="s">
        <v>37</v>
      </c>
      <c r="B18" s="73"/>
      <c r="C18" s="73"/>
      <c r="D18" s="5">
        <f t="shared" si="1"/>
        <v>0</v>
      </c>
      <c r="E18" s="73"/>
      <c r="F18" s="5">
        <f t="shared" si="2"/>
        <v>0</v>
      </c>
      <c r="G18" s="73"/>
      <c r="H18" s="5">
        <f t="shared" si="3"/>
        <v>0</v>
      </c>
      <c r="I18" s="73"/>
      <c r="J18" s="5">
        <f t="shared" si="4"/>
        <v>0</v>
      </c>
    </row>
    <row r="19" spans="1:10" s="54" customFormat="1" x14ac:dyDescent="0.3">
      <c r="C19" s="15"/>
      <c r="D19" s="10"/>
    </row>
    <row r="20" spans="1:10" s="54" customFormat="1" x14ac:dyDescent="0.3">
      <c r="A20" s="87" t="s">
        <v>238</v>
      </c>
      <c r="B20" s="16">
        <f>SUM(B7:B8,B15:B18)-B14</f>
        <v>0</v>
      </c>
      <c r="C20" s="87">
        <f t="shared" ref="C20:J20" si="5">SUM(C7:C8,C15:C18)-C14</f>
        <v>0</v>
      </c>
      <c r="D20" s="88">
        <f t="shared" si="5"/>
        <v>0</v>
      </c>
      <c r="E20" s="89">
        <f t="shared" si="5"/>
        <v>0</v>
      </c>
      <c r="F20" s="89">
        <f t="shared" si="5"/>
        <v>0</v>
      </c>
      <c r="G20" s="89">
        <f t="shared" si="5"/>
        <v>0</v>
      </c>
      <c r="H20" s="89">
        <f t="shared" si="5"/>
        <v>0</v>
      </c>
      <c r="I20" s="89">
        <f t="shared" si="5"/>
        <v>0</v>
      </c>
      <c r="J20" s="89">
        <f t="shared" si="5"/>
        <v>0</v>
      </c>
    </row>
    <row r="21" spans="1:10" s="54" customFormat="1" x14ac:dyDescent="0.3">
      <c r="A21" s="15"/>
      <c r="B21" s="52"/>
      <c r="C21" s="15"/>
      <c r="D21" s="10"/>
    </row>
    <row r="22" spans="1:10" s="54" customFormat="1" x14ac:dyDescent="0.3">
      <c r="A22" s="15"/>
      <c r="B22" s="52"/>
      <c r="C22" s="15"/>
      <c r="D22" s="10"/>
    </row>
    <row r="23" spans="1:10" s="54" customFormat="1" x14ac:dyDescent="0.3">
      <c r="A23" s="15"/>
      <c r="B23" s="52"/>
      <c r="C23" s="15"/>
      <c r="D23" s="10"/>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hyperlinks>
    <hyperlink ref="A1" location="TAB00!A1" display="Retour page de garde" xr:uid="{00000000-0004-0000-2700-000000000000}"/>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35"/>
  <sheetViews>
    <sheetView tabSelected="1" topLeftCell="A4" zoomScaleNormal="100" workbookViewId="0">
      <selection activeCell="O11" sqref="O11"/>
    </sheetView>
  </sheetViews>
  <sheetFormatPr baseColWidth="10" defaultColWidth="9.1640625" defaultRowHeight="13.5" x14ac:dyDescent="0.3"/>
  <cols>
    <col min="1" max="1" width="30" style="7" customWidth="1"/>
    <col min="2" max="2" width="15" style="39" customWidth="1"/>
    <col min="3" max="3" width="15" style="7" customWidth="1"/>
    <col min="4" max="4" width="15" style="8" customWidth="1"/>
    <col min="5" max="17" width="15" style="2" customWidth="1"/>
    <col min="18" max="16384" width="9.1640625" style="2"/>
  </cols>
  <sheetData>
    <row r="1" spans="1:17" s="229" customFormat="1" ht="15" x14ac:dyDescent="0.3">
      <c r="A1" s="507" t="s">
        <v>42</v>
      </c>
    </row>
    <row r="3" spans="1:17" ht="22.15" customHeight="1" x14ac:dyDescent="0.35">
      <c r="A3" s="320" t="str">
        <f>TAB00!B98&amp;" : "&amp;TAB00!C98</f>
        <v>TAB11.4 : Variation des provisions</v>
      </c>
      <c r="B3" s="75"/>
      <c r="C3" s="75"/>
      <c r="D3" s="75"/>
      <c r="E3" s="75"/>
      <c r="F3" s="72"/>
      <c r="G3" s="72"/>
      <c r="H3" s="72"/>
      <c r="I3" s="72"/>
      <c r="J3" s="72"/>
      <c r="K3" s="72"/>
      <c r="L3" s="72"/>
      <c r="M3" s="72"/>
      <c r="N3" s="72"/>
      <c r="O3" s="72"/>
      <c r="P3" s="72"/>
      <c r="Q3" s="72"/>
    </row>
    <row r="6" spans="1:17" s="94" customFormat="1" ht="12.6" customHeight="1" x14ac:dyDescent="0.3">
      <c r="A6" s="93"/>
      <c r="B6" s="635" t="s">
        <v>19</v>
      </c>
      <c r="C6" s="636"/>
      <c r="D6" s="636"/>
      <c r="E6" s="636"/>
      <c r="F6" s="635" t="s">
        <v>20</v>
      </c>
      <c r="G6" s="636"/>
      <c r="H6" s="636"/>
      <c r="I6" s="635" t="s">
        <v>41</v>
      </c>
      <c r="J6" s="636"/>
      <c r="K6" s="636"/>
      <c r="L6" s="635" t="s">
        <v>191</v>
      </c>
      <c r="M6" s="636"/>
      <c r="N6" s="636"/>
      <c r="O6" s="635" t="s">
        <v>192</v>
      </c>
      <c r="P6" s="636"/>
      <c r="Q6" s="636"/>
    </row>
    <row r="7" spans="1:17" s="77" customFormat="1" ht="40.5" x14ac:dyDescent="0.3">
      <c r="A7" s="106"/>
      <c r="B7" s="92" t="s">
        <v>261</v>
      </c>
      <c r="C7" s="92" t="s">
        <v>262</v>
      </c>
      <c r="D7" s="92" t="s">
        <v>263</v>
      </c>
      <c r="E7" s="92" t="s">
        <v>264</v>
      </c>
      <c r="F7" s="92" t="s">
        <v>262</v>
      </c>
      <c r="G7" s="92" t="s">
        <v>263</v>
      </c>
      <c r="H7" s="92" t="s">
        <v>264</v>
      </c>
      <c r="I7" s="92" t="s">
        <v>262</v>
      </c>
      <c r="J7" s="92" t="s">
        <v>263</v>
      </c>
      <c r="K7" s="92" t="s">
        <v>264</v>
      </c>
      <c r="L7" s="92" t="s">
        <v>262</v>
      </c>
      <c r="M7" s="92" t="s">
        <v>263</v>
      </c>
      <c r="N7" s="92" t="s">
        <v>264</v>
      </c>
      <c r="O7" s="92" t="s">
        <v>262</v>
      </c>
      <c r="P7" s="92" t="s">
        <v>263</v>
      </c>
      <c r="Q7" s="92" t="s">
        <v>264</v>
      </c>
    </row>
    <row r="8" spans="1:17" s="62" customFormat="1" x14ac:dyDescent="0.3">
      <c r="A8" s="1"/>
      <c r="B8" s="90"/>
      <c r="C8" s="90"/>
      <c r="D8" s="91"/>
      <c r="E8" s="91"/>
      <c r="F8" s="90"/>
      <c r="G8" s="91"/>
      <c r="H8" s="91"/>
      <c r="I8" s="90"/>
      <c r="J8" s="91"/>
      <c r="K8" s="91"/>
      <c r="L8" s="90"/>
      <c r="M8" s="91"/>
      <c r="N8" s="91"/>
      <c r="O8" s="90"/>
      <c r="P8" s="91"/>
      <c r="Q8" s="91"/>
    </row>
    <row r="9" spans="1:17" s="266" customFormat="1" x14ac:dyDescent="0.3">
      <c r="A9" s="508" t="s">
        <v>240</v>
      </c>
      <c r="B9" s="457"/>
      <c r="C9" s="457"/>
      <c r="D9" s="457"/>
      <c r="E9" s="509">
        <f>SUM(B9:D9)</f>
        <v>0</v>
      </c>
      <c r="F9" s="457"/>
      <c r="G9" s="457"/>
      <c r="H9" s="509">
        <f>SUM(E9:G9)</f>
        <v>0</v>
      </c>
      <c r="I9" s="457"/>
      <c r="J9" s="457"/>
      <c r="K9" s="509">
        <f t="shared" ref="K9:K28" si="0">SUM(H9:J9)</f>
        <v>0</v>
      </c>
      <c r="L9" s="457"/>
      <c r="M9" s="457"/>
      <c r="N9" s="509">
        <f t="shared" ref="N9:N28" si="1">SUM(K9:M9)</f>
        <v>0</v>
      </c>
      <c r="O9" s="457"/>
      <c r="P9" s="457"/>
      <c r="Q9" s="509">
        <f t="shared" ref="Q9:Q28" si="2">SUM(N9:P9)</f>
        <v>0</v>
      </c>
    </row>
    <row r="10" spans="1:17" s="266" customFormat="1" x14ac:dyDescent="0.3">
      <c r="A10" s="508" t="s">
        <v>241</v>
      </c>
      <c r="B10" s="510"/>
      <c r="C10" s="510"/>
      <c r="D10" s="511"/>
      <c r="E10" s="509">
        <f t="shared" ref="E10:E28" si="3">SUM(B10:D10)</f>
        <v>0</v>
      </c>
      <c r="F10" s="510"/>
      <c r="G10" s="511"/>
      <c r="H10" s="509">
        <f t="shared" ref="H10:H28" si="4">SUM(E10:G10)</f>
        <v>0</v>
      </c>
      <c r="I10" s="510"/>
      <c r="J10" s="511"/>
      <c r="K10" s="509">
        <f t="shared" si="0"/>
        <v>0</v>
      </c>
      <c r="L10" s="510"/>
      <c r="M10" s="511"/>
      <c r="N10" s="509">
        <f t="shared" si="1"/>
        <v>0</v>
      </c>
      <c r="O10" s="510"/>
      <c r="P10" s="511"/>
      <c r="Q10" s="509">
        <f t="shared" si="2"/>
        <v>0</v>
      </c>
    </row>
    <row r="11" spans="1:17" s="266" customFormat="1" x14ac:dyDescent="0.3">
      <c r="A11" s="508" t="s">
        <v>242</v>
      </c>
      <c r="B11" s="510"/>
      <c r="C11" s="510"/>
      <c r="D11" s="511"/>
      <c r="E11" s="509">
        <f t="shared" si="3"/>
        <v>0</v>
      </c>
      <c r="F11" s="510"/>
      <c r="G11" s="511"/>
      <c r="H11" s="509">
        <f t="shared" si="4"/>
        <v>0</v>
      </c>
      <c r="I11" s="510"/>
      <c r="J11" s="511"/>
      <c r="K11" s="509">
        <f t="shared" si="0"/>
        <v>0</v>
      </c>
      <c r="L11" s="510"/>
      <c r="M11" s="511"/>
      <c r="N11" s="509">
        <f t="shared" si="1"/>
        <v>0</v>
      </c>
      <c r="O11" s="510"/>
      <c r="P11" s="511"/>
      <c r="Q11" s="509">
        <f t="shared" si="2"/>
        <v>0</v>
      </c>
    </row>
    <row r="12" spans="1:17" s="266" customFormat="1" x14ac:dyDescent="0.3">
      <c r="A12" s="508" t="s">
        <v>243</v>
      </c>
      <c r="B12" s="510"/>
      <c r="C12" s="510"/>
      <c r="D12" s="511"/>
      <c r="E12" s="509">
        <f t="shared" si="3"/>
        <v>0</v>
      </c>
      <c r="F12" s="510"/>
      <c r="G12" s="511"/>
      <c r="H12" s="509">
        <f t="shared" si="4"/>
        <v>0</v>
      </c>
      <c r="I12" s="510"/>
      <c r="J12" s="511"/>
      <c r="K12" s="509">
        <f t="shared" si="0"/>
        <v>0</v>
      </c>
      <c r="L12" s="510"/>
      <c r="M12" s="511"/>
      <c r="N12" s="509">
        <f t="shared" si="1"/>
        <v>0</v>
      </c>
      <c r="O12" s="510"/>
      <c r="P12" s="511"/>
      <c r="Q12" s="509">
        <f t="shared" si="2"/>
        <v>0</v>
      </c>
    </row>
    <row r="13" spans="1:17" s="266" customFormat="1" x14ac:dyDescent="0.3">
      <c r="A13" s="508" t="s">
        <v>244</v>
      </c>
      <c r="B13" s="510"/>
      <c r="C13" s="510"/>
      <c r="D13" s="511"/>
      <c r="E13" s="509">
        <f t="shared" si="3"/>
        <v>0</v>
      </c>
      <c r="F13" s="510"/>
      <c r="G13" s="511"/>
      <c r="H13" s="509">
        <f t="shared" si="4"/>
        <v>0</v>
      </c>
      <c r="I13" s="510"/>
      <c r="J13" s="511"/>
      <c r="K13" s="509">
        <f t="shared" si="0"/>
        <v>0</v>
      </c>
      <c r="L13" s="510"/>
      <c r="M13" s="511"/>
      <c r="N13" s="509">
        <f t="shared" si="1"/>
        <v>0</v>
      </c>
      <c r="O13" s="510"/>
      <c r="P13" s="511"/>
      <c r="Q13" s="509">
        <f t="shared" si="2"/>
        <v>0</v>
      </c>
    </row>
    <row r="14" spans="1:17" s="266" customFormat="1" x14ac:dyDescent="0.3">
      <c r="A14" s="508" t="s">
        <v>245</v>
      </c>
      <c r="B14" s="510"/>
      <c r="C14" s="510"/>
      <c r="D14" s="511"/>
      <c r="E14" s="509">
        <f t="shared" si="3"/>
        <v>0</v>
      </c>
      <c r="F14" s="510"/>
      <c r="G14" s="511"/>
      <c r="H14" s="509">
        <f t="shared" si="4"/>
        <v>0</v>
      </c>
      <c r="I14" s="510"/>
      <c r="J14" s="511"/>
      <c r="K14" s="509">
        <f t="shared" si="0"/>
        <v>0</v>
      </c>
      <c r="L14" s="510"/>
      <c r="M14" s="511"/>
      <c r="N14" s="509">
        <f t="shared" si="1"/>
        <v>0</v>
      </c>
      <c r="O14" s="510"/>
      <c r="P14" s="511"/>
      <c r="Q14" s="509">
        <f t="shared" si="2"/>
        <v>0</v>
      </c>
    </row>
    <row r="15" spans="1:17" s="266" customFormat="1" x14ac:dyDescent="0.3">
      <c r="A15" s="508" t="s">
        <v>246</v>
      </c>
      <c r="B15" s="510"/>
      <c r="C15" s="510"/>
      <c r="D15" s="511"/>
      <c r="E15" s="509">
        <f t="shared" si="3"/>
        <v>0</v>
      </c>
      <c r="F15" s="510"/>
      <c r="G15" s="511"/>
      <c r="H15" s="509">
        <f t="shared" si="4"/>
        <v>0</v>
      </c>
      <c r="I15" s="510"/>
      <c r="J15" s="511"/>
      <c r="K15" s="509">
        <f t="shared" si="0"/>
        <v>0</v>
      </c>
      <c r="L15" s="510"/>
      <c r="M15" s="511"/>
      <c r="N15" s="509">
        <f t="shared" si="1"/>
        <v>0</v>
      </c>
      <c r="O15" s="510"/>
      <c r="P15" s="511"/>
      <c r="Q15" s="509">
        <f t="shared" si="2"/>
        <v>0</v>
      </c>
    </row>
    <row r="16" spans="1:17" s="266" customFormat="1" x14ac:dyDescent="0.3">
      <c r="A16" s="508" t="s">
        <v>247</v>
      </c>
      <c r="B16" s="510"/>
      <c r="C16" s="510"/>
      <c r="D16" s="511"/>
      <c r="E16" s="509">
        <f t="shared" si="3"/>
        <v>0</v>
      </c>
      <c r="F16" s="510"/>
      <c r="G16" s="511"/>
      <c r="H16" s="509">
        <f t="shared" si="4"/>
        <v>0</v>
      </c>
      <c r="I16" s="510"/>
      <c r="J16" s="511"/>
      <c r="K16" s="509">
        <f t="shared" si="0"/>
        <v>0</v>
      </c>
      <c r="L16" s="510"/>
      <c r="M16" s="511"/>
      <c r="N16" s="509">
        <f t="shared" si="1"/>
        <v>0</v>
      </c>
      <c r="O16" s="510"/>
      <c r="P16" s="511"/>
      <c r="Q16" s="509">
        <f t="shared" si="2"/>
        <v>0</v>
      </c>
    </row>
    <row r="17" spans="1:17" s="266" customFormat="1" x14ac:dyDescent="0.3">
      <c r="A17" s="508" t="s">
        <v>248</v>
      </c>
      <c r="B17" s="510"/>
      <c r="C17" s="510"/>
      <c r="D17" s="511"/>
      <c r="E17" s="509">
        <f t="shared" si="3"/>
        <v>0</v>
      </c>
      <c r="F17" s="510"/>
      <c r="G17" s="511"/>
      <c r="H17" s="509">
        <f t="shared" si="4"/>
        <v>0</v>
      </c>
      <c r="I17" s="510"/>
      <c r="J17" s="511"/>
      <c r="K17" s="509">
        <f t="shared" si="0"/>
        <v>0</v>
      </c>
      <c r="L17" s="510"/>
      <c r="M17" s="511"/>
      <c r="N17" s="509">
        <f t="shared" si="1"/>
        <v>0</v>
      </c>
      <c r="O17" s="510"/>
      <c r="P17" s="511"/>
      <c r="Q17" s="509">
        <f t="shared" si="2"/>
        <v>0</v>
      </c>
    </row>
    <row r="18" spans="1:17" s="266" customFormat="1" x14ac:dyDescent="0.3">
      <c r="A18" s="508" t="s">
        <v>249</v>
      </c>
      <c r="B18" s="510"/>
      <c r="C18" s="510"/>
      <c r="D18" s="511"/>
      <c r="E18" s="509">
        <f t="shared" si="3"/>
        <v>0</v>
      </c>
      <c r="F18" s="510"/>
      <c r="G18" s="511"/>
      <c r="H18" s="509">
        <f t="shared" si="4"/>
        <v>0</v>
      </c>
      <c r="I18" s="510"/>
      <c r="J18" s="511"/>
      <c r="K18" s="509">
        <f t="shared" si="0"/>
        <v>0</v>
      </c>
      <c r="L18" s="510"/>
      <c r="M18" s="511"/>
      <c r="N18" s="509">
        <f t="shared" si="1"/>
        <v>0</v>
      </c>
      <c r="O18" s="510"/>
      <c r="P18" s="511"/>
      <c r="Q18" s="509">
        <f t="shared" si="2"/>
        <v>0</v>
      </c>
    </row>
    <row r="19" spans="1:17" s="266" customFormat="1" x14ac:dyDescent="0.3">
      <c r="A19" s="508" t="s">
        <v>250</v>
      </c>
      <c r="B19" s="510"/>
      <c r="C19" s="510"/>
      <c r="D19" s="511"/>
      <c r="E19" s="509">
        <f t="shared" si="3"/>
        <v>0</v>
      </c>
      <c r="F19" s="510"/>
      <c r="G19" s="511"/>
      <c r="H19" s="509">
        <f t="shared" si="4"/>
        <v>0</v>
      </c>
      <c r="I19" s="510"/>
      <c r="J19" s="511"/>
      <c r="K19" s="509">
        <f t="shared" si="0"/>
        <v>0</v>
      </c>
      <c r="L19" s="510"/>
      <c r="M19" s="511"/>
      <c r="N19" s="509">
        <f t="shared" si="1"/>
        <v>0</v>
      </c>
      <c r="O19" s="510"/>
      <c r="P19" s="511"/>
      <c r="Q19" s="509">
        <f t="shared" si="2"/>
        <v>0</v>
      </c>
    </row>
    <row r="20" spans="1:17" s="266" customFormat="1" x14ac:dyDescent="0.3">
      <c r="A20" s="508" t="s">
        <v>251</v>
      </c>
      <c r="B20" s="510"/>
      <c r="C20" s="510"/>
      <c r="D20" s="511"/>
      <c r="E20" s="509">
        <f t="shared" si="3"/>
        <v>0</v>
      </c>
      <c r="F20" s="510"/>
      <c r="G20" s="511"/>
      <c r="H20" s="509">
        <f t="shared" si="4"/>
        <v>0</v>
      </c>
      <c r="I20" s="510"/>
      <c r="J20" s="511"/>
      <c r="K20" s="509">
        <f t="shared" si="0"/>
        <v>0</v>
      </c>
      <c r="L20" s="510"/>
      <c r="M20" s="511"/>
      <c r="N20" s="509">
        <f t="shared" si="1"/>
        <v>0</v>
      </c>
      <c r="O20" s="510"/>
      <c r="P20" s="511"/>
      <c r="Q20" s="509">
        <f t="shared" si="2"/>
        <v>0</v>
      </c>
    </row>
    <row r="21" spans="1:17" s="266" customFormat="1" x14ac:dyDescent="0.3">
      <c r="A21" s="508" t="s">
        <v>252</v>
      </c>
      <c r="B21" s="510"/>
      <c r="C21" s="510"/>
      <c r="D21" s="511"/>
      <c r="E21" s="509">
        <f t="shared" si="3"/>
        <v>0</v>
      </c>
      <c r="F21" s="510"/>
      <c r="G21" s="511"/>
      <c r="H21" s="509">
        <f t="shared" si="4"/>
        <v>0</v>
      </c>
      <c r="I21" s="510"/>
      <c r="J21" s="511"/>
      <c r="K21" s="509">
        <f t="shared" si="0"/>
        <v>0</v>
      </c>
      <c r="L21" s="510"/>
      <c r="M21" s="511"/>
      <c r="N21" s="509">
        <f t="shared" si="1"/>
        <v>0</v>
      </c>
      <c r="O21" s="510"/>
      <c r="P21" s="511"/>
      <c r="Q21" s="509">
        <f t="shared" si="2"/>
        <v>0</v>
      </c>
    </row>
    <row r="22" spans="1:17" s="266" customFormat="1" x14ac:dyDescent="0.3">
      <c r="A22" s="508" t="s">
        <v>253</v>
      </c>
      <c r="B22" s="510"/>
      <c r="C22" s="510"/>
      <c r="D22" s="511"/>
      <c r="E22" s="509">
        <f t="shared" si="3"/>
        <v>0</v>
      </c>
      <c r="F22" s="510"/>
      <c r="G22" s="511"/>
      <c r="H22" s="509">
        <f t="shared" si="4"/>
        <v>0</v>
      </c>
      <c r="I22" s="510"/>
      <c r="J22" s="511"/>
      <c r="K22" s="509">
        <f t="shared" si="0"/>
        <v>0</v>
      </c>
      <c r="L22" s="510"/>
      <c r="M22" s="511"/>
      <c r="N22" s="509">
        <f t="shared" si="1"/>
        <v>0</v>
      </c>
      <c r="O22" s="510"/>
      <c r="P22" s="511"/>
      <c r="Q22" s="509">
        <f t="shared" si="2"/>
        <v>0</v>
      </c>
    </row>
    <row r="23" spans="1:17" s="266" customFormat="1" x14ac:dyDescent="0.3">
      <c r="A23" s="508" t="s">
        <v>254</v>
      </c>
      <c r="B23" s="510"/>
      <c r="C23" s="510"/>
      <c r="D23" s="511"/>
      <c r="E23" s="509">
        <f t="shared" si="3"/>
        <v>0</v>
      </c>
      <c r="F23" s="510"/>
      <c r="G23" s="511"/>
      <c r="H23" s="509">
        <f t="shared" si="4"/>
        <v>0</v>
      </c>
      <c r="I23" s="510"/>
      <c r="J23" s="511"/>
      <c r="K23" s="509">
        <f t="shared" si="0"/>
        <v>0</v>
      </c>
      <c r="L23" s="510"/>
      <c r="M23" s="511"/>
      <c r="N23" s="509">
        <f t="shared" si="1"/>
        <v>0</v>
      </c>
      <c r="O23" s="510"/>
      <c r="P23" s="511"/>
      <c r="Q23" s="509">
        <f t="shared" si="2"/>
        <v>0</v>
      </c>
    </row>
    <row r="24" spans="1:17" s="266" customFormat="1" x14ac:dyDescent="0.3">
      <c r="A24" s="508" t="s">
        <v>255</v>
      </c>
      <c r="B24" s="510"/>
      <c r="C24" s="510"/>
      <c r="D24" s="511"/>
      <c r="E24" s="509">
        <f t="shared" si="3"/>
        <v>0</v>
      </c>
      <c r="F24" s="510"/>
      <c r="G24" s="511"/>
      <c r="H24" s="509">
        <f t="shared" si="4"/>
        <v>0</v>
      </c>
      <c r="I24" s="510"/>
      <c r="J24" s="511"/>
      <c r="K24" s="509">
        <f t="shared" si="0"/>
        <v>0</v>
      </c>
      <c r="L24" s="510"/>
      <c r="M24" s="511"/>
      <c r="N24" s="509">
        <f t="shared" si="1"/>
        <v>0</v>
      </c>
      <c r="O24" s="510"/>
      <c r="P24" s="511"/>
      <c r="Q24" s="509">
        <f t="shared" si="2"/>
        <v>0</v>
      </c>
    </row>
    <row r="25" spans="1:17" s="266" customFormat="1" x14ac:dyDescent="0.3">
      <c r="A25" s="508" t="s">
        <v>256</v>
      </c>
      <c r="B25" s="510"/>
      <c r="C25" s="510"/>
      <c r="D25" s="511"/>
      <c r="E25" s="509">
        <f t="shared" si="3"/>
        <v>0</v>
      </c>
      <c r="F25" s="510"/>
      <c r="G25" s="511"/>
      <c r="H25" s="509">
        <f t="shared" si="4"/>
        <v>0</v>
      </c>
      <c r="I25" s="510"/>
      <c r="J25" s="511"/>
      <c r="K25" s="509">
        <f t="shared" si="0"/>
        <v>0</v>
      </c>
      <c r="L25" s="510"/>
      <c r="M25" s="511"/>
      <c r="N25" s="509">
        <f t="shared" si="1"/>
        <v>0</v>
      </c>
      <c r="O25" s="510"/>
      <c r="P25" s="511"/>
      <c r="Q25" s="509">
        <f t="shared" si="2"/>
        <v>0</v>
      </c>
    </row>
    <row r="26" spans="1:17" s="266" customFormat="1" x14ac:dyDescent="0.3">
      <c r="A26" s="508" t="s">
        <v>257</v>
      </c>
      <c r="B26" s="510"/>
      <c r="C26" s="510"/>
      <c r="D26" s="511"/>
      <c r="E26" s="509">
        <f t="shared" si="3"/>
        <v>0</v>
      </c>
      <c r="F26" s="510"/>
      <c r="G26" s="511"/>
      <c r="H26" s="509">
        <f t="shared" si="4"/>
        <v>0</v>
      </c>
      <c r="I26" s="510"/>
      <c r="J26" s="511"/>
      <c r="K26" s="509">
        <f t="shared" si="0"/>
        <v>0</v>
      </c>
      <c r="L26" s="510"/>
      <c r="M26" s="511"/>
      <c r="N26" s="509">
        <f t="shared" si="1"/>
        <v>0</v>
      </c>
      <c r="O26" s="510"/>
      <c r="P26" s="511"/>
      <c r="Q26" s="509">
        <f t="shared" si="2"/>
        <v>0</v>
      </c>
    </row>
    <row r="27" spans="1:17" s="266" customFormat="1" x14ac:dyDescent="0.3">
      <c r="A27" s="508" t="s">
        <v>258</v>
      </c>
      <c r="B27" s="510"/>
      <c r="C27" s="510"/>
      <c r="D27" s="511"/>
      <c r="E27" s="509">
        <f t="shared" si="3"/>
        <v>0</v>
      </c>
      <c r="F27" s="510"/>
      <c r="G27" s="511"/>
      <c r="H27" s="509">
        <f t="shared" si="4"/>
        <v>0</v>
      </c>
      <c r="I27" s="510"/>
      <c r="J27" s="511"/>
      <c r="K27" s="509">
        <f t="shared" si="0"/>
        <v>0</v>
      </c>
      <c r="L27" s="510"/>
      <c r="M27" s="511"/>
      <c r="N27" s="509">
        <f t="shared" si="1"/>
        <v>0</v>
      </c>
      <c r="O27" s="510"/>
      <c r="P27" s="511"/>
      <c r="Q27" s="509">
        <f t="shared" si="2"/>
        <v>0</v>
      </c>
    </row>
    <row r="28" spans="1:17" s="266" customFormat="1" x14ac:dyDescent="0.3">
      <c r="A28" s="512" t="s">
        <v>259</v>
      </c>
      <c r="B28" s="513"/>
      <c r="C28" s="513"/>
      <c r="D28" s="514"/>
      <c r="E28" s="509">
        <f t="shared" si="3"/>
        <v>0</v>
      </c>
      <c r="F28" s="513"/>
      <c r="G28" s="514"/>
      <c r="H28" s="509">
        <f t="shared" si="4"/>
        <v>0</v>
      </c>
      <c r="I28" s="513"/>
      <c r="J28" s="514"/>
      <c r="K28" s="509">
        <f t="shared" si="0"/>
        <v>0</v>
      </c>
      <c r="L28" s="513"/>
      <c r="M28" s="514"/>
      <c r="N28" s="509">
        <f t="shared" si="1"/>
        <v>0</v>
      </c>
      <c r="O28" s="513"/>
      <c r="P28" s="514"/>
      <c r="Q28" s="509">
        <f t="shared" si="2"/>
        <v>0</v>
      </c>
    </row>
    <row r="29" spans="1:17" s="266" customFormat="1" x14ac:dyDescent="0.3">
      <c r="A29" s="515" t="s">
        <v>260</v>
      </c>
      <c r="B29" s="516">
        <f>SUM(B9:B28)</f>
        <v>0</v>
      </c>
      <c r="C29" s="516">
        <f>SUM(C9:C28)</f>
        <v>0</v>
      </c>
      <c r="D29" s="516">
        <f>SUM(D9:D28)</f>
        <v>0</v>
      </c>
      <c r="E29" s="516">
        <f>SUM(E9:E28)</f>
        <v>0</v>
      </c>
      <c r="F29" s="516">
        <f t="shared" ref="F29:Q29" si="5">SUM(F9:F28)</f>
        <v>0</v>
      </c>
      <c r="G29" s="516">
        <f t="shared" si="5"/>
        <v>0</v>
      </c>
      <c r="H29" s="516">
        <f t="shared" si="5"/>
        <v>0</v>
      </c>
      <c r="I29" s="516">
        <f t="shared" si="5"/>
        <v>0</v>
      </c>
      <c r="J29" s="516">
        <f t="shared" si="5"/>
        <v>0</v>
      </c>
      <c r="K29" s="516">
        <f t="shared" si="5"/>
        <v>0</v>
      </c>
      <c r="L29" s="516">
        <f t="shared" si="5"/>
        <v>0</v>
      </c>
      <c r="M29" s="516">
        <f t="shared" si="5"/>
        <v>0</v>
      </c>
      <c r="N29" s="516">
        <f t="shared" si="5"/>
        <v>0</v>
      </c>
      <c r="O29" s="516">
        <f t="shared" si="5"/>
        <v>0</v>
      </c>
      <c r="P29" s="516">
        <f t="shared" si="5"/>
        <v>0</v>
      </c>
      <c r="Q29" s="516">
        <f t="shared" si="5"/>
        <v>0</v>
      </c>
    </row>
    <row r="30" spans="1:17" s="286" customFormat="1" x14ac:dyDescent="0.3">
      <c r="A30" s="490"/>
      <c r="B30" s="498"/>
      <c r="C30" s="490"/>
      <c r="D30" s="14"/>
    </row>
    <row r="31" spans="1:17" s="54" customFormat="1" x14ac:dyDescent="0.3">
      <c r="A31" s="15"/>
      <c r="B31" s="52"/>
      <c r="C31" s="15"/>
      <c r="D31" s="10"/>
    </row>
    <row r="32" spans="1:17"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mergeCells count="5">
    <mergeCell ref="B6:E6"/>
    <mergeCell ref="F6:H6"/>
    <mergeCell ref="I6:K6"/>
    <mergeCell ref="L6:N6"/>
    <mergeCell ref="O6:Q6"/>
  </mergeCells>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O11" sqref="O11"/>
    </sheetView>
  </sheetViews>
  <sheetFormatPr baseColWidth="10" defaultColWidth="7.83203125" defaultRowHeight="13.5" x14ac:dyDescent="0.3"/>
  <cols>
    <col min="1" max="1" width="52.5" style="444" customWidth="1"/>
    <col min="2" max="2" width="8.33203125" style="444" bestFit="1" customWidth="1"/>
    <col min="3" max="6" width="16.6640625" style="444" customWidth="1"/>
    <col min="7" max="7" width="16.33203125" style="478" customWidth="1"/>
    <col min="8" max="16384" width="7.83203125" style="478"/>
  </cols>
  <sheetData>
    <row r="1" spans="1:7" ht="15" x14ac:dyDescent="0.3">
      <c r="A1" s="477" t="s">
        <v>42</v>
      </c>
      <c r="B1" s="478"/>
      <c r="C1" s="478"/>
      <c r="D1" s="478"/>
      <c r="E1" s="478"/>
      <c r="F1" s="478"/>
    </row>
    <row r="3" spans="1:7" ht="21" x14ac:dyDescent="0.3">
      <c r="A3" s="479" t="str">
        <f>TAB00!B55&amp;" : "&amp;TAB00!C55</f>
        <v>TAB1.1 : Synthèse du compte de résultats de l'année concernée par activité</v>
      </c>
      <c r="B3" s="480"/>
      <c r="C3" s="480"/>
      <c r="D3" s="480"/>
      <c r="E3" s="480"/>
      <c r="F3" s="480"/>
      <c r="G3" s="483"/>
    </row>
    <row r="6" spans="1:7" x14ac:dyDescent="0.3">
      <c r="C6" s="581" t="str">
        <f>"REALITE "&amp;TAB00!E14</f>
        <v>REALITE 2020</v>
      </c>
      <c r="D6" s="582"/>
      <c r="E6" s="582"/>
      <c r="F6" s="582"/>
      <c r="G6" s="582"/>
    </row>
    <row r="7" spans="1:7" ht="40.5" x14ac:dyDescent="0.3">
      <c r="A7" s="111"/>
      <c r="B7" s="157" t="s">
        <v>119</v>
      </c>
      <c r="C7" s="476" t="s">
        <v>680</v>
      </c>
      <c r="D7" s="476" t="s">
        <v>676</v>
      </c>
      <c r="E7" s="476" t="s">
        <v>681</v>
      </c>
      <c r="F7" s="476" t="s">
        <v>682</v>
      </c>
      <c r="G7" s="476" t="s">
        <v>683</v>
      </c>
    </row>
    <row r="8" spans="1:7" s="482" customFormat="1" x14ac:dyDescent="0.3">
      <c r="A8" s="158" t="s">
        <v>363</v>
      </c>
      <c r="B8" s="158" t="s">
        <v>342</v>
      </c>
      <c r="C8" s="436">
        <f t="shared" ref="C8:C44" si="0">SUM(D8:G8)</f>
        <v>0</v>
      </c>
      <c r="D8" s="436">
        <f>'TAB1'!G51</f>
        <v>0</v>
      </c>
      <c r="E8" s="481">
        <f>'TAB1'!G94</f>
        <v>0</v>
      </c>
      <c r="F8" s="436">
        <f>'TAB1'!G137</f>
        <v>0</v>
      </c>
      <c r="G8" s="436">
        <f>'TAB1'!G179</f>
        <v>0</v>
      </c>
    </row>
    <row r="9" spans="1:7" s="482" customFormat="1" x14ac:dyDescent="0.3">
      <c r="A9" s="149" t="s">
        <v>343</v>
      </c>
      <c r="B9" s="149">
        <v>70</v>
      </c>
      <c r="C9" s="436">
        <f t="shared" si="0"/>
        <v>0</v>
      </c>
      <c r="D9" s="436">
        <f>'TAB1'!G52</f>
        <v>0</v>
      </c>
      <c r="E9" s="481">
        <f>'TAB1'!G95</f>
        <v>0</v>
      </c>
      <c r="F9" s="436">
        <f>'TAB1'!G138</f>
        <v>0</v>
      </c>
      <c r="G9" s="436">
        <f>'TAB1'!G180</f>
        <v>0</v>
      </c>
    </row>
    <row r="10" spans="1:7" s="482" customFormat="1" ht="27" x14ac:dyDescent="0.3">
      <c r="A10" s="149" t="s">
        <v>344</v>
      </c>
      <c r="B10" s="149">
        <v>71</v>
      </c>
      <c r="C10" s="436">
        <f t="shared" si="0"/>
        <v>0</v>
      </c>
      <c r="D10" s="436">
        <f>'TAB1'!G53</f>
        <v>0</v>
      </c>
      <c r="E10" s="481">
        <f>'TAB1'!G96</f>
        <v>0</v>
      </c>
      <c r="F10" s="436">
        <f>'TAB1'!G139</f>
        <v>0</v>
      </c>
      <c r="G10" s="436">
        <f>'TAB1'!G181</f>
        <v>0</v>
      </c>
    </row>
    <row r="11" spans="1:7" s="482" customFormat="1" x14ac:dyDescent="0.3">
      <c r="A11" s="149" t="s">
        <v>345</v>
      </c>
      <c r="B11" s="149">
        <v>72</v>
      </c>
      <c r="C11" s="436">
        <f t="shared" si="0"/>
        <v>0</v>
      </c>
      <c r="D11" s="436">
        <f>'TAB1'!G54</f>
        <v>0</v>
      </c>
      <c r="E11" s="481">
        <f>'TAB1'!G97</f>
        <v>0</v>
      </c>
      <c r="F11" s="436">
        <f>'TAB1'!G140</f>
        <v>0</v>
      </c>
      <c r="G11" s="436">
        <f>'TAB1'!G182</f>
        <v>0</v>
      </c>
    </row>
    <row r="12" spans="1:7" s="482" customFormat="1" x14ac:dyDescent="0.3">
      <c r="A12" s="149" t="s">
        <v>346</v>
      </c>
      <c r="B12" s="149">
        <v>74</v>
      </c>
      <c r="C12" s="436">
        <f t="shared" si="0"/>
        <v>0</v>
      </c>
      <c r="D12" s="436">
        <f>'TAB1'!G55</f>
        <v>0</v>
      </c>
      <c r="E12" s="481">
        <f>'TAB1'!G98</f>
        <v>0</v>
      </c>
      <c r="F12" s="436">
        <f>'TAB1'!G141</f>
        <v>0</v>
      </c>
      <c r="G12" s="436">
        <f>'TAB1'!G183</f>
        <v>0</v>
      </c>
    </row>
    <row r="13" spans="1:7" s="482" customFormat="1" x14ac:dyDescent="0.3">
      <c r="A13" s="149" t="s">
        <v>347</v>
      </c>
      <c r="B13" s="149" t="s">
        <v>348</v>
      </c>
      <c r="C13" s="436">
        <f t="shared" si="0"/>
        <v>0</v>
      </c>
      <c r="D13" s="436">
        <f>'TAB1'!G56</f>
        <v>0</v>
      </c>
      <c r="E13" s="481">
        <f>'TAB1'!G99</f>
        <v>0</v>
      </c>
      <c r="F13" s="436">
        <f>'TAB1'!G142</f>
        <v>0</v>
      </c>
      <c r="G13" s="436">
        <f>'TAB1'!G184</f>
        <v>0</v>
      </c>
    </row>
    <row r="14" spans="1:7" s="482" customFormat="1" x14ac:dyDescent="0.3">
      <c r="A14" s="158" t="s">
        <v>364</v>
      </c>
      <c r="B14" s="158" t="s">
        <v>349</v>
      </c>
      <c r="C14" s="436">
        <f t="shared" si="0"/>
        <v>0</v>
      </c>
      <c r="D14" s="436">
        <f>'TAB1'!G57</f>
        <v>0</v>
      </c>
      <c r="E14" s="481">
        <f>'TAB1'!G100</f>
        <v>0</v>
      </c>
      <c r="F14" s="436">
        <f>'TAB1'!G143</f>
        <v>0</v>
      </c>
      <c r="G14" s="436">
        <f>'TAB1'!G185</f>
        <v>0</v>
      </c>
    </row>
    <row r="15" spans="1:7" s="482" customFormat="1" x14ac:dyDescent="0.3">
      <c r="A15" s="149" t="s">
        <v>350</v>
      </c>
      <c r="B15" s="149">
        <v>60</v>
      </c>
      <c r="C15" s="436">
        <f t="shared" si="0"/>
        <v>0</v>
      </c>
      <c r="D15" s="436">
        <f>'TAB1'!G58</f>
        <v>0</v>
      </c>
      <c r="E15" s="481">
        <f>'TAB1'!G101</f>
        <v>0</v>
      </c>
      <c r="F15" s="436">
        <f>'TAB1'!G144</f>
        <v>0</v>
      </c>
      <c r="G15" s="436">
        <f>'TAB1'!G186</f>
        <v>0</v>
      </c>
    </row>
    <row r="16" spans="1:7" s="482" customFormat="1" x14ac:dyDescent="0.3">
      <c r="A16" s="149" t="s">
        <v>351</v>
      </c>
      <c r="B16" s="149">
        <v>61</v>
      </c>
      <c r="C16" s="436">
        <f t="shared" si="0"/>
        <v>0</v>
      </c>
      <c r="D16" s="436">
        <f>'TAB1'!G59</f>
        <v>0</v>
      </c>
      <c r="E16" s="481">
        <f>'TAB1'!G102</f>
        <v>0</v>
      </c>
      <c r="F16" s="436">
        <f>'TAB1'!G145</f>
        <v>0</v>
      </c>
      <c r="G16" s="436">
        <f>'TAB1'!G187</f>
        <v>0</v>
      </c>
    </row>
    <row r="17" spans="1:7" s="482" customFormat="1" x14ac:dyDescent="0.3">
      <c r="A17" s="149" t="s">
        <v>352</v>
      </c>
      <c r="B17" s="149">
        <v>62</v>
      </c>
      <c r="C17" s="436">
        <f t="shared" si="0"/>
        <v>0</v>
      </c>
      <c r="D17" s="436">
        <f>'TAB1'!G60</f>
        <v>0</v>
      </c>
      <c r="E17" s="481">
        <f>'TAB1'!G103</f>
        <v>0</v>
      </c>
      <c r="F17" s="436">
        <f>'TAB1'!G146</f>
        <v>0</v>
      </c>
      <c r="G17" s="436">
        <f>'TAB1'!G188</f>
        <v>0</v>
      </c>
    </row>
    <row r="18" spans="1:7" s="482" customFormat="1" ht="40.5" x14ac:dyDescent="0.3">
      <c r="A18" s="149" t="s">
        <v>353</v>
      </c>
      <c r="B18" s="149">
        <v>630</v>
      </c>
      <c r="C18" s="436">
        <f t="shared" si="0"/>
        <v>0</v>
      </c>
      <c r="D18" s="436">
        <f>'TAB1'!G61</f>
        <v>0</v>
      </c>
      <c r="E18" s="481">
        <f>'TAB1'!G104</f>
        <v>0</v>
      </c>
      <c r="F18" s="436">
        <f>'TAB1'!G147</f>
        <v>0</v>
      </c>
      <c r="G18" s="436">
        <f>'TAB1'!G189</f>
        <v>0</v>
      </c>
    </row>
    <row r="19" spans="1:7" s="482" customFormat="1" ht="40.5" x14ac:dyDescent="0.3">
      <c r="A19" s="149" t="s">
        <v>354</v>
      </c>
      <c r="B19" s="149" t="s">
        <v>355</v>
      </c>
      <c r="C19" s="436">
        <f t="shared" si="0"/>
        <v>0</v>
      </c>
      <c r="D19" s="436">
        <f>'TAB1'!G62</f>
        <v>0</v>
      </c>
      <c r="E19" s="481">
        <f>'TAB1'!G105</f>
        <v>0</v>
      </c>
      <c r="F19" s="436">
        <f>'TAB1'!G148</f>
        <v>0</v>
      </c>
      <c r="G19" s="436">
        <f>'TAB1'!G190</f>
        <v>0</v>
      </c>
    </row>
    <row r="20" spans="1:7" s="482" customFormat="1" ht="27" x14ac:dyDescent="0.3">
      <c r="A20" s="149" t="s">
        <v>356</v>
      </c>
      <c r="B20" s="149" t="s">
        <v>357</v>
      </c>
      <c r="C20" s="436">
        <f t="shared" si="0"/>
        <v>0</v>
      </c>
      <c r="D20" s="436">
        <f>'TAB1'!G63</f>
        <v>0</v>
      </c>
      <c r="E20" s="481">
        <f>'TAB1'!G106</f>
        <v>0</v>
      </c>
      <c r="F20" s="436">
        <f>'TAB1'!G149</f>
        <v>0</v>
      </c>
      <c r="G20" s="436">
        <f>'TAB1'!G191</f>
        <v>0</v>
      </c>
    </row>
    <row r="21" spans="1:7" s="482" customFormat="1" x14ac:dyDescent="0.3">
      <c r="A21" s="149" t="s">
        <v>358</v>
      </c>
      <c r="B21" s="149" t="s">
        <v>359</v>
      </c>
      <c r="C21" s="436">
        <f t="shared" si="0"/>
        <v>0</v>
      </c>
      <c r="D21" s="436">
        <f>'TAB1'!G64</f>
        <v>0</v>
      </c>
      <c r="E21" s="481">
        <f>'TAB1'!G107</f>
        <v>0</v>
      </c>
      <c r="F21" s="436">
        <f>'TAB1'!G150</f>
        <v>0</v>
      </c>
      <c r="G21" s="436">
        <f>'TAB1'!G192</f>
        <v>0</v>
      </c>
    </row>
    <row r="22" spans="1:7" s="482" customFormat="1" ht="27" x14ac:dyDescent="0.3">
      <c r="A22" s="149" t="s">
        <v>360</v>
      </c>
      <c r="B22" s="149">
        <v>649</v>
      </c>
      <c r="C22" s="436">
        <f t="shared" si="0"/>
        <v>0</v>
      </c>
      <c r="D22" s="436">
        <f>'TAB1'!G65</f>
        <v>0</v>
      </c>
      <c r="E22" s="481">
        <f>'TAB1'!G108</f>
        <v>0</v>
      </c>
      <c r="F22" s="436">
        <f>'TAB1'!G151</f>
        <v>0</v>
      </c>
      <c r="G22" s="436">
        <f>'TAB1'!G193</f>
        <v>0</v>
      </c>
    </row>
    <row r="23" spans="1:7" s="482" customFormat="1" x14ac:dyDescent="0.3">
      <c r="A23" s="149" t="s">
        <v>361</v>
      </c>
      <c r="B23" s="149" t="s">
        <v>362</v>
      </c>
      <c r="C23" s="436">
        <f t="shared" si="0"/>
        <v>0</v>
      </c>
      <c r="D23" s="436">
        <f>'TAB1'!G66</f>
        <v>0</v>
      </c>
      <c r="E23" s="481">
        <f>'TAB1'!G109</f>
        <v>0</v>
      </c>
      <c r="F23" s="436">
        <f>'TAB1'!G152</f>
        <v>0</v>
      </c>
      <c r="G23" s="436">
        <f>'TAB1'!G194</f>
        <v>0</v>
      </c>
    </row>
    <row r="24" spans="1:7" s="482" customFormat="1" x14ac:dyDescent="0.3">
      <c r="A24" s="158" t="s">
        <v>365</v>
      </c>
      <c r="B24" s="158">
        <v>9901</v>
      </c>
      <c r="C24" s="436">
        <f t="shared" si="0"/>
        <v>0</v>
      </c>
      <c r="D24" s="436">
        <f>'TAB1'!G67</f>
        <v>0</v>
      </c>
      <c r="E24" s="481">
        <f>'TAB1'!G110</f>
        <v>0</v>
      </c>
      <c r="F24" s="436">
        <f>'TAB1'!G153</f>
        <v>0</v>
      </c>
      <c r="G24" s="436">
        <f>'TAB1'!G195</f>
        <v>0</v>
      </c>
    </row>
    <row r="25" spans="1:7" x14ac:dyDescent="0.3">
      <c r="A25" s="158" t="s">
        <v>366</v>
      </c>
      <c r="B25" s="158" t="s">
        <v>325</v>
      </c>
      <c r="C25" s="436">
        <f t="shared" si="0"/>
        <v>0</v>
      </c>
      <c r="D25" s="436">
        <f>'TAB1'!G68</f>
        <v>0</v>
      </c>
      <c r="E25" s="481">
        <f>'TAB1'!G111</f>
        <v>0</v>
      </c>
      <c r="F25" s="436">
        <f>'TAB1'!G154</f>
        <v>0</v>
      </c>
      <c r="G25" s="436">
        <f>'TAB1'!G196</f>
        <v>0</v>
      </c>
    </row>
    <row r="26" spans="1:7" x14ac:dyDescent="0.3">
      <c r="A26" s="149" t="s">
        <v>326</v>
      </c>
      <c r="B26" s="149">
        <v>75</v>
      </c>
      <c r="C26" s="436">
        <f t="shared" si="0"/>
        <v>0</v>
      </c>
      <c r="D26" s="436">
        <f>'TAB1'!G69</f>
        <v>0</v>
      </c>
      <c r="E26" s="481">
        <f>'TAB1'!G112</f>
        <v>0</v>
      </c>
      <c r="F26" s="436">
        <f>'TAB1'!G155</f>
        <v>0</v>
      </c>
      <c r="G26" s="436">
        <f>'TAB1'!G197</f>
        <v>0</v>
      </c>
    </row>
    <row r="27" spans="1:7" x14ac:dyDescent="0.3">
      <c r="A27" s="149" t="s">
        <v>327</v>
      </c>
      <c r="B27" s="149">
        <v>750</v>
      </c>
      <c r="C27" s="436">
        <f t="shared" si="0"/>
        <v>0</v>
      </c>
      <c r="D27" s="436">
        <f>'TAB1'!G70</f>
        <v>0</v>
      </c>
      <c r="E27" s="481">
        <f>'TAB1'!G113</f>
        <v>0</v>
      </c>
      <c r="F27" s="436">
        <f>'TAB1'!G156</f>
        <v>0</v>
      </c>
      <c r="G27" s="436">
        <f>'TAB1'!G198</f>
        <v>0</v>
      </c>
    </row>
    <row r="28" spans="1:7" x14ac:dyDescent="0.3">
      <c r="A28" s="149" t="s">
        <v>328</v>
      </c>
      <c r="B28" s="149">
        <v>751</v>
      </c>
      <c r="C28" s="436">
        <f t="shared" si="0"/>
        <v>0</v>
      </c>
      <c r="D28" s="436">
        <f>'TAB1'!G71</f>
        <v>0</v>
      </c>
      <c r="E28" s="481">
        <f>'TAB1'!G114</f>
        <v>0</v>
      </c>
      <c r="F28" s="436">
        <f>'TAB1'!G157</f>
        <v>0</v>
      </c>
      <c r="G28" s="436">
        <f>'TAB1'!G199</f>
        <v>0</v>
      </c>
    </row>
    <row r="29" spans="1:7" x14ac:dyDescent="0.3">
      <c r="A29" s="149" t="s">
        <v>329</v>
      </c>
      <c r="B29" s="149" t="s">
        <v>330</v>
      </c>
      <c r="C29" s="436">
        <f t="shared" si="0"/>
        <v>0</v>
      </c>
      <c r="D29" s="436">
        <f>'TAB1'!G72</f>
        <v>0</v>
      </c>
      <c r="E29" s="481">
        <f>'TAB1'!G115</f>
        <v>0</v>
      </c>
      <c r="F29" s="436">
        <f>'TAB1'!G158</f>
        <v>0</v>
      </c>
      <c r="G29" s="436">
        <f>'TAB1'!G200</f>
        <v>0</v>
      </c>
    </row>
    <row r="30" spans="1:7" x14ac:dyDescent="0.3">
      <c r="A30" s="149" t="s">
        <v>331</v>
      </c>
      <c r="B30" s="149" t="s">
        <v>332</v>
      </c>
      <c r="C30" s="436">
        <f t="shared" si="0"/>
        <v>0</v>
      </c>
      <c r="D30" s="436">
        <f>'TAB1'!G73</f>
        <v>0</v>
      </c>
      <c r="E30" s="481">
        <f>'TAB1'!G116</f>
        <v>0</v>
      </c>
      <c r="F30" s="436">
        <f>'TAB1'!G159</f>
        <v>0</v>
      </c>
      <c r="G30" s="436">
        <f>'TAB1'!G201</f>
        <v>0</v>
      </c>
    </row>
    <row r="31" spans="1:7" x14ac:dyDescent="0.3">
      <c r="A31" s="158" t="s">
        <v>367</v>
      </c>
      <c r="B31" s="158" t="s">
        <v>333</v>
      </c>
      <c r="C31" s="436">
        <f t="shared" si="0"/>
        <v>0</v>
      </c>
      <c r="D31" s="436">
        <f>'TAB1'!G74</f>
        <v>0</v>
      </c>
      <c r="E31" s="481">
        <f>'TAB1'!G117</f>
        <v>0</v>
      </c>
      <c r="F31" s="436">
        <f>'TAB1'!G160</f>
        <v>0</v>
      </c>
      <c r="G31" s="436">
        <f>'TAB1'!G202</f>
        <v>0</v>
      </c>
    </row>
    <row r="32" spans="1:7" x14ac:dyDescent="0.3">
      <c r="A32" s="149" t="s">
        <v>334</v>
      </c>
      <c r="B32" s="149">
        <v>65</v>
      </c>
      <c r="C32" s="436">
        <f t="shared" si="0"/>
        <v>0</v>
      </c>
      <c r="D32" s="436">
        <f>'TAB1'!G75</f>
        <v>0</v>
      </c>
      <c r="E32" s="481">
        <f>'TAB1'!G118</f>
        <v>0</v>
      </c>
      <c r="F32" s="436">
        <f>'TAB1'!G161</f>
        <v>0</v>
      </c>
      <c r="G32" s="436">
        <f>'TAB1'!G203</f>
        <v>0</v>
      </c>
    </row>
    <row r="33" spans="1:7" x14ac:dyDescent="0.3">
      <c r="A33" s="149" t="s">
        <v>335</v>
      </c>
      <c r="B33" s="149">
        <v>650</v>
      </c>
      <c r="C33" s="436">
        <f t="shared" si="0"/>
        <v>0</v>
      </c>
      <c r="D33" s="436">
        <f>'TAB1'!G76</f>
        <v>0</v>
      </c>
      <c r="E33" s="481">
        <f>'TAB1'!G119</f>
        <v>0</v>
      </c>
      <c r="F33" s="436">
        <f>'TAB1'!G162</f>
        <v>0</v>
      </c>
      <c r="G33" s="436">
        <f>'TAB1'!G204</f>
        <v>0</v>
      </c>
    </row>
    <row r="34" spans="1:7" ht="40.5" x14ac:dyDescent="0.3">
      <c r="A34" s="149" t="s">
        <v>336</v>
      </c>
      <c r="B34" s="149">
        <v>651</v>
      </c>
      <c r="C34" s="436">
        <f t="shared" si="0"/>
        <v>0</v>
      </c>
      <c r="D34" s="436">
        <f>'TAB1'!G77</f>
        <v>0</v>
      </c>
      <c r="E34" s="481">
        <f>'TAB1'!G120</f>
        <v>0</v>
      </c>
      <c r="F34" s="436">
        <f>'TAB1'!G163</f>
        <v>0</v>
      </c>
      <c r="G34" s="436">
        <f>'TAB1'!G205</f>
        <v>0</v>
      </c>
    </row>
    <row r="35" spans="1:7" x14ac:dyDescent="0.3">
      <c r="A35" s="149" t="s">
        <v>337</v>
      </c>
      <c r="B35" s="149" t="s">
        <v>338</v>
      </c>
      <c r="C35" s="436">
        <f t="shared" si="0"/>
        <v>0</v>
      </c>
      <c r="D35" s="436">
        <f>'TAB1'!G78</f>
        <v>0</v>
      </c>
      <c r="E35" s="481">
        <f>'TAB1'!G121</f>
        <v>0</v>
      </c>
      <c r="F35" s="436">
        <f>'TAB1'!G164</f>
        <v>0</v>
      </c>
      <c r="G35" s="436">
        <f>'TAB1'!G206</f>
        <v>0</v>
      </c>
    </row>
    <row r="36" spans="1:7" x14ac:dyDescent="0.3">
      <c r="A36" s="149" t="s">
        <v>339</v>
      </c>
      <c r="B36" s="149" t="s">
        <v>340</v>
      </c>
      <c r="C36" s="436">
        <f t="shared" si="0"/>
        <v>0</v>
      </c>
      <c r="D36" s="436">
        <f>'TAB1'!G79</f>
        <v>0</v>
      </c>
      <c r="E36" s="481">
        <f>'TAB1'!G122</f>
        <v>0</v>
      </c>
      <c r="F36" s="436">
        <f>'TAB1'!G165</f>
        <v>0</v>
      </c>
      <c r="G36" s="436">
        <f>'TAB1'!G207</f>
        <v>0</v>
      </c>
    </row>
    <row r="37" spans="1:7" x14ac:dyDescent="0.3">
      <c r="A37" s="158" t="s">
        <v>368</v>
      </c>
      <c r="B37" s="158">
        <v>9903</v>
      </c>
      <c r="C37" s="436">
        <f t="shared" si="0"/>
        <v>0</v>
      </c>
      <c r="D37" s="436">
        <f>'TAB1'!G80</f>
        <v>0</v>
      </c>
      <c r="E37" s="481">
        <f>'TAB1'!G123</f>
        <v>0</v>
      </c>
      <c r="F37" s="436">
        <f>'TAB1'!G166</f>
        <v>0</v>
      </c>
      <c r="G37" s="436">
        <f>'TAB1'!G208</f>
        <v>0</v>
      </c>
    </row>
    <row r="38" spans="1:7" x14ac:dyDescent="0.3">
      <c r="A38" s="158" t="s">
        <v>369</v>
      </c>
      <c r="B38" s="158">
        <v>780</v>
      </c>
      <c r="C38" s="436">
        <f t="shared" si="0"/>
        <v>0</v>
      </c>
      <c r="D38" s="436">
        <f>'TAB1'!G81</f>
        <v>0</v>
      </c>
      <c r="E38" s="481">
        <f>'TAB1'!G124</f>
        <v>0</v>
      </c>
      <c r="F38" s="436">
        <f>'TAB1'!G167</f>
        <v>0</v>
      </c>
      <c r="G38" s="436">
        <f>'TAB1'!G209</f>
        <v>0</v>
      </c>
    </row>
    <row r="39" spans="1:7" x14ac:dyDescent="0.3">
      <c r="A39" s="158" t="s">
        <v>370</v>
      </c>
      <c r="B39" s="158">
        <v>680</v>
      </c>
      <c r="C39" s="436">
        <f t="shared" si="0"/>
        <v>0</v>
      </c>
      <c r="D39" s="436">
        <f>'TAB1'!G82</f>
        <v>0</v>
      </c>
      <c r="E39" s="481">
        <f>'TAB1'!G125</f>
        <v>0</v>
      </c>
      <c r="F39" s="436">
        <f>'TAB1'!G168</f>
        <v>0</v>
      </c>
      <c r="G39" s="436">
        <f>'TAB1'!G210</f>
        <v>0</v>
      </c>
    </row>
    <row r="40" spans="1:7" x14ac:dyDescent="0.3">
      <c r="A40" s="158" t="s">
        <v>371</v>
      </c>
      <c r="B40" s="158" t="s">
        <v>341</v>
      </c>
      <c r="C40" s="436">
        <f t="shared" si="0"/>
        <v>0</v>
      </c>
      <c r="D40" s="436">
        <f>'TAB1'!G83</f>
        <v>0</v>
      </c>
      <c r="E40" s="481">
        <f>'TAB1'!G126</f>
        <v>0</v>
      </c>
      <c r="F40" s="436">
        <f>'TAB1'!G169</f>
        <v>0</v>
      </c>
      <c r="G40" s="436">
        <f>'TAB1'!G211</f>
        <v>0</v>
      </c>
    </row>
    <row r="41" spans="1:7" x14ac:dyDescent="0.3">
      <c r="A41" s="158" t="s">
        <v>372</v>
      </c>
      <c r="B41" s="158">
        <v>9904</v>
      </c>
      <c r="C41" s="436">
        <f t="shared" si="0"/>
        <v>0</v>
      </c>
      <c r="D41" s="436">
        <f>'TAB1'!G84</f>
        <v>0</v>
      </c>
      <c r="E41" s="481">
        <f>'TAB1'!G127</f>
        <v>0</v>
      </c>
      <c r="F41" s="436">
        <f>'TAB1'!G170</f>
        <v>0</v>
      </c>
      <c r="G41" s="436">
        <f>'TAB1'!G212</f>
        <v>0</v>
      </c>
    </row>
    <row r="42" spans="1:7" x14ac:dyDescent="0.3">
      <c r="A42" s="158" t="s">
        <v>373</v>
      </c>
      <c r="B42" s="158">
        <v>789</v>
      </c>
      <c r="C42" s="436">
        <f t="shared" si="0"/>
        <v>0</v>
      </c>
      <c r="D42" s="436">
        <f>'TAB1'!G85</f>
        <v>0</v>
      </c>
      <c r="E42" s="481">
        <f>'TAB1'!G128</f>
        <v>0</v>
      </c>
      <c r="F42" s="436">
        <f>'TAB1'!G171</f>
        <v>0</v>
      </c>
      <c r="G42" s="436">
        <f>'TAB1'!G213</f>
        <v>0</v>
      </c>
    </row>
    <row r="43" spans="1:7" x14ac:dyDescent="0.3">
      <c r="A43" s="158" t="s">
        <v>374</v>
      </c>
      <c r="B43" s="158">
        <v>689</v>
      </c>
      <c r="C43" s="436">
        <f t="shared" si="0"/>
        <v>0</v>
      </c>
      <c r="D43" s="436">
        <f>'TAB1'!G86</f>
        <v>0</v>
      </c>
      <c r="E43" s="481">
        <f>'TAB1'!G129</f>
        <v>0</v>
      </c>
      <c r="F43" s="436">
        <f>'TAB1'!G172</f>
        <v>0</v>
      </c>
      <c r="G43" s="436">
        <f>'TAB1'!G214</f>
        <v>0</v>
      </c>
    </row>
    <row r="44" spans="1:7" x14ac:dyDescent="0.3">
      <c r="A44" s="158" t="s">
        <v>375</v>
      </c>
      <c r="B44" s="158">
        <v>9905</v>
      </c>
      <c r="C44" s="436">
        <f t="shared" si="0"/>
        <v>0</v>
      </c>
      <c r="D44" s="436">
        <f>'TAB1'!G87</f>
        <v>0</v>
      </c>
      <c r="E44" s="481">
        <f>'TAB1'!G130</f>
        <v>0</v>
      </c>
      <c r="F44" s="436">
        <f>'TAB1'!G173</f>
        <v>0</v>
      </c>
      <c r="G44" s="436">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zoomScaleNormal="100" workbookViewId="0">
      <selection activeCell="O11" sqref="O11"/>
    </sheetView>
  </sheetViews>
  <sheetFormatPr baseColWidth="10" defaultColWidth="7.83203125" defaultRowHeight="13.5" x14ac:dyDescent="0.3"/>
  <cols>
    <col min="1" max="1" width="39" style="7" customWidth="1"/>
    <col min="2" max="2" width="17.5" style="39" customWidth="1"/>
    <col min="3" max="4" width="17.5" style="7" customWidth="1"/>
    <col min="5" max="16384" width="7.83203125" style="8"/>
  </cols>
  <sheetData>
    <row r="1" spans="1:4" s="229" customFormat="1" ht="15" x14ac:dyDescent="0.3">
      <c r="A1" s="112" t="s">
        <v>42</v>
      </c>
    </row>
    <row r="3" spans="1:4" ht="22.15" customHeight="1" x14ac:dyDescent="0.35">
      <c r="A3" s="80" t="str">
        <f>TAB00!B56&amp;" : "&amp;TAB00!C56</f>
        <v>TAB2 : Réconciliation tarifaire</v>
      </c>
      <c r="B3" s="75"/>
      <c r="C3" s="75"/>
      <c r="D3" s="75"/>
    </row>
    <row r="5" spans="1:4" ht="15.75" x14ac:dyDescent="0.3">
      <c r="A5" s="34" t="str">
        <f>"Identification des écarts | Période "&amp;TAB00!E14</f>
        <v>Identification des écarts | Période 2020</v>
      </c>
      <c r="B5" s="40"/>
      <c r="C5" s="32"/>
      <c r="D5" s="32"/>
    </row>
    <row r="7" spans="1:4" x14ac:dyDescent="0.3">
      <c r="B7" s="267"/>
      <c r="C7" s="100"/>
    </row>
    <row r="8" spans="1:4" ht="40.5" x14ac:dyDescent="0.3">
      <c r="A8" s="31"/>
      <c r="B8" s="31" t="s">
        <v>540</v>
      </c>
      <c r="C8" s="31" t="s">
        <v>94</v>
      </c>
      <c r="D8" s="31" t="s">
        <v>95</v>
      </c>
    </row>
    <row r="9" spans="1:4" x14ac:dyDescent="0.3">
      <c r="A9" s="7" t="s">
        <v>92</v>
      </c>
      <c r="B9" s="47">
        <f>SUM('TAB1.1'!G8,'TAB1.1'!G25,'TAB1.1'!G38)</f>
        <v>0</v>
      </c>
      <c r="C9" s="48">
        <f>IF(COUNT(#REF!,#REF!,#REF!,#REF!,#REF!,#REF!,#REF!,#REF!,#REF!,#REF!,#REF!,#REF!,#REF!,#REF!,#REF!)&gt;5,SUM(#REF!)*-1,SUM('TAB3'!C42:C48)*-1)</f>
        <v>0</v>
      </c>
      <c r="D9" s="48">
        <f>B9-C9</f>
        <v>0</v>
      </c>
    </row>
    <row r="10" spans="1:4" x14ac:dyDescent="0.3">
      <c r="A10" s="7" t="s">
        <v>151</v>
      </c>
      <c r="B10" s="47">
        <f>SUM('TAB1.1'!G14,'TAB1.1'!G31,'TAB1.1'!G39,'TAB1.1'!G40)</f>
        <v>0</v>
      </c>
      <c r="C10" s="48">
        <f>IF(COUNT(#REF!,#REF!,#REF!,#REF!,#REF!,#REF!,#REF!,#REF!,#REF!,#REF!,#REF!,#REF!,#REF!,#REF!,#REF!)&gt;5,SUM(#REF!,#REF!,#REF!),SUM('TAB3'!C32,'TAB3'!C17,'TAB3'!C9))</f>
        <v>0</v>
      </c>
      <c r="D10" s="48">
        <f>B10-C10</f>
        <v>0</v>
      </c>
    </row>
    <row r="11" spans="1:4" s="49" customFormat="1" x14ac:dyDescent="0.3">
      <c r="A11" s="50" t="s">
        <v>93</v>
      </c>
      <c r="B11" s="51">
        <f>B9-B10</f>
        <v>0</v>
      </c>
      <c r="C11" s="51">
        <f>C9-C10</f>
        <v>0</v>
      </c>
      <c r="D11" s="51">
        <f>D9-D10</f>
        <v>0</v>
      </c>
    </row>
    <row r="13" spans="1:4" ht="15.75" x14ac:dyDescent="0.3">
      <c r="A13" s="34" t="s">
        <v>152</v>
      </c>
      <c r="B13" s="40"/>
      <c r="C13" s="32"/>
      <c r="D13" s="32"/>
    </row>
    <row r="15" spans="1:4" x14ac:dyDescent="0.3">
      <c r="A15" s="50" t="s">
        <v>153</v>
      </c>
      <c r="B15" s="270">
        <f>D11</f>
        <v>0</v>
      </c>
    </row>
    <row r="16" spans="1:4" x14ac:dyDescent="0.3">
      <c r="A16" s="7" t="s">
        <v>16</v>
      </c>
      <c r="B16" s="323"/>
    </row>
    <row r="17" spans="1:2" x14ac:dyDescent="0.3">
      <c r="A17" s="7" t="s">
        <v>154</v>
      </c>
      <c r="B17" s="272"/>
    </row>
    <row r="18" spans="1:2" x14ac:dyDescent="0.3">
      <c r="A18" s="159" t="s">
        <v>37</v>
      </c>
      <c r="B18" s="73"/>
    </row>
    <row r="19" spans="1:2" x14ac:dyDescent="0.3">
      <c r="A19" s="73" t="s">
        <v>75</v>
      </c>
      <c r="B19" s="73"/>
    </row>
    <row r="20" spans="1:2" x14ac:dyDescent="0.3">
      <c r="A20" s="73" t="s">
        <v>76</v>
      </c>
      <c r="B20" s="73"/>
    </row>
    <row r="21" spans="1:2" x14ac:dyDescent="0.3">
      <c r="A21" s="73" t="s">
        <v>77</v>
      </c>
      <c r="B21" s="269"/>
    </row>
    <row r="22" spans="1:2" x14ac:dyDescent="0.3">
      <c r="A22" s="268" t="s">
        <v>78</v>
      </c>
      <c r="B22" s="273"/>
    </row>
    <row r="23" spans="1:2" x14ac:dyDescent="0.3">
      <c r="A23" s="50" t="s">
        <v>160</v>
      </c>
      <c r="B23" s="271">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4"/>
  <sheetViews>
    <sheetView topLeftCell="A64" zoomScaleNormal="100" workbookViewId="0">
      <selection activeCell="B72" sqref="B72"/>
    </sheetView>
  </sheetViews>
  <sheetFormatPr baseColWidth="10" defaultColWidth="9.1640625" defaultRowHeight="13.5" x14ac:dyDescent="0.3"/>
  <cols>
    <col min="1" max="1" width="58.1640625" style="444" customWidth="1"/>
    <col min="2" max="2" width="16.6640625" style="485" customWidth="1"/>
    <col min="3" max="4" width="16.6640625" style="444" customWidth="1"/>
    <col min="5" max="5" width="16.6640625" style="478" customWidth="1"/>
    <col min="6" max="6" width="16.6640625" style="460" customWidth="1"/>
    <col min="7" max="7" width="9.1640625" style="133"/>
    <col min="8" max="16384" width="9.1640625" style="460"/>
  </cols>
  <sheetData>
    <row r="1" spans="1:7" s="478" customFormat="1" ht="15" x14ac:dyDescent="0.3">
      <c r="A1" s="484" t="s">
        <v>42</v>
      </c>
    </row>
    <row r="3" spans="1:7" ht="43.15" customHeight="1" x14ac:dyDescent="0.3">
      <c r="A3" s="583" t="str">
        <f>TAB00!B57&amp;" : "&amp;TAB00!C57</f>
        <v>TAB3 : Récapitulatif des soldes régulatoires et bonus/malus</v>
      </c>
      <c r="B3" s="583"/>
      <c r="C3" s="583"/>
      <c r="D3" s="583"/>
      <c r="E3" s="583"/>
      <c r="F3" s="583"/>
      <c r="G3" s="583"/>
    </row>
    <row r="4" spans="1:7" ht="14.25" thickBot="1" x14ac:dyDescent="0.35"/>
    <row r="5" spans="1:7" x14ac:dyDescent="0.3">
      <c r="A5" s="486" t="s">
        <v>722</v>
      </c>
      <c r="B5" s="487"/>
    </row>
    <row r="6" spans="1:7" ht="14.25" thickBot="1" x14ac:dyDescent="0.35">
      <c r="A6" s="488" t="s">
        <v>723</v>
      </c>
      <c r="B6" s="489"/>
    </row>
    <row r="8" spans="1:7" s="491" customFormat="1" ht="27" x14ac:dyDescent="0.3">
      <c r="A8" s="490"/>
      <c r="B8" s="97" t="str">
        <f>"BUDGET "&amp;TAB00!E14</f>
        <v>BUDGET 2020</v>
      </c>
      <c r="C8" s="97" t="str">
        <f>"REALITE "&amp;TAB00!E14</f>
        <v>REALITE 2020</v>
      </c>
      <c r="D8" s="97" t="s">
        <v>8</v>
      </c>
      <c r="E8" s="344" t="s">
        <v>9</v>
      </c>
      <c r="F8" s="97" t="s">
        <v>10</v>
      </c>
      <c r="G8" s="97" t="s">
        <v>705</v>
      </c>
    </row>
    <row r="9" spans="1:7" s="286" customFormat="1" x14ac:dyDescent="0.3">
      <c r="A9" s="284" t="s">
        <v>7</v>
      </c>
      <c r="B9" s="285">
        <f>SUM(B10,B13)</f>
        <v>0</v>
      </c>
      <c r="C9" s="285">
        <f>SUM(C10,C13)</f>
        <v>0</v>
      </c>
      <c r="D9" s="285">
        <f>SUM(D10,D13)</f>
        <v>0</v>
      </c>
      <c r="E9" s="285">
        <f>SUM(E10,E13)</f>
        <v>0</v>
      </c>
      <c r="F9" s="285">
        <f>SUM(F10,F13)</f>
        <v>0</v>
      </c>
      <c r="G9" s="165"/>
    </row>
    <row r="10" spans="1:7" s="286" customFormat="1" x14ac:dyDescent="0.3">
      <c r="A10" s="287" t="s">
        <v>5</v>
      </c>
      <c r="B10" s="285">
        <f>SUM(B11:B12)</f>
        <v>0</v>
      </c>
      <c r="C10" s="285">
        <f>SUM(C11:C12)</f>
        <v>0</v>
      </c>
      <c r="D10" s="285">
        <f>SUM(D11:D12)</f>
        <v>0</v>
      </c>
      <c r="E10" s="288"/>
      <c r="F10" s="289">
        <f>SUM(F11:F12)</f>
        <v>0</v>
      </c>
      <c r="G10" s="585" t="s">
        <v>181</v>
      </c>
    </row>
    <row r="11" spans="1:7" s="286" customFormat="1" x14ac:dyDescent="0.3">
      <c r="A11" s="290" t="s">
        <v>706</v>
      </c>
      <c r="B11" s="285">
        <f>HLOOKUP(B$8,'TAB3.3'!$B$6:$L$38,3,FALSE)</f>
        <v>0</v>
      </c>
      <c r="C11" s="285">
        <f>HLOOKUP($C$8,'TAB4'!$B$5:$J$55,32,FALSE)</f>
        <v>0</v>
      </c>
      <c r="D11" s="291">
        <f>B11-C11</f>
        <v>0</v>
      </c>
      <c r="E11" s="288"/>
      <c r="F11" s="292">
        <f>D11</f>
        <v>0</v>
      </c>
      <c r="G11" s="586"/>
    </row>
    <row r="12" spans="1:7" s="286" customFormat="1" x14ac:dyDescent="0.3">
      <c r="A12" s="290" t="s">
        <v>707</v>
      </c>
      <c r="B12" s="285">
        <f>HLOOKUP(B$8,'TAB3.3'!$B$6:$L$38,4,FALSE)</f>
        <v>0</v>
      </c>
      <c r="C12" s="285">
        <f>HLOOKUP($C$8,'TAB4'!$B$5:$J$55,39,FALSE)</f>
        <v>0</v>
      </c>
      <c r="D12" s="291">
        <f>B12-C12</f>
        <v>0</v>
      </c>
      <c r="E12" s="293"/>
      <c r="F12" s="292">
        <f>D12</f>
        <v>0</v>
      </c>
      <c r="G12" s="586"/>
    </row>
    <row r="13" spans="1:7" s="286" customFormat="1" x14ac:dyDescent="0.3">
      <c r="A13" s="287" t="s">
        <v>6</v>
      </c>
      <c r="B13" s="285">
        <f>SUM(B14:B16)</f>
        <v>0</v>
      </c>
      <c r="C13" s="285">
        <f>SUM(C14:C16)</f>
        <v>0</v>
      </c>
      <c r="D13" s="285">
        <f>SUM(D14:D16)</f>
        <v>0</v>
      </c>
      <c r="E13" s="285">
        <f>SUM(E14:E16)</f>
        <v>0</v>
      </c>
      <c r="F13" s="289">
        <f>SUM(F14:F16)</f>
        <v>0</v>
      </c>
      <c r="G13" s="585" t="s">
        <v>182</v>
      </c>
    </row>
    <row r="14" spans="1:7" s="286" customFormat="1" x14ac:dyDescent="0.3">
      <c r="A14" s="290" t="s">
        <v>12</v>
      </c>
      <c r="B14" s="285">
        <f>SUM(HLOOKUP(B$8,'TAB3.3'!$B$6:$L$38,7,FALSE),HLOOKUP(B$8,'TAB3.3'!$B$6:$L$38,13,FALSE),HLOOKUP(B$8,'TAB3.3'!$B$6:$L$38,19,FALSE),HLOOKUP(B$8,'TAB3.3'!$B$6:$L$38,25,FALSE))</f>
        <v>0</v>
      </c>
      <c r="C14" s="285">
        <f>SUM('TAB5'!C8,'TAB5'!C14,'TAB5'!C20,'TAB5'!C26)</f>
        <v>0</v>
      </c>
      <c r="D14" s="291">
        <f>B14-C14</f>
        <v>0</v>
      </c>
      <c r="E14" s="293"/>
      <c r="F14" s="285">
        <f>SUM('TAB5'!F8,'TAB5'!F14,'TAB5'!F20,'TAB5'!F26)</f>
        <v>0</v>
      </c>
      <c r="G14" s="586"/>
    </row>
    <row r="15" spans="1:7" s="286" customFormat="1" ht="27" x14ac:dyDescent="0.3">
      <c r="A15" s="290" t="s">
        <v>13</v>
      </c>
      <c r="B15" s="285">
        <f>SUM(HLOOKUP(B$8,'TAB3.3'!$B$6:$L$38,8,FALSE),HLOOKUP(B$8,'TAB3.3'!$B$6:$L$38,14,FALSE),HLOOKUP(B$8,'TAB3.3'!$B$6:$L$38,20,FALSE),HLOOKUP(B$8,'TAB3.3'!$B$6:$L$38,26,FALSE))</f>
        <v>0</v>
      </c>
      <c r="C15" s="285">
        <f>SUM('TAB5'!C9,'TAB5'!C15,'TAB5'!C21,'TAB5'!C27)</f>
        <v>0</v>
      </c>
      <c r="D15" s="291">
        <f>B15-C15</f>
        <v>0</v>
      </c>
      <c r="E15" s="285">
        <f>SUM('TAB5'!E9,'TAB5'!E15,'TAB5'!E21,'TAB5'!E27)</f>
        <v>0</v>
      </c>
      <c r="F15" s="285">
        <f>SUM('TAB5'!F9,'TAB5'!F15,'TAB5'!F21,'TAB5'!F27)</f>
        <v>0</v>
      </c>
      <c r="G15" s="586"/>
    </row>
    <row r="16" spans="1:7" s="286" customFormat="1" x14ac:dyDescent="0.3">
      <c r="A16" s="290" t="s">
        <v>4</v>
      </c>
      <c r="B16" s="285">
        <f>SUM(HLOOKUP(B$8,'TAB3.3'!$B$6:$L$38,11,FALSE),HLOOKUP(B$8,'TAB3.3'!$B$6:$L$38,17,FALSE),HLOOKUP(B$8,'TAB3.3'!$B$6:$L$38,23,FALSE),HLOOKUP(B$8,'TAB3.3'!$B$6:$L$38,29,FALSE),HLOOKUP(B$8,'TAB3.3'!$B$6:$L$38,31,FALSE))</f>
        <v>0</v>
      </c>
      <c r="C16" s="285">
        <f>SUM('TAB5'!C12,'TAB5'!C18,'TAB5'!C24,'TAB5'!C30,'TAB5'!C32)</f>
        <v>0</v>
      </c>
      <c r="D16" s="291">
        <f>B16-C16</f>
        <v>0</v>
      </c>
      <c r="E16" s="293"/>
      <c r="F16" s="292">
        <f>D16</f>
        <v>0</v>
      </c>
      <c r="G16" s="586"/>
    </row>
    <row r="17" spans="1:8" s="286" customFormat="1" x14ac:dyDescent="0.3">
      <c r="A17" s="284" t="s">
        <v>708</v>
      </c>
      <c r="B17" s="285">
        <f>SUM(B18,B25)</f>
        <v>0</v>
      </c>
      <c r="C17" s="285">
        <f>SUM(C18,C25)</f>
        <v>0</v>
      </c>
      <c r="D17" s="285">
        <f>SUM(D18,D25)</f>
        <v>0</v>
      </c>
      <c r="E17" s="285">
        <f>SUM(E18,E25)</f>
        <v>0</v>
      </c>
      <c r="F17" s="285">
        <f>SUM(F18,F25)</f>
        <v>0</v>
      </c>
      <c r="G17" s="165"/>
    </row>
    <row r="18" spans="1:8" s="286" customFormat="1" x14ac:dyDescent="0.3">
      <c r="A18" s="295" t="s">
        <v>0</v>
      </c>
      <c r="B18" s="285">
        <f>SUM(B19:B24)</f>
        <v>0</v>
      </c>
      <c r="C18" s="285">
        <f t="shared" ref="C18:F18" si="0">SUM(C19:C24)</f>
        <v>0</v>
      </c>
      <c r="D18" s="285">
        <f t="shared" si="0"/>
        <v>0</v>
      </c>
      <c r="E18" s="285">
        <f t="shared" si="0"/>
        <v>0</v>
      </c>
      <c r="F18" s="289">
        <f t="shared" si="0"/>
        <v>0</v>
      </c>
      <c r="G18" s="585" t="s">
        <v>185</v>
      </c>
    </row>
    <row r="19" spans="1:8" s="286" customFormat="1" ht="27" x14ac:dyDescent="0.3">
      <c r="A19" s="290" t="s">
        <v>709</v>
      </c>
      <c r="B19" s="285">
        <f>'TAB6'!B7</f>
        <v>0</v>
      </c>
      <c r="C19" s="285">
        <f>'TAB6'!C7</f>
        <v>0</v>
      </c>
      <c r="D19" s="291">
        <f>'TAB6'!D7</f>
        <v>0</v>
      </c>
      <c r="E19" s="285">
        <f>'TAB6'!E7</f>
        <v>0</v>
      </c>
      <c r="F19" s="296"/>
      <c r="G19" s="585"/>
    </row>
    <row r="20" spans="1:8" s="286" customFormat="1" x14ac:dyDescent="0.3">
      <c r="A20" s="290" t="s">
        <v>710</v>
      </c>
      <c r="B20" s="285">
        <f>'TAB6'!B8</f>
        <v>0</v>
      </c>
      <c r="C20" s="285">
        <f>'TAB6'!C8</f>
        <v>0</v>
      </c>
      <c r="D20" s="291">
        <f>'TAB6'!D8</f>
        <v>0</v>
      </c>
      <c r="E20" s="285">
        <f>'TAB6'!E8</f>
        <v>0</v>
      </c>
      <c r="F20" s="296"/>
      <c r="G20" s="585"/>
      <c r="H20" s="297"/>
    </row>
    <row r="21" spans="1:8" s="286" customFormat="1" x14ac:dyDescent="0.3">
      <c r="A21" s="290" t="s">
        <v>711</v>
      </c>
      <c r="B21" s="285">
        <f>'TAB6'!B9</f>
        <v>0</v>
      </c>
      <c r="C21" s="285">
        <f>'TAB6'!C9</f>
        <v>0</v>
      </c>
      <c r="D21" s="291">
        <f>'TAB6'!D9</f>
        <v>0</v>
      </c>
      <c r="E21" s="285">
        <f>'TAB6'!E9</f>
        <v>0</v>
      </c>
      <c r="F21" s="296"/>
      <c r="G21" s="585"/>
    </row>
    <row r="22" spans="1:8" s="286" customFormat="1" ht="27" x14ac:dyDescent="0.3">
      <c r="A22" s="290" t="s">
        <v>712</v>
      </c>
      <c r="B22" s="285">
        <f>'TAB6'!B10</f>
        <v>0</v>
      </c>
      <c r="C22" s="285">
        <f>'TAB6'!C10</f>
        <v>0</v>
      </c>
      <c r="D22" s="291">
        <f>'TAB6'!D10</f>
        <v>0</v>
      </c>
      <c r="E22" s="285">
        <f>'TAB6'!E10</f>
        <v>0</v>
      </c>
      <c r="F22" s="296"/>
      <c r="G22" s="585"/>
    </row>
    <row r="23" spans="1:8" s="286" customFormat="1" x14ac:dyDescent="0.3">
      <c r="A23" s="290" t="s">
        <v>713</v>
      </c>
      <c r="B23" s="285">
        <f>'TAB6'!B11</f>
        <v>0</v>
      </c>
      <c r="C23" s="285">
        <f>'TAB6'!C11</f>
        <v>0</v>
      </c>
      <c r="D23" s="291">
        <f>'TAB6'!D11</f>
        <v>0</v>
      </c>
      <c r="E23" s="285">
        <f>'TAB6'!E11</f>
        <v>0</v>
      </c>
      <c r="F23" s="296"/>
      <c r="G23" s="585"/>
    </row>
    <row r="24" spans="1:8" s="286" customFormat="1" x14ac:dyDescent="0.3">
      <c r="A24" s="475" t="s">
        <v>827</v>
      </c>
      <c r="B24" s="285">
        <f>'TAB6'!B12</f>
        <v>0</v>
      </c>
      <c r="C24" s="285">
        <f>'TAB6'!C12</f>
        <v>0</v>
      </c>
      <c r="D24" s="291">
        <f>'TAB6'!D12</f>
        <v>0</v>
      </c>
      <c r="E24" s="285">
        <f>'TAB6'!E12</f>
        <v>0</v>
      </c>
      <c r="F24" s="296"/>
      <c r="G24" s="585"/>
    </row>
    <row r="25" spans="1:8" s="286" customFormat="1" x14ac:dyDescent="0.3">
      <c r="A25" s="298" t="s">
        <v>1</v>
      </c>
      <c r="B25" s="285">
        <f>SUM(B26:B31)</f>
        <v>0</v>
      </c>
      <c r="C25" s="285">
        <f>SUM(C26:C31)</f>
        <v>0</v>
      </c>
      <c r="D25" s="285">
        <f>SUM(D26:D31)</f>
        <v>0</v>
      </c>
      <c r="E25" s="285">
        <f>SUM(E26:E31)</f>
        <v>0</v>
      </c>
      <c r="F25" s="289">
        <f>SUM(F26:F31)</f>
        <v>0</v>
      </c>
      <c r="G25" s="585" t="s">
        <v>186</v>
      </c>
    </row>
    <row r="26" spans="1:8" s="286" customFormat="1" ht="40.5" x14ac:dyDescent="0.3">
      <c r="A26" s="299" t="s">
        <v>714</v>
      </c>
      <c r="B26" s="285">
        <f>'TAB7'!B7</f>
        <v>0</v>
      </c>
      <c r="C26" s="285">
        <f>'TAB7'!C7</f>
        <v>0</v>
      </c>
      <c r="D26" s="291">
        <f>'TAB7'!D7</f>
        <v>0</v>
      </c>
      <c r="E26" s="285">
        <f>'TAB7'!E7</f>
        <v>0</v>
      </c>
      <c r="F26" s="292">
        <f>'TAB7'!F7</f>
        <v>0</v>
      </c>
      <c r="G26" s="586"/>
      <c r="H26" s="297"/>
    </row>
    <row r="27" spans="1:8" s="286" customFormat="1" ht="27" x14ac:dyDescent="0.3">
      <c r="A27" s="299" t="s">
        <v>715</v>
      </c>
      <c r="B27" s="285">
        <f>'TAB7'!B8</f>
        <v>0</v>
      </c>
      <c r="C27" s="285">
        <f>'TAB7'!C8</f>
        <v>0</v>
      </c>
      <c r="D27" s="291">
        <f>'TAB7'!D8</f>
        <v>0</v>
      </c>
      <c r="E27" s="285">
        <f>'TAB7'!E8</f>
        <v>0</v>
      </c>
      <c r="F27" s="296"/>
      <c r="G27" s="586"/>
    </row>
    <row r="28" spans="1:8" s="286" customFormat="1" ht="40.5" x14ac:dyDescent="0.3">
      <c r="A28" s="300" t="s">
        <v>545</v>
      </c>
      <c r="B28" s="285">
        <f>'TAB7'!B9</f>
        <v>0</v>
      </c>
      <c r="C28" s="285">
        <f>'TAB7'!C9</f>
        <v>0</v>
      </c>
      <c r="D28" s="291">
        <f>'TAB7'!D9</f>
        <v>0</v>
      </c>
      <c r="E28" s="285">
        <f>'TAB7'!E9</f>
        <v>0</v>
      </c>
      <c r="F28" s="296"/>
      <c r="G28" s="586"/>
    </row>
    <row r="29" spans="1:8" s="286" customFormat="1" ht="40.5" x14ac:dyDescent="0.3">
      <c r="A29" s="299" t="s">
        <v>452</v>
      </c>
      <c r="B29" s="285">
        <f>'TAB7'!B10</f>
        <v>0</v>
      </c>
      <c r="C29" s="285">
        <f>'TAB7'!C10</f>
        <v>0</v>
      </c>
      <c r="D29" s="291">
        <f>'TAB7'!D10</f>
        <v>0</v>
      </c>
      <c r="E29" s="285">
        <f>'TAB7'!E10</f>
        <v>0</v>
      </c>
      <c r="F29" s="296"/>
      <c r="G29" s="586"/>
      <c r="H29" s="297"/>
    </row>
    <row r="30" spans="1:8" s="286" customFormat="1" ht="40.5" x14ac:dyDescent="0.3">
      <c r="A30" s="300" t="s">
        <v>546</v>
      </c>
      <c r="B30" s="285">
        <f>'TAB7'!B11</f>
        <v>0</v>
      </c>
      <c r="C30" s="285">
        <f>'TAB7'!C11</f>
        <v>0</v>
      </c>
      <c r="D30" s="291">
        <f>'TAB7'!D11</f>
        <v>0</v>
      </c>
      <c r="E30" s="285">
        <f>'TAB7'!E11</f>
        <v>0</v>
      </c>
      <c r="F30" s="470">
        <f>'TAB7'!F11</f>
        <v>0</v>
      </c>
      <c r="G30" s="586"/>
    </row>
    <row r="31" spans="1:8" s="286" customFormat="1" ht="27" x14ac:dyDescent="0.3">
      <c r="A31" s="300" t="s">
        <v>547</v>
      </c>
      <c r="B31" s="285">
        <f>'TAB7'!B12</f>
        <v>0</v>
      </c>
      <c r="C31" s="285">
        <f>'TAB7'!C12</f>
        <v>0</v>
      </c>
      <c r="D31" s="291">
        <f>'TAB7'!D12</f>
        <v>0</v>
      </c>
      <c r="E31" s="285">
        <f>'TAB7'!E12</f>
        <v>0</v>
      </c>
      <c r="F31" s="296"/>
      <c r="G31" s="586"/>
    </row>
    <row r="32" spans="1:8" s="286" customFormat="1" x14ac:dyDescent="0.3">
      <c r="A32" s="301" t="s">
        <v>716</v>
      </c>
      <c r="B32" s="285">
        <f>SUM(B33:B34)</f>
        <v>0</v>
      </c>
      <c r="C32" s="285">
        <f>SUM(C33:C34)</f>
        <v>0</v>
      </c>
      <c r="D32" s="285">
        <f>SUM(D33:D34)</f>
        <v>0</v>
      </c>
      <c r="E32" s="285">
        <f>SUM(E33:E34)</f>
        <v>0</v>
      </c>
      <c r="F32" s="289">
        <f>SUM(F33:F34)</f>
        <v>0</v>
      </c>
      <c r="G32" s="587" t="s">
        <v>187</v>
      </c>
    </row>
    <row r="33" spans="1:8" s="286" customFormat="1" x14ac:dyDescent="0.3">
      <c r="A33" s="300" t="s">
        <v>14</v>
      </c>
      <c r="B33" s="285">
        <f>'TAB8'!B23+'TAB8'!B56</f>
        <v>0</v>
      </c>
      <c r="C33" s="285">
        <f>'TAB8'!C23+'TAB8'!C56</f>
        <v>0</v>
      </c>
      <c r="D33" s="291">
        <f t="shared" ref="D33:D38" si="1">B33-C33</f>
        <v>0</v>
      </c>
      <c r="E33" s="293"/>
      <c r="F33" s="292">
        <f>'TAB8'!F23+'TAB8'!F56</f>
        <v>0</v>
      </c>
      <c r="G33" s="588"/>
    </row>
    <row r="34" spans="1:8" s="286" customFormat="1" x14ac:dyDescent="0.3">
      <c r="A34" s="300" t="s">
        <v>15</v>
      </c>
      <c r="B34" s="285">
        <f>'TAB8'!B7+'TAB8'!B40</f>
        <v>0</v>
      </c>
      <c r="C34" s="285">
        <f>'TAB8'!C7+'TAB8'!C40</f>
        <v>0</v>
      </c>
      <c r="D34" s="291">
        <f t="shared" si="1"/>
        <v>0</v>
      </c>
      <c r="E34" s="294">
        <f>'TAB8'!E7+'TAB8'!E40</f>
        <v>0</v>
      </c>
      <c r="F34" s="292">
        <f>'TAB8'!F21+'TAB8'!F54</f>
        <v>0</v>
      </c>
      <c r="G34" s="589"/>
      <c r="H34" s="165"/>
    </row>
    <row r="35" spans="1:8" s="286" customFormat="1" x14ac:dyDescent="0.3">
      <c r="A35" s="301" t="s">
        <v>2</v>
      </c>
      <c r="B35" s="285">
        <f>SUM(B36:B37)</f>
        <v>0</v>
      </c>
      <c r="C35" s="285">
        <f>SUM(C36:C37)</f>
        <v>0</v>
      </c>
      <c r="D35" s="291">
        <f t="shared" si="1"/>
        <v>0</v>
      </c>
      <c r="E35" s="285">
        <f>D35</f>
        <v>0</v>
      </c>
      <c r="F35" s="296"/>
      <c r="G35" s="587" t="s">
        <v>188</v>
      </c>
    </row>
    <row r="36" spans="1:8" s="286" customFormat="1" x14ac:dyDescent="0.3">
      <c r="A36" s="295" t="s">
        <v>0</v>
      </c>
      <c r="B36" s="285">
        <f>'TAB9'!B7</f>
        <v>0</v>
      </c>
      <c r="C36" s="285">
        <f>'TAB9'!C7</f>
        <v>0</v>
      </c>
      <c r="D36" s="291">
        <f t="shared" si="1"/>
        <v>0</v>
      </c>
      <c r="E36" s="285">
        <f>D36</f>
        <v>0</v>
      </c>
      <c r="F36" s="296"/>
      <c r="G36" s="588"/>
    </row>
    <row r="37" spans="1:8" s="286" customFormat="1" ht="15" x14ac:dyDescent="0.3">
      <c r="A37" s="302" t="s">
        <v>1</v>
      </c>
      <c r="B37" s="285">
        <f>'TAB9'!B8</f>
        <v>0</v>
      </c>
      <c r="C37" s="285">
        <f>'TAB9'!C8</f>
        <v>0</v>
      </c>
      <c r="D37" s="291">
        <f t="shared" si="1"/>
        <v>0</v>
      </c>
      <c r="E37" s="285">
        <f>D37</f>
        <v>0</v>
      </c>
      <c r="F37" s="296"/>
      <c r="G37" s="306"/>
    </row>
    <row r="38" spans="1:8" s="286" customFormat="1" x14ac:dyDescent="0.3">
      <c r="A38" s="301" t="s">
        <v>717</v>
      </c>
      <c r="B38" s="646"/>
      <c r="C38" s="646"/>
      <c r="D38" s="291">
        <f>B38-C38</f>
        <v>0</v>
      </c>
      <c r="E38" s="285">
        <f>D38</f>
        <v>0</v>
      </c>
      <c r="F38" s="293"/>
      <c r="G38" s="165"/>
    </row>
    <row r="39" spans="1:8" s="305" customFormat="1" x14ac:dyDescent="0.3">
      <c r="A39" s="303" t="s">
        <v>22</v>
      </c>
      <c r="B39" s="304">
        <f>SUM(B9,B17,B32,B35,B38)</f>
        <v>0</v>
      </c>
      <c r="C39" s="304">
        <f>SUM(C9,C17,C32,C35,C38)</f>
        <v>0</v>
      </c>
      <c r="D39" s="304">
        <f>SUM(D9,D17,D32,D35,D38)</f>
        <v>0</v>
      </c>
      <c r="E39" s="304">
        <f>SUM(E9,E17,E32,E35,E38)</f>
        <v>0</v>
      </c>
      <c r="F39" s="304">
        <f>SUM(F9,F17,F32,F35,F38)</f>
        <v>0</v>
      </c>
      <c r="G39" s="219"/>
    </row>
    <row r="40" spans="1:8" s="286" customFormat="1" x14ac:dyDescent="0.3">
      <c r="A40" s="492"/>
      <c r="B40" s="285"/>
      <c r="C40" s="291"/>
      <c r="D40" s="291"/>
      <c r="E40" s="285"/>
      <c r="F40" s="294"/>
      <c r="G40" s="165"/>
    </row>
    <row r="41" spans="1:8" s="286" customFormat="1" x14ac:dyDescent="0.3">
      <c r="A41" s="284" t="s">
        <v>11</v>
      </c>
      <c r="B41" s="285"/>
      <c r="C41" s="291"/>
      <c r="D41" s="291"/>
      <c r="E41" s="285"/>
      <c r="F41" s="294"/>
      <c r="G41" s="165"/>
    </row>
    <row r="42" spans="1:8" s="286" customFormat="1" x14ac:dyDescent="0.3">
      <c r="A42" s="493" t="s">
        <v>435</v>
      </c>
      <c r="B42" s="291">
        <f>'TAB10'!B30</f>
        <v>0</v>
      </c>
      <c r="C42" s="291">
        <f>'TAB10'!C30</f>
        <v>0</v>
      </c>
      <c r="D42" s="291">
        <f>'TAB10'!D32</f>
        <v>0</v>
      </c>
      <c r="E42" s="291">
        <f>'TAB10'!E32</f>
        <v>0</v>
      </c>
      <c r="F42" s="296"/>
      <c r="G42" s="585" t="s">
        <v>409</v>
      </c>
    </row>
    <row r="43" spans="1:8" s="286" customFormat="1" x14ac:dyDescent="0.3">
      <c r="A43" s="493" t="s">
        <v>436</v>
      </c>
      <c r="B43" s="291">
        <f>'TAB10'!B31</f>
        <v>0</v>
      </c>
      <c r="C43" s="291">
        <f>'TAB10'!C31</f>
        <v>0</v>
      </c>
      <c r="D43" s="291">
        <f>'TAB10'!D33</f>
        <v>0</v>
      </c>
      <c r="E43" s="291">
        <f>'TAB10'!E33</f>
        <v>0</v>
      </c>
      <c r="F43" s="296"/>
      <c r="G43" s="586"/>
    </row>
    <row r="44" spans="1:8" s="286" customFormat="1" x14ac:dyDescent="0.3">
      <c r="A44" s="493" t="s">
        <v>449</v>
      </c>
      <c r="B44" s="291">
        <f>'TAB10'!B32</f>
        <v>0</v>
      </c>
      <c r="C44" s="291">
        <f>'TAB10'!C32</f>
        <v>0</v>
      </c>
      <c r="D44" s="291">
        <f>'TAB10'!D34</f>
        <v>0</v>
      </c>
      <c r="E44" s="291">
        <f>'TAB10'!E34</f>
        <v>0</v>
      </c>
      <c r="F44" s="296"/>
      <c r="G44" s="586"/>
    </row>
    <row r="45" spans="1:8" s="286" customFormat="1" x14ac:dyDescent="0.3">
      <c r="A45" s="493" t="s">
        <v>529</v>
      </c>
      <c r="B45" s="291">
        <f>'TAB10'!B33</f>
        <v>0</v>
      </c>
      <c r="C45" s="291">
        <f>'TAB10'!C33</f>
        <v>0</v>
      </c>
      <c r="D45" s="291">
        <f>'TAB10'!D35</f>
        <v>0</v>
      </c>
      <c r="E45" s="291">
        <f>'TAB10'!E35</f>
        <v>0</v>
      </c>
      <c r="F45" s="296"/>
      <c r="G45" s="586"/>
    </row>
    <row r="46" spans="1:8" s="286" customFormat="1" x14ac:dyDescent="0.3">
      <c r="A46" s="493" t="s">
        <v>450</v>
      </c>
      <c r="B46" s="291">
        <f>'TAB10'!B34</f>
        <v>0</v>
      </c>
      <c r="C46" s="291">
        <f>'TAB10'!C34</f>
        <v>0</v>
      </c>
      <c r="D46" s="291">
        <f>'TAB10'!D36</f>
        <v>0</v>
      </c>
      <c r="E46" s="291">
        <f>'TAB10'!E36</f>
        <v>0</v>
      </c>
      <c r="F46" s="296"/>
      <c r="G46" s="586"/>
    </row>
    <row r="47" spans="1:8" s="286" customFormat="1" x14ac:dyDescent="0.3">
      <c r="A47" s="493" t="s">
        <v>451</v>
      </c>
      <c r="B47" s="291">
        <f>'TAB10'!B35</f>
        <v>0</v>
      </c>
      <c r="C47" s="291">
        <f>'TAB10'!C35</f>
        <v>0</v>
      </c>
      <c r="D47" s="291">
        <f>'TAB10'!D37</f>
        <v>0</v>
      </c>
      <c r="E47" s="291">
        <f>'TAB10'!E37</f>
        <v>0</v>
      </c>
      <c r="F47" s="296"/>
      <c r="G47" s="586"/>
    </row>
    <row r="48" spans="1:8" s="286" customFormat="1" x14ac:dyDescent="0.3">
      <c r="A48" s="493" t="s">
        <v>456</v>
      </c>
      <c r="B48" s="291">
        <f>'TAB10'!B36</f>
        <v>0</v>
      </c>
      <c r="C48" s="291">
        <f>'TAB10'!C36</f>
        <v>0</v>
      </c>
      <c r="D48" s="291">
        <f>'TAB10'!D38</f>
        <v>0</v>
      </c>
      <c r="E48" s="291">
        <f>'TAB10'!E38</f>
        <v>0</v>
      </c>
      <c r="F48" s="296"/>
      <c r="G48" s="586"/>
    </row>
    <row r="49" spans="1:7" s="305" customFormat="1" x14ac:dyDescent="0.3">
      <c r="A49" s="303" t="s">
        <v>426</v>
      </c>
      <c r="B49" s="304">
        <f>SUM(B42:B48)</f>
        <v>0</v>
      </c>
      <c r="C49" s="304">
        <f>SUM(C42:C48)</f>
        <v>0</v>
      </c>
      <c r="D49" s="304">
        <f>SUM(D42:D48)</f>
        <v>0</v>
      </c>
      <c r="E49" s="304">
        <f>SUM(E42:E48)</f>
        <v>0</v>
      </c>
      <c r="F49" s="494"/>
      <c r="G49" s="586"/>
    </row>
    <row r="50" spans="1:7" s="286" customFormat="1" x14ac:dyDescent="0.3">
      <c r="A50" s="490"/>
      <c r="B50" s="285"/>
      <c r="C50" s="291"/>
      <c r="D50" s="291"/>
      <c r="E50" s="285"/>
      <c r="F50" s="294"/>
      <c r="G50" s="165"/>
    </row>
    <row r="51" spans="1:7" s="305" customFormat="1" x14ac:dyDescent="0.3">
      <c r="A51" s="303" t="s">
        <v>22</v>
      </c>
      <c r="B51" s="304">
        <f>SUM(B39,B49)</f>
        <v>0</v>
      </c>
      <c r="C51" s="304">
        <f>SUM(C39,C49)</f>
        <v>0</v>
      </c>
      <c r="D51" s="304">
        <f>SUM(D39,D49)</f>
        <v>0</v>
      </c>
      <c r="E51" s="304">
        <f>SUM(E39,E49)</f>
        <v>0</v>
      </c>
      <c r="F51" s="304">
        <f>SUM(F39,F49)</f>
        <v>0</v>
      </c>
      <c r="G51" s="219"/>
    </row>
    <row r="52" spans="1:7" s="286" customFormat="1" x14ac:dyDescent="0.3">
      <c r="A52" s="490"/>
      <c r="B52" s="495"/>
      <c r="C52" s="496"/>
      <c r="D52" s="496"/>
      <c r="E52" s="495"/>
      <c r="F52" s="497"/>
      <c r="G52" s="165"/>
    </row>
    <row r="53" spans="1:7" s="286" customFormat="1" x14ac:dyDescent="0.3">
      <c r="A53" s="490"/>
      <c r="B53" s="498"/>
      <c r="C53" s="490"/>
      <c r="D53" s="490"/>
      <c r="E53" s="14"/>
      <c r="G53" s="165"/>
    </row>
    <row r="54" spans="1:7" s="286" customFormat="1" x14ac:dyDescent="0.3">
      <c r="A54" s="584" t="s">
        <v>684</v>
      </c>
      <c r="B54" s="584"/>
      <c r="C54" s="490"/>
      <c r="D54" s="490"/>
      <c r="E54" s="14"/>
      <c r="G54" s="165"/>
    </row>
    <row r="55" spans="1:7" s="286" customFormat="1" x14ac:dyDescent="0.3">
      <c r="A55" s="499"/>
      <c r="B55" s="500"/>
      <c r="C55" s="490"/>
      <c r="D55" s="490"/>
      <c r="E55" s="14"/>
      <c r="G55" s="165"/>
    </row>
    <row r="56" spans="1:7" s="286" customFormat="1" x14ac:dyDescent="0.3">
      <c r="A56" s="490"/>
      <c r="B56" s="501">
        <f>TAB00!E14</f>
        <v>2020</v>
      </c>
      <c r="C56" s="490"/>
      <c r="D56" s="490"/>
      <c r="E56" s="14"/>
      <c r="G56" s="165"/>
    </row>
    <row r="57" spans="1:7" s="286" customFormat="1" x14ac:dyDescent="0.3">
      <c r="A57" s="502" t="s">
        <v>685</v>
      </c>
      <c r="B57" s="495">
        <f>E9</f>
        <v>0</v>
      </c>
      <c r="C57" s="490"/>
      <c r="D57" s="490"/>
      <c r="E57" s="14"/>
      <c r="G57" s="165"/>
    </row>
    <row r="58" spans="1:7" s="286" customFormat="1" x14ac:dyDescent="0.3">
      <c r="A58" s="502" t="s">
        <v>686</v>
      </c>
      <c r="B58" s="495">
        <f>E19</f>
        <v>0</v>
      </c>
      <c r="C58" s="490"/>
      <c r="D58" s="490"/>
      <c r="E58" s="14"/>
      <c r="G58" s="165"/>
    </row>
    <row r="59" spans="1:7" s="286" customFormat="1" x14ac:dyDescent="0.3">
      <c r="A59" s="502" t="s">
        <v>687</v>
      </c>
      <c r="B59" s="495">
        <f>E20+E43</f>
        <v>0</v>
      </c>
      <c r="C59" s="490"/>
      <c r="D59" s="490"/>
      <c r="E59" s="14"/>
      <c r="G59" s="165"/>
    </row>
    <row r="60" spans="1:7" s="286" customFormat="1" x14ac:dyDescent="0.3">
      <c r="A60" s="502" t="s">
        <v>688</v>
      </c>
      <c r="B60" s="495">
        <f>E21+E44</f>
        <v>0</v>
      </c>
      <c r="C60" s="490"/>
      <c r="D60" s="490"/>
      <c r="E60" s="14"/>
      <c r="G60" s="165"/>
    </row>
    <row r="61" spans="1:7" s="286" customFormat="1" x14ac:dyDescent="0.3">
      <c r="A61" s="502" t="s">
        <v>689</v>
      </c>
      <c r="B61" s="495">
        <f>E22+E45</f>
        <v>0</v>
      </c>
      <c r="C61" s="490"/>
      <c r="D61" s="490"/>
      <c r="E61" s="14"/>
      <c r="G61" s="165"/>
    </row>
    <row r="62" spans="1:7" s="286" customFormat="1" x14ac:dyDescent="0.3">
      <c r="A62" s="502" t="s">
        <v>690</v>
      </c>
      <c r="B62" s="495">
        <f t="shared" ref="B62" si="2">E23</f>
        <v>0</v>
      </c>
      <c r="C62" s="490"/>
      <c r="D62" s="490"/>
      <c r="E62" s="14"/>
      <c r="G62" s="165"/>
    </row>
    <row r="63" spans="1:7" s="286" customFormat="1" x14ac:dyDescent="0.3">
      <c r="A63" s="502" t="s">
        <v>691</v>
      </c>
      <c r="B63" s="495">
        <f>E24</f>
        <v>0</v>
      </c>
      <c r="C63" s="490"/>
      <c r="D63" s="490"/>
      <c r="E63" s="14"/>
      <c r="G63" s="165"/>
    </row>
    <row r="64" spans="1:7" s="286" customFormat="1" x14ac:dyDescent="0.3">
      <c r="A64" s="502" t="s">
        <v>718</v>
      </c>
      <c r="B64" s="495">
        <f>E26</f>
        <v>0</v>
      </c>
      <c r="C64" s="490"/>
      <c r="D64" s="490"/>
      <c r="E64" s="14"/>
      <c r="G64" s="165"/>
    </row>
    <row r="65" spans="1:7" s="286" customFormat="1" x14ac:dyDescent="0.3">
      <c r="A65" s="502" t="s">
        <v>692</v>
      </c>
      <c r="B65" s="495">
        <f t="shared" ref="B65:B68" si="3">E27</f>
        <v>0</v>
      </c>
      <c r="C65" s="490"/>
      <c r="D65" s="490"/>
      <c r="E65" s="14"/>
      <c r="G65" s="165"/>
    </row>
    <row r="66" spans="1:7" s="286" customFormat="1" x14ac:dyDescent="0.3">
      <c r="A66" s="502" t="s">
        <v>719</v>
      </c>
      <c r="B66" s="495">
        <f t="shared" si="3"/>
        <v>0</v>
      </c>
      <c r="C66" s="490"/>
      <c r="D66" s="490"/>
      <c r="E66" s="14"/>
      <c r="G66" s="165"/>
    </row>
    <row r="67" spans="1:7" s="286" customFormat="1" x14ac:dyDescent="0.3">
      <c r="A67" s="502" t="s">
        <v>693</v>
      </c>
      <c r="B67" s="495">
        <f>E29</f>
        <v>0</v>
      </c>
      <c r="C67" s="490"/>
      <c r="D67" s="490"/>
      <c r="E67" s="14"/>
      <c r="G67" s="165"/>
    </row>
    <row r="68" spans="1:7" s="286" customFormat="1" x14ac:dyDescent="0.3">
      <c r="A68" s="502" t="s">
        <v>694</v>
      </c>
      <c r="B68" s="495">
        <f t="shared" si="3"/>
        <v>0</v>
      </c>
      <c r="C68" s="490"/>
      <c r="D68" s="490"/>
      <c r="E68" s="14"/>
      <c r="G68" s="165"/>
    </row>
    <row r="69" spans="1:7" s="286" customFormat="1" x14ac:dyDescent="0.3">
      <c r="A69" s="502" t="s">
        <v>720</v>
      </c>
      <c r="B69" s="495">
        <f>E31</f>
        <v>0</v>
      </c>
      <c r="C69" s="490"/>
      <c r="D69" s="490"/>
      <c r="E69" s="14"/>
      <c r="G69" s="165"/>
    </row>
    <row r="70" spans="1:7" s="286" customFormat="1" x14ac:dyDescent="0.3">
      <c r="A70" s="502" t="s">
        <v>695</v>
      </c>
      <c r="B70" s="495">
        <f>E32</f>
        <v>0</v>
      </c>
      <c r="C70" s="490"/>
      <c r="D70" s="490"/>
      <c r="E70" s="14"/>
      <c r="G70" s="165"/>
    </row>
    <row r="71" spans="1:7" s="286" customFormat="1" x14ac:dyDescent="0.3">
      <c r="A71" s="502" t="s">
        <v>696</v>
      </c>
      <c r="B71" s="495">
        <f>E35</f>
        <v>0</v>
      </c>
      <c r="C71" s="490"/>
      <c r="D71" s="490"/>
      <c r="E71" s="14"/>
      <c r="G71" s="165"/>
    </row>
    <row r="72" spans="1:7" s="286" customFormat="1" x14ac:dyDescent="0.3">
      <c r="A72" s="502" t="s">
        <v>697</v>
      </c>
      <c r="B72" s="495">
        <f>E42+E46+E47+E48+E38</f>
        <v>0</v>
      </c>
      <c r="C72" s="490"/>
      <c r="D72" s="490"/>
      <c r="E72" s="14"/>
      <c r="G72" s="165"/>
    </row>
    <row r="73" spans="1:7" s="286" customFormat="1" x14ac:dyDescent="0.3">
      <c r="A73" s="503" t="s">
        <v>698</v>
      </c>
      <c r="B73" s="504">
        <f>SUM(B57:B72)</f>
        <v>0</v>
      </c>
      <c r="C73" s="490"/>
      <c r="D73" s="490"/>
      <c r="E73" s="14"/>
      <c r="G73" s="165"/>
    </row>
    <row r="74" spans="1:7" s="286" customFormat="1" x14ac:dyDescent="0.3">
      <c r="A74" s="490"/>
      <c r="B74" s="498"/>
      <c r="C74" s="490"/>
      <c r="D74" s="490"/>
      <c r="E74" s="14"/>
      <c r="G74" s="165"/>
    </row>
    <row r="75" spans="1:7" s="286" customFormat="1" x14ac:dyDescent="0.3">
      <c r="A75" s="490"/>
      <c r="B75" s="498"/>
      <c r="C75" s="490"/>
      <c r="D75" s="490"/>
      <c r="E75" s="14"/>
      <c r="G75" s="165"/>
    </row>
    <row r="76" spans="1:7" s="286" customFormat="1" x14ac:dyDescent="0.3">
      <c r="A76" s="502" t="s">
        <v>699</v>
      </c>
      <c r="B76" s="495">
        <f>F11</f>
        <v>0</v>
      </c>
      <c r="C76" s="490"/>
      <c r="D76" s="490"/>
      <c r="E76" s="14"/>
      <c r="G76" s="165"/>
    </row>
    <row r="77" spans="1:7" s="286" customFormat="1" x14ac:dyDescent="0.3">
      <c r="A77" s="502" t="s">
        <v>700</v>
      </c>
      <c r="B77" s="495">
        <f>F14+F15</f>
        <v>0</v>
      </c>
      <c r="C77" s="490"/>
      <c r="D77" s="490"/>
      <c r="E77" s="14"/>
      <c r="G77" s="165"/>
    </row>
    <row r="78" spans="1:7" s="286" customFormat="1" x14ac:dyDescent="0.3">
      <c r="A78" s="502" t="s">
        <v>701</v>
      </c>
      <c r="B78" s="495">
        <f>F12+F16</f>
        <v>0</v>
      </c>
      <c r="C78" s="490"/>
      <c r="D78" s="490"/>
      <c r="E78" s="14"/>
      <c r="G78" s="165"/>
    </row>
    <row r="79" spans="1:7" s="286" customFormat="1" x14ac:dyDescent="0.3">
      <c r="A79" s="502" t="s">
        <v>721</v>
      </c>
      <c r="B79" s="495">
        <f>F26</f>
        <v>0</v>
      </c>
      <c r="C79" s="490"/>
      <c r="D79" s="490"/>
      <c r="E79" s="14"/>
      <c r="G79" s="165"/>
    </row>
    <row r="80" spans="1:7" s="286" customFormat="1" x14ac:dyDescent="0.3">
      <c r="A80" s="502" t="s">
        <v>702</v>
      </c>
      <c r="B80" s="495">
        <f>F30</f>
        <v>0</v>
      </c>
      <c r="C80" s="490"/>
      <c r="D80" s="490"/>
      <c r="E80" s="14"/>
      <c r="G80" s="165"/>
    </row>
    <row r="81" spans="1:7" s="286" customFormat="1" x14ac:dyDescent="0.3">
      <c r="A81" s="502" t="s">
        <v>703</v>
      </c>
      <c r="B81" s="495">
        <f>F32</f>
        <v>0</v>
      </c>
      <c r="C81" s="490"/>
      <c r="D81" s="490"/>
      <c r="E81" s="14"/>
      <c r="G81" s="165"/>
    </row>
    <row r="82" spans="1:7" s="286" customFormat="1" x14ac:dyDescent="0.3">
      <c r="A82" s="503" t="s">
        <v>704</v>
      </c>
      <c r="B82" s="504">
        <f>SUM(B76:B81)</f>
        <v>0</v>
      </c>
      <c r="C82" s="490"/>
      <c r="D82" s="490"/>
      <c r="E82" s="14"/>
      <c r="G82" s="165"/>
    </row>
    <row r="83" spans="1:7" s="286" customFormat="1" x14ac:dyDescent="0.3">
      <c r="A83" s="490"/>
      <c r="B83" s="498"/>
      <c r="C83" s="490"/>
      <c r="D83" s="490"/>
      <c r="E83" s="14"/>
      <c r="G83" s="165"/>
    </row>
    <row r="84" spans="1:7" s="286" customFormat="1" x14ac:dyDescent="0.3">
      <c r="A84" s="490"/>
      <c r="B84" s="498"/>
      <c r="C84" s="490"/>
      <c r="D84" s="490"/>
      <c r="E84" s="14"/>
      <c r="G84" s="165"/>
    </row>
    <row r="85" spans="1:7" s="286" customFormat="1" x14ac:dyDescent="0.3">
      <c r="A85" s="490"/>
      <c r="B85" s="498"/>
      <c r="C85" s="490"/>
      <c r="D85" s="490"/>
      <c r="E85" s="14"/>
      <c r="G85" s="165"/>
    </row>
    <row r="86" spans="1:7" s="286" customFormat="1" x14ac:dyDescent="0.3">
      <c r="A86" s="490"/>
      <c r="B86" s="498"/>
      <c r="C86" s="490"/>
      <c r="D86" s="490"/>
      <c r="E86" s="14"/>
      <c r="G86" s="165"/>
    </row>
    <row r="87" spans="1:7" s="286" customFormat="1" x14ac:dyDescent="0.3">
      <c r="A87" s="490"/>
      <c r="B87" s="498"/>
      <c r="C87" s="490"/>
      <c r="D87" s="490"/>
      <c r="E87" s="14"/>
      <c r="G87" s="165"/>
    </row>
    <row r="88" spans="1:7" s="286" customFormat="1" x14ac:dyDescent="0.3">
      <c r="A88" s="490"/>
      <c r="B88" s="498"/>
      <c r="C88" s="490"/>
      <c r="D88" s="490"/>
      <c r="E88" s="14"/>
      <c r="G88" s="165"/>
    </row>
    <row r="89" spans="1:7" s="286" customFormat="1" x14ac:dyDescent="0.3">
      <c r="A89" s="490"/>
      <c r="B89" s="498"/>
      <c r="C89" s="490"/>
      <c r="D89" s="490"/>
      <c r="E89" s="14"/>
      <c r="G89" s="165"/>
    </row>
    <row r="90" spans="1:7" s="286" customFormat="1" x14ac:dyDescent="0.3">
      <c r="A90" s="490"/>
      <c r="B90" s="498"/>
      <c r="C90" s="490"/>
      <c r="D90" s="490"/>
      <c r="E90" s="14"/>
      <c r="G90" s="165"/>
    </row>
    <row r="91" spans="1:7" s="286" customFormat="1" x14ac:dyDescent="0.3">
      <c r="A91" s="490"/>
      <c r="B91" s="498"/>
      <c r="C91" s="490"/>
      <c r="D91" s="490"/>
      <c r="E91" s="14"/>
      <c r="G91" s="165"/>
    </row>
    <row r="92" spans="1:7" s="286" customFormat="1" x14ac:dyDescent="0.3">
      <c r="A92" s="490"/>
      <c r="B92" s="498"/>
      <c r="C92" s="490"/>
      <c r="D92" s="490"/>
      <c r="E92" s="14"/>
      <c r="G92" s="165"/>
    </row>
    <row r="93" spans="1:7" s="286" customFormat="1" x14ac:dyDescent="0.3">
      <c r="A93" s="490"/>
      <c r="B93" s="498"/>
      <c r="C93" s="490"/>
      <c r="D93" s="490"/>
      <c r="E93" s="14"/>
      <c r="G93" s="165"/>
    </row>
    <row r="94" spans="1:7" s="286" customFormat="1" x14ac:dyDescent="0.3">
      <c r="A94" s="490"/>
      <c r="B94" s="498"/>
      <c r="C94" s="490"/>
      <c r="D94" s="490"/>
      <c r="E94" s="14"/>
      <c r="G94" s="165"/>
    </row>
    <row r="95" spans="1:7" s="286" customFormat="1" x14ac:dyDescent="0.3">
      <c r="A95" s="490"/>
      <c r="B95" s="498"/>
      <c r="C95" s="490"/>
      <c r="D95" s="490"/>
      <c r="E95" s="14"/>
      <c r="G95" s="165"/>
    </row>
    <row r="96" spans="1:7" s="286" customFormat="1" x14ac:dyDescent="0.3">
      <c r="A96" s="490"/>
      <c r="B96" s="498"/>
      <c r="C96" s="490"/>
      <c r="D96" s="490"/>
      <c r="E96" s="14"/>
      <c r="G96" s="165"/>
    </row>
    <row r="97" spans="1:7" s="286" customFormat="1" x14ac:dyDescent="0.3">
      <c r="A97" s="490"/>
      <c r="B97" s="498"/>
      <c r="C97" s="490"/>
      <c r="D97" s="490"/>
      <c r="E97" s="14"/>
      <c r="G97" s="165"/>
    </row>
    <row r="98" spans="1:7" s="286" customFormat="1" x14ac:dyDescent="0.3">
      <c r="A98" s="490"/>
      <c r="B98" s="498"/>
      <c r="C98" s="490"/>
      <c r="D98" s="490"/>
      <c r="E98" s="14"/>
      <c r="G98" s="165"/>
    </row>
    <row r="99" spans="1:7" s="286" customFormat="1" x14ac:dyDescent="0.3">
      <c r="A99" s="490"/>
      <c r="B99" s="498"/>
      <c r="C99" s="490"/>
      <c r="D99" s="490"/>
      <c r="E99" s="14"/>
      <c r="G99" s="165"/>
    </row>
    <row r="100" spans="1:7" s="286" customFormat="1" x14ac:dyDescent="0.3">
      <c r="A100" s="490"/>
      <c r="B100" s="498"/>
      <c r="C100" s="490"/>
      <c r="D100" s="490"/>
      <c r="E100" s="14"/>
      <c r="G100" s="165"/>
    </row>
    <row r="101" spans="1:7" s="286" customFormat="1" x14ac:dyDescent="0.3">
      <c r="A101" s="490"/>
      <c r="B101" s="498"/>
      <c r="C101" s="490"/>
      <c r="D101" s="490"/>
      <c r="E101" s="14"/>
      <c r="G101" s="165"/>
    </row>
    <row r="102" spans="1:7" s="286" customFormat="1" x14ac:dyDescent="0.3">
      <c r="A102" s="490"/>
      <c r="B102" s="498"/>
      <c r="C102" s="490"/>
      <c r="D102" s="490"/>
      <c r="E102" s="14"/>
      <c r="G102" s="165"/>
    </row>
    <row r="103" spans="1:7" s="286" customFormat="1" x14ac:dyDescent="0.3">
      <c r="A103" s="490"/>
      <c r="B103" s="498"/>
      <c r="C103" s="490"/>
      <c r="D103" s="490"/>
      <c r="E103" s="14"/>
      <c r="G103" s="165"/>
    </row>
    <row r="104" spans="1:7" s="286" customFormat="1" x14ac:dyDescent="0.3">
      <c r="A104" s="490"/>
      <c r="B104" s="498"/>
      <c r="C104" s="490"/>
      <c r="D104" s="490"/>
      <c r="E104" s="14"/>
      <c r="G104" s="165"/>
    </row>
    <row r="105" spans="1:7" s="286" customFormat="1" x14ac:dyDescent="0.3">
      <c r="A105" s="490"/>
      <c r="B105" s="498"/>
      <c r="C105" s="490"/>
      <c r="D105" s="490"/>
      <c r="E105" s="14"/>
      <c r="G105" s="165"/>
    </row>
    <row r="106" spans="1:7" s="286" customFormat="1" x14ac:dyDescent="0.3">
      <c r="A106" s="490"/>
      <c r="B106" s="498"/>
      <c r="C106" s="490"/>
      <c r="D106" s="490"/>
      <c r="E106" s="14"/>
      <c r="G106" s="165"/>
    </row>
    <row r="107" spans="1:7" s="286" customFormat="1" x14ac:dyDescent="0.3">
      <c r="A107" s="490"/>
      <c r="B107" s="498"/>
      <c r="C107" s="490"/>
      <c r="D107" s="490"/>
      <c r="E107" s="14"/>
      <c r="G107" s="165"/>
    </row>
    <row r="108" spans="1:7" s="286" customFormat="1" x14ac:dyDescent="0.3">
      <c r="A108" s="490"/>
      <c r="B108" s="498"/>
      <c r="C108" s="490"/>
      <c r="D108" s="490"/>
      <c r="E108" s="14"/>
      <c r="G108" s="165"/>
    </row>
    <row r="109" spans="1:7" s="286" customFormat="1" x14ac:dyDescent="0.3">
      <c r="A109" s="490"/>
      <c r="B109" s="498"/>
      <c r="C109" s="490"/>
      <c r="D109" s="490"/>
      <c r="E109" s="14"/>
      <c r="G109" s="165"/>
    </row>
    <row r="110" spans="1:7" s="286" customFormat="1" x14ac:dyDescent="0.3">
      <c r="A110" s="490"/>
      <c r="B110" s="498"/>
      <c r="C110" s="490"/>
      <c r="D110" s="490"/>
      <c r="E110" s="14"/>
      <c r="G110" s="165"/>
    </row>
    <row r="111" spans="1:7" s="286" customFormat="1" x14ac:dyDescent="0.3">
      <c r="A111" s="490"/>
      <c r="B111" s="498"/>
      <c r="C111" s="490"/>
      <c r="D111" s="490"/>
      <c r="E111" s="14"/>
      <c r="G111" s="165"/>
    </row>
    <row r="112" spans="1:7" s="286" customFormat="1" x14ac:dyDescent="0.3">
      <c r="A112" s="490"/>
      <c r="B112" s="498"/>
      <c r="C112" s="490"/>
      <c r="D112" s="490"/>
      <c r="E112" s="14"/>
      <c r="G112" s="165"/>
    </row>
    <row r="113" spans="1:7" s="286" customFormat="1" x14ac:dyDescent="0.3">
      <c r="A113" s="490"/>
      <c r="B113" s="498"/>
      <c r="C113" s="490"/>
      <c r="D113" s="490"/>
      <c r="E113" s="14"/>
      <c r="G113" s="165"/>
    </row>
    <row r="114" spans="1:7" s="286" customFormat="1" x14ac:dyDescent="0.3">
      <c r="A114" s="490"/>
      <c r="B114" s="498"/>
      <c r="C114" s="490"/>
      <c r="D114" s="490"/>
      <c r="E114" s="14"/>
      <c r="G114" s="165"/>
    </row>
    <row r="115" spans="1:7" s="286" customFormat="1" x14ac:dyDescent="0.3">
      <c r="A115" s="490"/>
      <c r="B115" s="498"/>
      <c r="C115" s="490"/>
      <c r="D115" s="490"/>
      <c r="E115" s="14"/>
      <c r="G115" s="165"/>
    </row>
    <row r="116" spans="1:7" s="286" customFormat="1" x14ac:dyDescent="0.3">
      <c r="A116" s="490"/>
      <c r="B116" s="498"/>
      <c r="C116" s="490"/>
      <c r="D116" s="490"/>
      <c r="E116" s="14"/>
      <c r="G116" s="165"/>
    </row>
    <row r="117" spans="1:7" s="286" customFormat="1" x14ac:dyDescent="0.3">
      <c r="A117" s="490"/>
      <c r="B117" s="498"/>
      <c r="C117" s="490"/>
      <c r="D117" s="490"/>
      <c r="E117" s="14"/>
      <c r="G117" s="165"/>
    </row>
    <row r="118" spans="1:7" s="286" customFormat="1" x14ac:dyDescent="0.3">
      <c r="A118" s="490"/>
      <c r="B118" s="498"/>
      <c r="C118" s="490"/>
      <c r="D118" s="490"/>
      <c r="E118" s="14"/>
      <c r="G118" s="165"/>
    </row>
    <row r="119" spans="1:7" s="286" customFormat="1" x14ac:dyDescent="0.3">
      <c r="A119" s="490"/>
      <c r="B119" s="498"/>
      <c r="C119" s="490"/>
      <c r="D119" s="490"/>
      <c r="E119" s="14"/>
      <c r="G119" s="165"/>
    </row>
    <row r="120" spans="1:7" s="286" customFormat="1" x14ac:dyDescent="0.3">
      <c r="A120" s="490"/>
      <c r="B120" s="498"/>
      <c r="C120" s="490"/>
      <c r="D120" s="490"/>
      <c r="E120" s="14"/>
      <c r="G120" s="165"/>
    </row>
    <row r="121" spans="1:7" s="286" customFormat="1" x14ac:dyDescent="0.3">
      <c r="A121" s="490"/>
      <c r="B121" s="498"/>
      <c r="C121" s="490"/>
      <c r="D121" s="490"/>
      <c r="E121" s="14"/>
      <c r="G121" s="165"/>
    </row>
    <row r="122" spans="1:7" s="286" customFormat="1" x14ac:dyDescent="0.3">
      <c r="A122" s="490"/>
      <c r="B122" s="498"/>
      <c r="C122" s="490"/>
      <c r="D122" s="490"/>
      <c r="E122" s="14"/>
      <c r="G122" s="165"/>
    </row>
    <row r="123" spans="1:7" s="286" customFormat="1" x14ac:dyDescent="0.3">
      <c r="A123" s="490"/>
      <c r="B123" s="498"/>
      <c r="C123" s="490"/>
      <c r="D123" s="490"/>
      <c r="E123" s="14"/>
      <c r="G123" s="165"/>
    </row>
    <row r="124" spans="1:7" s="286" customFormat="1" x14ac:dyDescent="0.3">
      <c r="A124" s="490"/>
      <c r="B124" s="498"/>
      <c r="C124" s="490"/>
      <c r="D124" s="490"/>
      <c r="E124" s="14"/>
      <c r="G124" s="165"/>
    </row>
  </sheetData>
  <mergeCells count="9">
    <mergeCell ref="A3:G3"/>
    <mergeCell ref="A54:B54"/>
    <mergeCell ref="G42:G49"/>
    <mergeCell ref="G10:G12"/>
    <mergeCell ref="G13:G16"/>
    <mergeCell ref="G32:G34"/>
    <mergeCell ref="G18:G24"/>
    <mergeCell ref="G25:G31"/>
    <mergeCell ref="G35:G36"/>
  </mergeCells>
  <hyperlinks>
    <hyperlink ref="G10:G12" location="'TAB4'!A1" display="'TAB4'!A1" xr:uid="{00000000-0004-0000-0600-000000000000}"/>
    <hyperlink ref="G13:G16" location="'TAB5'!A1" display="'TAB5'!A1" xr:uid="{00000000-0004-0000-0600-000001000000}"/>
    <hyperlink ref="A1" location="TAB00!A1" display="Retour page de garde" xr:uid="{00000000-0004-0000-0600-000002000000}"/>
    <hyperlink ref="G25:G31" location="'TAB7'!A1" display="'TAB7'!A1" xr:uid="{00000000-0004-0000-0600-000003000000}"/>
    <hyperlink ref="G32:G34" location="'TAB8'!A1" display="'TAB8" xr:uid="{00000000-0004-0000-0600-000004000000}"/>
    <hyperlink ref="G35:G36" location="'TAB9'!A1" display="'TAB9" xr:uid="{00000000-0004-0000-0600-000005000000}"/>
    <hyperlink ref="G42:G49" location="'TAB10'!A1" display="'TAB10" xr:uid="{00000000-0004-0000-0600-000006000000}"/>
  </hyperlinks>
  <pageMargins left="0.7" right="0.7" top="0.75" bottom="0.75" header="0.3" footer="0.3"/>
  <pageSetup paperSize="9" scale="75" orientation="portrait" verticalDpi="300" r:id="rId1"/>
  <rowBreaks count="1" manualBreakCount="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1"/>
  <sheetViews>
    <sheetView workbookViewId="0">
      <selection activeCell="E23" sqref="E23"/>
    </sheetView>
  </sheetViews>
  <sheetFormatPr baseColWidth="10" defaultRowHeight="13.5" x14ac:dyDescent="0.3"/>
  <cols>
    <col min="1" max="1" width="37.6640625" style="128" customWidth="1"/>
    <col min="2" max="2" width="14.6640625" style="128" customWidth="1"/>
    <col min="3" max="16384" width="12" style="128"/>
  </cols>
  <sheetData>
    <row r="1" spans="1:19" s="478" customFormat="1" ht="15" x14ac:dyDescent="0.3">
      <c r="A1" s="477" t="s">
        <v>42</v>
      </c>
      <c r="B1" s="444"/>
    </row>
    <row r="2" spans="1:19" s="357" customFormat="1" x14ac:dyDescent="0.3">
      <c r="A2" s="478"/>
      <c r="B2" s="525"/>
      <c r="C2" s="485"/>
      <c r="D2" s="485"/>
      <c r="E2" s="485"/>
      <c r="F2" s="485"/>
      <c r="G2" s="485"/>
      <c r="H2" s="485"/>
      <c r="I2" s="444"/>
      <c r="J2" s="444"/>
      <c r="K2" s="485"/>
      <c r="L2" s="485"/>
      <c r="M2" s="485"/>
      <c r="N2" s="485"/>
      <c r="O2" s="485"/>
      <c r="P2" s="485"/>
      <c r="Q2" s="444"/>
      <c r="R2" s="444"/>
    </row>
    <row r="3" spans="1:19" s="357" customFormat="1" ht="21" x14ac:dyDescent="0.3">
      <c r="A3" s="479" t="str">
        <f>TAB00!C58</f>
        <v xml:space="preserve">Récapitulatif des soldes régulatoires et bonus/malus par secteur </v>
      </c>
      <c r="B3" s="526"/>
      <c r="C3" s="75"/>
      <c r="D3" s="75"/>
      <c r="E3" s="75"/>
      <c r="F3" s="75"/>
      <c r="G3" s="75"/>
      <c r="H3" s="75"/>
      <c r="I3" s="75"/>
      <c r="J3" s="75"/>
      <c r="K3" s="75"/>
      <c r="L3" s="75"/>
      <c r="M3" s="75"/>
      <c r="N3" s="75"/>
      <c r="O3" s="75"/>
      <c r="P3" s="75"/>
      <c r="Q3" s="75"/>
      <c r="R3" s="75"/>
      <c r="S3" s="75"/>
    </row>
    <row r="5" spans="1:19" x14ac:dyDescent="0.3">
      <c r="A5" s="503" t="s">
        <v>836</v>
      </c>
      <c r="B5" s="504">
        <f>'TAB3'!B73</f>
        <v>0</v>
      </c>
    </row>
    <row r="6" spans="1:19" x14ac:dyDescent="0.3">
      <c r="A6" s="128" t="s">
        <v>830</v>
      </c>
      <c r="B6" s="527"/>
      <c r="C6" s="528" t="e">
        <f>B6/$B$5</f>
        <v>#DIV/0!</v>
      </c>
    </row>
    <row r="7" spans="1:19" x14ac:dyDescent="0.3">
      <c r="A7" s="128" t="s">
        <v>831</v>
      </c>
      <c r="B7" s="527"/>
      <c r="C7" s="528" t="e">
        <f t="shared" ref="C7:C9" si="0">B7/$B$5</f>
        <v>#DIV/0!</v>
      </c>
    </row>
    <row r="8" spans="1:19" x14ac:dyDescent="0.3">
      <c r="A8" s="128" t="s">
        <v>832</v>
      </c>
      <c r="B8" s="527"/>
      <c r="C8" s="528" t="e">
        <f t="shared" si="0"/>
        <v>#DIV/0!</v>
      </c>
    </row>
    <row r="9" spans="1:19" x14ac:dyDescent="0.3">
      <c r="A9" s="128" t="s">
        <v>833</v>
      </c>
      <c r="B9" s="527"/>
      <c r="C9" s="528" t="e">
        <f t="shared" si="0"/>
        <v>#DIV/0!</v>
      </c>
    </row>
    <row r="10" spans="1:19" x14ac:dyDescent="0.3">
      <c r="A10" s="128" t="s">
        <v>834</v>
      </c>
      <c r="B10" s="527"/>
      <c r="C10" s="528" t="e">
        <f t="shared" ref="C10" si="1">B10/$B$5</f>
        <v>#DIV/0!</v>
      </c>
    </row>
    <row r="11" spans="1:19" x14ac:dyDescent="0.3">
      <c r="A11" s="529" t="s">
        <v>835</v>
      </c>
      <c r="B11" s="530">
        <f>B5-B6-B7-B8-B9-B10</f>
        <v>0</v>
      </c>
    </row>
    <row r="15" spans="1:19" x14ac:dyDescent="0.3">
      <c r="A15" s="503" t="s">
        <v>837</v>
      </c>
      <c r="B15" s="504">
        <f>'TAB3'!B82</f>
        <v>0</v>
      </c>
    </row>
    <row r="16" spans="1:19" x14ac:dyDescent="0.3">
      <c r="A16" s="128" t="s">
        <v>830</v>
      </c>
      <c r="B16" s="527"/>
      <c r="C16" s="128" t="e">
        <f>B16/$B$15</f>
        <v>#DIV/0!</v>
      </c>
    </row>
    <row r="17" spans="1:3" x14ac:dyDescent="0.3">
      <c r="A17" s="128" t="s">
        <v>831</v>
      </c>
      <c r="B17" s="527"/>
      <c r="C17" s="128" t="e">
        <f>B17/$B$15</f>
        <v>#DIV/0!</v>
      </c>
    </row>
    <row r="18" spans="1:3" x14ac:dyDescent="0.3">
      <c r="A18" s="128" t="s">
        <v>832</v>
      </c>
      <c r="B18" s="527"/>
      <c r="C18" s="128" t="e">
        <f>B18/$B$15</f>
        <v>#DIV/0!</v>
      </c>
    </row>
    <row r="19" spans="1:3" x14ac:dyDescent="0.3">
      <c r="A19" s="128" t="s">
        <v>833</v>
      </c>
      <c r="B19" s="527"/>
      <c r="C19" s="128" t="e">
        <f>B19/$B$15</f>
        <v>#DIV/0!</v>
      </c>
    </row>
    <row r="20" spans="1:3" x14ac:dyDescent="0.3">
      <c r="A20" s="128" t="s">
        <v>834</v>
      </c>
      <c r="B20" s="527"/>
      <c r="C20" s="128" t="e">
        <f>B20/$B$15</f>
        <v>#DIV/0!</v>
      </c>
    </row>
    <row r="21" spans="1:3" x14ac:dyDescent="0.3">
      <c r="A21" s="529" t="s">
        <v>835</v>
      </c>
      <c r="B21" s="530">
        <f>B15-B16-B17-B18-B19-B20</f>
        <v>0</v>
      </c>
    </row>
  </sheetData>
  <conditionalFormatting sqref="B6:B9 B16:B20">
    <cfRule type="containsText" dxfId="205" priority="8" operator="containsText" text="ntitulé">
      <formula>NOT(ISERROR(SEARCH("ntitulé",B6)))</formula>
    </cfRule>
    <cfRule type="containsBlanks" dxfId="204" priority="9">
      <formula>LEN(TRIM(B6))=0</formula>
    </cfRule>
  </conditionalFormatting>
  <conditionalFormatting sqref="B6:B9 B16:B20">
    <cfRule type="containsText" dxfId="203" priority="7" operator="containsText" text="libre">
      <formula>NOT(ISERROR(SEARCH("libre",B6)))</formula>
    </cfRule>
  </conditionalFormatting>
  <conditionalFormatting sqref="B10">
    <cfRule type="containsText" dxfId="202" priority="2" operator="containsText" text="ntitulé">
      <formula>NOT(ISERROR(SEARCH("ntitulé",B10)))</formula>
    </cfRule>
    <cfRule type="containsBlanks" dxfId="201" priority="3">
      <formula>LEN(TRIM(B10))=0</formula>
    </cfRule>
  </conditionalFormatting>
  <conditionalFormatting sqref="B10">
    <cfRule type="containsText" dxfId="200" priority="1" operator="containsText" text="libre">
      <formula>NOT(ISERROR(SEARCH("libre",B10)))</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3"/>
  <sheetViews>
    <sheetView topLeftCell="A29" zoomScaleNormal="100" workbookViewId="0">
      <selection activeCell="O23" sqref="O23"/>
    </sheetView>
  </sheetViews>
  <sheetFormatPr baseColWidth="10" defaultColWidth="9.1640625" defaultRowHeight="13.5" x14ac:dyDescent="0.3"/>
  <cols>
    <col min="1" max="1" width="9.1640625" style="460"/>
    <col min="2" max="2" width="49.6640625" style="460" customWidth="1"/>
    <col min="3" max="10" width="12.1640625" style="460" customWidth="1"/>
    <col min="11" max="18" width="12.1640625" style="462" customWidth="1"/>
    <col min="19" max="19" width="12.1640625" style="460" customWidth="1"/>
    <col min="20" max="20" width="9.5" style="460" customWidth="1"/>
    <col min="21" max="16384" width="9.1640625" style="460"/>
  </cols>
  <sheetData>
    <row r="1" spans="1:19" s="478" customFormat="1" ht="15" x14ac:dyDescent="0.3">
      <c r="B1" s="477" t="s">
        <v>42</v>
      </c>
    </row>
    <row r="2" spans="1:19" x14ac:dyDescent="0.3">
      <c r="B2" s="444"/>
      <c r="C2" s="485"/>
      <c r="D2" s="444"/>
      <c r="E2" s="444"/>
      <c r="F2" s="478"/>
      <c r="H2" s="133"/>
      <c r="K2" s="460"/>
      <c r="L2" s="460"/>
      <c r="M2" s="460"/>
      <c r="N2" s="460"/>
      <c r="O2" s="460"/>
      <c r="P2" s="460"/>
      <c r="Q2" s="460"/>
      <c r="R2" s="460"/>
    </row>
    <row r="3" spans="1:19" ht="22.15" customHeight="1" x14ac:dyDescent="0.3">
      <c r="B3" s="592" t="str">
        <f>TAB00!C59</f>
        <v>Proposition d'affectation du solde régulatoire de l'année N et des soldes régulatoires des années précédentes non-affecté</v>
      </c>
      <c r="C3" s="592"/>
      <c r="D3" s="592"/>
      <c r="E3" s="592"/>
      <c r="F3" s="592"/>
      <c r="G3" s="592"/>
      <c r="H3" s="592"/>
      <c r="I3" s="592"/>
      <c r="J3" s="592"/>
      <c r="K3" s="592"/>
      <c r="L3" s="592"/>
      <c r="M3" s="592"/>
      <c r="N3" s="592"/>
      <c r="O3" s="592"/>
      <c r="P3" s="592"/>
      <c r="Q3" s="592"/>
      <c r="R3" s="592"/>
      <c r="S3" s="592"/>
    </row>
    <row r="4" spans="1:19" ht="14.25" thickBot="1" x14ac:dyDescent="0.35">
      <c r="B4" s="444"/>
      <c r="C4" s="485"/>
      <c r="D4" s="444"/>
      <c r="E4" s="444"/>
      <c r="F4" s="478"/>
      <c r="H4" s="133"/>
      <c r="K4" s="460"/>
      <c r="L4" s="460"/>
      <c r="M4" s="460"/>
      <c r="N4" s="460"/>
      <c r="O4" s="460"/>
      <c r="P4" s="460"/>
      <c r="Q4" s="460"/>
      <c r="R4" s="460"/>
    </row>
    <row r="5" spans="1:19" x14ac:dyDescent="0.3">
      <c r="B5" s="531" t="s">
        <v>838</v>
      </c>
      <c r="C5" s="485"/>
      <c r="D5" s="444"/>
      <c r="E5" s="444"/>
      <c r="F5" s="478"/>
      <c r="H5" s="133"/>
      <c r="K5" s="460"/>
      <c r="L5" s="460"/>
      <c r="M5" s="460"/>
      <c r="N5" s="460"/>
      <c r="O5" s="460"/>
      <c r="P5" s="460"/>
      <c r="Q5" s="460"/>
      <c r="R5" s="460"/>
    </row>
    <row r="6" spans="1:19" ht="14.25" thickBot="1" x14ac:dyDescent="0.35">
      <c r="B6" s="532" t="s">
        <v>839</v>
      </c>
      <c r="C6" s="485"/>
      <c r="D6" s="444"/>
      <c r="E6" s="444"/>
      <c r="F6" s="478"/>
      <c r="H6" s="133"/>
      <c r="K6" s="460"/>
      <c r="L6" s="460"/>
      <c r="M6" s="460"/>
      <c r="N6" s="460"/>
      <c r="O6" s="460"/>
      <c r="P6" s="460"/>
      <c r="Q6" s="460"/>
      <c r="R6" s="460"/>
    </row>
    <row r="7" spans="1:19" x14ac:dyDescent="0.3">
      <c r="B7" s="533"/>
      <c r="C7" s="485"/>
      <c r="D7" s="444"/>
      <c r="E7" s="444"/>
      <c r="F7" s="478"/>
      <c r="H7" s="133"/>
      <c r="K7" s="460"/>
      <c r="L7" s="460"/>
      <c r="M7" s="460"/>
      <c r="N7" s="460"/>
      <c r="O7" s="460"/>
      <c r="P7" s="460"/>
      <c r="Q7" s="460"/>
      <c r="R7" s="460"/>
    </row>
    <row r="8" spans="1:19" x14ac:dyDescent="0.3">
      <c r="B8" s="593" t="s">
        <v>840</v>
      </c>
      <c r="C8" s="594"/>
      <c r="D8" s="594"/>
      <c r="E8" s="594"/>
      <c r="F8" s="594"/>
      <c r="G8" s="594"/>
      <c r="H8" s="594"/>
      <c r="I8" s="594"/>
      <c r="J8" s="594"/>
      <c r="K8" s="594"/>
      <c r="L8" s="594"/>
      <c r="M8" s="594"/>
      <c r="N8" s="594"/>
      <c r="O8" s="594"/>
      <c r="P8" s="594"/>
      <c r="Q8" s="594"/>
      <c r="R8" s="594"/>
      <c r="S8" s="594"/>
    </row>
    <row r="9" spans="1:19" x14ac:dyDescent="0.3">
      <c r="B9" s="534"/>
      <c r="C9" s="520">
        <v>2008</v>
      </c>
      <c r="D9" s="520">
        <v>2009</v>
      </c>
      <c r="E9" s="520">
        <v>2010</v>
      </c>
      <c r="F9" s="520">
        <v>2011</v>
      </c>
      <c r="G9" s="520">
        <v>2012</v>
      </c>
      <c r="H9" s="520">
        <v>2013</v>
      </c>
      <c r="I9" s="520">
        <v>2014</v>
      </c>
      <c r="J9" s="520">
        <v>2015</v>
      </c>
      <c r="K9" s="520">
        <v>2016</v>
      </c>
      <c r="L9" s="520">
        <v>2017</v>
      </c>
      <c r="M9" s="520">
        <v>2018</v>
      </c>
      <c r="N9" s="520">
        <v>2019</v>
      </c>
      <c r="O9" s="520">
        <v>2020</v>
      </c>
      <c r="P9" s="520">
        <v>2021</v>
      </c>
      <c r="Q9" s="520">
        <v>2022</v>
      </c>
      <c r="R9" s="520">
        <v>2023</v>
      </c>
      <c r="S9" s="520" t="s">
        <v>22</v>
      </c>
    </row>
    <row r="10" spans="1:19" x14ac:dyDescent="0.3">
      <c r="B10" s="534" t="s">
        <v>841</v>
      </c>
      <c r="C10" s="527"/>
      <c r="D10" s="527"/>
      <c r="E10" s="527"/>
      <c r="F10" s="527"/>
      <c r="G10" s="527"/>
      <c r="H10" s="527"/>
      <c r="I10" s="527"/>
      <c r="J10" s="527"/>
      <c r="K10" s="527"/>
      <c r="L10" s="527"/>
      <c r="M10" s="527"/>
      <c r="N10" s="527"/>
      <c r="O10" s="527"/>
      <c r="P10" s="527"/>
      <c r="Q10" s="527"/>
      <c r="R10" s="527"/>
      <c r="S10" s="535">
        <f>SUM(C10:R10)</f>
        <v>0</v>
      </c>
    </row>
    <row r="11" spans="1:19" x14ac:dyDescent="0.3">
      <c r="B11" s="595" t="s">
        <v>842</v>
      </c>
      <c r="C11" s="596"/>
      <c r="D11" s="596"/>
      <c r="E11" s="596"/>
      <c r="F11" s="596"/>
      <c r="G11" s="596"/>
      <c r="H11" s="596"/>
      <c r="I11" s="596"/>
      <c r="J11" s="596"/>
      <c r="K11" s="596"/>
      <c r="L11" s="596"/>
      <c r="M11" s="596"/>
      <c r="N11" s="596"/>
      <c r="O11" s="596"/>
      <c r="P11" s="596"/>
      <c r="Q11" s="596"/>
      <c r="R11" s="596"/>
      <c r="S11" s="596"/>
    </row>
    <row r="12" spans="1:19" ht="13.5" customHeight="1" x14ac:dyDescent="0.3">
      <c r="A12" s="597" t="s">
        <v>730</v>
      </c>
      <c r="B12" s="534">
        <v>2008</v>
      </c>
      <c r="C12" s="536"/>
      <c r="D12" s="536"/>
      <c r="E12" s="536"/>
      <c r="F12" s="536"/>
      <c r="G12" s="536"/>
      <c r="H12" s="536"/>
      <c r="I12" s="536"/>
      <c r="J12" s="536"/>
      <c r="K12" s="536"/>
      <c r="L12" s="536"/>
      <c r="M12" s="536"/>
      <c r="N12" s="536"/>
      <c r="O12" s="536"/>
      <c r="P12" s="536"/>
      <c r="Q12" s="536"/>
      <c r="R12" s="536"/>
      <c r="S12" s="537">
        <f>SUM(C12:R12)</f>
        <v>0</v>
      </c>
    </row>
    <row r="13" spans="1:19" x14ac:dyDescent="0.3">
      <c r="A13" s="598"/>
      <c r="B13" s="534">
        <v>2009</v>
      </c>
      <c r="C13" s="527"/>
      <c r="D13" s="536"/>
      <c r="E13" s="536"/>
      <c r="F13" s="536"/>
      <c r="G13" s="536"/>
      <c r="H13" s="536"/>
      <c r="I13" s="536"/>
      <c r="J13" s="536"/>
      <c r="K13" s="536"/>
      <c r="L13" s="536"/>
      <c r="M13" s="536"/>
      <c r="N13" s="536"/>
      <c r="O13" s="536"/>
      <c r="P13" s="536"/>
      <c r="Q13" s="536"/>
      <c r="R13" s="536"/>
      <c r="S13" s="537">
        <f t="shared" ref="S13:S27" si="0">SUM(C13:R13)</f>
        <v>0</v>
      </c>
    </row>
    <row r="14" spans="1:19" x14ac:dyDescent="0.3">
      <c r="A14" s="598"/>
      <c r="B14" s="534">
        <v>2010</v>
      </c>
      <c r="C14" s="527"/>
      <c r="D14" s="527"/>
      <c r="E14" s="536"/>
      <c r="F14" s="536"/>
      <c r="G14" s="536"/>
      <c r="H14" s="536"/>
      <c r="I14" s="536"/>
      <c r="J14" s="536"/>
      <c r="K14" s="536"/>
      <c r="L14" s="536"/>
      <c r="M14" s="536"/>
      <c r="N14" s="536"/>
      <c r="O14" s="536"/>
      <c r="P14" s="536"/>
      <c r="Q14" s="536"/>
      <c r="R14" s="536"/>
      <c r="S14" s="537">
        <f t="shared" si="0"/>
        <v>0</v>
      </c>
    </row>
    <row r="15" spans="1:19" x14ac:dyDescent="0.3">
      <c r="A15" s="598"/>
      <c r="B15" s="534">
        <v>2011</v>
      </c>
      <c r="C15" s="527"/>
      <c r="D15" s="527"/>
      <c r="E15" s="527"/>
      <c r="F15" s="536"/>
      <c r="G15" s="536"/>
      <c r="H15" s="536"/>
      <c r="I15" s="536"/>
      <c r="J15" s="536"/>
      <c r="K15" s="536"/>
      <c r="L15" s="536"/>
      <c r="M15" s="536"/>
      <c r="N15" s="536"/>
      <c r="O15" s="536"/>
      <c r="P15" s="536"/>
      <c r="Q15" s="536"/>
      <c r="R15" s="536"/>
      <c r="S15" s="537">
        <f t="shared" si="0"/>
        <v>0</v>
      </c>
    </row>
    <row r="16" spans="1:19" x14ac:dyDescent="0.3">
      <c r="A16" s="598"/>
      <c r="B16" s="534">
        <v>2012</v>
      </c>
      <c r="C16" s="527"/>
      <c r="D16" s="527"/>
      <c r="E16" s="527"/>
      <c r="F16" s="527"/>
      <c r="G16" s="536"/>
      <c r="H16" s="536"/>
      <c r="I16" s="536"/>
      <c r="J16" s="536"/>
      <c r="K16" s="536"/>
      <c r="L16" s="536"/>
      <c r="M16" s="536"/>
      <c r="N16" s="536"/>
      <c r="O16" s="536"/>
      <c r="P16" s="536"/>
      <c r="Q16" s="536"/>
      <c r="R16" s="536"/>
      <c r="S16" s="537">
        <f t="shared" si="0"/>
        <v>0</v>
      </c>
    </row>
    <row r="17" spans="1:19" x14ac:dyDescent="0.3">
      <c r="A17" s="598"/>
      <c r="B17" s="534">
        <v>2013</v>
      </c>
      <c r="C17" s="527"/>
      <c r="D17" s="527"/>
      <c r="E17" s="527"/>
      <c r="F17" s="527"/>
      <c r="G17" s="527"/>
      <c r="H17" s="536"/>
      <c r="I17" s="536"/>
      <c r="J17" s="536"/>
      <c r="K17" s="536"/>
      <c r="L17" s="536"/>
      <c r="M17" s="536"/>
      <c r="N17" s="536"/>
      <c r="O17" s="536"/>
      <c r="P17" s="536"/>
      <c r="Q17" s="536"/>
      <c r="R17" s="536"/>
      <c r="S17" s="537">
        <f t="shared" si="0"/>
        <v>0</v>
      </c>
    </row>
    <row r="18" spans="1:19" x14ac:dyDescent="0.3">
      <c r="A18" s="598"/>
      <c r="B18" s="534">
        <v>2014</v>
      </c>
      <c r="C18" s="527"/>
      <c r="D18" s="527"/>
      <c r="E18" s="527"/>
      <c r="F18" s="527"/>
      <c r="G18" s="527"/>
      <c r="H18" s="527"/>
      <c r="I18" s="536"/>
      <c r="J18" s="536"/>
      <c r="K18" s="536"/>
      <c r="L18" s="536"/>
      <c r="M18" s="536"/>
      <c r="N18" s="536"/>
      <c r="O18" s="536"/>
      <c r="P18" s="536"/>
      <c r="Q18" s="536"/>
      <c r="R18" s="536"/>
      <c r="S18" s="537">
        <f t="shared" si="0"/>
        <v>0</v>
      </c>
    </row>
    <row r="19" spans="1:19" x14ac:dyDescent="0.3">
      <c r="A19" s="598"/>
      <c r="B19" s="534">
        <v>2015</v>
      </c>
      <c r="C19" s="527"/>
      <c r="D19" s="527"/>
      <c r="E19" s="527"/>
      <c r="F19" s="527"/>
      <c r="G19" s="527"/>
      <c r="H19" s="527"/>
      <c r="I19" s="527"/>
      <c r="J19" s="536"/>
      <c r="K19" s="536"/>
      <c r="L19" s="536"/>
      <c r="M19" s="536"/>
      <c r="N19" s="536"/>
      <c r="O19" s="536"/>
      <c r="P19" s="536"/>
      <c r="Q19" s="536"/>
      <c r="R19" s="536"/>
      <c r="S19" s="537">
        <f t="shared" si="0"/>
        <v>0</v>
      </c>
    </row>
    <row r="20" spans="1:19" x14ac:dyDescent="0.3">
      <c r="A20" s="598"/>
      <c r="B20" s="534">
        <v>2016</v>
      </c>
      <c r="C20" s="527"/>
      <c r="D20" s="527"/>
      <c r="E20" s="527"/>
      <c r="F20" s="527"/>
      <c r="G20" s="527"/>
      <c r="H20" s="527"/>
      <c r="I20" s="527"/>
      <c r="J20" s="536"/>
      <c r="K20" s="536"/>
      <c r="L20" s="536"/>
      <c r="M20" s="536"/>
      <c r="N20" s="536"/>
      <c r="O20" s="536"/>
      <c r="P20" s="536"/>
      <c r="Q20" s="536"/>
      <c r="R20" s="536"/>
      <c r="S20" s="537">
        <f t="shared" si="0"/>
        <v>0</v>
      </c>
    </row>
    <row r="21" spans="1:19" x14ac:dyDescent="0.3">
      <c r="A21" s="598"/>
      <c r="B21" s="534">
        <v>2017</v>
      </c>
      <c r="C21" s="527"/>
      <c r="D21" s="527"/>
      <c r="E21" s="527"/>
      <c r="F21" s="527"/>
      <c r="G21" s="527"/>
      <c r="H21" s="527"/>
      <c r="I21" s="527"/>
      <c r="J21" s="527"/>
      <c r="K21" s="536"/>
      <c r="L21" s="536"/>
      <c r="M21" s="536"/>
      <c r="N21" s="536"/>
      <c r="O21" s="536"/>
      <c r="P21" s="536"/>
      <c r="Q21" s="536"/>
      <c r="R21" s="536"/>
      <c r="S21" s="537">
        <f t="shared" si="0"/>
        <v>0</v>
      </c>
    </row>
    <row r="22" spans="1:19" x14ac:dyDescent="0.3">
      <c r="A22" s="598"/>
      <c r="B22" s="534">
        <v>2018</v>
      </c>
      <c r="C22" s="527"/>
      <c r="D22" s="527"/>
      <c r="E22" s="527"/>
      <c r="F22" s="527"/>
      <c r="G22" s="527"/>
      <c r="H22" s="527"/>
      <c r="I22" s="527"/>
      <c r="J22" s="527"/>
      <c r="K22" s="527"/>
      <c r="L22" s="536"/>
      <c r="M22" s="536"/>
      <c r="N22" s="536"/>
      <c r="O22" s="536"/>
      <c r="P22" s="536"/>
      <c r="Q22" s="536"/>
      <c r="R22" s="536"/>
      <c r="S22" s="537">
        <f t="shared" si="0"/>
        <v>0</v>
      </c>
    </row>
    <row r="23" spans="1:19" x14ac:dyDescent="0.3">
      <c r="A23" s="598"/>
      <c r="B23" s="534">
        <v>2019</v>
      </c>
      <c r="C23" s="527"/>
      <c r="D23" s="527"/>
      <c r="E23" s="527"/>
      <c r="F23" s="527"/>
      <c r="G23" s="527"/>
      <c r="H23" s="527"/>
      <c r="I23" s="527"/>
      <c r="J23" s="527"/>
      <c r="K23" s="527"/>
      <c r="L23" s="527"/>
      <c r="M23" s="536"/>
      <c r="N23" s="536"/>
      <c r="O23" s="536"/>
      <c r="P23" s="536"/>
      <c r="Q23" s="536"/>
      <c r="R23" s="536"/>
      <c r="S23" s="537">
        <f t="shared" si="0"/>
        <v>0</v>
      </c>
    </row>
    <row r="24" spans="1:19" x14ac:dyDescent="0.3">
      <c r="A24" s="598"/>
      <c r="B24" s="534">
        <v>2020</v>
      </c>
      <c r="C24" s="527"/>
      <c r="D24" s="527"/>
      <c r="E24" s="527"/>
      <c r="F24" s="527"/>
      <c r="G24" s="527"/>
      <c r="H24" s="527"/>
      <c r="I24" s="527"/>
      <c r="J24" s="527"/>
      <c r="K24" s="527"/>
      <c r="L24" s="527"/>
      <c r="M24" s="527"/>
      <c r="N24" s="536"/>
      <c r="O24" s="536"/>
      <c r="P24" s="536"/>
      <c r="Q24" s="536"/>
      <c r="R24" s="536"/>
      <c r="S24" s="537">
        <f t="shared" si="0"/>
        <v>0</v>
      </c>
    </row>
    <row r="25" spans="1:19" x14ac:dyDescent="0.3">
      <c r="A25" s="598"/>
      <c r="B25" s="534">
        <v>2021</v>
      </c>
      <c r="C25" s="527"/>
      <c r="D25" s="527"/>
      <c r="E25" s="527"/>
      <c r="F25" s="527"/>
      <c r="G25" s="527"/>
      <c r="H25" s="527"/>
      <c r="I25" s="527"/>
      <c r="J25" s="527"/>
      <c r="K25" s="527"/>
      <c r="L25" s="527"/>
      <c r="M25" s="527"/>
      <c r="N25" s="139"/>
      <c r="O25" s="536"/>
      <c r="P25" s="536"/>
      <c r="Q25" s="536"/>
      <c r="R25" s="536"/>
      <c r="S25" s="537">
        <f t="shared" si="0"/>
        <v>0</v>
      </c>
    </row>
    <row r="26" spans="1:19" x14ac:dyDescent="0.3">
      <c r="A26" s="598"/>
      <c r="B26" s="534">
        <v>2022</v>
      </c>
      <c r="C26" s="527"/>
      <c r="D26" s="527"/>
      <c r="E26" s="527"/>
      <c r="F26" s="527"/>
      <c r="G26" s="527"/>
      <c r="H26" s="527"/>
      <c r="I26" s="527"/>
      <c r="J26" s="527"/>
      <c r="K26" s="527"/>
      <c r="L26" s="527"/>
      <c r="M26" s="527"/>
      <c r="N26" s="139"/>
      <c r="O26" s="536"/>
      <c r="P26" s="536"/>
      <c r="Q26" s="536"/>
      <c r="R26" s="536"/>
      <c r="S26" s="537">
        <f>SUM(C26:R26)</f>
        <v>0</v>
      </c>
    </row>
    <row r="27" spans="1:19" x14ac:dyDescent="0.3">
      <c r="A27" s="598"/>
      <c r="B27" s="534">
        <v>2023</v>
      </c>
      <c r="C27" s="536"/>
      <c r="D27" s="536"/>
      <c r="E27" s="536"/>
      <c r="F27" s="536"/>
      <c r="G27" s="536"/>
      <c r="H27" s="536"/>
      <c r="I27" s="536"/>
      <c r="J27" s="527"/>
      <c r="K27" s="527"/>
      <c r="L27" s="527"/>
      <c r="M27" s="527"/>
      <c r="N27" s="139"/>
      <c r="O27" s="536"/>
      <c r="P27" s="536"/>
      <c r="Q27" s="536"/>
      <c r="R27" s="536"/>
      <c r="S27" s="537">
        <f t="shared" si="0"/>
        <v>0</v>
      </c>
    </row>
    <row r="28" spans="1:19" x14ac:dyDescent="0.3">
      <c r="B28" s="644" t="s">
        <v>724</v>
      </c>
      <c r="C28" s="645">
        <f>C10+SUM(C13:C27)</f>
        <v>0</v>
      </c>
      <c r="D28" s="645">
        <f t="shared" ref="D28:R28" si="1">D10+SUM(D13:D27)</f>
        <v>0</v>
      </c>
      <c r="E28" s="645">
        <f t="shared" si="1"/>
        <v>0</v>
      </c>
      <c r="F28" s="645">
        <f t="shared" si="1"/>
        <v>0</v>
      </c>
      <c r="G28" s="645">
        <f t="shared" si="1"/>
        <v>0</v>
      </c>
      <c r="H28" s="645">
        <f t="shared" si="1"/>
        <v>0</v>
      </c>
      <c r="I28" s="645">
        <f t="shared" si="1"/>
        <v>0</v>
      </c>
      <c r="J28" s="645">
        <f t="shared" si="1"/>
        <v>0</v>
      </c>
      <c r="K28" s="645">
        <f t="shared" si="1"/>
        <v>0</v>
      </c>
      <c r="L28" s="645">
        <f t="shared" si="1"/>
        <v>0</v>
      </c>
      <c r="M28" s="645">
        <f t="shared" si="1"/>
        <v>0</v>
      </c>
      <c r="N28" s="645">
        <f t="shared" si="1"/>
        <v>0</v>
      </c>
      <c r="O28" s="645">
        <f t="shared" si="1"/>
        <v>0</v>
      </c>
      <c r="P28" s="645">
        <f t="shared" si="1"/>
        <v>0</v>
      </c>
      <c r="Q28" s="645">
        <f t="shared" si="1"/>
        <v>0</v>
      </c>
      <c r="R28" s="645">
        <f t="shared" si="1"/>
        <v>0</v>
      </c>
      <c r="S28" s="645">
        <f>S10+SUM(S13:S27)</f>
        <v>0</v>
      </c>
    </row>
    <row r="30" spans="1:19" x14ac:dyDescent="0.3">
      <c r="B30" s="538" t="s">
        <v>843</v>
      </c>
      <c r="C30" s="538"/>
      <c r="D30" s="538"/>
      <c r="E30" s="538"/>
      <c r="F30" s="538"/>
      <c r="G30" s="538"/>
      <c r="H30" s="538"/>
      <c r="I30" s="538"/>
      <c r="J30" s="538"/>
      <c r="K30" s="539"/>
      <c r="L30" s="539"/>
      <c r="M30" s="539"/>
      <c r="N30" s="540"/>
      <c r="O30" s="540">
        <f>K28+L28+M28+N28+O28+J28</f>
        <v>0</v>
      </c>
      <c r="P30" s="540">
        <f>L28+M28+N28+O28+P28+J28+K28</f>
        <v>0</v>
      </c>
      <c r="Q30" s="540">
        <f>M28+N28+O28+P28+Q28+J28+K28+L28</f>
        <v>0</v>
      </c>
      <c r="R30" s="540">
        <f>N28+O28+P28+Q28+R28+J28+K28+L28+M28</f>
        <v>0</v>
      </c>
    </row>
    <row r="31" spans="1:19" x14ac:dyDescent="0.3">
      <c r="B31" s="541" t="s">
        <v>844</v>
      </c>
      <c r="C31" s="541"/>
      <c r="D31" s="541"/>
      <c r="E31" s="541"/>
      <c r="F31" s="541"/>
      <c r="G31" s="541"/>
      <c r="H31" s="541"/>
      <c r="I31" s="541"/>
      <c r="J31" s="541"/>
      <c r="K31" s="541"/>
      <c r="L31" s="541"/>
      <c r="M31" s="541"/>
      <c r="N31" s="541"/>
      <c r="O31" s="527"/>
      <c r="P31" s="527"/>
      <c r="Q31" s="527"/>
      <c r="R31" s="527"/>
    </row>
    <row r="33" spans="1:19" x14ac:dyDescent="0.3">
      <c r="B33" s="517" t="s">
        <v>731</v>
      </c>
      <c r="C33" s="517"/>
      <c r="D33" s="517"/>
      <c r="E33" s="517"/>
      <c r="F33" s="517"/>
      <c r="G33" s="517"/>
      <c r="H33" s="517"/>
      <c r="I33" s="517"/>
      <c r="J33" s="517"/>
      <c r="K33" s="518"/>
      <c r="L33" s="518"/>
      <c r="M33" s="518"/>
      <c r="N33" s="518"/>
      <c r="O33" s="518"/>
      <c r="P33" s="518"/>
      <c r="Q33" s="518"/>
      <c r="R33" s="518"/>
    </row>
    <row r="35" spans="1:19" x14ac:dyDescent="0.3">
      <c r="A35" s="599" t="s">
        <v>730</v>
      </c>
      <c r="B35" s="534">
        <v>2022</v>
      </c>
      <c r="N35" s="460"/>
      <c r="O35" s="527"/>
      <c r="P35" s="536"/>
      <c r="Q35" s="536"/>
      <c r="R35" s="536"/>
      <c r="S35" s="542"/>
    </row>
    <row r="36" spans="1:19" x14ac:dyDescent="0.3">
      <c r="A36" s="600"/>
      <c r="B36" s="534">
        <v>2023</v>
      </c>
      <c r="N36" s="460"/>
      <c r="O36" s="527"/>
      <c r="P36" s="536"/>
      <c r="Q36" s="536"/>
      <c r="R36" s="536"/>
      <c r="S36" s="542"/>
    </row>
    <row r="37" spans="1:19" x14ac:dyDescent="0.3">
      <c r="A37" s="600"/>
      <c r="B37" s="543">
        <f>B36+1</f>
        <v>2024</v>
      </c>
      <c r="N37" s="460"/>
      <c r="O37" s="527"/>
      <c r="P37" s="536"/>
      <c r="Q37" s="536"/>
      <c r="R37" s="536"/>
      <c r="S37" s="542"/>
    </row>
    <row r="38" spans="1:19" x14ac:dyDescent="0.3">
      <c r="A38" s="600"/>
      <c r="B38" s="543">
        <f t="shared" ref="B38:B42" si="2">B37+1</f>
        <v>2025</v>
      </c>
      <c r="N38" s="460"/>
      <c r="O38" s="527"/>
      <c r="P38" s="536"/>
      <c r="Q38" s="536"/>
      <c r="R38" s="536"/>
      <c r="S38" s="542"/>
    </row>
    <row r="39" spans="1:19" x14ac:dyDescent="0.3">
      <c r="A39" s="600"/>
      <c r="B39" s="543">
        <f t="shared" si="2"/>
        <v>2026</v>
      </c>
      <c r="N39" s="460"/>
      <c r="O39" s="527"/>
      <c r="P39" s="536"/>
      <c r="Q39" s="536"/>
      <c r="R39" s="536"/>
      <c r="S39" s="542"/>
    </row>
    <row r="40" spans="1:19" x14ac:dyDescent="0.3">
      <c r="A40" s="600"/>
      <c r="B40" s="543">
        <f t="shared" si="2"/>
        <v>2027</v>
      </c>
      <c r="N40" s="460"/>
      <c r="O40" s="527"/>
      <c r="P40" s="536"/>
      <c r="Q40" s="536"/>
      <c r="R40" s="536"/>
      <c r="S40" s="542"/>
    </row>
    <row r="41" spans="1:19" x14ac:dyDescent="0.3">
      <c r="A41" s="600"/>
      <c r="B41" s="543">
        <f t="shared" si="2"/>
        <v>2028</v>
      </c>
      <c r="N41" s="460"/>
      <c r="O41" s="527"/>
      <c r="P41" s="536"/>
      <c r="Q41" s="536"/>
      <c r="R41" s="536"/>
      <c r="S41" s="542"/>
    </row>
    <row r="42" spans="1:19" x14ac:dyDescent="0.3">
      <c r="A42" s="601"/>
      <c r="B42" s="544">
        <f t="shared" si="2"/>
        <v>2029</v>
      </c>
      <c r="N42" s="460"/>
      <c r="O42" s="527"/>
      <c r="P42" s="536"/>
      <c r="Q42" s="536"/>
      <c r="R42" s="536"/>
      <c r="S42" s="542"/>
    </row>
    <row r="43" spans="1:19" x14ac:dyDescent="0.3">
      <c r="B43" s="519" t="s">
        <v>845</v>
      </c>
      <c r="N43" s="460"/>
      <c r="O43" s="537">
        <f>O31-SUM(O35:O42)</f>
        <v>0</v>
      </c>
      <c r="P43" s="537"/>
      <c r="Q43" s="537"/>
      <c r="R43" s="537"/>
    </row>
    <row r="44" spans="1:19" x14ac:dyDescent="0.3">
      <c r="N44" s="542"/>
      <c r="O44" s="542"/>
      <c r="P44" s="542"/>
      <c r="Q44" s="542"/>
      <c r="R44" s="542"/>
    </row>
    <row r="45" spans="1:19" x14ac:dyDescent="0.3">
      <c r="Q45" s="520">
        <v>2022</v>
      </c>
      <c r="R45" s="520">
        <v>2023</v>
      </c>
    </row>
    <row r="46" spans="1:19" x14ac:dyDescent="0.3">
      <c r="B46" s="590" t="s">
        <v>870</v>
      </c>
      <c r="C46" s="590"/>
      <c r="D46" s="590"/>
      <c r="E46" s="590"/>
      <c r="F46" s="590"/>
      <c r="G46" s="590"/>
      <c r="H46" s="590"/>
      <c r="I46" s="590"/>
      <c r="J46" s="590"/>
      <c r="K46" s="590"/>
      <c r="L46" s="590"/>
      <c r="M46" s="590"/>
      <c r="N46" s="460"/>
      <c r="O46" s="460"/>
      <c r="P46" s="460"/>
      <c r="Q46" s="545">
        <f>S26</f>
        <v>0</v>
      </c>
      <c r="R46" s="545">
        <f>S27</f>
        <v>0</v>
      </c>
      <c r="S46" s="546"/>
    </row>
    <row r="47" spans="1:19" x14ac:dyDescent="0.3">
      <c r="B47" s="590" t="s">
        <v>871</v>
      </c>
      <c r="C47" s="590"/>
      <c r="D47" s="590"/>
      <c r="E47" s="590"/>
      <c r="F47" s="590"/>
      <c r="G47" s="590"/>
      <c r="H47" s="590"/>
      <c r="I47" s="590"/>
      <c r="J47" s="590"/>
      <c r="K47" s="590"/>
      <c r="L47" s="590"/>
      <c r="M47" s="590"/>
      <c r="N47" s="460"/>
      <c r="O47" s="460"/>
      <c r="P47" s="460"/>
      <c r="Q47" s="545">
        <f>O35</f>
        <v>0</v>
      </c>
      <c r="R47" s="545">
        <f>O36</f>
        <v>0</v>
      </c>
    </row>
    <row r="48" spans="1:19" x14ac:dyDescent="0.3">
      <c r="B48" s="591" t="s">
        <v>872</v>
      </c>
      <c r="C48" s="591"/>
      <c r="D48" s="591"/>
      <c r="E48" s="591"/>
      <c r="F48" s="591"/>
      <c r="G48" s="591"/>
      <c r="H48" s="591"/>
      <c r="I48" s="591"/>
      <c r="J48" s="591"/>
      <c r="K48" s="591"/>
      <c r="L48" s="591"/>
      <c r="M48" s="591"/>
      <c r="N48" s="460"/>
      <c r="O48" s="460"/>
      <c r="P48" s="460"/>
      <c r="Q48" s="540">
        <f>Q47+Q46</f>
        <v>0</v>
      </c>
      <c r="R48" s="540">
        <f>R47+R46</f>
        <v>0</v>
      </c>
    </row>
    <row r="50" spans="2:18" x14ac:dyDescent="0.3">
      <c r="B50" s="460" t="s">
        <v>873</v>
      </c>
      <c r="N50" s="460"/>
      <c r="O50" s="460"/>
      <c r="P50" s="460"/>
      <c r="Q50" s="522"/>
      <c r="R50" s="522"/>
    </row>
    <row r="51" spans="2:18" x14ac:dyDescent="0.3">
      <c r="B51" s="547" t="s">
        <v>846</v>
      </c>
      <c r="N51" s="460"/>
      <c r="O51" s="460"/>
      <c r="P51" s="460"/>
      <c r="Q51" s="637" t="e">
        <f>Q47/Q50</f>
        <v>#DIV/0!</v>
      </c>
      <c r="R51" s="637" t="e">
        <f>R47/R50</f>
        <v>#DIV/0!</v>
      </c>
    </row>
    <row r="54" spans="2:18" x14ac:dyDescent="0.3">
      <c r="B54" s="517" t="s">
        <v>847</v>
      </c>
      <c r="C54" s="517"/>
      <c r="D54" s="517"/>
      <c r="E54" s="517"/>
      <c r="F54" s="517"/>
      <c r="G54" s="517"/>
      <c r="H54" s="517"/>
      <c r="I54" s="517"/>
      <c r="J54" s="517"/>
      <c r="K54" s="518"/>
      <c r="L54" s="518"/>
      <c r="M54" s="518"/>
      <c r="N54" s="518"/>
      <c r="O54" s="518"/>
      <c r="P54" s="518"/>
      <c r="Q54" s="518"/>
      <c r="R54" s="518"/>
    </row>
    <row r="55" spans="2:18" x14ac:dyDescent="0.3">
      <c r="B55" s="519" t="s">
        <v>848</v>
      </c>
      <c r="Q55" s="520">
        <v>2022</v>
      </c>
      <c r="R55" s="520">
        <v>2023</v>
      </c>
    </row>
    <row r="56" spans="2:18" x14ac:dyDescent="0.3">
      <c r="B56" s="521" t="s">
        <v>569</v>
      </c>
      <c r="Q56" s="522"/>
      <c r="R56" s="522"/>
    </row>
    <row r="57" spans="2:18" x14ac:dyDescent="0.3">
      <c r="B57" s="521" t="s">
        <v>570</v>
      </c>
      <c r="Q57" s="522"/>
      <c r="R57" s="522"/>
    </row>
    <row r="58" spans="2:18" x14ac:dyDescent="0.3">
      <c r="B58" s="521" t="s">
        <v>571</v>
      </c>
      <c r="Q58" s="522"/>
      <c r="R58" s="522"/>
    </row>
    <row r="59" spans="2:18" x14ac:dyDescent="0.3">
      <c r="B59" s="521" t="s">
        <v>572</v>
      </c>
      <c r="Q59" s="522"/>
      <c r="R59" s="522"/>
    </row>
    <row r="60" spans="2:18" x14ac:dyDescent="0.3">
      <c r="B60" s="521" t="s">
        <v>573</v>
      </c>
      <c r="Q60" s="522"/>
      <c r="R60" s="522"/>
    </row>
    <row r="61" spans="2:18" x14ac:dyDescent="0.3">
      <c r="B61" s="521" t="s">
        <v>574</v>
      </c>
      <c r="Q61" s="522"/>
      <c r="R61" s="522"/>
    </row>
    <row r="62" spans="2:18" x14ac:dyDescent="0.3">
      <c r="B62" s="521" t="s">
        <v>575</v>
      </c>
      <c r="Q62" s="522"/>
      <c r="R62" s="522"/>
    </row>
    <row r="63" spans="2:18" x14ac:dyDescent="0.3">
      <c r="B63" s="521" t="s">
        <v>849</v>
      </c>
      <c r="Q63" s="522">
        <f t="shared" ref="Q63:R63" si="3">SUM(Q56:Q62)</f>
        <v>0</v>
      </c>
      <c r="R63" s="522">
        <f t="shared" si="3"/>
        <v>0</v>
      </c>
    </row>
  </sheetData>
  <mergeCells count="8">
    <mergeCell ref="A12:A27"/>
    <mergeCell ref="A35:A42"/>
    <mergeCell ref="B46:M46"/>
    <mergeCell ref="B47:M47"/>
    <mergeCell ref="B48:M48"/>
    <mergeCell ref="B3:S3"/>
    <mergeCell ref="B8:S8"/>
    <mergeCell ref="B11:S11"/>
  </mergeCells>
  <conditionalFormatting sqref="D17:G17 D18:H18 C13:C26 D14 D15:E15 D16:F16 D22:K22 D21:J21 D19:I20 D23:L26 J27:M27 Q56:R62 O35:O37">
    <cfRule type="containsText" dxfId="199" priority="59" operator="containsText" text="ntitulé">
      <formula>NOT(ISERROR(SEARCH("ntitulé",C13)))</formula>
    </cfRule>
    <cfRule type="containsBlanks" dxfId="198" priority="60">
      <formula>LEN(TRIM(C13))=0</formula>
    </cfRule>
  </conditionalFormatting>
  <conditionalFormatting sqref="D17:G17 D18:H18 C13:C26 D14 D15:E15 D16:F16 D22:K22 D21:J21 D19:I20 D23:L26 J27:M27 Q56:R62 O35:O37">
    <cfRule type="containsText" dxfId="197" priority="58" operator="containsText" text="libre">
      <formula>NOT(ISERROR(SEARCH("libre",C13)))</formula>
    </cfRule>
  </conditionalFormatting>
  <conditionalFormatting sqref="C10:L10 O10:R10">
    <cfRule type="containsText" dxfId="196" priority="56" operator="containsText" text="ntitulé">
      <formula>NOT(ISERROR(SEARCH("ntitulé",C10)))</formula>
    </cfRule>
    <cfRule type="containsBlanks" dxfId="195" priority="57">
      <formula>LEN(TRIM(C10))=0</formula>
    </cfRule>
  </conditionalFormatting>
  <conditionalFormatting sqref="C10:L10 O10:R10">
    <cfRule type="containsText" dxfId="194" priority="55" operator="containsText" text="libre">
      <formula>NOT(ISERROR(SEARCH("libre",C10)))</formula>
    </cfRule>
  </conditionalFormatting>
  <conditionalFormatting sqref="O41">
    <cfRule type="containsText" dxfId="193" priority="44" operator="containsText" text="ntitulé">
      <formula>NOT(ISERROR(SEARCH("ntitulé",O41)))</formula>
    </cfRule>
    <cfRule type="containsBlanks" dxfId="192" priority="45">
      <formula>LEN(TRIM(O41))=0</formula>
    </cfRule>
  </conditionalFormatting>
  <conditionalFormatting sqref="O41">
    <cfRule type="containsText" dxfId="191" priority="43" operator="containsText" text="libre">
      <formula>NOT(ISERROR(SEARCH("libre",O41)))</formula>
    </cfRule>
  </conditionalFormatting>
  <conditionalFormatting sqref="O38">
    <cfRule type="containsText" dxfId="190" priority="53" operator="containsText" text="ntitulé">
      <formula>NOT(ISERROR(SEARCH("ntitulé",O38)))</formula>
    </cfRule>
    <cfRule type="containsBlanks" dxfId="189" priority="54">
      <formula>LEN(TRIM(O38))=0</formula>
    </cfRule>
  </conditionalFormatting>
  <conditionalFormatting sqref="O38">
    <cfRule type="containsText" dxfId="188" priority="52" operator="containsText" text="libre">
      <formula>NOT(ISERROR(SEARCH("libre",O38)))</formula>
    </cfRule>
  </conditionalFormatting>
  <conditionalFormatting sqref="O39">
    <cfRule type="containsText" dxfId="187" priority="50" operator="containsText" text="ntitulé">
      <formula>NOT(ISERROR(SEARCH("ntitulé",O39)))</formula>
    </cfRule>
    <cfRule type="containsBlanks" dxfId="186" priority="51">
      <formula>LEN(TRIM(O39))=0</formula>
    </cfRule>
  </conditionalFormatting>
  <conditionalFormatting sqref="O39">
    <cfRule type="containsText" dxfId="185" priority="49" operator="containsText" text="libre">
      <formula>NOT(ISERROR(SEARCH("libre",O39)))</formula>
    </cfRule>
  </conditionalFormatting>
  <conditionalFormatting sqref="O40">
    <cfRule type="containsText" dxfId="184" priority="47" operator="containsText" text="ntitulé">
      <formula>NOT(ISERROR(SEARCH("ntitulé",O40)))</formula>
    </cfRule>
    <cfRule type="containsBlanks" dxfId="183" priority="48">
      <formula>LEN(TRIM(O40))=0</formula>
    </cfRule>
  </conditionalFormatting>
  <conditionalFormatting sqref="O40">
    <cfRule type="containsText" dxfId="182" priority="46" operator="containsText" text="libre">
      <formula>NOT(ISERROR(SEARCH("libre",O40)))</formula>
    </cfRule>
  </conditionalFormatting>
  <conditionalFormatting sqref="O42">
    <cfRule type="containsText" dxfId="181" priority="41" operator="containsText" text="ntitulé">
      <formula>NOT(ISERROR(SEARCH("ntitulé",O42)))</formula>
    </cfRule>
    <cfRule type="containsBlanks" dxfId="180" priority="42">
      <formula>LEN(TRIM(O42))=0</formula>
    </cfRule>
  </conditionalFormatting>
  <conditionalFormatting sqref="O42">
    <cfRule type="containsText" dxfId="179" priority="40" operator="containsText" text="libre">
      <formula>NOT(ISERROR(SEARCH("libre",O42)))</formula>
    </cfRule>
  </conditionalFormatting>
  <conditionalFormatting sqref="M24:M26">
    <cfRule type="containsText" dxfId="178" priority="38" operator="containsText" text="ntitulé">
      <formula>NOT(ISERROR(SEARCH("ntitulé",M24)))</formula>
    </cfRule>
    <cfRule type="containsBlanks" dxfId="177" priority="39">
      <formula>LEN(TRIM(M24))=0</formula>
    </cfRule>
  </conditionalFormatting>
  <conditionalFormatting sqref="M24:M26">
    <cfRule type="containsText" dxfId="176" priority="37" operator="containsText" text="libre">
      <formula>NOT(ISERROR(SEARCH("libre",M24)))</formula>
    </cfRule>
  </conditionalFormatting>
  <conditionalFormatting sqref="M10">
    <cfRule type="containsText" dxfId="175" priority="32" operator="containsText" text="ntitulé">
      <formula>NOT(ISERROR(SEARCH("ntitulé",M10)))</formula>
    </cfRule>
    <cfRule type="containsBlanks" dxfId="174" priority="33">
      <formula>LEN(TRIM(M10))=0</formula>
    </cfRule>
  </conditionalFormatting>
  <conditionalFormatting sqref="M10">
    <cfRule type="containsText" dxfId="173" priority="31" operator="containsText" text="libre">
      <formula>NOT(ISERROR(SEARCH("libre",M10)))</formula>
    </cfRule>
  </conditionalFormatting>
  <conditionalFormatting sqref="N10">
    <cfRule type="containsText" dxfId="172" priority="29" operator="containsText" text="ntitulé">
      <formula>NOT(ISERROR(SEARCH("ntitulé",N10)))</formula>
    </cfRule>
    <cfRule type="containsBlanks" dxfId="171" priority="30">
      <formula>LEN(TRIM(N10))=0</formula>
    </cfRule>
  </conditionalFormatting>
  <conditionalFormatting sqref="N10">
    <cfRule type="containsText" dxfId="170" priority="28" operator="containsText" text="libre">
      <formula>NOT(ISERROR(SEARCH("libre",N10)))</formula>
    </cfRule>
  </conditionalFormatting>
  <conditionalFormatting sqref="O31:R31">
    <cfRule type="containsText" dxfId="169" priority="26" operator="containsText" text="ntitulé">
      <formula>NOT(ISERROR(SEARCH("ntitulé",O31)))</formula>
    </cfRule>
    <cfRule type="containsBlanks" dxfId="168" priority="27">
      <formula>LEN(TRIM(O31))=0</formula>
    </cfRule>
  </conditionalFormatting>
  <conditionalFormatting sqref="O31:R31">
    <cfRule type="containsText" dxfId="167" priority="25" operator="containsText" text="libre">
      <formula>NOT(ISERROR(SEARCH("libre",O31)))</formula>
    </cfRule>
  </conditionalFormatting>
  <conditionalFormatting sqref="R50">
    <cfRule type="containsText" dxfId="166" priority="17" operator="containsText" text="ntitulé">
      <formula>NOT(ISERROR(SEARCH("ntitulé",R50)))</formula>
    </cfRule>
    <cfRule type="containsBlanks" dxfId="165" priority="18">
      <formula>LEN(TRIM(R50))=0</formula>
    </cfRule>
  </conditionalFormatting>
  <conditionalFormatting sqref="R50">
    <cfRule type="containsText" dxfId="164" priority="16" operator="containsText" text="libre">
      <formula>NOT(ISERROR(SEARCH("libre",R50)))</formula>
    </cfRule>
  </conditionalFormatting>
  <conditionalFormatting sqref="Q50">
    <cfRule type="containsText" dxfId="163" priority="20" operator="containsText" text="ntitulé">
      <formula>NOT(ISERROR(SEARCH("ntitulé",Q50)))</formula>
    </cfRule>
    <cfRule type="containsBlanks" dxfId="162" priority="21">
      <formula>LEN(TRIM(Q50))=0</formula>
    </cfRule>
  </conditionalFormatting>
  <conditionalFormatting sqref="Q50">
    <cfRule type="containsText" dxfId="161" priority="19" operator="containsText" text="libre">
      <formula>NOT(ISERROR(SEARCH("libre",Q50)))</formula>
    </cfRule>
  </conditionalFormatting>
  <conditionalFormatting sqref="Q63:R63">
    <cfRule type="containsText" dxfId="160" priority="14" operator="containsText" text="ntitulé">
      <formula>NOT(ISERROR(SEARCH("ntitulé",Q63)))</formula>
    </cfRule>
    <cfRule type="containsBlanks" dxfId="159" priority="15">
      <formula>LEN(TRIM(Q63))=0</formula>
    </cfRule>
  </conditionalFormatting>
  <conditionalFormatting sqref="Q63:R63">
    <cfRule type="containsText" dxfId="158" priority="13" operator="containsText" text="libre">
      <formula>NOT(ISERROR(SEARCH("libre",Q63)))</formula>
    </cfRule>
  </conditionalFormatting>
  <conditionalFormatting sqref="N27">
    <cfRule type="containsText" dxfId="157" priority="5" operator="containsText" text="ntitulé">
      <formula>NOT(ISERROR(SEARCH("ntitulé",N27)))</formula>
    </cfRule>
    <cfRule type="containsBlanks" dxfId="156" priority="6">
      <formula>LEN(TRIM(N27))=0</formula>
    </cfRule>
  </conditionalFormatting>
  <conditionalFormatting sqref="N27">
    <cfRule type="containsText" dxfId="155" priority="4" operator="containsText" text="libre">
      <formula>NOT(ISERROR(SEARCH("libre",N27)))</formula>
    </cfRule>
  </conditionalFormatting>
  <conditionalFormatting sqref="N25:N26">
    <cfRule type="containsText" dxfId="154" priority="2" operator="containsText" text="ntitulé">
      <formula>NOT(ISERROR(SEARCH("ntitulé",N25)))</formula>
    </cfRule>
    <cfRule type="containsBlanks" dxfId="153" priority="3">
      <formula>LEN(TRIM(N25))=0</formula>
    </cfRule>
  </conditionalFormatting>
  <conditionalFormatting sqref="N25:N26">
    <cfRule type="containsText" dxfId="152" priority="1" operator="containsText" text="libre">
      <formula>NOT(ISERROR(SEARCH("libre",N25)))</formula>
    </cfRule>
  </conditionalFormatting>
  <hyperlinks>
    <hyperlink ref="B1" location="TAB00!A1" display="Retour page de garde" xr:uid="{00000000-0004-0000-0800-000000000000}"/>
  </hyperlink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40</vt:i4>
      </vt:variant>
    </vt:vector>
  </HeadingPairs>
  <TitlesOfParts>
    <vt:vector size="81"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2017-07-13T16:53:36Z</cp:lastPrinted>
  <dcterms:created xsi:type="dcterms:W3CDTF">2017-03-01T08:55:56Z</dcterms:created>
  <dcterms:modified xsi:type="dcterms:W3CDTF">2021-01-20T13:44:41Z</dcterms:modified>
</cp:coreProperties>
</file>